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JECT\SID CETAK SAWAH RAKYAT\"/>
    </mc:Choice>
  </mc:AlternateContent>
  <xr:revisionPtr revIDLastSave="0" documentId="13_ncr:1_{16036398-F8AC-49A4-9D31-0C371DC29648}" xr6:coauthVersionLast="47" xr6:coauthVersionMax="47" xr10:uidLastSave="{00000000-0000-0000-0000-000000000000}"/>
  <bookViews>
    <workbookView xWindow="38280" yWindow="-120" windowWidth="29040" windowHeight="15720" tabRatio="701" activeTab="3" xr2:uid="{98C569CB-5752-46F4-A796-EBAAAF85CA64}"/>
  </bookViews>
  <sheets>
    <sheet name="COVER" sheetId="25" r:id="rId1"/>
    <sheet name="REKAPITULASI" sheetId="73" state="hidden" r:id="rId2"/>
    <sheet name="BQ(X)" sheetId="74" state="hidden" r:id="rId3"/>
    <sheet name="BOQ" sheetId="80" r:id="rId4"/>
    <sheet name="REKAP HSP" sheetId="8" r:id="rId5"/>
    <sheet name="ANALISA_FIX" sheetId="9" r:id="rId6"/>
    <sheet name="HSD" sheetId="12" r:id="rId7"/>
    <sheet name="Anl Tk. alat PC-200 (LC)" sheetId="81" r:id="rId8"/>
    <sheet name="Anl Tk. alat PC-Mini (LC) " sheetId="82" r:id="rId9"/>
    <sheet name="Anl Gali-Cabut Tunggul" sheetId="83" r:id="rId10"/>
    <sheet name="Anl Tk. alat PC-200 (Galian)" sheetId="84" r:id="rId11"/>
    <sheet name="Anl Tk. alat Mini (Galian)" sheetId="85" r:id="rId12"/>
    <sheet name="Anl Pek. Galian tanah di rawa " sheetId="86" r:id="rId13"/>
    <sheet name="Anl Tk.alat utk tanggul" sheetId="87" r:id="rId14"/>
    <sheet name="Anl Tk. alat Long Arm" sheetId="88" r:id="rId15"/>
    <sheet name="Volume Saluran" sheetId="75" r:id="rId16"/>
    <sheet name="Volume Pintu air" sheetId="76" r:id="rId17"/>
    <sheet name="Volume Tabat" sheetId="77" r:id="rId18"/>
    <sheet name="Volume Gorong2" sheetId="78" r:id="rId19"/>
    <sheet name="Vol Pasangan Batu" sheetId="79" r:id="rId20"/>
    <sheet name="CONTOH2" sheetId="24" r:id="rId21"/>
    <sheet name="KODE_BPS" sheetId="3" r:id="rId22"/>
    <sheet name="ALAT" sheetId="16" r:id="rId23"/>
    <sheet name="Sheet2" sheetId="11" state="hidden" r:id="rId24"/>
  </sheets>
  <definedNames>
    <definedName name="_" localSheetId="9">#REF!</definedName>
    <definedName name="_" localSheetId="12">#REF!</definedName>
    <definedName name="_" localSheetId="13">#REF!</definedName>
    <definedName name="_">#REF!</definedName>
    <definedName name="__?___RIGHT__?_" localSheetId="9">#REF!</definedName>
    <definedName name="__?___RIGHT__?_" localSheetId="12">#REF!</definedName>
    <definedName name="__?___RIGHT__?_" localSheetId="13">#REF!</definedName>
    <definedName name="__?___RIGHT__?_">#REF!</definedName>
    <definedName name="__\_BUPAH_BAHAN" localSheetId="9">#REF!</definedName>
    <definedName name="__\_BUPAH_BAHAN" localSheetId="12">#REF!</definedName>
    <definedName name="__\_BUPAH_BAHAN" localSheetId="13">#REF!</definedName>
    <definedName name="__\_BUPAH_BAHAN">#REF!</definedName>
    <definedName name="__\_CALAT__" localSheetId="9">#REF!</definedName>
    <definedName name="__\_CALAT__" localSheetId="12">#REF!</definedName>
    <definedName name="__\_CALAT__" localSheetId="13">#REF!</definedName>
    <definedName name="__\_CALAT__">#REF!</definedName>
    <definedName name="__\_DMOBILISASI" localSheetId="9">#REF!</definedName>
    <definedName name="__\_DMOBILISASI" localSheetId="12">#REF!</definedName>
    <definedName name="__\_DMOBILISASI" localSheetId="13">#REF!</definedName>
    <definedName name="__\_DMOBILISASI">#REF!</definedName>
    <definedName name="__\_EMORTAR" localSheetId="9">#REF!</definedName>
    <definedName name="__\_EMORTAR" localSheetId="12">#REF!</definedName>
    <definedName name="__\_EMORTAR" localSheetId="13">#REF!</definedName>
    <definedName name="__\_EMORTAR">#REF!</definedName>
    <definedName name="__\_FGALIANBIASA" localSheetId="9">#REF!</definedName>
    <definedName name="__\_FGALIANBIASA" localSheetId="12">#REF!</definedName>
    <definedName name="__\_FGALIANBIASA" localSheetId="13">#REF!</definedName>
    <definedName name="__\_FGALIANBIASA">#REF!</definedName>
    <definedName name="__\_GGALIANPADAS" localSheetId="9">#REF!</definedName>
    <definedName name="__\_GGALIANPADAS" localSheetId="12">#REF!</definedName>
    <definedName name="__\_GGALIANPADAS" localSheetId="13">#REF!</definedName>
    <definedName name="__\_GGALIANPADAS">#REF!</definedName>
    <definedName name="__\_HURUGANBIASA" localSheetId="9">#REF!</definedName>
    <definedName name="__\_HURUGANBIASA" localSheetId="12">#REF!</definedName>
    <definedName name="__\_HURUGANBIASA" localSheetId="13">#REF!</definedName>
    <definedName name="__\_HURUGANBIASA">#REF!</definedName>
    <definedName name="__\_IURUGANPILIHA" localSheetId="9">#REF!</definedName>
    <definedName name="__\_IURUGANPILIHA" localSheetId="12">#REF!</definedName>
    <definedName name="__\_IURUGANPILIHA" localSheetId="13">#REF!</definedName>
    <definedName name="__\_IURUGANPILIHA">#REF!</definedName>
    <definedName name="__\_JPEMADATANTAN" localSheetId="9">#REF!</definedName>
    <definedName name="__\_JPEMADATANTAN" localSheetId="12">#REF!</definedName>
    <definedName name="__\_JPEMADATANTAN" localSheetId="13">#REF!</definedName>
    <definedName name="__\_JPEMADATANTAN">#REF!</definedName>
    <definedName name="__\_KAGREGAT_A" localSheetId="9">#REF!</definedName>
    <definedName name="__\_KAGREGAT_A" localSheetId="12">#REF!</definedName>
    <definedName name="__\_KAGREGAT_A" localSheetId="13">#REF!</definedName>
    <definedName name="__\_KAGREGAT_A">#REF!</definedName>
    <definedName name="__\_LAGREGAT_B" localSheetId="9">#REF!</definedName>
    <definedName name="__\_LAGREGAT_B" localSheetId="12">#REF!</definedName>
    <definedName name="__\_LAGREGAT_B" localSheetId="13">#REF!</definedName>
    <definedName name="__\_LAGREGAT_B">#REF!</definedName>
    <definedName name="__\_MCTSB" localSheetId="9">#REF!</definedName>
    <definedName name="__\_MCTSB" localSheetId="12">#REF!</definedName>
    <definedName name="__\_MCTSB" localSheetId="13">#REF!</definedName>
    <definedName name="__\_MCTSB">#REF!</definedName>
    <definedName name="__\_NSEMENPONDASI" localSheetId="9">#REF!</definedName>
    <definedName name="__\_NSEMENPONDASI" localSheetId="12">#REF!</definedName>
    <definedName name="__\_NSEMENPONDASI" localSheetId="13">#REF!</definedName>
    <definedName name="__\_NSEMENPONDASI">#REF!</definedName>
    <definedName name="__\_OPONDASISEMEN" localSheetId="9">#REF!</definedName>
    <definedName name="__\_OPONDASISEMEN" localSheetId="12">#REF!</definedName>
    <definedName name="__\_OPONDASISEMEN" localSheetId="13">#REF!</definedName>
    <definedName name="__\_OPONDASISEMEN">#REF!</definedName>
    <definedName name="__\_PPRIMECOAT" localSheetId="9">#REF!</definedName>
    <definedName name="__\_PPRIMECOAT" localSheetId="12">#REF!</definedName>
    <definedName name="__\_PPRIMECOAT" localSheetId="13">#REF!</definedName>
    <definedName name="__\_PPRIMECOAT">#REF!</definedName>
    <definedName name="__\_QTACKCOAT" localSheetId="9">#REF!</definedName>
    <definedName name="__\_QTACKCOAT" localSheetId="12">#REF!</definedName>
    <definedName name="__\_QTACKCOAT" localSheetId="13">#REF!</definedName>
    <definedName name="__\_QTACKCOAT">#REF!</definedName>
    <definedName name="__\_RBURTU" localSheetId="9">#REF!</definedName>
    <definedName name="__\_RBURTU" localSheetId="12">#REF!</definedName>
    <definedName name="__\_RBURTU" localSheetId="13">#REF!</definedName>
    <definedName name="__\_RBURTU">#REF!</definedName>
    <definedName name="__\_SPELABURAN" localSheetId="9">#REF!</definedName>
    <definedName name="__\_SPELABURAN" localSheetId="12">#REF!</definedName>
    <definedName name="__\_SPELABURAN" localSheetId="13">#REF!</definedName>
    <definedName name="__\_SPELABURAN">#REF!</definedName>
    <definedName name="__\_THRS" localSheetId="9">#REF!</definedName>
    <definedName name="__\_THRS" localSheetId="12">#REF!</definedName>
    <definedName name="__\_THRS" localSheetId="13">#REF!</definedName>
    <definedName name="__\_THRS">#REF!</definedName>
    <definedName name="__\_UATB" localSheetId="9">#REF!</definedName>
    <definedName name="__\_UATB" localSheetId="12">#REF!</definedName>
    <definedName name="__\_UATB" localSheetId="13">#REF!</definedName>
    <definedName name="__\_UATB">#REF!</definedName>
    <definedName name="__\_VATBL" localSheetId="9">#REF!</definedName>
    <definedName name="__\_VATBL" localSheetId="12">#REF!</definedName>
    <definedName name="__\_VATBL" localSheetId="13">#REF!</definedName>
    <definedName name="__\_VATBL">#REF!</definedName>
    <definedName name="__\_WAC" localSheetId="9">#REF!</definedName>
    <definedName name="__\_WAC" localSheetId="12">#REF!</definedName>
    <definedName name="__\_WAC" localSheetId="13">#REF!</definedName>
    <definedName name="__\_WAC">#REF!</definedName>
    <definedName name="__\_XSMA" localSheetId="9">#REF!</definedName>
    <definedName name="__\_XSMA" localSheetId="12">#REF!</definedName>
    <definedName name="__\_XSMA" localSheetId="13">#REF!</definedName>
    <definedName name="__\_XSMA">#REF!</definedName>
    <definedName name="__\_YK_275" localSheetId="9">#REF!</definedName>
    <definedName name="__\_YK_275" localSheetId="12">#REF!</definedName>
    <definedName name="__\_YK_275" localSheetId="13">#REF!</definedName>
    <definedName name="__\_YK_275">#REF!</definedName>
    <definedName name="__\_ZK_225" localSheetId="9">#REF!</definedName>
    <definedName name="__\_ZK_225" localSheetId="12">#REF!</definedName>
    <definedName name="__\_ZK_225" localSheetId="13">#REF!</definedName>
    <definedName name="__\_ZK_225">#REF!</definedName>
    <definedName name="__\ABK_125" localSheetId="9">#REF!</definedName>
    <definedName name="__\ABK_125" localSheetId="12">#REF!</definedName>
    <definedName name="__\ABK_125" localSheetId="13">#REF!</definedName>
    <definedName name="__\ABK_125">#REF!</definedName>
    <definedName name="__\ACPEMBESIAN" localSheetId="9">#REF!</definedName>
    <definedName name="__\ACPEMBESIAN" localSheetId="12">#REF!</definedName>
    <definedName name="__\ACPEMBESIAN" localSheetId="13">#REF!</definedName>
    <definedName name="__\ACPEMBESIAN">#REF!</definedName>
    <definedName name="__\ADPASANGANBATU" localSheetId="9">#REF!</definedName>
    <definedName name="__\ADPASANGANBATU" localSheetId="12">#REF!</definedName>
    <definedName name="__\ADPASANGANBATU" localSheetId="13">#REF!</definedName>
    <definedName name="__\ADPASANGANBATU">#REF!</definedName>
    <definedName name="__\AEPANCANGGELAM" localSheetId="9">#REF!</definedName>
    <definedName name="__\AEPANCANGGELAM" localSheetId="12">#REF!</definedName>
    <definedName name="__\AEPANCANGGELAM" localSheetId="13">#REF!</definedName>
    <definedName name="__\AEPANCANGGELAM">#REF!</definedName>
    <definedName name="__\AFPLESTERAN" localSheetId="9">#REF!</definedName>
    <definedName name="__\AFPLESTERAN" localSheetId="12">#REF!</definedName>
    <definedName name="__\AFPLESTERAN" localSheetId="13">#REF!</definedName>
    <definedName name="__\AFPLESTERAN">#REF!</definedName>
    <definedName name="__\AGSIARAN" localSheetId="9">#REF!</definedName>
    <definedName name="__\AGSIARAN" localSheetId="12">#REF!</definedName>
    <definedName name="__\AGSIARAN" localSheetId="13">#REF!</definedName>
    <definedName name="__\AGSIARAN">#REF!</definedName>
    <definedName name="__\AHK_225__JBT_" localSheetId="9">#REF!</definedName>
    <definedName name="__\AHK_225__JBT_" localSheetId="12">#REF!</definedName>
    <definedName name="__\AHK_225__JBT_" localSheetId="13">#REF!</definedName>
    <definedName name="__\AHK_225__JBT_">#REF!</definedName>
    <definedName name="__\AIK_350" localSheetId="9">#REF!</definedName>
    <definedName name="__\AIK_350" localSheetId="12">#REF!</definedName>
    <definedName name="__\AIK_350" localSheetId="13">#REF!</definedName>
    <definedName name="__\AIK_350">#REF!</definedName>
    <definedName name="__\AJMACADAM1" localSheetId="9">#REF!</definedName>
    <definedName name="__\AJMACADAM1" localSheetId="12">#REF!</definedName>
    <definedName name="__\AJMACADAM1" localSheetId="13">#REF!</definedName>
    <definedName name="__\AJMACADAM1">#REF!</definedName>
    <definedName name="__\AKMARKA" localSheetId="9">#REF!</definedName>
    <definedName name="__\AKMARKA" localSheetId="12">#REF!</definedName>
    <definedName name="__\AKMARKA" localSheetId="13">#REF!</definedName>
    <definedName name="__\AKMARKA">#REF!</definedName>
    <definedName name="__\ALRAMBU" localSheetId="9">#REF!</definedName>
    <definedName name="__\ALRAMBU" localSheetId="12">#REF!</definedName>
    <definedName name="__\ALRAMBU" localSheetId="13">#REF!</definedName>
    <definedName name="__\ALRAMBU">#REF!</definedName>
    <definedName name="__\AMPATOKPENGARA" localSheetId="9">#REF!</definedName>
    <definedName name="__\AMPATOKPENGARA" localSheetId="12">#REF!</definedName>
    <definedName name="__\AMPATOKPENGARA" localSheetId="13">#REF!</definedName>
    <definedName name="__\AMPATOKPENGARA">#REF!</definedName>
    <definedName name="__\ANKM" localSheetId="9">#REF!</definedName>
    <definedName name="__\ANKM" localSheetId="12">#REF!</definedName>
    <definedName name="__\ANKM" localSheetId="13">#REF!</definedName>
    <definedName name="__\ANKM">#REF!</definedName>
    <definedName name="__\AOHEKTOMETER" localSheetId="9">#REF!</definedName>
    <definedName name="__\AOHEKTOMETER" localSheetId="12">#REF!</definedName>
    <definedName name="__\AOHEKTOMETER" localSheetId="13">#REF!</definedName>
    <definedName name="__\AOHEKTOMETER">#REF!</definedName>
    <definedName name="__\APPENEBPOHON" localSheetId="9">#REF!</definedName>
    <definedName name="__\APPENEBPOHON" localSheetId="12">#REF!</definedName>
    <definedName name="__\APPENEBPOHON" localSheetId="13">#REF!</definedName>
    <definedName name="__\APPENEBPOHON">#REF!</definedName>
    <definedName name="__\AQPORTLPNJARAH" localSheetId="9">#REF!</definedName>
    <definedName name="__\AQPORTLPNJARAH" localSheetId="12">#REF!</definedName>
    <definedName name="__\AQPORTLPNJARAH" localSheetId="13">#REF!</definedName>
    <definedName name="__\AQPORTLPNJARAH">#REF!</definedName>
    <definedName name="__\ARCOLDMILLING" localSheetId="9">#REF!</definedName>
    <definedName name="__\ARCOLDMILLING" localSheetId="12">#REF!</definedName>
    <definedName name="__\ARCOLDMILLING" localSheetId="13">#REF!</definedName>
    <definedName name="__\ARCOLDMILLING">#REF!</definedName>
    <definedName name="__\AS01_03" localSheetId="9">#REF!</definedName>
    <definedName name="__\AS01_03" localSheetId="12">#REF!</definedName>
    <definedName name="__\AS01_03" localSheetId="13">#REF!</definedName>
    <definedName name="__\AS01_03">#REF!</definedName>
    <definedName name="__\AS05_07" localSheetId="9">#REF!</definedName>
    <definedName name="__\AS05_07" localSheetId="12">#REF!</definedName>
    <definedName name="__\AS05_07" localSheetId="13">#REF!</definedName>
    <definedName name="__\AS05_07">#REF!</definedName>
    <definedName name="__\AS08_10" localSheetId="9">#REF!</definedName>
    <definedName name="__\AS08_10" localSheetId="12">#REF!</definedName>
    <definedName name="__\AS08_10" localSheetId="13">#REF!</definedName>
    <definedName name="__\AS08_10">#REF!</definedName>
    <definedName name="__\ATVOLUME" localSheetId="9">#REF!</definedName>
    <definedName name="__\ATVOLUME" localSheetId="12">#REF!</definedName>
    <definedName name="__\ATVOLUME" localSheetId="13">#REF!</definedName>
    <definedName name="__\ATVOLUME">#REF!</definedName>
    <definedName name="__\AUREKAP" localSheetId="9">#REF!</definedName>
    <definedName name="__\AUREKAP" localSheetId="12">#REF!</definedName>
    <definedName name="__\AUREKAP" localSheetId="13">#REF!</definedName>
    <definedName name="__\AUREKAP">#REF!</definedName>
    <definedName name="__\AV1DAFKUANTITA" localSheetId="9">#REF!</definedName>
    <definedName name="__\AV1DAFKUANTITA" localSheetId="12">#REF!</definedName>
    <definedName name="__\AV1DAFKUANTITA" localSheetId="13">#REF!</definedName>
    <definedName name="__\AV1DAFKUANTITA">#REF!</definedName>
    <definedName name="__\AV2DAFKUANTITA" localSheetId="9">#REF!</definedName>
    <definedName name="__\AV2DAFKUANTITA" localSheetId="12">#REF!</definedName>
    <definedName name="__\AV2DAFKUANTITA" localSheetId="13">#REF!</definedName>
    <definedName name="__\AV2DAFKUANTITA">#REF!</definedName>
    <definedName name="__\B_EVA1" localSheetId="9">#REF!</definedName>
    <definedName name="__\B_EVA1" localSheetId="12">#REF!</definedName>
    <definedName name="__\B_EVA1" localSheetId="13">#REF!</definedName>
    <definedName name="__\B_EVA1">#REF!</definedName>
    <definedName name="__\B_PEM" localSheetId="9">#REF!</definedName>
    <definedName name="__\B_PEM" localSheetId="12">#REF!</definedName>
    <definedName name="__\B_PEM" localSheetId="13">#REF!</definedName>
    <definedName name="__\B_PEM">#REF!</definedName>
    <definedName name="__\B_PEM1" localSheetId="9">#REF!</definedName>
    <definedName name="__\B_PEM1" localSheetId="12">#REF!</definedName>
    <definedName name="__\B_PEM1" localSheetId="13">#REF!</definedName>
    <definedName name="__\B_PEM1">#REF!</definedName>
    <definedName name="__\B_PENJ" localSheetId="9">#REF!</definedName>
    <definedName name="__\B_PENJ" localSheetId="12">#REF!</definedName>
    <definedName name="__\B_PENJ" localSheetId="13">#REF!</definedName>
    <definedName name="__\B_PENJ">#REF!</definedName>
    <definedName name="__\B_PENJ1" localSheetId="9">#REF!</definedName>
    <definedName name="__\B_PENJ1" localSheetId="12">#REF!</definedName>
    <definedName name="__\B_PENJ1" localSheetId="13">#REF!</definedName>
    <definedName name="__\B_PENJ1">#REF!</definedName>
    <definedName name="__\B_TIMPANG" localSheetId="9">#REF!</definedName>
    <definedName name="__\B_TIMPANG" localSheetId="12">#REF!</definedName>
    <definedName name="__\B_TIMPANG" localSheetId="13">#REF!</definedName>
    <definedName name="__\B_TIMPANG">#REF!</definedName>
    <definedName name="__\BAB_I_VI" localSheetId="9">#REF!</definedName>
    <definedName name="__\BAB_I_VI" localSheetId="12">#REF!</definedName>
    <definedName name="__\BAB_I_VI" localSheetId="13">#REF!</definedName>
    <definedName name="__\BAB_I_VI">#REF!</definedName>
    <definedName name="__\BAB_VII_X" localSheetId="9">#REF!</definedName>
    <definedName name="__\BAB_VII_X" localSheetId="12">#REF!</definedName>
    <definedName name="__\BAB_VII_X" localSheetId="13">#REF!</definedName>
    <definedName name="__\BAB_VII_X">#REF!</definedName>
    <definedName name="__\CV_1" localSheetId="9">#REF!</definedName>
    <definedName name="__\CV_1" localSheetId="12">#REF!</definedName>
    <definedName name="__\CV_1" localSheetId="13">#REF!</definedName>
    <definedName name="__\CV_1">#REF!</definedName>
    <definedName name="__\CV_2" localSheetId="9">#REF!</definedName>
    <definedName name="__\CV_2" localSheetId="12">#REF!</definedName>
    <definedName name="__\CV_2" localSheetId="13">#REF!</definedName>
    <definedName name="__\CV_2">#REF!</definedName>
    <definedName name="__\CV2" localSheetId="9">#REF!</definedName>
    <definedName name="__\CV2" localSheetId="12">#REF!</definedName>
    <definedName name="__\CV2" localSheetId="13">#REF!</definedName>
    <definedName name="__\CV2">#REF!</definedName>
    <definedName name="__\D">#REF!</definedName>
    <definedName name="__\D_REK" localSheetId="9">#REF!</definedName>
    <definedName name="__\D_REK" localSheetId="12">#REF!</definedName>
    <definedName name="__\D_REK" localSheetId="13">#REF!</definedName>
    <definedName name="__\D_REK">#REF!</definedName>
    <definedName name="__\D_REK1" localSheetId="9">#REF!</definedName>
    <definedName name="__\D_REK1" localSheetId="12">#REF!</definedName>
    <definedName name="__\D_REK1" localSheetId="13">#REF!</definedName>
    <definedName name="__\D_REK1">#REF!</definedName>
    <definedName name="__\DAF_ISI" localSheetId="9">#REF!</definedName>
    <definedName name="__\DAF_ISI" localSheetId="12">#REF!</definedName>
    <definedName name="__\DAF_ISI" localSheetId="13">#REF!</definedName>
    <definedName name="__\DAF_ISI">#REF!</definedName>
    <definedName name="__\E">#REF!</definedName>
    <definedName name="__\E1">#REF!</definedName>
    <definedName name="__\F">#REF!</definedName>
    <definedName name="__\G">#REF!</definedName>
    <definedName name="__\H">#REF!</definedName>
    <definedName name="__\J">#REF!</definedName>
    <definedName name="__\L">#REF!</definedName>
    <definedName name="__\LAMP" localSheetId="9">#REF!</definedName>
    <definedName name="__\LAMP" localSheetId="12">#REF!</definedName>
    <definedName name="__\LAMP" localSheetId="13">#REF!</definedName>
    <definedName name="__\LAMP">#REF!</definedName>
    <definedName name="__\LAMP1" localSheetId="9">#REF!</definedName>
    <definedName name="__\LAMP1" localSheetId="12">#REF!</definedName>
    <definedName name="__\LAMP1" localSheetId="13">#REF!</definedName>
    <definedName name="__\LAMP1">#REF!</definedName>
    <definedName name="__\LAMP2" localSheetId="9">#REF!</definedName>
    <definedName name="__\LAMP2" localSheetId="12">#REF!</definedName>
    <definedName name="__\LAMP2" localSheetId="13">#REF!</definedName>
    <definedName name="__\LAMP2">#REF!</definedName>
    <definedName name="__\PENET1" localSheetId="9">#REF!</definedName>
    <definedName name="__\PENET1" localSheetId="12">#REF!</definedName>
    <definedName name="__\PENET1" localSheetId="13">#REF!</definedName>
    <definedName name="__\PENET1">#REF!</definedName>
    <definedName name="__\PRO" localSheetId="9">#REF!</definedName>
    <definedName name="__\PRO" localSheetId="12">#REF!</definedName>
    <definedName name="__\PRO" localSheetId="13">#REF!</definedName>
    <definedName name="__\PRO">#REF!</definedName>
    <definedName name="__\RESUME1" localSheetId="9">#REF!</definedName>
    <definedName name="__\RESUME1" localSheetId="12">#REF!</definedName>
    <definedName name="__\RESUME1" localSheetId="13">#REF!</definedName>
    <definedName name="__\RESUME1">#REF!</definedName>
    <definedName name="__\S">#REF!</definedName>
    <definedName name="__\USUL_1" localSheetId="9">#REF!</definedName>
    <definedName name="__\USUL_1" localSheetId="12">#REF!</definedName>
    <definedName name="__\USUL_1" localSheetId="13">#REF!</definedName>
    <definedName name="__\USUL_1">#REF!</definedName>
    <definedName name="__\USUL_2" localSheetId="9">#REF!</definedName>
    <definedName name="__\USUL_2" localSheetId="12">#REF!</definedName>
    <definedName name="__\USUL_2" localSheetId="13">#REF!</definedName>
    <definedName name="__\USUL_2">#REF!</definedName>
    <definedName name="__\V">#REF!</definedName>
    <definedName name="___\AAK_175" localSheetId="9">#REF!</definedName>
    <definedName name="___\AAK_175" localSheetId="12">#REF!</definedName>
    <definedName name="___\AAK_175" localSheetId="13">#REF!</definedName>
    <definedName name="___\AAK_175">#REF!</definedName>
    <definedName name="___\B_EVA" localSheetId="9">#REF!</definedName>
    <definedName name="___\B_EVA" localSheetId="12">#REF!</definedName>
    <definedName name="___\B_EVA" localSheetId="13">#REF!</definedName>
    <definedName name="___\B_EVA">#REF!</definedName>
    <definedName name="___\CV" localSheetId="9">#REF!</definedName>
    <definedName name="___\CV" localSheetId="12">#REF!</definedName>
    <definedName name="___\CV" localSheetId="13">#REF!</definedName>
    <definedName name="___\CV">#REF!</definedName>
    <definedName name="___\D" localSheetId="9">#REF!</definedName>
    <definedName name="___\D" localSheetId="12">#REF!</definedName>
    <definedName name="___\D" localSheetId="13">#REF!</definedName>
    <definedName name="___\D">#REF!</definedName>
    <definedName name="___\E" localSheetId="9">#REF!</definedName>
    <definedName name="___\E" localSheetId="12">#REF!</definedName>
    <definedName name="___\E" localSheetId="13">#REF!</definedName>
    <definedName name="___\E">#REF!</definedName>
    <definedName name="___\F" localSheetId="9">#REF!</definedName>
    <definedName name="___\F" localSheetId="12">#REF!</definedName>
    <definedName name="___\F" localSheetId="13">#REF!</definedName>
    <definedName name="___\F">#REF!</definedName>
    <definedName name="___\G" localSheetId="9">#REF!</definedName>
    <definedName name="___\G" localSheetId="12">#REF!</definedName>
    <definedName name="___\G" localSheetId="13">#REF!</definedName>
    <definedName name="___\G">#REF!</definedName>
    <definedName name="___\H" localSheetId="9">#REF!</definedName>
    <definedName name="___\H" localSheetId="12">#REF!</definedName>
    <definedName name="___\H" localSheetId="13">#REF!</definedName>
    <definedName name="___\H">#REF!</definedName>
    <definedName name="___\I" localSheetId="9">#REF!</definedName>
    <definedName name="___\I" localSheetId="12">#REF!</definedName>
    <definedName name="___\I" localSheetId="13">#REF!</definedName>
    <definedName name="___\I">#REF!</definedName>
    <definedName name="___\L" localSheetId="9">#REF!</definedName>
    <definedName name="___\L" localSheetId="12">#REF!</definedName>
    <definedName name="___\L" localSheetId="13">#REF!</definedName>
    <definedName name="___\L">#REF!</definedName>
    <definedName name="___\M" localSheetId="9">#REF!</definedName>
    <definedName name="___\M" localSheetId="12">#REF!</definedName>
    <definedName name="___\M" localSheetId="13">#REF!</definedName>
    <definedName name="___\M">#REF!</definedName>
    <definedName name="___\N" localSheetId="9">#REF!</definedName>
    <definedName name="___\N" localSheetId="12">#REF!</definedName>
    <definedName name="___\N" localSheetId="13">#REF!</definedName>
    <definedName name="___\N">#REF!</definedName>
    <definedName name="___\O" localSheetId="9">#REF!</definedName>
    <definedName name="___\O" localSheetId="12">#REF!</definedName>
    <definedName name="___\O" localSheetId="13">#REF!</definedName>
    <definedName name="___\O">#REF!</definedName>
    <definedName name="___\Q" localSheetId="9">#REF!</definedName>
    <definedName name="___\Q" localSheetId="12">#REF!</definedName>
    <definedName name="___\Q" localSheetId="13">#REF!</definedName>
    <definedName name="___\Q">#REF!</definedName>
    <definedName name="___\RESUME" localSheetId="9">#REF!</definedName>
    <definedName name="___\RESUME" localSheetId="12">#REF!</definedName>
    <definedName name="___\RESUME" localSheetId="13">#REF!</definedName>
    <definedName name="___\RESUME">#REF!</definedName>
    <definedName name="___\S" localSheetId="9">#REF!</definedName>
    <definedName name="___\S" localSheetId="12">#REF!</definedName>
    <definedName name="___\S" localSheetId="13">#REF!</definedName>
    <definedName name="___\S">#REF!</definedName>
    <definedName name="___\T" localSheetId="9">#REF!</definedName>
    <definedName name="___\T" localSheetId="12">#REF!</definedName>
    <definedName name="___\T" localSheetId="13">#REF!</definedName>
    <definedName name="___\T">#REF!</definedName>
    <definedName name="___\U" localSheetId="9">#REF!</definedName>
    <definedName name="___\U" localSheetId="12">#REF!</definedName>
    <definedName name="___\U" localSheetId="13">#REF!</definedName>
    <definedName name="___\U">#REF!</definedName>
    <definedName name="___\W" localSheetId="9">#REF!</definedName>
    <definedName name="___\W" localSheetId="12">#REF!</definedName>
    <definedName name="___\W" localSheetId="13">#REF!</definedName>
    <definedName name="___\W">#REF!</definedName>
    <definedName name="___\x" localSheetId="9">#REF!</definedName>
    <definedName name="___\x" localSheetId="12">#REF!</definedName>
    <definedName name="___\x" localSheetId="13">#REF!</definedName>
    <definedName name="___\x">#REF!</definedName>
    <definedName name="___\Y" localSheetId="9">#REF!</definedName>
    <definedName name="___\Y" localSheetId="12">#REF!</definedName>
    <definedName name="___\Y" localSheetId="13">#REF!</definedName>
    <definedName name="___\Y">#REF!</definedName>
    <definedName name="____\p">#N/A</definedName>
    <definedName name="_____\C">#REF!</definedName>
    <definedName name="_____\R">#REF!</definedName>
    <definedName name="_____\X">#REF!</definedName>
    <definedName name="_______\__TOTAL" localSheetId="9">#REF!</definedName>
    <definedName name="_______\__TOTAL" localSheetId="12">#REF!</definedName>
    <definedName name="_______\__TOTAL" localSheetId="13">#REF!</definedName>
    <definedName name="_______\__TOTAL">#REF!</definedName>
    <definedName name="_______\PENET" localSheetId="9">#REF!</definedName>
    <definedName name="_______\PENET" localSheetId="12">#REF!</definedName>
    <definedName name="_______\PENET" localSheetId="13">#REF!</definedName>
    <definedName name="_______\PENET">#REF!</definedName>
    <definedName name="__________\B">#REF!</definedName>
    <definedName name="__________\N">#REF!</definedName>
    <definedName name="__________\Q">#REF!</definedName>
    <definedName name="__________\WQ">#REF!</definedName>
    <definedName name="___________\d" localSheetId="9">#REF!</definedName>
    <definedName name="___________\d" localSheetId="12">#REF!</definedName>
    <definedName name="___________\d" localSheetId="13">#REF!</definedName>
    <definedName name="___________\d">#REF!</definedName>
    <definedName name="___________\h" localSheetId="9">#REF!</definedName>
    <definedName name="___________\h" localSheetId="12">#REF!</definedName>
    <definedName name="___________\h" localSheetId="13">#REF!</definedName>
    <definedName name="___________\h">#REF!</definedName>
    <definedName name="___________\H1" localSheetId="9">#REF!</definedName>
    <definedName name="___________\H1" localSheetId="12">#REF!</definedName>
    <definedName name="___________\H1" localSheetId="13">#REF!</definedName>
    <definedName name="___________\H1">#REF!</definedName>
    <definedName name="___________\i" localSheetId="9">#REF!</definedName>
    <definedName name="___________\i" localSheetId="12">#REF!</definedName>
    <definedName name="___________\i" localSheetId="13">#REF!</definedName>
    <definedName name="___________\i">#REF!</definedName>
    <definedName name="___________\j" localSheetId="9">#REF!</definedName>
    <definedName name="___________\j" localSheetId="12">#REF!</definedName>
    <definedName name="___________\j" localSheetId="13">#REF!</definedName>
    <definedName name="___________\j">#REF!</definedName>
    <definedName name="___________\k" localSheetId="9">#REF!</definedName>
    <definedName name="___________\k" localSheetId="12">#REF!</definedName>
    <definedName name="___________\k" localSheetId="13">#REF!</definedName>
    <definedName name="___________\k">#REF!</definedName>
    <definedName name="___________\l" localSheetId="9">#REF!</definedName>
    <definedName name="___________\l" localSheetId="12">#REF!</definedName>
    <definedName name="___________\l" localSheetId="13">#REF!</definedName>
    <definedName name="___________\l">#REF!</definedName>
    <definedName name="___________\m" localSheetId="9">#REF!</definedName>
    <definedName name="___________\m" localSheetId="12">#REF!</definedName>
    <definedName name="___________\m" localSheetId="13">#REF!</definedName>
    <definedName name="___________\m">#REF!</definedName>
    <definedName name="___________\n" localSheetId="9">#REF!</definedName>
    <definedName name="___________\n" localSheetId="12">#REF!</definedName>
    <definedName name="___________\n" localSheetId="13">#REF!</definedName>
    <definedName name="___________\n">#REF!</definedName>
    <definedName name="___________\o" localSheetId="9">#REF!</definedName>
    <definedName name="___________\o" localSheetId="12">#REF!</definedName>
    <definedName name="___________\o" localSheetId="13">#REF!</definedName>
    <definedName name="___________\o">#REF!</definedName>
    <definedName name="___________\t" localSheetId="9">#REF!</definedName>
    <definedName name="___________\t" localSheetId="12">#REF!</definedName>
    <definedName name="___________\t" localSheetId="13">#REF!</definedName>
    <definedName name="___________\t">#REF!</definedName>
    <definedName name="___________\u" localSheetId="9">#REF!</definedName>
    <definedName name="___________\u" localSheetId="12">#REF!</definedName>
    <definedName name="___________\u" localSheetId="13">#REF!</definedName>
    <definedName name="___________\u">#REF!</definedName>
    <definedName name="____________\0" localSheetId="9">#REF!</definedName>
    <definedName name="____________\0" localSheetId="12">#REF!</definedName>
    <definedName name="____________\0" localSheetId="13">#REF!</definedName>
    <definedName name="____________\0">#REF!</definedName>
    <definedName name="____________\e" localSheetId="9">#REF!</definedName>
    <definedName name="____________\e" localSheetId="12">#REF!</definedName>
    <definedName name="____________\e" localSheetId="13">#REF!</definedName>
    <definedName name="____________\e">#REF!</definedName>
    <definedName name="____________\y" localSheetId="9">#REF!</definedName>
    <definedName name="____________\y" localSheetId="12">#REF!</definedName>
    <definedName name="____________\y" localSheetId="13">#REF!</definedName>
    <definedName name="____________\y">#REF!</definedName>
    <definedName name="____________\z" localSheetId="9">#REF!</definedName>
    <definedName name="____________\z" localSheetId="12">#REF!</definedName>
    <definedName name="____________\z" localSheetId="13">#REF!</definedName>
    <definedName name="____________\z">#REF!</definedName>
    <definedName name="_____________\S" localSheetId="9">#REF!</definedName>
    <definedName name="_____________\S" localSheetId="12">#REF!</definedName>
    <definedName name="_____________\S" localSheetId="13">#REF!</definedName>
    <definedName name="_____________\S">#REF!</definedName>
    <definedName name="_____________\W" localSheetId="9">#REF!</definedName>
    <definedName name="_____________\W" localSheetId="12">#REF!</definedName>
    <definedName name="_____________\W" localSheetId="13">#REF!</definedName>
    <definedName name="_____________\W">#REF!</definedName>
    <definedName name="______________\0">#REF!</definedName>
    <definedName name="______________\A">#REF!</definedName>
    <definedName name="______________\M">#REF!</definedName>
    <definedName name="______________\P">#REF!</definedName>
    <definedName name="______________\v" localSheetId="9">#REF!</definedName>
    <definedName name="______________\v" localSheetId="12">#REF!</definedName>
    <definedName name="______________\v" localSheetId="13">#REF!</definedName>
    <definedName name="______________\v">#REF!</definedName>
    <definedName name="______________\W">#REF!</definedName>
    <definedName name="________________\H7" localSheetId="9">#REF!</definedName>
    <definedName name="________________\H7" localSheetId="12">#REF!</definedName>
    <definedName name="________________\H7" localSheetId="13">#REF!</definedName>
    <definedName name="________________\H7">#REF!</definedName>
    <definedName name="_________________\H6" localSheetId="9">#REF!</definedName>
    <definedName name="_________________\H6" localSheetId="12">#REF!</definedName>
    <definedName name="_________________\H6" localSheetId="13">#REF!</definedName>
    <definedName name="_________________\H6">#REF!</definedName>
    <definedName name="___________________\g" localSheetId="9">#REF!</definedName>
    <definedName name="___________________\g" localSheetId="12">#REF!</definedName>
    <definedName name="___________________\g" localSheetId="13">#REF!</definedName>
    <definedName name="___________________\g">#REF!</definedName>
    <definedName name="_______________________________DIV11" localSheetId="9">#REF!</definedName>
    <definedName name="_______________________________DIV11" localSheetId="12">#REF!</definedName>
    <definedName name="_______________________________DIV11" localSheetId="13">#REF!</definedName>
    <definedName name="_______________________________DIV11">#REF!</definedName>
    <definedName name="______________________________HAL3" localSheetId="9">#REF!</definedName>
    <definedName name="______________________________HAL3" localSheetId="12">#REF!</definedName>
    <definedName name="______________________________HAL3" localSheetId="13">#REF!</definedName>
    <definedName name="______________________________HAL3">#REF!</definedName>
    <definedName name="______________________________HAL4" localSheetId="9">#REF!</definedName>
    <definedName name="______________________________HAL4" localSheetId="12">#REF!</definedName>
    <definedName name="______________________________HAL4" localSheetId="13">#REF!</definedName>
    <definedName name="______________________________HAL4">#REF!</definedName>
    <definedName name="______________________________HAL5" localSheetId="9">#REF!</definedName>
    <definedName name="______________________________HAL5" localSheetId="12">#REF!</definedName>
    <definedName name="______________________________HAL5" localSheetId="13">#REF!</definedName>
    <definedName name="______________________________HAL5">#REF!</definedName>
    <definedName name="______________________________HAL6" localSheetId="9">#REF!</definedName>
    <definedName name="______________________________HAL6" localSheetId="12">#REF!</definedName>
    <definedName name="______________________________HAL6" localSheetId="13">#REF!</definedName>
    <definedName name="______________________________HAL6">#REF!</definedName>
    <definedName name="______________________________HAL7" localSheetId="9">#REF!</definedName>
    <definedName name="______________________________HAL7" localSheetId="12">#REF!</definedName>
    <definedName name="______________________________HAL7" localSheetId="13">#REF!</definedName>
    <definedName name="______________________________HAL7">#REF!</definedName>
    <definedName name="______________________________HAL8" localSheetId="9">#REF!</definedName>
    <definedName name="______________________________HAL8" localSheetId="12">#REF!</definedName>
    <definedName name="______________________________HAL8" localSheetId="13">#REF!</definedName>
    <definedName name="______________________________HAL8">#REF!</definedName>
    <definedName name="_____________________________DIV11" localSheetId="9">#REF!</definedName>
    <definedName name="_____________________________DIV11" localSheetId="12">#REF!</definedName>
    <definedName name="_____________________________DIV11" localSheetId="13">#REF!</definedName>
    <definedName name="_____________________________DIV11">#REF!</definedName>
    <definedName name="____________________________AAD3">#N/A</definedName>
    <definedName name="____________________________ADD1">#N/A</definedName>
    <definedName name="____________________________ADD2">#N/A</definedName>
    <definedName name="____________________________ADD3">#N/A</definedName>
    <definedName name="____________________________DIV11" localSheetId="9">#REF!</definedName>
    <definedName name="____________________________DIV11" localSheetId="12">#REF!</definedName>
    <definedName name="____________________________DIV11" localSheetId="13">#REF!</definedName>
    <definedName name="____________________________DIV11">#REF!</definedName>
    <definedName name="____________________________HAL3" localSheetId="9">#REF!</definedName>
    <definedName name="____________________________HAL3" localSheetId="12">#REF!</definedName>
    <definedName name="____________________________HAL3" localSheetId="13">#REF!</definedName>
    <definedName name="____________________________HAL3">#REF!</definedName>
    <definedName name="____________________________HAL4" localSheetId="9">#REF!</definedName>
    <definedName name="____________________________HAL4" localSheetId="12">#REF!</definedName>
    <definedName name="____________________________HAL4" localSheetId="13">#REF!</definedName>
    <definedName name="____________________________HAL4">#REF!</definedName>
    <definedName name="____________________________HAL5" localSheetId="9">#REF!</definedName>
    <definedName name="____________________________HAL5" localSheetId="12">#REF!</definedName>
    <definedName name="____________________________HAL5" localSheetId="13">#REF!</definedName>
    <definedName name="____________________________HAL5">#REF!</definedName>
    <definedName name="____________________________HAL6" localSheetId="9">#REF!</definedName>
    <definedName name="____________________________HAL6" localSheetId="12">#REF!</definedName>
    <definedName name="____________________________HAL6" localSheetId="13">#REF!</definedName>
    <definedName name="____________________________HAL6">#REF!</definedName>
    <definedName name="____________________________HAL7" localSheetId="9">#REF!</definedName>
    <definedName name="____________________________HAL7" localSheetId="12">#REF!</definedName>
    <definedName name="____________________________HAL7" localSheetId="13">#REF!</definedName>
    <definedName name="____________________________HAL7">#REF!</definedName>
    <definedName name="____________________________HAL8" localSheetId="9">#REF!</definedName>
    <definedName name="____________________________HAL8" localSheetId="12">#REF!</definedName>
    <definedName name="____________________________HAL8" localSheetId="13">#REF!</definedName>
    <definedName name="____________________________HAL8">#REF!</definedName>
    <definedName name="___________________________DIV11" localSheetId="9">#REF!</definedName>
    <definedName name="___________________________DIV11" localSheetId="12">#REF!</definedName>
    <definedName name="___________________________DIV11" localSheetId="13">#REF!</definedName>
    <definedName name="___________________________DIV11">#REF!</definedName>
    <definedName name="___________________________HAL3" localSheetId="9">#REF!</definedName>
    <definedName name="___________________________HAL3" localSheetId="12">#REF!</definedName>
    <definedName name="___________________________HAL3" localSheetId="13">#REF!</definedName>
    <definedName name="___________________________HAL3">#REF!</definedName>
    <definedName name="___________________________HAL4" localSheetId="9">#REF!</definedName>
    <definedName name="___________________________HAL4" localSheetId="12">#REF!</definedName>
    <definedName name="___________________________HAL4" localSheetId="13">#REF!</definedName>
    <definedName name="___________________________HAL4">#REF!</definedName>
    <definedName name="___________________________HAL5" localSheetId="9">#REF!</definedName>
    <definedName name="___________________________HAL5" localSheetId="12">#REF!</definedName>
    <definedName name="___________________________HAL5" localSheetId="13">#REF!</definedName>
    <definedName name="___________________________HAL5">#REF!</definedName>
    <definedName name="___________________________HAL6" localSheetId="9">#REF!</definedName>
    <definedName name="___________________________HAL6" localSheetId="12">#REF!</definedName>
    <definedName name="___________________________HAL6" localSheetId="13">#REF!</definedName>
    <definedName name="___________________________HAL6">#REF!</definedName>
    <definedName name="___________________________HAL7" localSheetId="9">#REF!</definedName>
    <definedName name="___________________________HAL7" localSheetId="12">#REF!</definedName>
    <definedName name="___________________________HAL7" localSheetId="13">#REF!</definedName>
    <definedName name="___________________________HAL7">#REF!</definedName>
    <definedName name="___________________________HAL8" localSheetId="9">#REF!</definedName>
    <definedName name="___________________________HAL8" localSheetId="12">#REF!</definedName>
    <definedName name="___________________________HAL8" localSheetId="13">#REF!</definedName>
    <definedName name="___________________________HAL8">#REF!</definedName>
    <definedName name="__________________________AAD3">#N/A</definedName>
    <definedName name="__________________________ADD1">#N/A</definedName>
    <definedName name="__________________________ADD2">#N/A</definedName>
    <definedName name="__________________________ADD3">#N/A</definedName>
    <definedName name="__________________________DIV11" localSheetId="9">#REF!</definedName>
    <definedName name="__________________________DIV11" localSheetId="12">#REF!</definedName>
    <definedName name="__________________________DIV11" localSheetId="13">#REF!</definedName>
    <definedName name="__________________________DIV11">#REF!</definedName>
    <definedName name="__________________________HAL3" localSheetId="9">#REF!</definedName>
    <definedName name="__________________________HAL3" localSheetId="12">#REF!</definedName>
    <definedName name="__________________________HAL3" localSheetId="13">#REF!</definedName>
    <definedName name="__________________________HAL3">#REF!</definedName>
    <definedName name="__________________________HAL4" localSheetId="9">#REF!</definedName>
    <definedName name="__________________________HAL4" localSheetId="12">#REF!</definedName>
    <definedName name="__________________________HAL4" localSheetId="13">#REF!</definedName>
    <definedName name="__________________________HAL4">#REF!</definedName>
    <definedName name="__________________________HAL5" localSheetId="9">#REF!</definedName>
    <definedName name="__________________________HAL5" localSheetId="12">#REF!</definedName>
    <definedName name="__________________________HAL5" localSheetId="13">#REF!</definedName>
    <definedName name="__________________________HAL5">#REF!</definedName>
    <definedName name="__________________________HAL6" localSheetId="9">#REF!</definedName>
    <definedName name="__________________________HAL6" localSheetId="12">#REF!</definedName>
    <definedName name="__________________________HAL6" localSheetId="13">#REF!</definedName>
    <definedName name="__________________________HAL6">#REF!</definedName>
    <definedName name="__________________________HAL7" localSheetId="9">#REF!</definedName>
    <definedName name="__________________________HAL7" localSheetId="12">#REF!</definedName>
    <definedName name="__________________________HAL7" localSheetId="13">#REF!</definedName>
    <definedName name="__________________________HAL7">#REF!</definedName>
    <definedName name="__________________________HAL8" localSheetId="9">#REF!</definedName>
    <definedName name="__________________________HAL8" localSheetId="12">#REF!</definedName>
    <definedName name="__________________________HAL8" localSheetId="13">#REF!</definedName>
    <definedName name="__________________________HAL8">#REF!</definedName>
    <definedName name="_________________________AAD3">#N/A</definedName>
    <definedName name="_________________________ADD1">#N/A</definedName>
    <definedName name="_________________________ADD2">#N/A</definedName>
    <definedName name="_________________________ADD3">#N/A</definedName>
    <definedName name="_________________________DIV11" localSheetId="9">#REF!</definedName>
    <definedName name="_________________________DIV11" localSheetId="12">#REF!</definedName>
    <definedName name="_________________________DIV11" localSheetId="13">#REF!</definedName>
    <definedName name="_________________________DIV11">#REF!</definedName>
    <definedName name="_________________________HAL3" localSheetId="9">#REF!</definedName>
    <definedName name="_________________________HAL3" localSheetId="12">#REF!</definedName>
    <definedName name="_________________________HAL3" localSheetId="13">#REF!</definedName>
    <definedName name="_________________________HAL3">#REF!</definedName>
    <definedName name="_________________________HAL4" localSheetId="9">#REF!</definedName>
    <definedName name="_________________________HAL4" localSheetId="12">#REF!</definedName>
    <definedName name="_________________________HAL4" localSheetId="13">#REF!</definedName>
    <definedName name="_________________________HAL4">#REF!</definedName>
    <definedName name="_________________________HAL5" localSheetId="9">#REF!</definedName>
    <definedName name="_________________________HAL5" localSheetId="12">#REF!</definedName>
    <definedName name="_________________________HAL5" localSheetId="13">#REF!</definedName>
    <definedName name="_________________________HAL5">#REF!</definedName>
    <definedName name="_________________________HAL6" localSheetId="9">#REF!</definedName>
    <definedName name="_________________________HAL6" localSheetId="12">#REF!</definedName>
    <definedName name="_________________________HAL6" localSheetId="13">#REF!</definedName>
    <definedName name="_________________________HAL6">#REF!</definedName>
    <definedName name="_________________________HAL7" localSheetId="9">#REF!</definedName>
    <definedName name="_________________________HAL7" localSheetId="12">#REF!</definedName>
    <definedName name="_________________________HAL7" localSheetId="13">#REF!</definedName>
    <definedName name="_________________________HAL7">#REF!</definedName>
    <definedName name="_________________________HAL8" localSheetId="9">#REF!</definedName>
    <definedName name="_________________________HAL8" localSheetId="12">#REF!</definedName>
    <definedName name="_________________________HAL8" localSheetId="13">#REF!</definedName>
    <definedName name="_________________________HAL8">#REF!</definedName>
    <definedName name="________________________DIV11" localSheetId="9">#REF!</definedName>
    <definedName name="________________________DIV11" localSheetId="12">#REF!</definedName>
    <definedName name="________________________DIV11" localSheetId="13">#REF!</definedName>
    <definedName name="________________________DIV11">#REF!</definedName>
    <definedName name="________________________gk2" localSheetId="9" hidden="1">#REF!</definedName>
    <definedName name="________________________gk2" localSheetId="12" hidden="1">#REF!</definedName>
    <definedName name="________________________gk2" localSheetId="13" hidden="1">#REF!</definedName>
    <definedName name="________________________gk2" localSheetId="15" hidden="1">#REF!</definedName>
    <definedName name="________________________gk2" hidden="1">#REF!</definedName>
    <definedName name="________________________HAL3" localSheetId="9">#REF!</definedName>
    <definedName name="________________________HAL3" localSheetId="12">#REF!</definedName>
    <definedName name="________________________HAL3" localSheetId="13">#REF!</definedName>
    <definedName name="________________________HAL3">#REF!</definedName>
    <definedName name="________________________HAL4" localSheetId="9">#REF!</definedName>
    <definedName name="________________________HAL4" localSheetId="12">#REF!</definedName>
    <definedName name="________________________HAL4" localSheetId="13">#REF!</definedName>
    <definedName name="________________________HAL4">#REF!</definedName>
    <definedName name="________________________HAL5" localSheetId="9">#REF!</definedName>
    <definedName name="________________________HAL5" localSheetId="12">#REF!</definedName>
    <definedName name="________________________HAL5" localSheetId="13">#REF!</definedName>
    <definedName name="________________________HAL5">#REF!</definedName>
    <definedName name="________________________HAL6" localSheetId="9">#REF!</definedName>
    <definedName name="________________________HAL6" localSheetId="12">#REF!</definedName>
    <definedName name="________________________HAL6" localSheetId="13">#REF!</definedName>
    <definedName name="________________________HAL6">#REF!</definedName>
    <definedName name="________________________HAL7" localSheetId="9">#REF!</definedName>
    <definedName name="________________________HAL7" localSheetId="12">#REF!</definedName>
    <definedName name="________________________HAL7" localSheetId="13">#REF!</definedName>
    <definedName name="________________________HAL7">#REF!</definedName>
    <definedName name="________________________HAL8" localSheetId="9">#REF!</definedName>
    <definedName name="________________________HAL8" localSheetId="12">#REF!</definedName>
    <definedName name="________________________HAL8" localSheetId="13">#REF!</definedName>
    <definedName name="________________________HAL8">#REF!</definedName>
    <definedName name="_______________________DIV11" localSheetId="9">#REF!</definedName>
    <definedName name="_______________________DIV11" localSheetId="12">#REF!</definedName>
    <definedName name="_______________________DIV11" localSheetId="13">#REF!</definedName>
    <definedName name="_______________________DIV11">#REF!</definedName>
    <definedName name="_______________________HAL3" localSheetId="9">#REF!</definedName>
    <definedName name="_______________________HAL3" localSheetId="12">#REF!</definedName>
    <definedName name="_______________________HAL3" localSheetId="13">#REF!</definedName>
    <definedName name="_______________________HAL3">#REF!</definedName>
    <definedName name="_______________________HAL4" localSheetId="9">#REF!</definedName>
    <definedName name="_______________________HAL4" localSheetId="12">#REF!</definedName>
    <definedName name="_______________________HAL4" localSheetId="13">#REF!</definedName>
    <definedName name="_______________________HAL4">#REF!</definedName>
    <definedName name="_______________________HAL5" localSheetId="9">#REF!</definedName>
    <definedName name="_______________________HAL5" localSheetId="12">#REF!</definedName>
    <definedName name="_______________________HAL5" localSheetId="13">#REF!</definedName>
    <definedName name="_______________________HAL5">#REF!</definedName>
    <definedName name="_______________________HAL6" localSheetId="9">#REF!</definedName>
    <definedName name="_______________________HAL6" localSheetId="12">#REF!</definedName>
    <definedName name="_______________________HAL6" localSheetId="13">#REF!</definedName>
    <definedName name="_______________________HAL6">#REF!</definedName>
    <definedName name="_______________________HAL7" localSheetId="9">#REF!</definedName>
    <definedName name="_______________________HAL7" localSheetId="12">#REF!</definedName>
    <definedName name="_______________________HAL7" localSheetId="13">#REF!</definedName>
    <definedName name="_______________________HAL7">#REF!</definedName>
    <definedName name="_______________________HAL8" localSheetId="9">#REF!</definedName>
    <definedName name="_______________________HAL8" localSheetId="12">#REF!</definedName>
    <definedName name="_______________________HAL8" localSheetId="13">#REF!</definedName>
    <definedName name="_______________________HAL8">#REF!</definedName>
    <definedName name="______________________DIV11" localSheetId="9">#REF!</definedName>
    <definedName name="______________________DIV11" localSheetId="12">#REF!</definedName>
    <definedName name="______________________DIV11" localSheetId="13">#REF!</definedName>
    <definedName name="______________________DIV11">#REF!</definedName>
    <definedName name="______________________gk2" localSheetId="9" hidden="1">#REF!</definedName>
    <definedName name="______________________gk2" localSheetId="12" hidden="1">#REF!</definedName>
    <definedName name="______________________gk2" localSheetId="13" hidden="1">#REF!</definedName>
    <definedName name="______________________gk2" localSheetId="15" hidden="1">#REF!</definedName>
    <definedName name="______________________gk2" hidden="1">#REF!</definedName>
    <definedName name="______________________HAL3" localSheetId="9">#REF!</definedName>
    <definedName name="______________________HAL3" localSheetId="12">#REF!</definedName>
    <definedName name="______________________HAL3" localSheetId="13">#REF!</definedName>
    <definedName name="______________________HAL3">#REF!</definedName>
    <definedName name="______________________HAL4" localSheetId="9">#REF!</definedName>
    <definedName name="______________________HAL4" localSheetId="12">#REF!</definedName>
    <definedName name="______________________HAL4" localSheetId="13">#REF!</definedName>
    <definedName name="______________________HAL4">#REF!</definedName>
    <definedName name="______________________HAL5" localSheetId="9">#REF!</definedName>
    <definedName name="______________________HAL5" localSheetId="12">#REF!</definedName>
    <definedName name="______________________HAL5" localSheetId="13">#REF!</definedName>
    <definedName name="______________________HAL5">#REF!</definedName>
    <definedName name="______________________HAL6" localSheetId="9">#REF!</definedName>
    <definedName name="______________________HAL6" localSheetId="12">#REF!</definedName>
    <definedName name="______________________HAL6" localSheetId="13">#REF!</definedName>
    <definedName name="______________________HAL6">#REF!</definedName>
    <definedName name="______________________HAL7" localSheetId="9">#REF!</definedName>
    <definedName name="______________________HAL7" localSheetId="12">#REF!</definedName>
    <definedName name="______________________HAL7" localSheetId="13">#REF!</definedName>
    <definedName name="______________________HAL7">#REF!</definedName>
    <definedName name="______________________HAL8" localSheetId="9">#REF!</definedName>
    <definedName name="______________________HAL8" localSheetId="12">#REF!</definedName>
    <definedName name="______________________HAL8" localSheetId="13">#REF!</definedName>
    <definedName name="______________________HAL8">#REF!</definedName>
    <definedName name="_____________________AAD3">#N/A</definedName>
    <definedName name="_____________________ADD1">#N/A</definedName>
    <definedName name="_____________________ADD2">#N/A</definedName>
    <definedName name="_____________________ADD3">#N/A</definedName>
    <definedName name="_____________________DIV11" localSheetId="9">#REF!</definedName>
    <definedName name="_____________________DIV11" localSheetId="12">#REF!</definedName>
    <definedName name="_____________________DIV11" localSheetId="13">#REF!</definedName>
    <definedName name="_____________________DIV11">#REF!</definedName>
    <definedName name="_____________________HAL3" localSheetId="9">#REF!</definedName>
    <definedName name="_____________________HAL3" localSheetId="12">#REF!</definedName>
    <definedName name="_____________________HAL3" localSheetId="13">#REF!</definedName>
    <definedName name="_____________________HAL3">#REF!</definedName>
    <definedName name="_____________________HAL4" localSheetId="9">#REF!</definedName>
    <definedName name="_____________________HAL4" localSheetId="12">#REF!</definedName>
    <definedName name="_____________________HAL4" localSheetId="13">#REF!</definedName>
    <definedName name="_____________________HAL4">#REF!</definedName>
    <definedName name="_____________________HAL5" localSheetId="9">#REF!</definedName>
    <definedName name="_____________________HAL5" localSheetId="12">#REF!</definedName>
    <definedName name="_____________________HAL5" localSheetId="13">#REF!</definedName>
    <definedName name="_____________________HAL5">#REF!</definedName>
    <definedName name="_____________________HAL6" localSheetId="9">#REF!</definedName>
    <definedName name="_____________________HAL6" localSheetId="12">#REF!</definedName>
    <definedName name="_____________________HAL6" localSheetId="13">#REF!</definedName>
    <definedName name="_____________________HAL6">#REF!</definedName>
    <definedName name="_____________________HAL7" localSheetId="9">#REF!</definedName>
    <definedName name="_____________________HAL7" localSheetId="12">#REF!</definedName>
    <definedName name="_____________________HAL7" localSheetId="13">#REF!</definedName>
    <definedName name="_____________________HAL7">#REF!</definedName>
    <definedName name="_____________________HAL8" localSheetId="9">#REF!</definedName>
    <definedName name="_____________________HAL8" localSheetId="12">#REF!</definedName>
    <definedName name="_____________________HAL8" localSheetId="13">#REF!</definedName>
    <definedName name="_____________________HAL8">#REF!</definedName>
    <definedName name="____________________DIV11" localSheetId="9">#REF!</definedName>
    <definedName name="____________________DIV11" localSheetId="12">#REF!</definedName>
    <definedName name="____________________DIV11" localSheetId="13">#REF!</definedName>
    <definedName name="____________________DIV11">#REF!</definedName>
    <definedName name="____________________gk2" localSheetId="9" hidden="1">#REF!</definedName>
    <definedName name="____________________gk2" localSheetId="12" hidden="1">#REF!</definedName>
    <definedName name="____________________gk2" localSheetId="13" hidden="1">#REF!</definedName>
    <definedName name="____________________gk2" localSheetId="15" hidden="1">#REF!</definedName>
    <definedName name="____________________gk2" hidden="1">#REF!</definedName>
    <definedName name="____________________HAL3" localSheetId="9">#REF!</definedName>
    <definedName name="____________________HAL3" localSheetId="12">#REF!</definedName>
    <definedName name="____________________HAL3" localSheetId="13">#REF!</definedName>
    <definedName name="____________________HAL3">#REF!</definedName>
    <definedName name="____________________HAL4" localSheetId="9">#REF!</definedName>
    <definedName name="____________________HAL4" localSheetId="12">#REF!</definedName>
    <definedName name="____________________HAL4" localSheetId="13">#REF!</definedName>
    <definedName name="____________________HAL4">#REF!</definedName>
    <definedName name="____________________HAL5" localSheetId="9">#REF!</definedName>
    <definedName name="____________________HAL5" localSheetId="12">#REF!</definedName>
    <definedName name="____________________HAL5" localSheetId="13">#REF!</definedName>
    <definedName name="____________________HAL5">#REF!</definedName>
    <definedName name="____________________HAL6" localSheetId="9">#REF!</definedName>
    <definedName name="____________________HAL6" localSheetId="12">#REF!</definedName>
    <definedName name="____________________HAL6" localSheetId="13">#REF!</definedName>
    <definedName name="____________________HAL6">#REF!</definedName>
    <definedName name="____________________HAL7" localSheetId="9">#REF!</definedName>
    <definedName name="____________________HAL7" localSheetId="12">#REF!</definedName>
    <definedName name="____________________HAL7" localSheetId="13">#REF!</definedName>
    <definedName name="____________________HAL7">#REF!</definedName>
    <definedName name="____________________HAL8" localSheetId="9">#REF!</definedName>
    <definedName name="____________________HAL8" localSheetId="12">#REF!</definedName>
    <definedName name="____________________HAL8" localSheetId="13">#REF!</definedName>
    <definedName name="____________________HAL8">#REF!</definedName>
    <definedName name="___________________AAD3">#N/A</definedName>
    <definedName name="___________________ADD1">#N/A</definedName>
    <definedName name="___________________ADD2">#N/A</definedName>
    <definedName name="___________________ADD3">#N/A</definedName>
    <definedName name="___________________DIV11" localSheetId="9">#REF!</definedName>
    <definedName name="___________________DIV11" localSheetId="12">#REF!</definedName>
    <definedName name="___________________DIV11" localSheetId="13">#REF!</definedName>
    <definedName name="___________________DIV11">#REF!</definedName>
    <definedName name="___________________DIV9" localSheetId="9">#REF!</definedName>
    <definedName name="___________________DIV9" localSheetId="12">#REF!</definedName>
    <definedName name="___________________DIV9" localSheetId="13">#REF!</definedName>
    <definedName name="___________________DIV9">#REF!</definedName>
    <definedName name="___________________gk2" localSheetId="9" hidden="1">#REF!</definedName>
    <definedName name="___________________gk2" localSheetId="12" hidden="1">#REF!</definedName>
    <definedName name="___________________gk2" localSheetId="13" hidden="1">#REF!</definedName>
    <definedName name="___________________gk2" localSheetId="15" hidden="1">#REF!</definedName>
    <definedName name="___________________gk2" hidden="1">#REF!</definedName>
    <definedName name="___________________HAL3" localSheetId="9">#REF!</definedName>
    <definedName name="___________________HAL3" localSheetId="12">#REF!</definedName>
    <definedName name="___________________HAL3" localSheetId="13">#REF!</definedName>
    <definedName name="___________________HAL3">#REF!</definedName>
    <definedName name="___________________HAL4" localSheetId="9">#REF!</definedName>
    <definedName name="___________________HAL4" localSheetId="12">#REF!</definedName>
    <definedName name="___________________HAL4" localSheetId="13">#REF!</definedName>
    <definedName name="___________________HAL4">#REF!</definedName>
    <definedName name="___________________HAL5" localSheetId="9">#REF!</definedName>
    <definedName name="___________________HAL5" localSheetId="12">#REF!</definedName>
    <definedName name="___________________HAL5" localSheetId="13">#REF!</definedName>
    <definedName name="___________________HAL5">#REF!</definedName>
    <definedName name="___________________HAL6" localSheetId="9">#REF!</definedName>
    <definedName name="___________________HAL6" localSheetId="12">#REF!</definedName>
    <definedName name="___________________HAL6" localSheetId="13">#REF!</definedName>
    <definedName name="___________________HAL6">#REF!</definedName>
    <definedName name="___________________HAL7" localSheetId="9">#REF!</definedName>
    <definedName name="___________________HAL7" localSheetId="12">#REF!</definedName>
    <definedName name="___________________HAL7" localSheetId="13">#REF!</definedName>
    <definedName name="___________________HAL7">#REF!</definedName>
    <definedName name="___________________HAL8" localSheetId="9">#REF!</definedName>
    <definedName name="___________________HAL8" localSheetId="12">#REF!</definedName>
    <definedName name="___________________HAL8" localSheetId="13">#REF!</definedName>
    <definedName name="___________________HAL8">#REF!</definedName>
    <definedName name="__________________AAD3">#N/A</definedName>
    <definedName name="__________________ADD1">#N/A</definedName>
    <definedName name="__________________ADD2">#N/A</definedName>
    <definedName name="__________________ADD3">#N/A</definedName>
    <definedName name="__________________DIV11" localSheetId="9">#REF!</definedName>
    <definedName name="__________________DIV11" localSheetId="12">#REF!</definedName>
    <definedName name="__________________DIV11" localSheetId="13">#REF!</definedName>
    <definedName name="__________________DIV11">#REF!</definedName>
    <definedName name="__________________DIV3" localSheetId="9">#REF!</definedName>
    <definedName name="__________________DIV3" localSheetId="12">#REF!</definedName>
    <definedName name="__________________DIV3" localSheetId="13">#REF!</definedName>
    <definedName name="__________________DIV3">#REF!</definedName>
    <definedName name="__________________gk2" localSheetId="9" hidden="1">#REF!</definedName>
    <definedName name="__________________gk2" localSheetId="12" hidden="1">#REF!</definedName>
    <definedName name="__________________gk2" localSheetId="13" hidden="1">#REF!</definedName>
    <definedName name="__________________gk2" localSheetId="15" hidden="1">#REF!</definedName>
    <definedName name="__________________gk2" hidden="1">#REF!</definedName>
    <definedName name="__________________HAL3" localSheetId="9">#REF!</definedName>
    <definedName name="__________________HAL3" localSheetId="12">#REF!</definedName>
    <definedName name="__________________HAL3" localSheetId="13">#REF!</definedName>
    <definedName name="__________________HAL3">#REF!</definedName>
    <definedName name="__________________HAL4" localSheetId="9">#REF!</definedName>
    <definedName name="__________________HAL4" localSheetId="12">#REF!</definedName>
    <definedName name="__________________HAL4" localSheetId="13">#REF!</definedName>
    <definedName name="__________________HAL4">#REF!</definedName>
    <definedName name="__________________HAL5" localSheetId="9">#REF!</definedName>
    <definedName name="__________________HAL5" localSheetId="12">#REF!</definedName>
    <definedName name="__________________HAL5" localSheetId="13">#REF!</definedName>
    <definedName name="__________________HAL5">#REF!</definedName>
    <definedName name="__________________HAL6" localSheetId="9">#REF!</definedName>
    <definedName name="__________________HAL6" localSheetId="12">#REF!</definedName>
    <definedName name="__________________HAL6" localSheetId="13">#REF!</definedName>
    <definedName name="__________________HAL6">#REF!</definedName>
    <definedName name="__________________HAL7" localSheetId="9">#REF!</definedName>
    <definedName name="__________________HAL7" localSheetId="12">#REF!</definedName>
    <definedName name="__________________HAL7" localSheetId="13">#REF!</definedName>
    <definedName name="__________________HAL7">#REF!</definedName>
    <definedName name="__________________HAL8" localSheetId="9">#REF!</definedName>
    <definedName name="__________________HAL8" localSheetId="12">#REF!</definedName>
    <definedName name="__________________HAL8" localSheetId="13">#REF!</definedName>
    <definedName name="__________________HAL8">#REF!</definedName>
    <definedName name="_________________AAD3">#N/A</definedName>
    <definedName name="_________________ADD1">#N/A</definedName>
    <definedName name="_________________ADD2">#N/A</definedName>
    <definedName name="_________________ADD3">#N/A</definedName>
    <definedName name="_________________DIV10" localSheetId="9">#REF!</definedName>
    <definedName name="_________________DIV10" localSheetId="12">#REF!</definedName>
    <definedName name="_________________DIV10" localSheetId="13">#REF!</definedName>
    <definedName name="_________________DIV10">#REF!</definedName>
    <definedName name="_________________DIV2" localSheetId="9">#REF!</definedName>
    <definedName name="_________________DIV2" localSheetId="12">#REF!</definedName>
    <definedName name="_________________DIV2" localSheetId="13">#REF!</definedName>
    <definedName name="_________________DIV2">#REF!</definedName>
    <definedName name="_________________DIV4" localSheetId="9">#REF!</definedName>
    <definedName name="_________________DIV4" localSheetId="12">#REF!</definedName>
    <definedName name="_________________DIV4" localSheetId="13">#REF!</definedName>
    <definedName name="_________________DIV4">#REF!</definedName>
    <definedName name="_________________DIV7" localSheetId="9">#REF!</definedName>
    <definedName name="_________________DIV7" localSheetId="12">#REF!</definedName>
    <definedName name="_________________DIV7" localSheetId="13">#REF!</definedName>
    <definedName name="_________________DIV7">#REF!</definedName>
    <definedName name="_________________DIV8" localSheetId="9">#REF!</definedName>
    <definedName name="_________________DIV8" localSheetId="12">#REF!</definedName>
    <definedName name="_________________DIV8" localSheetId="13">#REF!</definedName>
    <definedName name="_________________DIV8">#REF!</definedName>
    <definedName name="_________________DIV9" localSheetId="9">#REF!</definedName>
    <definedName name="_________________DIV9" localSheetId="12">#REF!</definedName>
    <definedName name="_________________DIV9" localSheetId="13">#REF!</definedName>
    <definedName name="_________________DIV9">#REF!</definedName>
    <definedName name="_________________gk2" localSheetId="9" hidden="1">#REF!</definedName>
    <definedName name="_________________gk2" localSheetId="12" hidden="1">#REF!</definedName>
    <definedName name="_________________gk2" localSheetId="13" hidden="1">#REF!</definedName>
    <definedName name="_________________gk2" hidden="1">#REF!</definedName>
    <definedName name="_________________HAL1" localSheetId="9">#REF!</definedName>
    <definedName name="_________________HAL1" localSheetId="12">#REF!</definedName>
    <definedName name="_________________HAL1" localSheetId="13">#REF!</definedName>
    <definedName name="_________________HAL1">#REF!</definedName>
    <definedName name="_________________HAL3" localSheetId="9">#REF!</definedName>
    <definedName name="_________________HAL3" localSheetId="12">#REF!</definedName>
    <definedName name="_________________HAL3" localSheetId="13">#REF!</definedName>
    <definedName name="_________________HAL3">#REF!</definedName>
    <definedName name="_________________HAL4" localSheetId="9">#REF!</definedName>
    <definedName name="_________________HAL4" localSheetId="12">#REF!</definedName>
    <definedName name="_________________HAL4" localSheetId="13">#REF!</definedName>
    <definedName name="_________________HAL4">#REF!</definedName>
    <definedName name="_________________HAL5" localSheetId="9">#REF!</definedName>
    <definedName name="_________________HAL5" localSheetId="12">#REF!</definedName>
    <definedName name="_________________HAL5" localSheetId="13">#REF!</definedName>
    <definedName name="_________________HAL5">#REF!</definedName>
    <definedName name="_________________HAL6" localSheetId="9">#REF!</definedName>
    <definedName name="_________________HAL6" localSheetId="12">#REF!</definedName>
    <definedName name="_________________HAL6" localSheetId="13">#REF!</definedName>
    <definedName name="_________________HAL6">#REF!</definedName>
    <definedName name="_________________HAL7" localSheetId="9">#REF!</definedName>
    <definedName name="_________________HAL7" localSheetId="12">#REF!</definedName>
    <definedName name="_________________HAL7" localSheetId="13">#REF!</definedName>
    <definedName name="_________________HAL7">#REF!</definedName>
    <definedName name="_________________HAL8" localSheetId="9">#REF!</definedName>
    <definedName name="_________________HAL8" localSheetId="12">#REF!</definedName>
    <definedName name="_________________HAL8" localSheetId="13">#REF!</definedName>
    <definedName name="_________________HAL8">#REF!</definedName>
    <definedName name="________________AAD3">#N/A</definedName>
    <definedName name="________________ADD1">#N/A</definedName>
    <definedName name="________________ADD2">#N/A</definedName>
    <definedName name="________________ADD3">#N/A</definedName>
    <definedName name="________________DIV1" localSheetId="9">#REF!</definedName>
    <definedName name="________________DIV1" localSheetId="12">#REF!</definedName>
    <definedName name="________________DIV1" localSheetId="13">#REF!</definedName>
    <definedName name="________________DIV1">#REF!</definedName>
    <definedName name="________________DIV3" localSheetId="9">#REF!</definedName>
    <definedName name="________________DIV3" localSheetId="12">#REF!</definedName>
    <definedName name="________________DIV3" localSheetId="13">#REF!</definedName>
    <definedName name="________________DIV3">#REF!</definedName>
    <definedName name="________________DIV5" localSheetId="9">#REF!</definedName>
    <definedName name="________________DIV5" localSheetId="12">#REF!</definedName>
    <definedName name="________________DIV5" localSheetId="13">#REF!</definedName>
    <definedName name="________________DIV5">#REF!</definedName>
    <definedName name="________________DIV6" localSheetId="9">#REF!</definedName>
    <definedName name="________________DIV6" localSheetId="12">#REF!</definedName>
    <definedName name="________________DIV6" localSheetId="13">#REF!</definedName>
    <definedName name="________________DIV6">#REF!</definedName>
    <definedName name="________________DIV9" localSheetId="9">#REF!</definedName>
    <definedName name="________________DIV9" localSheetId="12">#REF!</definedName>
    <definedName name="________________DIV9" localSheetId="13">#REF!</definedName>
    <definedName name="________________DIV9">#REF!</definedName>
    <definedName name="________________EEE01" localSheetId="9">#REF!</definedName>
    <definedName name="________________EEE01" localSheetId="12">#REF!</definedName>
    <definedName name="________________EEE01" localSheetId="13">#REF!</definedName>
    <definedName name="________________EEE01">#REF!</definedName>
    <definedName name="________________EEE02" localSheetId="9">#REF!</definedName>
    <definedName name="________________EEE02" localSheetId="12">#REF!</definedName>
    <definedName name="________________EEE02" localSheetId="13">#REF!</definedName>
    <definedName name="________________EEE02">#REF!</definedName>
    <definedName name="________________EEE03" localSheetId="9">#REF!</definedName>
    <definedName name="________________EEE03" localSheetId="12">#REF!</definedName>
    <definedName name="________________EEE03" localSheetId="13">#REF!</definedName>
    <definedName name="________________EEE03">#REF!</definedName>
    <definedName name="________________EEE04" localSheetId="9">#REF!</definedName>
    <definedName name="________________EEE04" localSheetId="12">#REF!</definedName>
    <definedName name="________________EEE04" localSheetId="13">#REF!</definedName>
    <definedName name="________________EEE04">#REF!</definedName>
    <definedName name="________________EEE05" localSheetId="9">#REF!</definedName>
    <definedName name="________________EEE05" localSheetId="12">#REF!</definedName>
    <definedName name="________________EEE05" localSheetId="13">#REF!</definedName>
    <definedName name="________________EEE05">#REF!</definedName>
    <definedName name="________________EEE06" localSheetId="9">#REF!</definedName>
    <definedName name="________________EEE06" localSheetId="12">#REF!</definedName>
    <definedName name="________________EEE06" localSheetId="13">#REF!</definedName>
    <definedName name="________________EEE06">#REF!</definedName>
    <definedName name="________________EEE08" localSheetId="9">#REF!</definedName>
    <definedName name="________________EEE08" localSheetId="12">#REF!</definedName>
    <definedName name="________________EEE08" localSheetId="13">#REF!</definedName>
    <definedName name="________________EEE08">#REF!</definedName>
    <definedName name="________________EEE09" localSheetId="9">#REF!</definedName>
    <definedName name="________________EEE09" localSheetId="12">#REF!</definedName>
    <definedName name="________________EEE09" localSheetId="13">#REF!</definedName>
    <definedName name="________________EEE09">#REF!</definedName>
    <definedName name="________________EEE11" localSheetId="9">#REF!</definedName>
    <definedName name="________________EEE11" localSheetId="12">#REF!</definedName>
    <definedName name="________________EEE11" localSheetId="13">#REF!</definedName>
    <definedName name="________________EEE11">#REF!</definedName>
    <definedName name="________________EEE12" localSheetId="9">#REF!</definedName>
    <definedName name="________________EEE12" localSheetId="12">#REF!</definedName>
    <definedName name="________________EEE12" localSheetId="13">#REF!</definedName>
    <definedName name="________________EEE12">#REF!</definedName>
    <definedName name="________________EEE13" localSheetId="9">#REF!</definedName>
    <definedName name="________________EEE13" localSheetId="12">#REF!</definedName>
    <definedName name="________________EEE13" localSheetId="13">#REF!</definedName>
    <definedName name="________________EEE13">#REF!</definedName>
    <definedName name="________________EEE14" localSheetId="9">#REF!</definedName>
    <definedName name="________________EEE14" localSheetId="12">#REF!</definedName>
    <definedName name="________________EEE14" localSheetId="13">#REF!</definedName>
    <definedName name="________________EEE14">#REF!</definedName>
    <definedName name="________________EEE16" localSheetId="9">#REF!</definedName>
    <definedName name="________________EEE16" localSheetId="12">#REF!</definedName>
    <definedName name="________________EEE16" localSheetId="13">#REF!</definedName>
    <definedName name="________________EEE16">#REF!</definedName>
    <definedName name="________________EEE17" localSheetId="9">#REF!</definedName>
    <definedName name="________________EEE17" localSheetId="12">#REF!</definedName>
    <definedName name="________________EEE17" localSheetId="13">#REF!</definedName>
    <definedName name="________________EEE17">#REF!</definedName>
    <definedName name="________________EEE18" localSheetId="9">#REF!</definedName>
    <definedName name="________________EEE18" localSheetId="12">#REF!</definedName>
    <definedName name="________________EEE18" localSheetId="13">#REF!</definedName>
    <definedName name="________________EEE18">#REF!</definedName>
    <definedName name="________________EEE19" localSheetId="9">#REF!</definedName>
    <definedName name="________________EEE19" localSheetId="12">#REF!</definedName>
    <definedName name="________________EEE19" localSheetId="13">#REF!</definedName>
    <definedName name="________________EEE19">#REF!</definedName>
    <definedName name="________________EEE20" localSheetId="9">#REF!</definedName>
    <definedName name="________________EEE20" localSheetId="12">#REF!</definedName>
    <definedName name="________________EEE20" localSheetId="13">#REF!</definedName>
    <definedName name="________________EEE20">#REF!</definedName>
    <definedName name="________________EEE21" localSheetId="9">#REF!</definedName>
    <definedName name="________________EEE21" localSheetId="12">#REF!</definedName>
    <definedName name="________________EEE21" localSheetId="13">#REF!</definedName>
    <definedName name="________________EEE21">#REF!</definedName>
    <definedName name="________________EEE22" localSheetId="9">#REF!</definedName>
    <definedName name="________________EEE22" localSheetId="12">#REF!</definedName>
    <definedName name="________________EEE22" localSheetId="13">#REF!</definedName>
    <definedName name="________________EEE22">#REF!</definedName>
    <definedName name="________________EEE23" localSheetId="9">#REF!</definedName>
    <definedName name="________________EEE23" localSheetId="12">#REF!</definedName>
    <definedName name="________________EEE23" localSheetId="13">#REF!</definedName>
    <definedName name="________________EEE23">#REF!</definedName>
    <definedName name="________________EEE24" localSheetId="9">#REF!</definedName>
    <definedName name="________________EEE24" localSheetId="12">#REF!</definedName>
    <definedName name="________________EEE24" localSheetId="13">#REF!</definedName>
    <definedName name="________________EEE24">#REF!</definedName>
    <definedName name="________________EEE25" localSheetId="9">#REF!</definedName>
    <definedName name="________________EEE25" localSheetId="12">#REF!</definedName>
    <definedName name="________________EEE25" localSheetId="13">#REF!</definedName>
    <definedName name="________________EEE25">#REF!</definedName>
    <definedName name="________________EEE26" localSheetId="9">#REF!</definedName>
    <definedName name="________________EEE26" localSheetId="12">#REF!</definedName>
    <definedName name="________________EEE26" localSheetId="13">#REF!</definedName>
    <definedName name="________________EEE26">#REF!</definedName>
    <definedName name="________________EEE27" localSheetId="9">#REF!</definedName>
    <definedName name="________________EEE27" localSheetId="12">#REF!</definedName>
    <definedName name="________________EEE27" localSheetId="13">#REF!</definedName>
    <definedName name="________________EEE27">#REF!</definedName>
    <definedName name="________________EEE28" localSheetId="9">#REF!</definedName>
    <definedName name="________________EEE28" localSheetId="12">#REF!</definedName>
    <definedName name="________________EEE28" localSheetId="13">#REF!</definedName>
    <definedName name="________________EEE28">#REF!</definedName>
    <definedName name="________________EEE30" localSheetId="9">#REF!</definedName>
    <definedName name="________________EEE30" localSheetId="12">#REF!</definedName>
    <definedName name="________________EEE30" localSheetId="13">#REF!</definedName>
    <definedName name="________________EEE30">#REF!</definedName>
    <definedName name="________________EEE31" localSheetId="9">#REF!</definedName>
    <definedName name="________________EEE31" localSheetId="12">#REF!</definedName>
    <definedName name="________________EEE31" localSheetId="13">#REF!</definedName>
    <definedName name="________________EEE31">#REF!</definedName>
    <definedName name="________________EEE32" localSheetId="9">#REF!</definedName>
    <definedName name="________________EEE32" localSheetId="12">#REF!</definedName>
    <definedName name="________________EEE32" localSheetId="13">#REF!</definedName>
    <definedName name="________________EEE32">#REF!</definedName>
    <definedName name="________________EEE33" localSheetId="9">#REF!</definedName>
    <definedName name="________________EEE33" localSheetId="12">#REF!</definedName>
    <definedName name="________________EEE33" localSheetId="13">#REF!</definedName>
    <definedName name="________________EEE33">#REF!</definedName>
    <definedName name="________________gk2" localSheetId="9" hidden="1">#REF!</definedName>
    <definedName name="________________gk2" localSheetId="12" hidden="1">#REF!</definedName>
    <definedName name="________________gk2" localSheetId="13" hidden="1">#REF!</definedName>
    <definedName name="________________gk2" hidden="1">#REF!</definedName>
    <definedName name="________________HAL2" localSheetId="9">#REF!</definedName>
    <definedName name="________________HAL2" localSheetId="12">#REF!</definedName>
    <definedName name="________________HAL2" localSheetId="13">#REF!</definedName>
    <definedName name="________________HAL2">#REF!</definedName>
    <definedName name="________________HAL3" localSheetId="9">#REF!</definedName>
    <definedName name="________________HAL3" localSheetId="12">#REF!</definedName>
    <definedName name="________________HAL3" localSheetId="13">#REF!</definedName>
    <definedName name="________________HAL3">#REF!</definedName>
    <definedName name="________________HAL4" localSheetId="9">#REF!</definedName>
    <definedName name="________________HAL4" localSheetId="12">#REF!</definedName>
    <definedName name="________________HAL4" localSheetId="13">#REF!</definedName>
    <definedName name="________________HAL4">#REF!</definedName>
    <definedName name="________________HAL5" localSheetId="9">#REF!</definedName>
    <definedName name="________________HAL5" localSheetId="12">#REF!</definedName>
    <definedName name="________________HAL5" localSheetId="13">#REF!</definedName>
    <definedName name="________________HAL5">#REF!</definedName>
    <definedName name="________________HAL6" localSheetId="9">#REF!</definedName>
    <definedName name="________________HAL6" localSheetId="12">#REF!</definedName>
    <definedName name="________________HAL6" localSheetId="13">#REF!</definedName>
    <definedName name="________________HAL6">#REF!</definedName>
    <definedName name="________________HAL7" localSheetId="9">#REF!</definedName>
    <definedName name="________________HAL7" localSheetId="12">#REF!</definedName>
    <definedName name="________________HAL7" localSheetId="13">#REF!</definedName>
    <definedName name="________________HAL7">#REF!</definedName>
    <definedName name="________________HAL8" localSheetId="9">#REF!</definedName>
    <definedName name="________________HAL8" localSheetId="12">#REF!</definedName>
    <definedName name="________________HAL8" localSheetId="13">#REF!</definedName>
    <definedName name="________________HAL8">#REF!</definedName>
    <definedName name="_______________DIV11" localSheetId="9">#REF!</definedName>
    <definedName name="_______________DIV11" localSheetId="12">#REF!</definedName>
    <definedName name="_______________DIV11" localSheetId="13">#REF!</definedName>
    <definedName name="_______________DIV11">#REF!</definedName>
    <definedName name="_______________EEE01" localSheetId="9">#REF!</definedName>
    <definedName name="_______________EEE01" localSheetId="12">#REF!</definedName>
    <definedName name="_______________EEE01" localSheetId="13">#REF!</definedName>
    <definedName name="_______________EEE01">#REF!</definedName>
    <definedName name="_______________EEE02" localSheetId="9">#REF!</definedName>
    <definedName name="_______________EEE02" localSheetId="12">#REF!</definedName>
    <definedName name="_______________EEE02" localSheetId="13">#REF!</definedName>
    <definedName name="_______________EEE02">#REF!</definedName>
    <definedName name="_______________EEE03" localSheetId="9">#REF!</definedName>
    <definedName name="_______________EEE03" localSheetId="12">#REF!</definedName>
    <definedName name="_______________EEE03" localSheetId="13">#REF!</definedName>
    <definedName name="_______________EEE03">#REF!</definedName>
    <definedName name="_______________EEE04" localSheetId="9">#REF!</definedName>
    <definedName name="_______________EEE04" localSheetId="12">#REF!</definedName>
    <definedName name="_______________EEE04" localSheetId="13">#REF!</definedName>
    <definedName name="_______________EEE04">#REF!</definedName>
    <definedName name="_______________EEE05" localSheetId="9">#REF!</definedName>
    <definedName name="_______________EEE05" localSheetId="12">#REF!</definedName>
    <definedName name="_______________EEE05" localSheetId="13">#REF!</definedName>
    <definedName name="_______________EEE05">#REF!</definedName>
    <definedName name="_______________EEE06" localSheetId="9">#REF!</definedName>
    <definedName name="_______________EEE06" localSheetId="12">#REF!</definedName>
    <definedName name="_______________EEE06" localSheetId="13">#REF!</definedName>
    <definedName name="_______________EEE06">#REF!</definedName>
    <definedName name="_______________EEE07" localSheetId="9">#REF!</definedName>
    <definedName name="_______________EEE07" localSheetId="12">#REF!</definedName>
    <definedName name="_______________EEE07" localSheetId="13">#REF!</definedName>
    <definedName name="_______________EEE07">#REF!</definedName>
    <definedName name="_______________EEE08" localSheetId="9">#REF!</definedName>
    <definedName name="_______________EEE08" localSheetId="12">#REF!</definedName>
    <definedName name="_______________EEE08" localSheetId="13">#REF!</definedName>
    <definedName name="_______________EEE08">#REF!</definedName>
    <definedName name="_______________EEE09" localSheetId="9">#REF!</definedName>
    <definedName name="_______________EEE09" localSheetId="12">#REF!</definedName>
    <definedName name="_______________EEE09" localSheetId="13">#REF!</definedName>
    <definedName name="_______________EEE09">#REF!</definedName>
    <definedName name="_______________EEE10" localSheetId="9">#REF!</definedName>
    <definedName name="_______________EEE10" localSheetId="12">#REF!</definedName>
    <definedName name="_______________EEE10" localSheetId="13">#REF!</definedName>
    <definedName name="_______________EEE10">#REF!</definedName>
    <definedName name="_______________EEE11" localSheetId="9">#REF!</definedName>
    <definedName name="_______________EEE11" localSheetId="12">#REF!</definedName>
    <definedName name="_______________EEE11" localSheetId="13">#REF!</definedName>
    <definedName name="_______________EEE11">#REF!</definedName>
    <definedName name="_______________EEE12" localSheetId="9">#REF!</definedName>
    <definedName name="_______________EEE12" localSheetId="12">#REF!</definedName>
    <definedName name="_______________EEE12" localSheetId="13">#REF!</definedName>
    <definedName name="_______________EEE12">#REF!</definedName>
    <definedName name="_______________EEE13" localSheetId="9">#REF!</definedName>
    <definedName name="_______________EEE13" localSheetId="12">#REF!</definedName>
    <definedName name="_______________EEE13" localSheetId="13">#REF!</definedName>
    <definedName name="_______________EEE13">#REF!</definedName>
    <definedName name="_______________EEE14" localSheetId="9">#REF!</definedName>
    <definedName name="_______________EEE14" localSheetId="12">#REF!</definedName>
    <definedName name="_______________EEE14" localSheetId="13">#REF!</definedName>
    <definedName name="_______________EEE14">#REF!</definedName>
    <definedName name="_______________EEE15" localSheetId="9">#REF!</definedName>
    <definedName name="_______________EEE15" localSheetId="12">#REF!</definedName>
    <definedName name="_______________EEE15" localSheetId="13">#REF!</definedName>
    <definedName name="_______________EEE15">#REF!</definedName>
    <definedName name="_______________EEE16" localSheetId="9">#REF!</definedName>
    <definedName name="_______________EEE16" localSheetId="12">#REF!</definedName>
    <definedName name="_______________EEE16" localSheetId="13">#REF!</definedName>
    <definedName name="_______________EEE16">#REF!</definedName>
    <definedName name="_______________EEE17" localSheetId="9">#REF!</definedName>
    <definedName name="_______________EEE17" localSheetId="12">#REF!</definedName>
    <definedName name="_______________EEE17" localSheetId="13">#REF!</definedName>
    <definedName name="_______________EEE17">#REF!</definedName>
    <definedName name="_______________EEE18" localSheetId="9">#REF!</definedName>
    <definedName name="_______________EEE18" localSheetId="12">#REF!</definedName>
    <definedName name="_______________EEE18" localSheetId="13">#REF!</definedName>
    <definedName name="_______________EEE18">#REF!</definedName>
    <definedName name="_______________EEE19" localSheetId="9">#REF!</definedName>
    <definedName name="_______________EEE19" localSheetId="12">#REF!</definedName>
    <definedName name="_______________EEE19" localSheetId="13">#REF!</definedName>
    <definedName name="_______________EEE19">#REF!</definedName>
    <definedName name="_______________EEE20" localSheetId="9">#REF!</definedName>
    <definedName name="_______________EEE20" localSheetId="12">#REF!</definedName>
    <definedName name="_______________EEE20" localSheetId="13">#REF!</definedName>
    <definedName name="_______________EEE20">#REF!</definedName>
    <definedName name="_______________EEE21" localSheetId="9">#REF!</definedName>
    <definedName name="_______________EEE21" localSheetId="12">#REF!</definedName>
    <definedName name="_______________EEE21" localSheetId="13">#REF!</definedName>
    <definedName name="_______________EEE21">#REF!</definedName>
    <definedName name="_______________EEE22" localSheetId="9">#REF!</definedName>
    <definedName name="_______________EEE22" localSheetId="12">#REF!</definedName>
    <definedName name="_______________EEE22" localSheetId="13">#REF!</definedName>
    <definedName name="_______________EEE22">#REF!</definedName>
    <definedName name="_______________EEE23" localSheetId="9">#REF!</definedName>
    <definedName name="_______________EEE23" localSheetId="12">#REF!</definedName>
    <definedName name="_______________EEE23" localSheetId="13">#REF!</definedName>
    <definedName name="_______________EEE23">#REF!</definedName>
    <definedName name="_______________EEE24" localSheetId="9">#REF!</definedName>
    <definedName name="_______________EEE24" localSheetId="12">#REF!</definedName>
    <definedName name="_______________EEE24" localSheetId="13">#REF!</definedName>
    <definedName name="_______________EEE24">#REF!</definedName>
    <definedName name="_______________EEE25" localSheetId="9">#REF!</definedName>
    <definedName name="_______________EEE25" localSheetId="12">#REF!</definedName>
    <definedName name="_______________EEE25" localSheetId="13">#REF!</definedName>
    <definedName name="_______________EEE25">#REF!</definedName>
    <definedName name="_______________EEE26" localSheetId="9">#REF!</definedName>
    <definedName name="_______________EEE26" localSheetId="12">#REF!</definedName>
    <definedName name="_______________EEE26" localSheetId="13">#REF!</definedName>
    <definedName name="_______________EEE26">#REF!</definedName>
    <definedName name="_______________EEE27" localSheetId="9">#REF!</definedName>
    <definedName name="_______________EEE27" localSheetId="12">#REF!</definedName>
    <definedName name="_______________EEE27" localSheetId="13">#REF!</definedName>
    <definedName name="_______________EEE27">#REF!</definedName>
    <definedName name="_______________EEE28" localSheetId="9">#REF!</definedName>
    <definedName name="_______________EEE28" localSheetId="12">#REF!</definedName>
    <definedName name="_______________EEE28" localSheetId="13">#REF!</definedName>
    <definedName name="_______________EEE28">#REF!</definedName>
    <definedName name="_______________EEE29" localSheetId="9">#REF!</definedName>
    <definedName name="_______________EEE29" localSheetId="12">#REF!</definedName>
    <definedName name="_______________EEE29" localSheetId="13">#REF!</definedName>
    <definedName name="_______________EEE29">#REF!</definedName>
    <definedName name="_______________EEE30" localSheetId="9">#REF!</definedName>
    <definedName name="_______________EEE30" localSheetId="12">#REF!</definedName>
    <definedName name="_______________EEE30" localSheetId="13">#REF!</definedName>
    <definedName name="_______________EEE30">#REF!</definedName>
    <definedName name="_______________EEE31" localSheetId="9">#REF!</definedName>
    <definedName name="_______________EEE31" localSheetId="12">#REF!</definedName>
    <definedName name="_______________EEE31" localSheetId="13">#REF!</definedName>
    <definedName name="_______________EEE31">#REF!</definedName>
    <definedName name="_______________EEE32" localSheetId="9">#REF!</definedName>
    <definedName name="_______________EEE32" localSheetId="12">#REF!</definedName>
    <definedName name="_______________EEE32" localSheetId="13">#REF!</definedName>
    <definedName name="_______________EEE32">#REF!</definedName>
    <definedName name="_______________EEE33" localSheetId="9">#REF!</definedName>
    <definedName name="_______________EEE33" localSheetId="12">#REF!</definedName>
    <definedName name="_______________EEE33" localSheetId="13">#REF!</definedName>
    <definedName name="_______________EEE33">#REF!</definedName>
    <definedName name="_______________gk2" localSheetId="9" hidden="1">#REF!</definedName>
    <definedName name="_______________gk2" localSheetId="12" hidden="1">#REF!</definedName>
    <definedName name="_______________gk2" localSheetId="13" hidden="1">#REF!</definedName>
    <definedName name="_______________gk2" hidden="1">#REF!</definedName>
    <definedName name="_______________HAL1" localSheetId="9">#REF!</definedName>
    <definedName name="_______________HAL1" localSheetId="12">#REF!</definedName>
    <definedName name="_______________HAL1" localSheetId="13">#REF!</definedName>
    <definedName name="_______________HAL1">#REF!</definedName>
    <definedName name="_______________HAL2" localSheetId="9">#REF!</definedName>
    <definedName name="_______________HAL2" localSheetId="12">#REF!</definedName>
    <definedName name="_______________HAL2" localSheetId="13">#REF!</definedName>
    <definedName name="_______________HAL2">#REF!</definedName>
    <definedName name="_______________HAL3" localSheetId="9">#REF!</definedName>
    <definedName name="_______________HAL3" localSheetId="12">#REF!</definedName>
    <definedName name="_______________HAL3" localSheetId="13">#REF!</definedName>
    <definedName name="_______________HAL3">#REF!</definedName>
    <definedName name="_______________HAL4" localSheetId="9">#REF!</definedName>
    <definedName name="_______________HAL4" localSheetId="12">#REF!</definedName>
    <definedName name="_______________HAL4" localSheetId="13">#REF!</definedName>
    <definedName name="_______________HAL4">#REF!</definedName>
    <definedName name="_______________HAL5" localSheetId="9">#REF!</definedName>
    <definedName name="_______________HAL5" localSheetId="12">#REF!</definedName>
    <definedName name="_______________HAL5" localSheetId="13">#REF!</definedName>
    <definedName name="_______________HAL5">#REF!</definedName>
    <definedName name="_______________HAL6" localSheetId="9">#REF!</definedName>
    <definedName name="_______________HAL6" localSheetId="12">#REF!</definedName>
    <definedName name="_______________HAL6" localSheetId="13">#REF!</definedName>
    <definedName name="_______________HAL6">#REF!</definedName>
    <definedName name="_______________HAL7" localSheetId="9">#REF!</definedName>
    <definedName name="_______________HAL7" localSheetId="12">#REF!</definedName>
    <definedName name="_______________HAL7" localSheetId="13">#REF!</definedName>
    <definedName name="_______________HAL7">#REF!</definedName>
    <definedName name="_______________HAL8" localSheetId="9">#REF!</definedName>
    <definedName name="_______________HAL8" localSheetId="12">#REF!</definedName>
    <definedName name="_______________HAL8" localSheetId="13">#REF!</definedName>
    <definedName name="_______________HAL8">#REF!</definedName>
    <definedName name="______________AAD3" localSheetId="9">'Anl Gali-Cabut Tunggul'!________________DIV5:'Anl Gali-Cabut Tunggul'!_______________EEE17</definedName>
    <definedName name="______________AAD3" localSheetId="12">'Anl Pek. Galian tanah di rawa '!________________DIV5:'Anl Pek. Galian tanah di rawa '!_______________EEE17</definedName>
    <definedName name="______________AAD3" localSheetId="10">________________DIV5:_______________EEE17</definedName>
    <definedName name="______________AAD3" localSheetId="8">________________DIV5:_______________EEE17</definedName>
    <definedName name="______________AAD3" localSheetId="13">'Anl Tk.alat utk tanggul'!________________DIV5:'Anl Tk.alat utk tanggul'!_______________EEE17</definedName>
    <definedName name="______________AAD3">________________DIV5:_______________EEE17</definedName>
    <definedName name="______________ADD1">#N/A</definedName>
    <definedName name="______________ADD2">#N/A</definedName>
    <definedName name="______________ADD3">#N/A</definedName>
    <definedName name="______________DIV9" localSheetId="9">#REF!</definedName>
    <definedName name="______________DIV9" localSheetId="12">#REF!</definedName>
    <definedName name="______________DIV9" localSheetId="13">#REF!</definedName>
    <definedName name="______________DIV9">#REF!</definedName>
    <definedName name="______________EEE01" localSheetId="9">#REF!</definedName>
    <definedName name="______________EEE01" localSheetId="12">#REF!</definedName>
    <definedName name="______________EEE01" localSheetId="13">#REF!</definedName>
    <definedName name="______________EEE01">#REF!</definedName>
    <definedName name="______________EEE02" localSheetId="9">#REF!</definedName>
    <definedName name="______________EEE02" localSheetId="12">#REF!</definedName>
    <definedName name="______________EEE02" localSheetId="13">#REF!</definedName>
    <definedName name="______________EEE02">#REF!</definedName>
    <definedName name="______________EEE03" localSheetId="9">#REF!</definedName>
    <definedName name="______________EEE03" localSheetId="12">#REF!</definedName>
    <definedName name="______________EEE03" localSheetId="13">#REF!</definedName>
    <definedName name="______________EEE03">#REF!</definedName>
    <definedName name="______________EEE04" localSheetId="9">#REF!</definedName>
    <definedName name="______________EEE04" localSheetId="12">#REF!</definedName>
    <definedName name="______________EEE04" localSheetId="13">#REF!</definedName>
    <definedName name="______________EEE04">#REF!</definedName>
    <definedName name="______________EEE05" localSheetId="9">#REF!</definedName>
    <definedName name="______________EEE05" localSheetId="12">#REF!</definedName>
    <definedName name="______________EEE05" localSheetId="13">#REF!</definedName>
    <definedName name="______________EEE05">#REF!</definedName>
    <definedName name="______________EEE06" localSheetId="9">#REF!</definedName>
    <definedName name="______________EEE06" localSheetId="12">#REF!</definedName>
    <definedName name="______________EEE06" localSheetId="13">#REF!</definedName>
    <definedName name="______________EEE06">#REF!</definedName>
    <definedName name="______________EEE07" localSheetId="9">#REF!</definedName>
    <definedName name="______________EEE07" localSheetId="12">#REF!</definedName>
    <definedName name="______________EEE07" localSheetId="13">#REF!</definedName>
    <definedName name="______________EEE07">#REF!</definedName>
    <definedName name="______________EEE09" localSheetId="9">#REF!</definedName>
    <definedName name="______________EEE09" localSheetId="12">#REF!</definedName>
    <definedName name="______________EEE09" localSheetId="13">#REF!</definedName>
    <definedName name="______________EEE09">#REF!</definedName>
    <definedName name="______________EEE10" localSheetId="9">#REF!</definedName>
    <definedName name="______________EEE10" localSheetId="12">#REF!</definedName>
    <definedName name="______________EEE10" localSheetId="13">#REF!</definedName>
    <definedName name="______________EEE10">#REF!</definedName>
    <definedName name="______________EEE11" localSheetId="9">#REF!</definedName>
    <definedName name="______________EEE11" localSheetId="12">#REF!</definedName>
    <definedName name="______________EEE11" localSheetId="13">#REF!</definedName>
    <definedName name="______________EEE11">#REF!</definedName>
    <definedName name="______________EEE12" localSheetId="9">#REF!</definedName>
    <definedName name="______________EEE12" localSheetId="12">#REF!</definedName>
    <definedName name="______________EEE12" localSheetId="13">#REF!</definedName>
    <definedName name="______________EEE12">#REF!</definedName>
    <definedName name="______________EEE13" localSheetId="9">#REF!</definedName>
    <definedName name="______________EEE13" localSheetId="12">#REF!</definedName>
    <definedName name="______________EEE13" localSheetId="13">#REF!</definedName>
    <definedName name="______________EEE13">#REF!</definedName>
    <definedName name="______________EEE14" localSheetId="9">#REF!</definedName>
    <definedName name="______________EEE14" localSheetId="12">#REF!</definedName>
    <definedName name="______________EEE14" localSheetId="13">#REF!</definedName>
    <definedName name="______________EEE14">#REF!</definedName>
    <definedName name="______________EEE15" localSheetId="9">#REF!</definedName>
    <definedName name="______________EEE15" localSheetId="12">#REF!</definedName>
    <definedName name="______________EEE15" localSheetId="13">#REF!</definedName>
    <definedName name="______________EEE15">#REF!</definedName>
    <definedName name="______________EEE16" localSheetId="9">#REF!</definedName>
    <definedName name="______________EEE16" localSheetId="12">#REF!</definedName>
    <definedName name="______________EEE16" localSheetId="13">#REF!</definedName>
    <definedName name="______________EEE16">#REF!</definedName>
    <definedName name="______________EEE17" localSheetId="9">#REF!</definedName>
    <definedName name="______________EEE17" localSheetId="12">#REF!</definedName>
    <definedName name="______________EEE17" localSheetId="13">#REF!</definedName>
    <definedName name="______________EEE17">#REF!</definedName>
    <definedName name="______________EEE18" localSheetId="9">#REF!</definedName>
    <definedName name="______________EEE18" localSheetId="12">#REF!</definedName>
    <definedName name="______________EEE18" localSheetId="13">#REF!</definedName>
    <definedName name="______________EEE18">#REF!</definedName>
    <definedName name="______________EEE19" localSheetId="9">#REF!</definedName>
    <definedName name="______________EEE19" localSheetId="12">#REF!</definedName>
    <definedName name="______________EEE19" localSheetId="13">#REF!</definedName>
    <definedName name="______________EEE19">#REF!</definedName>
    <definedName name="______________EEE20" localSheetId="9">#REF!</definedName>
    <definedName name="______________EEE20" localSheetId="12">#REF!</definedName>
    <definedName name="______________EEE20" localSheetId="13">#REF!</definedName>
    <definedName name="______________EEE20">#REF!</definedName>
    <definedName name="______________EEE21" localSheetId="9">#REF!</definedName>
    <definedName name="______________EEE21" localSheetId="12">#REF!</definedName>
    <definedName name="______________EEE21" localSheetId="13">#REF!</definedName>
    <definedName name="______________EEE21">#REF!</definedName>
    <definedName name="______________EEE22" localSheetId="9">#REF!</definedName>
    <definedName name="______________EEE22" localSheetId="12">#REF!</definedName>
    <definedName name="______________EEE22" localSheetId="13">#REF!</definedName>
    <definedName name="______________EEE22">#REF!</definedName>
    <definedName name="______________EEE23" localSheetId="9">#REF!</definedName>
    <definedName name="______________EEE23" localSheetId="12">#REF!</definedName>
    <definedName name="______________EEE23" localSheetId="13">#REF!</definedName>
    <definedName name="______________EEE23">#REF!</definedName>
    <definedName name="______________EEE24" localSheetId="9">#REF!</definedName>
    <definedName name="______________EEE24" localSheetId="12">#REF!</definedName>
    <definedName name="______________EEE24" localSheetId="13">#REF!</definedName>
    <definedName name="______________EEE24">#REF!</definedName>
    <definedName name="______________EEE25" localSheetId="9">#REF!</definedName>
    <definedName name="______________EEE25" localSheetId="12">#REF!</definedName>
    <definedName name="______________EEE25" localSheetId="13">#REF!</definedName>
    <definedName name="______________EEE25">#REF!</definedName>
    <definedName name="______________EEE26" localSheetId="9">#REF!</definedName>
    <definedName name="______________EEE26" localSheetId="12">#REF!</definedName>
    <definedName name="______________EEE26" localSheetId="13">#REF!</definedName>
    <definedName name="______________EEE26">#REF!</definedName>
    <definedName name="______________EEE27" localSheetId="9">#REF!</definedName>
    <definedName name="______________EEE27" localSheetId="12">#REF!</definedName>
    <definedName name="______________EEE27" localSheetId="13">#REF!</definedName>
    <definedName name="______________EEE27">#REF!</definedName>
    <definedName name="______________EEE28" localSheetId="9">#REF!</definedName>
    <definedName name="______________EEE28" localSheetId="12">#REF!</definedName>
    <definedName name="______________EEE28" localSheetId="13">#REF!</definedName>
    <definedName name="______________EEE28">#REF!</definedName>
    <definedName name="______________EEE29" localSheetId="9">#REF!</definedName>
    <definedName name="______________EEE29" localSheetId="12">#REF!</definedName>
    <definedName name="______________EEE29" localSheetId="13">#REF!</definedName>
    <definedName name="______________EEE29">#REF!</definedName>
    <definedName name="______________EEE30" localSheetId="9">#REF!</definedName>
    <definedName name="______________EEE30" localSheetId="12">#REF!</definedName>
    <definedName name="______________EEE30" localSheetId="13">#REF!</definedName>
    <definedName name="______________EEE30">#REF!</definedName>
    <definedName name="______________EEE31" localSheetId="9">#REF!</definedName>
    <definedName name="______________EEE31" localSheetId="12">#REF!</definedName>
    <definedName name="______________EEE31" localSheetId="13">#REF!</definedName>
    <definedName name="______________EEE31">#REF!</definedName>
    <definedName name="______________EEE32" localSheetId="9">#REF!</definedName>
    <definedName name="______________EEE32" localSheetId="12">#REF!</definedName>
    <definedName name="______________EEE32" localSheetId="13">#REF!</definedName>
    <definedName name="______________EEE32">#REF!</definedName>
    <definedName name="______________EEE33" localSheetId="9">#REF!</definedName>
    <definedName name="______________EEE33" localSheetId="12">#REF!</definedName>
    <definedName name="______________EEE33" localSheetId="13">#REF!</definedName>
    <definedName name="______________EEE33">#REF!</definedName>
    <definedName name="______________gk2" localSheetId="9" hidden="1">#REF!</definedName>
    <definedName name="______________gk2" localSheetId="12" hidden="1">#REF!</definedName>
    <definedName name="______________gk2" localSheetId="13" hidden="1">#REF!</definedName>
    <definedName name="______________gk2" hidden="1">#REF!</definedName>
    <definedName name="______________HAL1" localSheetId="9">#REF!</definedName>
    <definedName name="______________HAL1" localSheetId="12">#REF!</definedName>
    <definedName name="______________HAL1" localSheetId="13">#REF!</definedName>
    <definedName name="______________HAL1">#REF!</definedName>
    <definedName name="______________HAL2" localSheetId="9">#REF!</definedName>
    <definedName name="______________HAL2" localSheetId="12">#REF!</definedName>
    <definedName name="______________HAL2" localSheetId="13">#REF!</definedName>
    <definedName name="______________HAL2">#REF!</definedName>
    <definedName name="______________HAL3" localSheetId="9">#REF!</definedName>
    <definedName name="______________HAL3" localSheetId="12">#REF!</definedName>
    <definedName name="______________HAL3" localSheetId="13">#REF!</definedName>
    <definedName name="______________HAL3">#REF!</definedName>
    <definedName name="______________HAL4" localSheetId="9">#REF!</definedName>
    <definedName name="______________HAL4" localSheetId="12">#REF!</definedName>
    <definedName name="______________HAL4" localSheetId="13">#REF!</definedName>
    <definedName name="______________HAL4">#REF!</definedName>
    <definedName name="______________HAL5" localSheetId="9">#REF!</definedName>
    <definedName name="______________HAL5" localSheetId="12">#REF!</definedName>
    <definedName name="______________HAL5" localSheetId="13">#REF!</definedName>
    <definedName name="______________HAL5">#REF!</definedName>
    <definedName name="______________HAL6" localSheetId="9">#REF!</definedName>
    <definedName name="______________HAL6" localSheetId="12">#REF!</definedName>
    <definedName name="______________HAL6" localSheetId="13">#REF!</definedName>
    <definedName name="______________HAL6">#REF!</definedName>
    <definedName name="______________HAL7" localSheetId="9">#REF!</definedName>
    <definedName name="______________HAL7" localSheetId="12">#REF!</definedName>
    <definedName name="______________HAL7" localSheetId="13">#REF!</definedName>
    <definedName name="______________HAL7">#REF!</definedName>
    <definedName name="______________HAL8" localSheetId="9">#REF!</definedName>
    <definedName name="______________HAL8" localSheetId="12">#REF!</definedName>
    <definedName name="______________HAL8" localSheetId="13">#REF!</definedName>
    <definedName name="______________HAL8">#REF!</definedName>
    <definedName name="_____________AAD3" localSheetId="9">'Anl Gali-Cabut Tunggul'!________________DIV5:'Anl Gali-Cabut Tunggul'!_______________EEE17</definedName>
    <definedName name="_____________AAD3" localSheetId="12">'Anl Pek. Galian tanah di rawa '!________________DIV5:'Anl Pek. Galian tanah di rawa '!_______________EEE17</definedName>
    <definedName name="_____________AAD3" localSheetId="10">________________DIV5:_______________EEE17</definedName>
    <definedName name="_____________AAD3" localSheetId="8">________________DIV5:_______________EEE17</definedName>
    <definedName name="_____________AAD3" localSheetId="13">'Anl Tk.alat utk tanggul'!________________DIV5:'Anl Tk.alat utk tanggul'!_______________EEE17</definedName>
    <definedName name="_____________AAD3">________________DIV5:_______________EEE17</definedName>
    <definedName name="_____________ADD1" localSheetId="9">'Anl Gali-Cabut Tunggul'!______________EEE07:'Anl Gali-Cabut Tunggul'!______________EEE07</definedName>
    <definedName name="_____________ADD1" localSheetId="12">'Anl Pek. Galian tanah di rawa '!______________EEE07:'Anl Pek. Galian tanah di rawa '!______________EEE07</definedName>
    <definedName name="_____________ADD1" localSheetId="10">______________EEE07:______________EEE07</definedName>
    <definedName name="_____________ADD1" localSheetId="8">______________EEE07:______________EEE07</definedName>
    <definedName name="_____________ADD1" localSheetId="13">'Anl Tk.alat utk tanggul'!______________EEE07:'Anl Tk.alat utk tanggul'!______________EEE07</definedName>
    <definedName name="_____________ADD1">______________EEE07:______________EEE07</definedName>
    <definedName name="_____________ADD2" localSheetId="9">'Anl Gali-Cabut Tunggul'!______________EEE07:'Anl Gali-Cabut Tunggul'!______________EEE07</definedName>
    <definedName name="_____________ADD2" localSheetId="12">'Anl Pek. Galian tanah di rawa '!______________EEE07:'Anl Pek. Galian tanah di rawa '!______________EEE07</definedName>
    <definedName name="_____________ADD2" localSheetId="10">______________EEE07:______________EEE07</definedName>
    <definedName name="_____________ADD2" localSheetId="8">______________EEE07:______________EEE07</definedName>
    <definedName name="_____________ADD2" localSheetId="13">'Anl Tk.alat utk tanggul'!______________EEE07:'Anl Tk.alat utk tanggul'!______________EEE07</definedName>
    <definedName name="_____________ADD2">______________EEE07:______________EEE07</definedName>
    <definedName name="_____________ADD3" localSheetId="9">'Anl Gali-Cabut Tunggul'!______________EEE07:'Anl Gali-Cabut Tunggul'!______________EEE07</definedName>
    <definedName name="_____________ADD3" localSheetId="12">'Anl Pek. Galian tanah di rawa '!______________EEE07:'Anl Pek. Galian tanah di rawa '!______________EEE07</definedName>
    <definedName name="_____________ADD3" localSheetId="10">______________EEE07:______________EEE07</definedName>
    <definedName name="_____________ADD3" localSheetId="8">______________EEE07:______________EEE07</definedName>
    <definedName name="_____________ADD3" localSheetId="13">'Anl Tk.alat utk tanggul'!______________EEE07:'Anl Tk.alat utk tanggul'!______________EEE07</definedName>
    <definedName name="_____________ADD3">______________EEE07:______________EEE07</definedName>
    <definedName name="_____________DIV3" localSheetId="9">#REF!</definedName>
    <definedName name="_____________DIV3" localSheetId="12">#REF!</definedName>
    <definedName name="_____________DIV3" localSheetId="13">#REF!</definedName>
    <definedName name="_____________DIV3">#REF!</definedName>
    <definedName name="_____________DIV9" localSheetId="9">#REF!</definedName>
    <definedName name="_____________DIV9" localSheetId="12">#REF!</definedName>
    <definedName name="_____________DIV9" localSheetId="13">#REF!</definedName>
    <definedName name="_____________DIV9">#REF!</definedName>
    <definedName name="_____________EEE01" localSheetId="9">#REF!</definedName>
    <definedName name="_____________EEE01" localSheetId="12">#REF!</definedName>
    <definedName name="_____________EEE01" localSheetId="13">#REF!</definedName>
    <definedName name="_____________EEE01">#REF!</definedName>
    <definedName name="_____________EEE02" localSheetId="9">#REF!</definedName>
    <definedName name="_____________EEE02" localSheetId="12">#REF!</definedName>
    <definedName name="_____________EEE02" localSheetId="13">#REF!</definedName>
    <definedName name="_____________EEE02">#REF!</definedName>
    <definedName name="_____________EEE03" localSheetId="9">#REF!</definedName>
    <definedName name="_____________EEE03" localSheetId="12">#REF!</definedName>
    <definedName name="_____________EEE03" localSheetId="13">#REF!</definedName>
    <definedName name="_____________EEE03">#REF!</definedName>
    <definedName name="_____________EEE04" localSheetId="9">#REF!</definedName>
    <definedName name="_____________EEE04" localSheetId="12">#REF!</definedName>
    <definedName name="_____________EEE04" localSheetId="13">#REF!</definedName>
    <definedName name="_____________EEE04">#REF!</definedName>
    <definedName name="_____________EEE05" localSheetId="9">#REF!</definedName>
    <definedName name="_____________EEE05" localSheetId="12">#REF!</definedName>
    <definedName name="_____________EEE05" localSheetId="13">#REF!</definedName>
    <definedName name="_____________EEE05">#REF!</definedName>
    <definedName name="_____________EEE06" localSheetId="9">#REF!</definedName>
    <definedName name="_____________EEE06" localSheetId="12">#REF!</definedName>
    <definedName name="_____________EEE06" localSheetId="13">#REF!</definedName>
    <definedName name="_____________EEE06">#REF!</definedName>
    <definedName name="_____________EEE09" localSheetId="9">#REF!</definedName>
    <definedName name="_____________EEE09" localSheetId="12">#REF!</definedName>
    <definedName name="_____________EEE09" localSheetId="13">#REF!</definedName>
    <definedName name="_____________EEE09">#REF!</definedName>
    <definedName name="_____________EEE11" localSheetId="9">#REF!</definedName>
    <definedName name="_____________EEE11" localSheetId="12">#REF!</definedName>
    <definedName name="_____________EEE11" localSheetId="13">#REF!</definedName>
    <definedName name="_____________EEE11">#REF!</definedName>
    <definedName name="_____________EEE12" localSheetId="9">#REF!</definedName>
    <definedName name="_____________EEE12" localSheetId="12">#REF!</definedName>
    <definedName name="_____________EEE12" localSheetId="13">#REF!</definedName>
    <definedName name="_____________EEE12">#REF!</definedName>
    <definedName name="_____________EEE13" localSheetId="9">#REF!</definedName>
    <definedName name="_____________EEE13" localSheetId="12">#REF!</definedName>
    <definedName name="_____________EEE13" localSheetId="13">#REF!</definedName>
    <definedName name="_____________EEE13">#REF!</definedName>
    <definedName name="_____________EEE14" localSheetId="9">#REF!</definedName>
    <definedName name="_____________EEE14" localSheetId="12">#REF!</definedName>
    <definedName name="_____________EEE14" localSheetId="13">#REF!</definedName>
    <definedName name="_____________EEE14">#REF!</definedName>
    <definedName name="_____________EEE16" localSheetId="9">#REF!</definedName>
    <definedName name="_____________EEE16" localSheetId="12">#REF!</definedName>
    <definedName name="_____________EEE16" localSheetId="13">#REF!</definedName>
    <definedName name="_____________EEE16">#REF!</definedName>
    <definedName name="_____________EEE18" localSheetId="9">#REF!</definedName>
    <definedName name="_____________EEE18" localSheetId="12">#REF!</definedName>
    <definedName name="_____________EEE18" localSheetId="13">#REF!</definedName>
    <definedName name="_____________EEE18">#REF!</definedName>
    <definedName name="_____________EEE19" localSheetId="9">#REF!</definedName>
    <definedName name="_____________EEE19" localSheetId="12">#REF!</definedName>
    <definedName name="_____________EEE19" localSheetId="13">#REF!</definedName>
    <definedName name="_____________EEE19">#REF!</definedName>
    <definedName name="_____________EEE20" localSheetId="9">#REF!</definedName>
    <definedName name="_____________EEE20" localSheetId="12">#REF!</definedName>
    <definedName name="_____________EEE20" localSheetId="13">#REF!</definedName>
    <definedName name="_____________EEE20">#REF!</definedName>
    <definedName name="_____________EEE21" localSheetId="9">#REF!</definedName>
    <definedName name="_____________EEE21" localSheetId="12">#REF!</definedName>
    <definedName name="_____________EEE21" localSheetId="13">#REF!</definedName>
    <definedName name="_____________EEE21">#REF!</definedName>
    <definedName name="_____________EEE22" localSheetId="9">#REF!</definedName>
    <definedName name="_____________EEE22" localSheetId="12">#REF!</definedName>
    <definedName name="_____________EEE22" localSheetId="13">#REF!</definedName>
    <definedName name="_____________EEE22">#REF!</definedName>
    <definedName name="_____________EEE23" localSheetId="9">#REF!</definedName>
    <definedName name="_____________EEE23" localSheetId="12">#REF!</definedName>
    <definedName name="_____________EEE23" localSheetId="13">#REF!</definedName>
    <definedName name="_____________EEE23">#REF!</definedName>
    <definedName name="_____________EEE24" localSheetId="9">#REF!</definedName>
    <definedName name="_____________EEE24" localSheetId="12">#REF!</definedName>
    <definedName name="_____________EEE24" localSheetId="13">#REF!</definedName>
    <definedName name="_____________EEE24">#REF!</definedName>
    <definedName name="_____________EEE25" localSheetId="9">#REF!</definedName>
    <definedName name="_____________EEE25" localSheetId="12">#REF!</definedName>
    <definedName name="_____________EEE25" localSheetId="13">#REF!</definedName>
    <definedName name="_____________EEE25">#REF!</definedName>
    <definedName name="_____________EEE26" localSheetId="9">#REF!</definedName>
    <definedName name="_____________EEE26" localSheetId="12">#REF!</definedName>
    <definedName name="_____________EEE26" localSheetId="13">#REF!</definedName>
    <definedName name="_____________EEE26">#REF!</definedName>
    <definedName name="_____________EEE27" localSheetId="9">#REF!</definedName>
    <definedName name="_____________EEE27" localSheetId="12">#REF!</definedName>
    <definedName name="_____________EEE27" localSheetId="13">#REF!</definedName>
    <definedName name="_____________EEE27">#REF!</definedName>
    <definedName name="_____________EEE28" localSheetId="9">#REF!</definedName>
    <definedName name="_____________EEE28" localSheetId="12">#REF!</definedName>
    <definedName name="_____________EEE28" localSheetId="13">#REF!</definedName>
    <definedName name="_____________EEE28">#REF!</definedName>
    <definedName name="_____________EEE30" localSheetId="9">#REF!</definedName>
    <definedName name="_____________EEE30" localSheetId="12">#REF!</definedName>
    <definedName name="_____________EEE30" localSheetId="13">#REF!</definedName>
    <definedName name="_____________EEE30">#REF!</definedName>
    <definedName name="_____________EEE31" localSheetId="9">#REF!</definedName>
    <definedName name="_____________EEE31" localSheetId="12">#REF!</definedName>
    <definedName name="_____________EEE31" localSheetId="13">#REF!</definedName>
    <definedName name="_____________EEE31">#REF!</definedName>
    <definedName name="_____________EEE32" localSheetId="9">#REF!</definedName>
    <definedName name="_____________EEE32" localSheetId="12">#REF!</definedName>
    <definedName name="_____________EEE32" localSheetId="13">#REF!</definedName>
    <definedName name="_____________EEE32">#REF!</definedName>
    <definedName name="_____________EEE33" localSheetId="9">#REF!</definedName>
    <definedName name="_____________EEE33" localSheetId="12">#REF!</definedName>
    <definedName name="_____________EEE33" localSheetId="13">#REF!</definedName>
    <definedName name="_____________EEE33">#REF!</definedName>
    <definedName name="_____________gk2" localSheetId="9" hidden="1">#REF!</definedName>
    <definedName name="_____________gk2" localSheetId="12" hidden="1">#REF!</definedName>
    <definedName name="_____________gk2" localSheetId="13" hidden="1">#REF!</definedName>
    <definedName name="_____________gk2" hidden="1">#REF!</definedName>
    <definedName name="_____________HAL1" localSheetId="9">#REF!</definedName>
    <definedName name="_____________HAL1" localSheetId="12">#REF!</definedName>
    <definedName name="_____________HAL1" localSheetId="13">#REF!</definedName>
    <definedName name="_____________HAL1">#REF!</definedName>
    <definedName name="_____________HAL2" localSheetId="9">#REF!</definedName>
    <definedName name="_____________HAL2" localSheetId="12">#REF!</definedName>
    <definedName name="_____________HAL2" localSheetId="13">#REF!</definedName>
    <definedName name="_____________HAL2">#REF!</definedName>
    <definedName name="_____________HAL3" localSheetId="9">#REF!</definedName>
    <definedName name="_____________HAL3" localSheetId="12">#REF!</definedName>
    <definedName name="_____________HAL3" localSheetId="13">#REF!</definedName>
    <definedName name="_____________HAL3">#REF!</definedName>
    <definedName name="_____________HAL4" localSheetId="9">#REF!</definedName>
    <definedName name="_____________HAL4" localSheetId="12">#REF!</definedName>
    <definedName name="_____________HAL4" localSheetId="13">#REF!</definedName>
    <definedName name="_____________HAL4">#REF!</definedName>
    <definedName name="_____________HAL5" localSheetId="9">#REF!</definedName>
    <definedName name="_____________HAL5" localSheetId="12">#REF!</definedName>
    <definedName name="_____________HAL5" localSheetId="13">#REF!</definedName>
    <definedName name="_____________HAL5">#REF!</definedName>
    <definedName name="_____________HAL6" localSheetId="9">#REF!</definedName>
    <definedName name="_____________HAL6" localSheetId="12">#REF!</definedName>
    <definedName name="_____________HAL6" localSheetId="13">#REF!</definedName>
    <definedName name="_____________HAL6">#REF!</definedName>
    <definedName name="_____________HAL7" localSheetId="9">#REF!</definedName>
    <definedName name="_____________HAL7" localSheetId="12">#REF!</definedName>
    <definedName name="_____________HAL7" localSheetId="13">#REF!</definedName>
    <definedName name="_____________HAL7">#REF!</definedName>
    <definedName name="_____________HAL8" localSheetId="9">#REF!</definedName>
    <definedName name="_____________HAL8" localSheetId="12">#REF!</definedName>
    <definedName name="_____________HAL8" localSheetId="13">#REF!</definedName>
    <definedName name="_____________HAL8">#REF!</definedName>
    <definedName name="_____________MDE01">#REF!</definedName>
    <definedName name="_____________MDE02">#REF!</definedName>
    <definedName name="_____________MDE03">#REF!</definedName>
    <definedName name="_____________MDE04">#REF!</definedName>
    <definedName name="_____________MDE05">#REF!</definedName>
    <definedName name="_____________MDE06">#REF!</definedName>
    <definedName name="_____________MDE07">#REF!</definedName>
    <definedName name="_____________MDE09">#REF!</definedName>
    <definedName name="_____________MDE11">#REF!</definedName>
    <definedName name="_____________MDE12">#REF!</definedName>
    <definedName name="_____________MDE14">#REF!</definedName>
    <definedName name="_____________MDE16">#REF!</definedName>
    <definedName name="_____________MDE17">#REF!</definedName>
    <definedName name="_____________MDE22">#REF!</definedName>
    <definedName name="_____________MDE24">#REF!</definedName>
    <definedName name="_____________MDE25">#REF!</definedName>
    <definedName name="_____________MDE26">#REF!</definedName>
    <definedName name="_____________MDE27">#REF!</definedName>
    <definedName name="_____________MDE28">#REF!</definedName>
    <definedName name="_____________MDE29">#REF!</definedName>
    <definedName name="_____________MDE31">#REF!</definedName>
    <definedName name="_____________MDE32">#REF!</definedName>
    <definedName name="_____________MDE33">#REF!</definedName>
    <definedName name="_____________MDE34">#REF!</definedName>
    <definedName name="_____________ME01">#REF!</definedName>
    <definedName name="_____________ME02">#REF!</definedName>
    <definedName name="_____________ME03">#REF!</definedName>
    <definedName name="_____________ME04">#REF!</definedName>
    <definedName name="_____________ME05">#REF!</definedName>
    <definedName name="_____________ME07">#REF!</definedName>
    <definedName name="_____________ME09">#REF!</definedName>
    <definedName name="_____________ME11">#REF!</definedName>
    <definedName name="_____________ME12">#REF!</definedName>
    <definedName name="_____________ME14">#REF!</definedName>
    <definedName name="_____________ME16">#REF!</definedName>
    <definedName name="_____________ME17">#REF!</definedName>
    <definedName name="_____________ME18">#REF!</definedName>
    <definedName name="_____________ME21">#REF!</definedName>
    <definedName name="_____________ME22">#REF!</definedName>
    <definedName name="_____________ME24">#REF!</definedName>
    <definedName name="_____________ME25">#REF!</definedName>
    <definedName name="_____________ME26">#REF!</definedName>
    <definedName name="_____________ME27">#REF!</definedName>
    <definedName name="_____________ME28">#REF!</definedName>
    <definedName name="_____________ME29">#REF!</definedName>
    <definedName name="_____________ME30">#REF!</definedName>
    <definedName name="_____________ME31">#REF!</definedName>
    <definedName name="_____________ME32">#REF!</definedName>
    <definedName name="_____________ME33">#REF!</definedName>
    <definedName name="_____________ME34">#REF!</definedName>
    <definedName name="____________AAD3" localSheetId="9">'Anl Gali-Cabut Tunggul'!________________DIV5:'Anl Gali-Cabut Tunggul'!_______________EEE17</definedName>
    <definedName name="____________AAD3" localSheetId="12">'Anl Pek. Galian tanah di rawa '!________________DIV5:'Anl Pek. Galian tanah di rawa '!_______________EEE17</definedName>
    <definedName name="____________AAD3" localSheetId="10">________________DIV5:_______________EEE17</definedName>
    <definedName name="____________AAD3" localSheetId="8">________________DIV5:_______________EEE17</definedName>
    <definedName name="____________AAD3" localSheetId="13">'Anl Tk.alat utk tanggul'!________________DIV5:'Anl Tk.alat utk tanggul'!_______________EEE17</definedName>
    <definedName name="____________AAD3">________________DIV5:_______________EEE17</definedName>
    <definedName name="____________ADD1" localSheetId="9">'Anl Gali-Cabut Tunggul'!______________EEE07:'Anl Gali-Cabut Tunggul'!______________EEE07</definedName>
    <definedName name="____________ADD1" localSheetId="12">'Anl Pek. Galian tanah di rawa '!______________EEE07:'Anl Pek. Galian tanah di rawa '!______________EEE07</definedName>
    <definedName name="____________ADD1" localSheetId="10">______________EEE07:______________EEE07</definedName>
    <definedName name="____________ADD1" localSheetId="8">______________EEE07:______________EEE07</definedName>
    <definedName name="____________ADD1" localSheetId="13">'Anl Tk.alat utk tanggul'!______________EEE07:'Anl Tk.alat utk tanggul'!______________EEE07</definedName>
    <definedName name="____________ADD1">______________EEE07:______________EEE07</definedName>
    <definedName name="____________ADD2" localSheetId="9">'Anl Gali-Cabut Tunggul'!______________EEE07:'Anl Gali-Cabut Tunggul'!______________EEE07</definedName>
    <definedName name="____________ADD2" localSheetId="12">'Anl Pek. Galian tanah di rawa '!______________EEE07:'Anl Pek. Galian tanah di rawa '!______________EEE07</definedName>
    <definedName name="____________ADD2" localSheetId="10">______________EEE07:______________EEE07</definedName>
    <definedName name="____________ADD2" localSheetId="8">______________EEE07:______________EEE07</definedName>
    <definedName name="____________ADD2" localSheetId="13">'Anl Tk.alat utk tanggul'!______________EEE07:'Anl Tk.alat utk tanggul'!______________EEE07</definedName>
    <definedName name="____________ADD2">______________EEE07:______________EEE07</definedName>
    <definedName name="____________ADD3" localSheetId="9">'Anl Gali-Cabut Tunggul'!______________EEE07:'Anl Gali-Cabut Tunggul'!______________EEE07</definedName>
    <definedName name="____________ADD3" localSheetId="12">'Anl Pek. Galian tanah di rawa '!______________EEE07:'Anl Pek. Galian tanah di rawa '!______________EEE07</definedName>
    <definedName name="____________ADD3" localSheetId="10">______________EEE07:______________EEE07</definedName>
    <definedName name="____________ADD3" localSheetId="8">______________EEE07:______________EEE07</definedName>
    <definedName name="____________ADD3" localSheetId="13">'Anl Tk.alat utk tanggul'!______________EEE07:'Anl Tk.alat utk tanggul'!______________EEE07</definedName>
    <definedName name="____________ADD3">______________EEE07:______________EEE07</definedName>
    <definedName name="____________DIV9" localSheetId="9">#REF!</definedName>
    <definedName name="____________DIV9" localSheetId="12">#REF!</definedName>
    <definedName name="____________DIV9" localSheetId="13">#REF!</definedName>
    <definedName name="____________DIV9">#REF!</definedName>
    <definedName name="____________EEE01" localSheetId="9">#REF!</definedName>
    <definedName name="____________EEE01" localSheetId="12">#REF!</definedName>
    <definedName name="____________EEE01" localSheetId="13">#REF!</definedName>
    <definedName name="____________EEE01">#REF!</definedName>
    <definedName name="____________EEE02" localSheetId="9">#REF!</definedName>
    <definedName name="____________EEE02" localSheetId="12">#REF!</definedName>
    <definedName name="____________EEE02" localSheetId="13">#REF!</definedName>
    <definedName name="____________EEE02">#REF!</definedName>
    <definedName name="____________EEE03" localSheetId="9">#REF!</definedName>
    <definedName name="____________EEE03" localSheetId="12">#REF!</definedName>
    <definedName name="____________EEE03" localSheetId="13">#REF!</definedName>
    <definedName name="____________EEE03">#REF!</definedName>
    <definedName name="____________EEE04" localSheetId="9">#REF!</definedName>
    <definedName name="____________EEE04" localSheetId="12">#REF!</definedName>
    <definedName name="____________EEE04" localSheetId="13">#REF!</definedName>
    <definedName name="____________EEE04">#REF!</definedName>
    <definedName name="____________EEE05" localSheetId="9">#REF!</definedName>
    <definedName name="____________EEE05" localSheetId="12">#REF!</definedName>
    <definedName name="____________EEE05" localSheetId="13">#REF!</definedName>
    <definedName name="____________EEE05">#REF!</definedName>
    <definedName name="____________EEE06" localSheetId="9">#REF!</definedName>
    <definedName name="____________EEE06" localSheetId="12">#REF!</definedName>
    <definedName name="____________EEE06" localSheetId="13">#REF!</definedName>
    <definedName name="____________EEE06">#REF!</definedName>
    <definedName name="____________EEE07" localSheetId="9">#REF!</definedName>
    <definedName name="____________EEE07" localSheetId="12">#REF!</definedName>
    <definedName name="____________EEE07" localSheetId="13">#REF!</definedName>
    <definedName name="____________EEE07">#REF!</definedName>
    <definedName name="____________EEE09" localSheetId="9">#REF!</definedName>
    <definedName name="____________EEE09" localSheetId="12">#REF!</definedName>
    <definedName name="____________EEE09" localSheetId="13">#REF!</definedName>
    <definedName name="____________EEE09">#REF!</definedName>
    <definedName name="____________EEE10" localSheetId="9">#REF!</definedName>
    <definedName name="____________EEE10" localSheetId="12">#REF!</definedName>
    <definedName name="____________EEE10" localSheetId="13">#REF!</definedName>
    <definedName name="____________EEE10">#REF!</definedName>
    <definedName name="____________EEE11" localSheetId="9">#REF!</definedName>
    <definedName name="____________EEE11" localSheetId="12">#REF!</definedName>
    <definedName name="____________EEE11" localSheetId="13">#REF!</definedName>
    <definedName name="____________EEE11">#REF!</definedName>
    <definedName name="____________EEE12" localSheetId="9">#REF!</definedName>
    <definedName name="____________EEE12" localSheetId="12">#REF!</definedName>
    <definedName name="____________EEE12" localSheetId="13">#REF!</definedName>
    <definedName name="____________EEE12">#REF!</definedName>
    <definedName name="____________EEE14" localSheetId="9">#REF!</definedName>
    <definedName name="____________EEE14" localSheetId="12">#REF!</definedName>
    <definedName name="____________EEE14" localSheetId="13">#REF!</definedName>
    <definedName name="____________EEE14">#REF!</definedName>
    <definedName name="____________EEE15" localSheetId="9">#REF!</definedName>
    <definedName name="____________EEE15" localSheetId="12">#REF!</definedName>
    <definedName name="____________EEE15" localSheetId="13">#REF!</definedName>
    <definedName name="____________EEE15">#REF!</definedName>
    <definedName name="____________EEE16" localSheetId="9">#REF!</definedName>
    <definedName name="____________EEE16" localSheetId="12">#REF!</definedName>
    <definedName name="____________EEE16" localSheetId="13">#REF!</definedName>
    <definedName name="____________EEE16">#REF!</definedName>
    <definedName name="____________EEE18" localSheetId="9">#REF!</definedName>
    <definedName name="____________EEE18" localSheetId="12">#REF!</definedName>
    <definedName name="____________EEE18" localSheetId="13">#REF!</definedName>
    <definedName name="____________EEE18">#REF!</definedName>
    <definedName name="____________EEE20" localSheetId="9">#REF!</definedName>
    <definedName name="____________EEE20" localSheetId="12">#REF!</definedName>
    <definedName name="____________EEE20" localSheetId="13">#REF!</definedName>
    <definedName name="____________EEE20">#REF!</definedName>
    <definedName name="____________EEE21" localSheetId="9">#REF!</definedName>
    <definedName name="____________EEE21" localSheetId="12">#REF!</definedName>
    <definedName name="____________EEE21" localSheetId="13">#REF!</definedName>
    <definedName name="____________EEE21">#REF!</definedName>
    <definedName name="____________EEE22" localSheetId="9">#REF!</definedName>
    <definedName name="____________EEE22" localSheetId="12">#REF!</definedName>
    <definedName name="____________EEE22" localSheetId="13">#REF!</definedName>
    <definedName name="____________EEE22">#REF!</definedName>
    <definedName name="____________EEE23" localSheetId="9">#REF!</definedName>
    <definedName name="____________EEE23" localSheetId="12">#REF!</definedName>
    <definedName name="____________EEE23" localSheetId="13">#REF!</definedName>
    <definedName name="____________EEE23">#REF!</definedName>
    <definedName name="____________EEE24" localSheetId="9">#REF!</definedName>
    <definedName name="____________EEE24" localSheetId="12">#REF!</definedName>
    <definedName name="____________EEE24" localSheetId="13">#REF!</definedName>
    <definedName name="____________EEE24">#REF!</definedName>
    <definedName name="____________EEE25" localSheetId="9">#REF!</definedName>
    <definedName name="____________EEE25" localSheetId="12">#REF!</definedName>
    <definedName name="____________EEE25" localSheetId="13">#REF!</definedName>
    <definedName name="____________EEE25">#REF!</definedName>
    <definedName name="____________EEE26" localSheetId="9">#REF!</definedName>
    <definedName name="____________EEE26" localSheetId="12">#REF!</definedName>
    <definedName name="____________EEE26" localSheetId="13">#REF!</definedName>
    <definedName name="____________EEE26">#REF!</definedName>
    <definedName name="____________EEE27" localSheetId="9">#REF!</definedName>
    <definedName name="____________EEE27" localSheetId="12">#REF!</definedName>
    <definedName name="____________EEE27" localSheetId="13">#REF!</definedName>
    <definedName name="____________EEE27">#REF!</definedName>
    <definedName name="____________EEE28" localSheetId="9">#REF!</definedName>
    <definedName name="____________EEE28" localSheetId="12">#REF!</definedName>
    <definedName name="____________EEE28" localSheetId="13">#REF!</definedName>
    <definedName name="____________EEE28">#REF!</definedName>
    <definedName name="____________EEE29" localSheetId="9">#REF!</definedName>
    <definedName name="____________EEE29" localSheetId="12">#REF!</definedName>
    <definedName name="____________EEE29" localSheetId="13">#REF!</definedName>
    <definedName name="____________EEE29">#REF!</definedName>
    <definedName name="____________EEE30" localSheetId="9">#REF!</definedName>
    <definedName name="____________EEE30" localSheetId="12">#REF!</definedName>
    <definedName name="____________EEE30" localSheetId="13">#REF!</definedName>
    <definedName name="____________EEE30">#REF!</definedName>
    <definedName name="____________EEE31" localSheetId="9">#REF!</definedName>
    <definedName name="____________EEE31" localSheetId="12">#REF!</definedName>
    <definedName name="____________EEE31" localSheetId="13">#REF!</definedName>
    <definedName name="____________EEE31">#REF!</definedName>
    <definedName name="____________EEE32" localSheetId="9">#REF!</definedName>
    <definedName name="____________EEE32" localSheetId="12">#REF!</definedName>
    <definedName name="____________EEE32" localSheetId="13">#REF!</definedName>
    <definedName name="____________EEE32">#REF!</definedName>
    <definedName name="____________EEE33" localSheetId="9">#REF!</definedName>
    <definedName name="____________EEE33" localSheetId="12">#REF!</definedName>
    <definedName name="____________EEE33" localSheetId="13">#REF!</definedName>
    <definedName name="____________EEE33">#REF!</definedName>
    <definedName name="____________gk2" localSheetId="9" hidden="1">#REF!</definedName>
    <definedName name="____________gk2" localSheetId="12" hidden="1">#REF!</definedName>
    <definedName name="____________gk2" localSheetId="13" hidden="1">#REF!</definedName>
    <definedName name="____________gk2" hidden="1">#REF!</definedName>
    <definedName name="____________HAL1" localSheetId="9">#REF!</definedName>
    <definedName name="____________HAL1" localSheetId="12">#REF!</definedName>
    <definedName name="____________HAL1" localSheetId="13">#REF!</definedName>
    <definedName name="____________HAL1">#REF!</definedName>
    <definedName name="____________HAL2" localSheetId="9">#REF!</definedName>
    <definedName name="____________HAL2" localSheetId="12">#REF!</definedName>
    <definedName name="____________HAL2" localSheetId="13">#REF!</definedName>
    <definedName name="____________HAL2">#REF!</definedName>
    <definedName name="____________HAL3" localSheetId="9">#REF!</definedName>
    <definedName name="____________HAL3" localSheetId="12">#REF!</definedName>
    <definedName name="____________HAL3" localSheetId="13">#REF!</definedName>
    <definedName name="____________HAL3">#REF!</definedName>
    <definedName name="____________HAL4" localSheetId="9">#REF!</definedName>
    <definedName name="____________HAL4" localSheetId="12">#REF!</definedName>
    <definedName name="____________HAL4" localSheetId="13">#REF!</definedName>
    <definedName name="____________HAL4">#REF!</definedName>
    <definedName name="____________HAL5" localSheetId="9">#REF!</definedName>
    <definedName name="____________HAL5" localSheetId="12">#REF!</definedName>
    <definedName name="____________HAL5" localSheetId="13">#REF!</definedName>
    <definedName name="____________HAL5">#REF!</definedName>
    <definedName name="____________HAL6" localSheetId="9">#REF!</definedName>
    <definedName name="____________HAL6" localSheetId="12">#REF!</definedName>
    <definedName name="____________HAL6" localSheetId="13">#REF!</definedName>
    <definedName name="____________HAL6">#REF!</definedName>
    <definedName name="____________HAL7" localSheetId="9">#REF!</definedName>
    <definedName name="____________HAL7" localSheetId="12">#REF!</definedName>
    <definedName name="____________HAL7" localSheetId="13">#REF!</definedName>
    <definedName name="____________HAL7">#REF!</definedName>
    <definedName name="____________HAL8" localSheetId="9">#REF!</definedName>
    <definedName name="____________HAL8" localSheetId="12">#REF!</definedName>
    <definedName name="____________HAL8" localSheetId="13">#REF!</definedName>
    <definedName name="____________HAL8">#REF!</definedName>
    <definedName name="____________MDE01">#REF!</definedName>
    <definedName name="____________MDE02">#REF!</definedName>
    <definedName name="____________MDE03">#REF!</definedName>
    <definedName name="____________MDE04">#REF!</definedName>
    <definedName name="____________MDE05">#REF!</definedName>
    <definedName name="____________MDE06">#REF!</definedName>
    <definedName name="____________MDE07">#REF!</definedName>
    <definedName name="____________MDE09">#REF!</definedName>
    <definedName name="____________MDE11">#REF!</definedName>
    <definedName name="____________MDE12">#REF!</definedName>
    <definedName name="____________MDE14">#REF!</definedName>
    <definedName name="____________MDE16">#REF!</definedName>
    <definedName name="____________MDE17">#REF!</definedName>
    <definedName name="____________MDE22">#REF!</definedName>
    <definedName name="____________MDE24">#REF!</definedName>
    <definedName name="____________MDE25">#REF!</definedName>
    <definedName name="____________MDE26">#REF!</definedName>
    <definedName name="____________MDE27">#REF!</definedName>
    <definedName name="____________MDE28">#REF!</definedName>
    <definedName name="____________MDE29">#REF!</definedName>
    <definedName name="____________MDE31">#REF!</definedName>
    <definedName name="____________MDE32">#REF!</definedName>
    <definedName name="____________MDE33">#REF!</definedName>
    <definedName name="____________MDE34">#REF!</definedName>
    <definedName name="____________ME01">#REF!</definedName>
    <definedName name="____________ME02">#REF!</definedName>
    <definedName name="____________ME03">#REF!</definedName>
    <definedName name="____________ME04">#REF!</definedName>
    <definedName name="____________ME05">#REF!</definedName>
    <definedName name="____________ME07">#REF!</definedName>
    <definedName name="____________ME09">#REF!</definedName>
    <definedName name="____________ME11">#REF!</definedName>
    <definedName name="____________ME12">#REF!</definedName>
    <definedName name="____________ME14">#REF!</definedName>
    <definedName name="____________ME16">#REF!</definedName>
    <definedName name="____________ME17">#REF!</definedName>
    <definedName name="____________ME18">#REF!</definedName>
    <definedName name="____________ME21">#REF!</definedName>
    <definedName name="____________ME22">#REF!</definedName>
    <definedName name="____________ME24">#REF!</definedName>
    <definedName name="____________ME25">#REF!</definedName>
    <definedName name="____________ME26">#REF!</definedName>
    <definedName name="____________ME27">#REF!</definedName>
    <definedName name="____________ME28">#REF!</definedName>
    <definedName name="____________ME29">#REF!</definedName>
    <definedName name="____________ME30">#REF!</definedName>
    <definedName name="____________ME31">#REF!</definedName>
    <definedName name="____________ME32">#REF!</definedName>
    <definedName name="____________ME33">#REF!</definedName>
    <definedName name="____________ME34">#REF!</definedName>
    <definedName name="___________AAD3" localSheetId="9">'Anl Gali-Cabut Tunggul'!________________DIV5:'Anl Gali-Cabut Tunggul'!_______________EEE17</definedName>
    <definedName name="___________AAD3" localSheetId="12">'Anl Pek. Galian tanah di rawa '!________________DIV5:'Anl Pek. Galian tanah di rawa '!_______________EEE17</definedName>
    <definedName name="___________AAD3" localSheetId="10">________________DIV5:_______________EEE17</definedName>
    <definedName name="___________AAD3" localSheetId="8">________________DIV5:_______________EEE17</definedName>
    <definedName name="___________AAD3" localSheetId="13">'Anl Tk.alat utk tanggul'!________________DIV5:'Anl Tk.alat utk tanggul'!_______________EEE17</definedName>
    <definedName name="___________AAD3">________________DIV5:_______________EEE17</definedName>
    <definedName name="___________ADD1" localSheetId="9">'Anl Gali-Cabut Tunggul'!______________EEE07:'Anl Gali-Cabut Tunggul'!______________EEE07</definedName>
    <definedName name="___________ADD1" localSheetId="12">'Anl Pek. Galian tanah di rawa '!______________EEE07:'Anl Pek. Galian tanah di rawa '!______________EEE07</definedName>
    <definedName name="___________ADD1" localSheetId="10">______________EEE07:______________EEE07</definedName>
    <definedName name="___________ADD1" localSheetId="8">______________EEE07:______________EEE07</definedName>
    <definedName name="___________ADD1" localSheetId="13">'Anl Tk.alat utk tanggul'!______________EEE07:'Anl Tk.alat utk tanggul'!______________EEE07</definedName>
    <definedName name="___________ADD1">______________EEE07:______________EEE07</definedName>
    <definedName name="___________ADD2" localSheetId="9">'Anl Gali-Cabut Tunggul'!______________EEE07:'Anl Gali-Cabut Tunggul'!______________EEE07</definedName>
    <definedName name="___________ADD2" localSheetId="12">'Anl Pek. Galian tanah di rawa '!______________EEE07:'Anl Pek. Galian tanah di rawa '!______________EEE07</definedName>
    <definedName name="___________ADD2" localSheetId="10">______________EEE07:______________EEE07</definedName>
    <definedName name="___________ADD2" localSheetId="8">______________EEE07:______________EEE07</definedName>
    <definedName name="___________ADD2" localSheetId="13">'Anl Tk.alat utk tanggul'!______________EEE07:'Anl Tk.alat utk tanggul'!______________EEE07</definedName>
    <definedName name="___________ADD2">______________EEE07:______________EEE07</definedName>
    <definedName name="___________ADD3" localSheetId="9">'Anl Gali-Cabut Tunggul'!______________EEE07:'Anl Gali-Cabut Tunggul'!______________EEE07</definedName>
    <definedName name="___________ADD3" localSheetId="12">'Anl Pek. Galian tanah di rawa '!______________EEE07:'Anl Pek. Galian tanah di rawa '!______________EEE07</definedName>
    <definedName name="___________ADD3" localSheetId="10">______________EEE07:______________EEE07</definedName>
    <definedName name="___________ADD3" localSheetId="8">______________EEE07:______________EEE07</definedName>
    <definedName name="___________ADD3" localSheetId="13">'Anl Tk.alat utk tanggul'!______________EEE07:'Anl Tk.alat utk tanggul'!______________EEE07</definedName>
    <definedName name="___________ADD3">______________EEE07:______________EEE07</definedName>
    <definedName name="___________DIV3" localSheetId="9">#REF!</definedName>
    <definedName name="___________DIV3" localSheetId="12">#REF!</definedName>
    <definedName name="___________DIV3" localSheetId="13">#REF!</definedName>
    <definedName name="___________DIV3">#REF!</definedName>
    <definedName name="___________DIV9" localSheetId="9">#REF!</definedName>
    <definedName name="___________DIV9" localSheetId="12">#REF!</definedName>
    <definedName name="___________DIV9" localSheetId="13">#REF!</definedName>
    <definedName name="___________DIV9">#REF!</definedName>
    <definedName name="___________EEE01" localSheetId="9">#REF!</definedName>
    <definedName name="___________EEE01" localSheetId="12">#REF!</definedName>
    <definedName name="___________EEE01" localSheetId="13">#REF!</definedName>
    <definedName name="___________EEE01">#REF!</definedName>
    <definedName name="___________EEE02" localSheetId="9">#REF!</definedName>
    <definedName name="___________EEE02" localSheetId="12">#REF!</definedName>
    <definedName name="___________EEE02" localSheetId="13">#REF!</definedName>
    <definedName name="___________EEE02">#REF!</definedName>
    <definedName name="___________EEE03" localSheetId="9">#REF!</definedName>
    <definedName name="___________EEE03" localSheetId="12">#REF!</definedName>
    <definedName name="___________EEE03" localSheetId="13">#REF!</definedName>
    <definedName name="___________EEE03">#REF!</definedName>
    <definedName name="___________EEE04" localSheetId="9">#REF!</definedName>
    <definedName name="___________EEE04" localSheetId="12">#REF!</definedName>
    <definedName name="___________EEE04" localSheetId="13">#REF!</definedName>
    <definedName name="___________EEE04">#REF!</definedName>
    <definedName name="___________EEE05" localSheetId="9">#REF!</definedName>
    <definedName name="___________EEE05" localSheetId="12">#REF!</definedName>
    <definedName name="___________EEE05" localSheetId="13">#REF!</definedName>
    <definedName name="___________EEE05">#REF!</definedName>
    <definedName name="___________EEE09" localSheetId="9">#REF!</definedName>
    <definedName name="___________EEE09" localSheetId="12">#REF!</definedName>
    <definedName name="___________EEE09" localSheetId="13">#REF!</definedName>
    <definedName name="___________EEE09">#REF!</definedName>
    <definedName name="___________EEE11" localSheetId="9">#REF!</definedName>
    <definedName name="___________EEE11" localSheetId="12">#REF!</definedName>
    <definedName name="___________EEE11" localSheetId="13">#REF!</definedName>
    <definedName name="___________EEE11">#REF!</definedName>
    <definedName name="___________EEE12" localSheetId="9">#REF!</definedName>
    <definedName name="___________EEE12" localSheetId="12">#REF!</definedName>
    <definedName name="___________EEE12" localSheetId="13">#REF!</definedName>
    <definedName name="___________EEE12">#REF!</definedName>
    <definedName name="___________EEE14" localSheetId="9">#REF!</definedName>
    <definedName name="___________EEE14" localSheetId="12">#REF!</definedName>
    <definedName name="___________EEE14" localSheetId="13">#REF!</definedName>
    <definedName name="___________EEE14">#REF!</definedName>
    <definedName name="___________EEE15" localSheetId="9">#REF!</definedName>
    <definedName name="___________EEE15" localSheetId="12">#REF!</definedName>
    <definedName name="___________EEE15" localSheetId="13">#REF!</definedName>
    <definedName name="___________EEE15">#REF!</definedName>
    <definedName name="___________EEE16" localSheetId="9">#REF!</definedName>
    <definedName name="___________EEE16" localSheetId="12">#REF!</definedName>
    <definedName name="___________EEE16" localSheetId="13">#REF!</definedName>
    <definedName name="___________EEE16">#REF!</definedName>
    <definedName name="___________EEE18" localSheetId="9">#REF!</definedName>
    <definedName name="___________EEE18" localSheetId="12">#REF!</definedName>
    <definedName name="___________EEE18" localSheetId="13">#REF!</definedName>
    <definedName name="___________EEE18">#REF!</definedName>
    <definedName name="___________EEE20" localSheetId="9">#REF!</definedName>
    <definedName name="___________EEE20" localSheetId="12">#REF!</definedName>
    <definedName name="___________EEE20" localSheetId="13">#REF!</definedName>
    <definedName name="___________EEE20">#REF!</definedName>
    <definedName name="___________EEE21" localSheetId="9">#REF!</definedName>
    <definedName name="___________EEE21" localSheetId="12">#REF!</definedName>
    <definedName name="___________EEE21" localSheetId="13">#REF!</definedName>
    <definedName name="___________EEE21">#REF!</definedName>
    <definedName name="___________EEE22" localSheetId="9">#REF!</definedName>
    <definedName name="___________EEE22" localSheetId="12">#REF!</definedName>
    <definedName name="___________EEE22" localSheetId="13">#REF!</definedName>
    <definedName name="___________EEE22">#REF!</definedName>
    <definedName name="___________EEE24" localSheetId="9">#REF!</definedName>
    <definedName name="___________EEE24" localSheetId="12">#REF!</definedName>
    <definedName name="___________EEE24" localSheetId="13">#REF!</definedName>
    <definedName name="___________EEE24">#REF!</definedName>
    <definedName name="___________EEE25" localSheetId="9">#REF!</definedName>
    <definedName name="___________EEE25" localSheetId="12">#REF!</definedName>
    <definedName name="___________EEE25" localSheetId="13">#REF!</definedName>
    <definedName name="___________EEE25">#REF!</definedName>
    <definedName name="___________EEE26" localSheetId="9">#REF!</definedName>
    <definedName name="___________EEE26" localSheetId="12">#REF!</definedName>
    <definedName name="___________EEE26" localSheetId="13">#REF!</definedName>
    <definedName name="___________EEE26">#REF!</definedName>
    <definedName name="___________EEE28" localSheetId="9">#REF!</definedName>
    <definedName name="___________EEE28" localSheetId="12">#REF!</definedName>
    <definedName name="___________EEE28" localSheetId="13">#REF!</definedName>
    <definedName name="___________EEE28">#REF!</definedName>
    <definedName name="___________EEE29" localSheetId="9">#REF!</definedName>
    <definedName name="___________EEE29" localSheetId="12">#REF!</definedName>
    <definedName name="___________EEE29" localSheetId="13">#REF!</definedName>
    <definedName name="___________EEE29">#REF!</definedName>
    <definedName name="___________EEE30" localSheetId="9">#REF!</definedName>
    <definedName name="___________EEE30" localSheetId="12">#REF!</definedName>
    <definedName name="___________EEE30" localSheetId="13">#REF!</definedName>
    <definedName name="___________EEE30">#REF!</definedName>
    <definedName name="___________EEE32" localSheetId="9">#REF!</definedName>
    <definedName name="___________EEE32" localSheetId="12">#REF!</definedName>
    <definedName name="___________EEE32" localSheetId="13">#REF!</definedName>
    <definedName name="___________EEE32">#REF!</definedName>
    <definedName name="___________EEE33" localSheetId="9">#REF!</definedName>
    <definedName name="___________EEE33" localSheetId="12">#REF!</definedName>
    <definedName name="___________EEE33" localSheetId="13">#REF!</definedName>
    <definedName name="___________EEE33">#REF!</definedName>
    <definedName name="___________gk2" localSheetId="9" hidden="1">#REF!</definedName>
    <definedName name="___________gk2" localSheetId="12" hidden="1">#REF!</definedName>
    <definedName name="___________gk2" localSheetId="13" hidden="1">#REF!</definedName>
    <definedName name="___________gk2" hidden="1">#REF!</definedName>
    <definedName name="___________HAL1" localSheetId="9">#REF!</definedName>
    <definedName name="___________HAL1" localSheetId="12">#REF!</definedName>
    <definedName name="___________HAL1" localSheetId="13">#REF!</definedName>
    <definedName name="___________HAL1">#REF!</definedName>
    <definedName name="___________HAL2" localSheetId="9">#REF!</definedName>
    <definedName name="___________HAL2" localSheetId="12">#REF!</definedName>
    <definedName name="___________HAL2" localSheetId="13">#REF!</definedName>
    <definedName name="___________HAL2">#REF!</definedName>
    <definedName name="___________HAL3" localSheetId="9">#REF!</definedName>
    <definedName name="___________HAL3" localSheetId="12">#REF!</definedName>
    <definedName name="___________HAL3" localSheetId="13">#REF!</definedName>
    <definedName name="___________HAL3">#REF!</definedName>
    <definedName name="___________HAL4" localSheetId="9">#REF!</definedName>
    <definedName name="___________HAL4" localSheetId="12">#REF!</definedName>
    <definedName name="___________HAL4" localSheetId="13">#REF!</definedName>
    <definedName name="___________HAL4">#REF!</definedName>
    <definedName name="___________HAL5" localSheetId="9">#REF!</definedName>
    <definedName name="___________HAL5" localSheetId="12">#REF!</definedName>
    <definedName name="___________HAL5" localSheetId="13">#REF!</definedName>
    <definedName name="___________HAL5">#REF!</definedName>
    <definedName name="___________HAL6" localSheetId="9">#REF!</definedName>
    <definedName name="___________HAL6" localSheetId="12">#REF!</definedName>
    <definedName name="___________HAL6" localSheetId="13">#REF!</definedName>
    <definedName name="___________HAL6">#REF!</definedName>
    <definedName name="___________HAL7" localSheetId="9">#REF!</definedName>
    <definedName name="___________HAL7" localSheetId="12">#REF!</definedName>
    <definedName name="___________HAL7" localSheetId="13">#REF!</definedName>
    <definedName name="___________HAL7">#REF!</definedName>
    <definedName name="___________HAL8" localSheetId="9">#REF!</definedName>
    <definedName name="___________HAL8" localSheetId="12">#REF!</definedName>
    <definedName name="___________HAL8" localSheetId="13">#REF!</definedName>
    <definedName name="___________HAL8">#REF!</definedName>
    <definedName name="___________MDE01">#REF!</definedName>
    <definedName name="___________MDE02">#REF!</definedName>
    <definedName name="___________MDE03">#REF!</definedName>
    <definedName name="___________MDE04">#REF!</definedName>
    <definedName name="___________MDE05">#REF!</definedName>
    <definedName name="___________MDE06">#REF!</definedName>
    <definedName name="___________MDE07">#REF!</definedName>
    <definedName name="___________MDE09">#REF!</definedName>
    <definedName name="___________MDE11">#REF!</definedName>
    <definedName name="___________MDE12">#REF!</definedName>
    <definedName name="___________MDE14">#REF!</definedName>
    <definedName name="___________MDE16">#REF!</definedName>
    <definedName name="___________MDE17">#REF!</definedName>
    <definedName name="___________MDE22">#REF!</definedName>
    <definedName name="___________MDE24">#REF!</definedName>
    <definedName name="___________MDE25">#REF!</definedName>
    <definedName name="___________MDE26">#REF!</definedName>
    <definedName name="___________MDE27">#REF!</definedName>
    <definedName name="___________MDE28">#REF!</definedName>
    <definedName name="___________MDE29">#REF!</definedName>
    <definedName name="___________MDE31">#REF!</definedName>
    <definedName name="___________MDE32">#REF!</definedName>
    <definedName name="___________MDE33">#REF!</definedName>
    <definedName name="___________MDE34">#REF!</definedName>
    <definedName name="___________ME01">#REF!</definedName>
    <definedName name="___________ME02">#REF!</definedName>
    <definedName name="___________ME03">#REF!</definedName>
    <definedName name="___________ME04">#REF!</definedName>
    <definedName name="___________ME05">#REF!</definedName>
    <definedName name="___________ME07">#REF!</definedName>
    <definedName name="___________ME09">#REF!</definedName>
    <definedName name="___________ME11">#REF!</definedName>
    <definedName name="___________ME12">#REF!</definedName>
    <definedName name="___________ME14">#REF!</definedName>
    <definedName name="___________ME16">#REF!</definedName>
    <definedName name="___________ME17">#REF!</definedName>
    <definedName name="___________ME18">#REF!</definedName>
    <definedName name="___________ME21">#REF!</definedName>
    <definedName name="___________ME22">#REF!</definedName>
    <definedName name="___________ME24">#REF!</definedName>
    <definedName name="___________ME25">#REF!</definedName>
    <definedName name="___________ME26">#REF!</definedName>
    <definedName name="___________ME27">#REF!</definedName>
    <definedName name="___________ME28">#REF!</definedName>
    <definedName name="___________ME29">#REF!</definedName>
    <definedName name="___________ME30">#REF!</definedName>
    <definedName name="___________ME31">#REF!</definedName>
    <definedName name="___________ME32">#REF!</definedName>
    <definedName name="___________ME33">#REF!</definedName>
    <definedName name="___________ME34">#REF!</definedName>
    <definedName name="__________DIV11">#REF!</definedName>
    <definedName name="__________DIV3" localSheetId="9">#REF!</definedName>
    <definedName name="__________DIV3" localSheetId="12">#REF!</definedName>
    <definedName name="__________DIV3" localSheetId="13">#REF!</definedName>
    <definedName name="__________DIV3">#REF!</definedName>
    <definedName name="__________DIV9" localSheetId="9">#REF!</definedName>
    <definedName name="__________DIV9" localSheetId="12">#REF!</definedName>
    <definedName name="__________DIV9" localSheetId="13">#REF!</definedName>
    <definedName name="__________DIV9">#REF!</definedName>
    <definedName name="__________EEE01" localSheetId="9">#REF!</definedName>
    <definedName name="__________EEE01" localSheetId="12">#REF!</definedName>
    <definedName name="__________EEE01" localSheetId="13">#REF!</definedName>
    <definedName name="__________EEE01">#REF!</definedName>
    <definedName name="__________EEE03" localSheetId="9">#REF!</definedName>
    <definedName name="__________EEE03" localSheetId="12">#REF!</definedName>
    <definedName name="__________EEE03" localSheetId="13">#REF!</definedName>
    <definedName name="__________EEE03">#REF!</definedName>
    <definedName name="__________EEE04" localSheetId="9">#REF!</definedName>
    <definedName name="__________EEE04" localSheetId="12">#REF!</definedName>
    <definedName name="__________EEE04" localSheetId="13">#REF!</definedName>
    <definedName name="__________EEE04">#REF!</definedName>
    <definedName name="__________EEE08" localSheetId="9">#REF!</definedName>
    <definedName name="__________EEE08" localSheetId="12">#REF!</definedName>
    <definedName name="__________EEE08" localSheetId="13">#REF!</definedName>
    <definedName name="__________EEE08">#REF!</definedName>
    <definedName name="__________EEE09" localSheetId="9">#REF!</definedName>
    <definedName name="__________EEE09" localSheetId="12">#REF!</definedName>
    <definedName name="__________EEE09" localSheetId="13">#REF!</definedName>
    <definedName name="__________EEE09">#REF!</definedName>
    <definedName name="__________EEE10" localSheetId="9">#REF!</definedName>
    <definedName name="__________EEE10" localSheetId="12">#REF!</definedName>
    <definedName name="__________EEE10" localSheetId="13">#REF!</definedName>
    <definedName name="__________EEE10">#REF!</definedName>
    <definedName name="__________EEE12" localSheetId="9">#REF!</definedName>
    <definedName name="__________EEE12" localSheetId="12">#REF!</definedName>
    <definedName name="__________EEE12" localSheetId="13">#REF!</definedName>
    <definedName name="__________EEE12">#REF!</definedName>
    <definedName name="__________EEE14" localSheetId="9">#REF!</definedName>
    <definedName name="__________EEE14" localSheetId="12">#REF!</definedName>
    <definedName name="__________EEE14" localSheetId="13">#REF!</definedName>
    <definedName name="__________EEE14">#REF!</definedName>
    <definedName name="__________EEE16" localSheetId="9">#REF!</definedName>
    <definedName name="__________EEE16" localSheetId="12">#REF!</definedName>
    <definedName name="__________EEE16" localSheetId="13">#REF!</definedName>
    <definedName name="__________EEE16">#REF!</definedName>
    <definedName name="__________EEE18" localSheetId="9">#REF!</definedName>
    <definedName name="__________EEE18" localSheetId="12">#REF!</definedName>
    <definedName name="__________EEE18" localSheetId="13">#REF!</definedName>
    <definedName name="__________EEE18">#REF!</definedName>
    <definedName name="__________EEE20" localSheetId="9">#REF!</definedName>
    <definedName name="__________EEE20" localSheetId="12">#REF!</definedName>
    <definedName name="__________EEE20" localSheetId="13">#REF!</definedName>
    <definedName name="__________EEE20">#REF!</definedName>
    <definedName name="__________EEE21" localSheetId="9">#REF!</definedName>
    <definedName name="__________EEE21" localSheetId="12">#REF!</definedName>
    <definedName name="__________EEE21" localSheetId="13">#REF!</definedName>
    <definedName name="__________EEE21">#REF!</definedName>
    <definedName name="__________EEE22" localSheetId="9">#REF!</definedName>
    <definedName name="__________EEE22" localSheetId="12">#REF!</definedName>
    <definedName name="__________EEE22" localSheetId="13">#REF!</definedName>
    <definedName name="__________EEE22">#REF!</definedName>
    <definedName name="__________EEE24" localSheetId="9">#REF!</definedName>
    <definedName name="__________EEE24" localSheetId="12">#REF!</definedName>
    <definedName name="__________EEE24" localSheetId="13">#REF!</definedName>
    <definedName name="__________EEE24">#REF!</definedName>
    <definedName name="__________EEE25" localSheetId="9">#REF!</definedName>
    <definedName name="__________EEE25" localSheetId="12">#REF!</definedName>
    <definedName name="__________EEE25" localSheetId="13">#REF!</definedName>
    <definedName name="__________EEE25">#REF!</definedName>
    <definedName name="__________EEE26" localSheetId="9">#REF!</definedName>
    <definedName name="__________EEE26" localSheetId="12">#REF!</definedName>
    <definedName name="__________EEE26" localSheetId="13">#REF!</definedName>
    <definedName name="__________EEE26">#REF!</definedName>
    <definedName name="__________EEE28" localSheetId="9">#REF!</definedName>
    <definedName name="__________EEE28" localSheetId="12">#REF!</definedName>
    <definedName name="__________EEE28" localSheetId="13">#REF!</definedName>
    <definedName name="__________EEE28">#REF!</definedName>
    <definedName name="__________EEE29" localSheetId="9">#REF!</definedName>
    <definedName name="__________EEE29" localSheetId="12">#REF!</definedName>
    <definedName name="__________EEE29" localSheetId="13">#REF!</definedName>
    <definedName name="__________EEE29">#REF!</definedName>
    <definedName name="__________EEE31" localSheetId="9">#REF!</definedName>
    <definedName name="__________EEE31" localSheetId="12">#REF!</definedName>
    <definedName name="__________EEE31" localSheetId="13">#REF!</definedName>
    <definedName name="__________EEE31">#REF!</definedName>
    <definedName name="__________EEE32" localSheetId="9">#REF!</definedName>
    <definedName name="__________EEE32" localSheetId="12">#REF!</definedName>
    <definedName name="__________EEE32" localSheetId="13">#REF!</definedName>
    <definedName name="__________EEE32">#REF!</definedName>
    <definedName name="__________EEE33" localSheetId="9">#REF!</definedName>
    <definedName name="__________EEE33" localSheetId="12">#REF!</definedName>
    <definedName name="__________EEE33" localSheetId="13">#REF!</definedName>
    <definedName name="__________EEE33">#REF!</definedName>
    <definedName name="__________gk2" localSheetId="9" hidden="1">#REF!</definedName>
    <definedName name="__________gk2" localSheetId="12" hidden="1">#REF!</definedName>
    <definedName name="__________gk2" localSheetId="13" hidden="1">#REF!</definedName>
    <definedName name="__________gk2" hidden="1">#REF!</definedName>
    <definedName name="__________HAL1" localSheetId="9">#REF!</definedName>
    <definedName name="__________HAL1" localSheetId="12">#REF!</definedName>
    <definedName name="__________HAL1" localSheetId="13">#REF!</definedName>
    <definedName name="__________HAL1">#REF!</definedName>
    <definedName name="__________HAL2" localSheetId="9">#REF!</definedName>
    <definedName name="__________HAL2" localSheetId="12">#REF!</definedName>
    <definedName name="__________HAL2" localSheetId="13">#REF!</definedName>
    <definedName name="__________HAL2">#REF!</definedName>
    <definedName name="__________HAL3" localSheetId="9">#REF!</definedName>
    <definedName name="__________HAL3" localSheetId="12">#REF!</definedName>
    <definedName name="__________HAL3" localSheetId="13">#REF!</definedName>
    <definedName name="__________HAL3">#REF!</definedName>
    <definedName name="__________HAL4" localSheetId="9">#REF!</definedName>
    <definedName name="__________HAL4" localSheetId="12">#REF!</definedName>
    <definedName name="__________HAL4" localSheetId="13">#REF!</definedName>
    <definedName name="__________HAL4">#REF!</definedName>
    <definedName name="__________HAL5" localSheetId="9">#REF!</definedName>
    <definedName name="__________HAL5" localSheetId="12">#REF!</definedName>
    <definedName name="__________HAL5" localSheetId="13">#REF!</definedName>
    <definedName name="__________HAL5">#REF!</definedName>
    <definedName name="__________HAL6" localSheetId="9">#REF!</definedName>
    <definedName name="__________HAL6" localSheetId="12">#REF!</definedName>
    <definedName name="__________HAL6" localSheetId="13">#REF!</definedName>
    <definedName name="__________HAL6">#REF!</definedName>
    <definedName name="__________HAL7" localSheetId="9">#REF!</definedName>
    <definedName name="__________HAL7" localSheetId="12">#REF!</definedName>
    <definedName name="__________HAL7" localSheetId="13">#REF!</definedName>
    <definedName name="__________HAL7">#REF!</definedName>
    <definedName name="__________HAL8" localSheetId="9">#REF!</definedName>
    <definedName name="__________HAL8" localSheetId="12">#REF!</definedName>
    <definedName name="__________HAL8" localSheetId="13">#REF!</definedName>
    <definedName name="__________HAL8">#REF!</definedName>
    <definedName name="_________AAD3" localSheetId="9">'Anl Gali-Cabut Tunggul'!________________DIV5:'Anl Gali-Cabut Tunggul'!_______________EEE17</definedName>
    <definedName name="_________AAD3" localSheetId="12">'Anl Pek. Galian tanah di rawa '!________________DIV5:'Anl Pek. Galian tanah di rawa '!_______________EEE17</definedName>
    <definedName name="_________AAD3" localSheetId="10">________________DIV5:_______________EEE17</definedName>
    <definedName name="_________AAD3" localSheetId="8">________________DIV5:_______________EEE17</definedName>
    <definedName name="_________AAD3" localSheetId="13">'Anl Tk.alat utk tanggul'!________________DIV5:'Anl Tk.alat utk tanggul'!_______________EEE17</definedName>
    <definedName name="_________AAD3">________________DIV5:_______________EEE17</definedName>
    <definedName name="_________ADD1" localSheetId="9">'Anl Gali-Cabut Tunggul'!______________EEE07:'Anl Gali-Cabut Tunggul'!______________EEE07</definedName>
    <definedName name="_________ADD1" localSheetId="12">'Anl Pek. Galian tanah di rawa '!______________EEE07:'Anl Pek. Galian tanah di rawa '!______________EEE07</definedName>
    <definedName name="_________ADD1" localSheetId="10">______________EEE07:______________EEE07</definedName>
    <definedName name="_________ADD1" localSheetId="8">______________EEE07:______________EEE07</definedName>
    <definedName name="_________ADD1" localSheetId="13">'Anl Tk.alat utk tanggul'!______________EEE07:'Anl Tk.alat utk tanggul'!______________EEE07</definedName>
    <definedName name="_________ADD1">______________EEE07:______________EEE07</definedName>
    <definedName name="_________ADD2" localSheetId="9">'Anl Gali-Cabut Tunggul'!______________EEE07:'Anl Gali-Cabut Tunggul'!______________EEE07</definedName>
    <definedName name="_________ADD2" localSheetId="12">'Anl Pek. Galian tanah di rawa '!______________EEE07:'Anl Pek. Galian tanah di rawa '!______________EEE07</definedName>
    <definedName name="_________ADD2" localSheetId="10">______________EEE07:______________EEE07</definedName>
    <definedName name="_________ADD2" localSheetId="8">______________EEE07:______________EEE07</definedName>
    <definedName name="_________ADD2" localSheetId="13">'Anl Tk.alat utk tanggul'!______________EEE07:'Anl Tk.alat utk tanggul'!______________EEE07</definedName>
    <definedName name="_________ADD2">______________EEE07:______________EEE07</definedName>
    <definedName name="_________ADD3" localSheetId="9">'Anl Gali-Cabut Tunggul'!______________EEE07:'Anl Gali-Cabut Tunggul'!______________EEE07</definedName>
    <definedName name="_________ADD3" localSheetId="12">'Anl Pek. Galian tanah di rawa '!______________EEE07:'Anl Pek. Galian tanah di rawa '!______________EEE07</definedName>
    <definedName name="_________ADD3" localSheetId="10">______________EEE07:______________EEE07</definedName>
    <definedName name="_________ADD3" localSheetId="8">______________EEE07:______________EEE07</definedName>
    <definedName name="_________ADD3" localSheetId="13">'Anl Tk.alat utk tanggul'!______________EEE07:'Anl Tk.alat utk tanggul'!______________EEE07</definedName>
    <definedName name="_________ADD3">______________EEE07:______________EEE07</definedName>
    <definedName name="_________DIV3" localSheetId="9">#REF!</definedName>
    <definedName name="_________DIV3" localSheetId="12">#REF!</definedName>
    <definedName name="_________DIV3" localSheetId="13">#REF!</definedName>
    <definedName name="_________DIV3">#REF!</definedName>
    <definedName name="_________EEE02" localSheetId="9">#REF!</definedName>
    <definedName name="_________EEE02" localSheetId="12">#REF!</definedName>
    <definedName name="_________EEE02" localSheetId="13">#REF!</definedName>
    <definedName name="_________EEE02">#REF!</definedName>
    <definedName name="_________EEE05" localSheetId="9">#REF!</definedName>
    <definedName name="_________EEE05" localSheetId="12">#REF!</definedName>
    <definedName name="_________EEE05" localSheetId="13">#REF!</definedName>
    <definedName name="_________EEE05">#REF!</definedName>
    <definedName name="_________EEE06" localSheetId="9">#REF!</definedName>
    <definedName name="_________EEE06" localSheetId="12">#REF!</definedName>
    <definedName name="_________EEE06" localSheetId="13">#REF!</definedName>
    <definedName name="_________EEE06">#REF!</definedName>
    <definedName name="_________EEE07" localSheetId="9">#REF!</definedName>
    <definedName name="_________EEE07" localSheetId="12">#REF!</definedName>
    <definedName name="_________EEE07" localSheetId="13">#REF!</definedName>
    <definedName name="_________EEE07">#REF!</definedName>
    <definedName name="_________EEE08" localSheetId="9">#REF!</definedName>
    <definedName name="_________EEE08" localSheetId="12">#REF!</definedName>
    <definedName name="_________EEE08" localSheetId="13">#REF!</definedName>
    <definedName name="_________EEE08">#REF!</definedName>
    <definedName name="_________EEE09" localSheetId="9">#REF!</definedName>
    <definedName name="_________EEE09" localSheetId="12">#REF!</definedName>
    <definedName name="_________EEE09" localSheetId="13">#REF!</definedName>
    <definedName name="_________EEE09">#REF!</definedName>
    <definedName name="_________EEE10" localSheetId="9">#REF!</definedName>
    <definedName name="_________EEE10" localSheetId="12">#REF!</definedName>
    <definedName name="_________EEE10" localSheetId="13">#REF!</definedName>
    <definedName name="_________EEE10">#REF!</definedName>
    <definedName name="_________EEE11" localSheetId="9">#REF!</definedName>
    <definedName name="_________EEE11" localSheetId="12">#REF!</definedName>
    <definedName name="_________EEE11" localSheetId="13">#REF!</definedName>
    <definedName name="_________EEE11">#REF!</definedName>
    <definedName name="_________EEE13" localSheetId="9">#REF!</definedName>
    <definedName name="_________EEE13" localSheetId="12">#REF!</definedName>
    <definedName name="_________EEE13" localSheetId="13">#REF!</definedName>
    <definedName name="_________EEE13">#REF!</definedName>
    <definedName name="_________EEE16" localSheetId="9">#REF!</definedName>
    <definedName name="_________EEE16" localSheetId="12">#REF!</definedName>
    <definedName name="_________EEE16" localSheetId="13">#REF!</definedName>
    <definedName name="_________EEE16">#REF!</definedName>
    <definedName name="_________EEE17" localSheetId="9">#REF!</definedName>
    <definedName name="_________EEE17" localSheetId="12">#REF!</definedName>
    <definedName name="_________EEE17" localSheetId="13">#REF!</definedName>
    <definedName name="_________EEE17">#REF!</definedName>
    <definedName name="_________EEE23" localSheetId="9">#REF!</definedName>
    <definedName name="_________EEE23" localSheetId="12">#REF!</definedName>
    <definedName name="_________EEE23" localSheetId="13">#REF!</definedName>
    <definedName name="_________EEE23">#REF!</definedName>
    <definedName name="_________EEE28" localSheetId="9">#REF!</definedName>
    <definedName name="_________EEE28" localSheetId="12">#REF!</definedName>
    <definedName name="_________EEE28" localSheetId="13">#REF!</definedName>
    <definedName name="_________EEE28">#REF!</definedName>
    <definedName name="_________EEE31" localSheetId="9">#REF!</definedName>
    <definedName name="_________EEE31" localSheetId="12">#REF!</definedName>
    <definedName name="_________EEE31" localSheetId="13">#REF!</definedName>
    <definedName name="_________EEE31">#REF!</definedName>
    <definedName name="_________EEE32" localSheetId="9">#REF!</definedName>
    <definedName name="_________EEE32" localSheetId="12">#REF!</definedName>
    <definedName name="_________EEE32" localSheetId="13">#REF!</definedName>
    <definedName name="_________EEE32">#REF!</definedName>
    <definedName name="_________gk2" localSheetId="9" hidden="1">#REF!</definedName>
    <definedName name="_________gk2" localSheetId="12" hidden="1">#REF!</definedName>
    <definedName name="_________gk2" localSheetId="13" hidden="1">#REF!</definedName>
    <definedName name="_________gk2" localSheetId="15" hidden="1">#REF!</definedName>
    <definedName name="_________gk2" hidden="1">#REF!</definedName>
    <definedName name="_________HAL1" localSheetId="9">#REF!</definedName>
    <definedName name="_________HAL1" localSheetId="12">#REF!</definedName>
    <definedName name="_________HAL1" localSheetId="13">#REF!</definedName>
    <definedName name="_________HAL1">#REF!</definedName>
    <definedName name="_________HAL2" localSheetId="9">#REF!</definedName>
    <definedName name="_________HAL2" localSheetId="12">#REF!</definedName>
    <definedName name="_________HAL2" localSheetId="13">#REF!</definedName>
    <definedName name="_________HAL2">#REF!</definedName>
    <definedName name="_________HAL3" localSheetId="9">#REF!</definedName>
    <definedName name="_________HAL3" localSheetId="12">#REF!</definedName>
    <definedName name="_________HAL3" localSheetId="13">#REF!</definedName>
    <definedName name="_________HAL3">#REF!</definedName>
    <definedName name="_________HAL4" localSheetId="9">#REF!</definedName>
    <definedName name="_________HAL4" localSheetId="12">#REF!</definedName>
    <definedName name="_________HAL4" localSheetId="13">#REF!</definedName>
    <definedName name="_________HAL4">#REF!</definedName>
    <definedName name="_________HAL5" localSheetId="9">#REF!</definedName>
    <definedName name="_________HAL5" localSheetId="12">#REF!</definedName>
    <definedName name="_________HAL5" localSheetId="13">#REF!</definedName>
    <definedName name="_________HAL5">#REF!</definedName>
    <definedName name="_________HAL6" localSheetId="9">#REF!</definedName>
    <definedName name="_________HAL6" localSheetId="12">#REF!</definedName>
    <definedName name="_________HAL6" localSheetId="13">#REF!</definedName>
    <definedName name="_________HAL6">#REF!</definedName>
    <definedName name="_________HAL7" localSheetId="9">#REF!</definedName>
    <definedName name="_________HAL7" localSheetId="12">#REF!</definedName>
    <definedName name="_________HAL7" localSheetId="13">#REF!</definedName>
    <definedName name="_________HAL7">#REF!</definedName>
    <definedName name="_________HAL8" localSheetId="9">#REF!</definedName>
    <definedName name="_________HAL8" localSheetId="12">#REF!</definedName>
    <definedName name="_________HAL8" localSheetId="13">#REF!</definedName>
    <definedName name="_________HAL8">#REF!</definedName>
    <definedName name="_________pvc1">#REF!</definedName>
    <definedName name="_________pvc12">#REF!</definedName>
    <definedName name="_________pvc34">#REF!</definedName>
    <definedName name="_________pvc4">#REF!</definedName>
    <definedName name="________bsc100" localSheetId="9">#REF!</definedName>
    <definedName name="________bsc100" localSheetId="12">#REF!</definedName>
    <definedName name="________bsc100" localSheetId="13">#REF!</definedName>
    <definedName name="________bsc100">#REF!</definedName>
    <definedName name="________DIV1" localSheetId="9">#REF!</definedName>
    <definedName name="________DIV1" localSheetId="12">#REF!</definedName>
    <definedName name="________DIV1" localSheetId="14">#REF!</definedName>
    <definedName name="________DIV1" localSheetId="11">#REF!</definedName>
    <definedName name="________DIV1" localSheetId="10">#REF!</definedName>
    <definedName name="________DIV1" localSheetId="7">#REF!</definedName>
    <definedName name="________DIV1" localSheetId="8">#REF!</definedName>
    <definedName name="________DIV1" localSheetId="13">#REF!</definedName>
    <definedName name="________DIV1">#REF!</definedName>
    <definedName name="________DIV10" localSheetId="9">#REF!</definedName>
    <definedName name="________DIV10" localSheetId="12">#REF!</definedName>
    <definedName name="________DIV10" localSheetId="14">#REF!</definedName>
    <definedName name="________DIV10" localSheetId="11">#REF!</definedName>
    <definedName name="________DIV10" localSheetId="10">#REF!</definedName>
    <definedName name="________DIV10" localSheetId="7">#REF!</definedName>
    <definedName name="________DIV10" localSheetId="8">#REF!</definedName>
    <definedName name="________DIV10" localSheetId="13">#REF!</definedName>
    <definedName name="________DIV10">#REF!</definedName>
    <definedName name="________DIV11">#REF!</definedName>
    <definedName name="________DIV2" localSheetId="9">#REF!</definedName>
    <definedName name="________DIV2" localSheetId="12">#REF!</definedName>
    <definedName name="________DIV2" localSheetId="14">#REF!</definedName>
    <definedName name="________DIV2" localSheetId="11">#REF!</definedName>
    <definedName name="________DIV2" localSheetId="10">#REF!</definedName>
    <definedName name="________DIV2" localSheetId="7">#REF!</definedName>
    <definedName name="________DIV2" localSheetId="8">#REF!</definedName>
    <definedName name="________DIV2" localSheetId="13">#REF!</definedName>
    <definedName name="________DIV2">#REF!</definedName>
    <definedName name="________DIV3" localSheetId="9">#REF!</definedName>
    <definedName name="________DIV3" localSheetId="12">#REF!</definedName>
    <definedName name="________DIV3" localSheetId="14">#REF!</definedName>
    <definedName name="________DIV3" localSheetId="11">#REF!</definedName>
    <definedName name="________DIV3" localSheetId="10">#REF!</definedName>
    <definedName name="________DIV3" localSheetId="7">#REF!</definedName>
    <definedName name="________DIV3" localSheetId="8">#REF!</definedName>
    <definedName name="________DIV3" localSheetId="13">#REF!</definedName>
    <definedName name="________DIV3">#REF!</definedName>
    <definedName name="________DIV4" localSheetId="9">#REF!</definedName>
    <definedName name="________DIV4" localSheetId="12">#REF!</definedName>
    <definedName name="________DIV4" localSheetId="14">#REF!</definedName>
    <definedName name="________DIV4" localSheetId="11">#REF!</definedName>
    <definedName name="________DIV4" localSheetId="10">#REF!</definedName>
    <definedName name="________DIV4" localSheetId="7">#REF!</definedName>
    <definedName name="________DIV4" localSheetId="8">#REF!</definedName>
    <definedName name="________DIV4" localSheetId="13">#REF!</definedName>
    <definedName name="________DIV4">#REF!</definedName>
    <definedName name="________DIV5" localSheetId="9">#REF!</definedName>
    <definedName name="________DIV5" localSheetId="12">#REF!</definedName>
    <definedName name="________DIV5" localSheetId="14">#REF!</definedName>
    <definedName name="________DIV5" localSheetId="11">#REF!</definedName>
    <definedName name="________DIV5" localSheetId="10">#REF!</definedName>
    <definedName name="________DIV5" localSheetId="7">#REF!</definedName>
    <definedName name="________DIV5" localSheetId="8">#REF!</definedName>
    <definedName name="________DIV5" localSheetId="13">#REF!</definedName>
    <definedName name="________DIV5">#REF!</definedName>
    <definedName name="________DIV6" localSheetId="9">#REF!</definedName>
    <definedName name="________DIV6" localSheetId="12">#REF!</definedName>
    <definedName name="________DIV6" localSheetId="14">#REF!</definedName>
    <definedName name="________DIV6" localSheetId="11">#REF!</definedName>
    <definedName name="________DIV6" localSheetId="10">#REF!</definedName>
    <definedName name="________DIV6" localSheetId="7">#REF!</definedName>
    <definedName name="________DIV6" localSheetId="8">#REF!</definedName>
    <definedName name="________DIV6" localSheetId="13">#REF!</definedName>
    <definedName name="________DIV6">#REF!</definedName>
    <definedName name="________DIV7" localSheetId="9">#REF!</definedName>
    <definedName name="________DIV7" localSheetId="12">#REF!</definedName>
    <definedName name="________DIV7" localSheetId="14">#REF!</definedName>
    <definedName name="________DIV7" localSheetId="11">#REF!</definedName>
    <definedName name="________DIV7" localSheetId="10">#REF!</definedName>
    <definedName name="________DIV7" localSheetId="7">#REF!</definedName>
    <definedName name="________DIV7" localSheetId="8">#REF!</definedName>
    <definedName name="________DIV7" localSheetId="13">#REF!</definedName>
    <definedName name="________DIV7">#REF!</definedName>
    <definedName name="________DIV8" localSheetId="9">#REF!</definedName>
    <definedName name="________DIV8" localSheetId="12">#REF!</definedName>
    <definedName name="________DIV8" localSheetId="14">#REF!</definedName>
    <definedName name="________DIV8" localSheetId="11">#REF!</definedName>
    <definedName name="________DIV8" localSheetId="10">#REF!</definedName>
    <definedName name="________DIV8" localSheetId="7">#REF!</definedName>
    <definedName name="________DIV8" localSheetId="8">#REF!</definedName>
    <definedName name="________DIV8" localSheetId="13">#REF!</definedName>
    <definedName name="________DIV8">#REF!</definedName>
    <definedName name="________DIV9" localSheetId="9">#REF!</definedName>
    <definedName name="________DIV9" localSheetId="12">#REF!</definedName>
    <definedName name="________DIV9" localSheetId="14">#REF!</definedName>
    <definedName name="________DIV9" localSheetId="11">#REF!</definedName>
    <definedName name="________DIV9" localSheetId="10">#REF!</definedName>
    <definedName name="________DIV9" localSheetId="7">#REF!</definedName>
    <definedName name="________DIV9" localSheetId="8">#REF!</definedName>
    <definedName name="________DIV9" localSheetId="13">#REF!</definedName>
    <definedName name="________DIV9">#REF!</definedName>
    <definedName name="________EEE01" localSheetId="9">#REF!</definedName>
    <definedName name="________EEE01" localSheetId="12">#REF!</definedName>
    <definedName name="________EEE01" localSheetId="14">#REF!</definedName>
    <definedName name="________EEE01" localSheetId="11">#REF!</definedName>
    <definedName name="________EEE01" localSheetId="10">#REF!</definedName>
    <definedName name="________EEE01" localSheetId="7">#REF!</definedName>
    <definedName name="________EEE01" localSheetId="8">#REF!</definedName>
    <definedName name="________EEE01" localSheetId="13">#REF!</definedName>
    <definedName name="________EEE01">#REF!</definedName>
    <definedName name="________EEE02" localSheetId="9">#REF!</definedName>
    <definedName name="________EEE02" localSheetId="12">#REF!</definedName>
    <definedName name="________EEE02" localSheetId="14">#REF!</definedName>
    <definedName name="________EEE02" localSheetId="11">#REF!</definedName>
    <definedName name="________EEE02" localSheetId="10">#REF!</definedName>
    <definedName name="________EEE02" localSheetId="7">#REF!</definedName>
    <definedName name="________EEE02" localSheetId="8">#REF!</definedName>
    <definedName name="________EEE02" localSheetId="13">#REF!</definedName>
    <definedName name="________EEE02">#REF!</definedName>
    <definedName name="________EEE03" localSheetId="9">#REF!</definedName>
    <definedName name="________EEE03" localSheetId="12">#REF!</definedName>
    <definedName name="________EEE03" localSheetId="14">#REF!</definedName>
    <definedName name="________EEE03" localSheetId="11">#REF!</definedName>
    <definedName name="________EEE03" localSheetId="10">#REF!</definedName>
    <definedName name="________EEE03" localSheetId="7">#REF!</definedName>
    <definedName name="________EEE03" localSheetId="8">#REF!</definedName>
    <definedName name="________EEE03" localSheetId="13">#REF!</definedName>
    <definedName name="________EEE03">#REF!</definedName>
    <definedName name="________EEE04" localSheetId="9">#REF!</definedName>
    <definedName name="________EEE04" localSheetId="12">#REF!</definedName>
    <definedName name="________EEE04" localSheetId="14">#REF!</definedName>
    <definedName name="________EEE04" localSheetId="11">#REF!</definedName>
    <definedName name="________EEE04" localSheetId="10">#REF!</definedName>
    <definedName name="________EEE04" localSheetId="7">#REF!</definedName>
    <definedName name="________EEE04" localSheetId="8">#REF!</definedName>
    <definedName name="________EEE04" localSheetId="13">#REF!</definedName>
    <definedName name="________EEE04">#REF!</definedName>
    <definedName name="________EEE05" localSheetId="9">#REF!</definedName>
    <definedName name="________EEE05" localSheetId="12">#REF!</definedName>
    <definedName name="________EEE05" localSheetId="14">#REF!</definedName>
    <definedName name="________EEE05" localSheetId="11">#REF!</definedName>
    <definedName name="________EEE05" localSheetId="10">#REF!</definedName>
    <definedName name="________EEE05" localSheetId="7">#REF!</definedName>
    <definedName name="________EEE05" localSheetId="8">#REF!</definedName>
    <definedName name="________EEE05" localSheetId="13">#REF!</definedName>
    <definedName name="________EEE05">#REF!</definedName>
    <definedName name="________EEE06" localSheetId="9">#REF!</definedName>
    <definedName name="________EEE06" localSheetId="12">#REF!</definedName>
    <definedName name="________EEE06" localSheetId="14">#REF!</definedName>
    <definedName name="________EEE06" localSheetId="11">#REF!</definedName>
    <definedName name="________EEE06" localSheetId="10">#REF!</definedName>
    <definedName name="________EEE06" localSheetId="7">#REF!</definedName>
    <definedName name="________EEE06" localSheetId="8">#REF!</definedName>
    <definedName name="________EEE06" localSheetId="13">#REF!</definedName>
    <definedName name="________EEE06">#REF!</definedName>
    <definedName name="________EEE07" localSheetId="9">#REF!</definedName>
    <definedName name="________EEE07" localSheetId="12">#REF!</definedName>
    <definedName name="________EEE07" localSheetId="14">#REF!</definedName>
    <definedName name="________EEE07" localSheetId="11">#REF!</definedName>
    <definedName name="________EEE07" localSheetId="10">#REF!</definedName>
    <definedName name="________EEE07" localSheetId="7">#REF!</definedName>
    <definedName name="________EEE07" localSheetId="8">#REF!</definedName>
    <definedName name="________EEE07" localSheetId="13">#REF!</definedName>
    <definedName name="________EEE07">#REF!</definedName>
    <definedName name="________EEE08" localSheetId="9">#REF!</definedName>
    <definedName name="________EEE08" localSheetId="12">#REF!</definedName>
    <definedName name="________EEE08" localSheetId="14">#REF!</definedName>
    <definedName name="________EEE08" localSheetId="11">#REF!</definedName>
    <definedName name="________EEE08" localSheetId="10">#REF!</definedName>
    <definedName name="________EEE08" localSheetId="7">#REF!</definedName>
    <definedName name="________EEE08" localSheetId="8">#REF!</definedName>
    <definedName name="________EEE08" localSheetId="13">#REF!</definedName>
    <definedName name="________EEE08">#REF!</definedName>
    <definedName name="________EEE09" localSheetId="9">#REF!</definedName>
    <definedName name="________EEE09" localSheetId="12">#REF!</definedName>
    <definedName name="________EEE09" localSheetId="14">#REF!</definedName>
    <definedName name="________EEE09" localSheetId="11">#REF!</definedName>
    <definedName name="________EEE09" localSheetId="10">#REF!</definedName>
    <definedName name="________EEE09" localSheetId="7">#REF!</definedName>
    <definedName name="________EEE09" localSheetId="8">#REF!</definedName>
    <definedName name="________EEE09" localSheetId="13">#REF!</definedName>
    <definedName name="________EEE09">#REF!</definedName>
    <definedName name="________EEE10" localSheetId="9">#REF!</definedName>
    <definedName name="________EEE10" localSheetId="12">#REF!</definedName>
    <definedName name="________EEE10" localSheetId="14">#REF!</definedName>
    <definedName name="________EEE10" localSheetId="11">#REF!</definedName>
    <definedName name="________EEE10" localSheetId="10">#REF!</definedName>
    <definedName name="________EEE10" localSheetId="7">#REF!</definedName>
    <definedName name="________EEE10" localSheetId="8">#REF!</definedName>
    <definedName name="________EEE10" localSheetId="13">#REF!</definedName>
    <definedName name="________EEE10">#REF!</definedName>
    <definedName name="________EEE11" localSheetId="9">#REF!</definedName>
    <definedName name="________EEE11" localSheetId="12">#REF!</definedName>
    <definedName name="________EEE11" localSheetId="14">#REF!</definedName>
    <definedName name="________EEE11" localSheetId="11">#REF!</definedName>
    <definedName name="________EEE11" localSheetId="10">#REF!</definedName>
    <definedName name="________EEE11" localSheetId="7">#REF!</definedName>
    <definedName name="________EEE11" localSheetId="8">#REF!</definedName>
    <definedName name="________EEE11" localSheetId="13">#REF!</definedName>
    <definedName name="________EEE11">#REF!</definedName>
    <definedName name="________EEE12" localSheetId="9">#REF!</definedName>
    <definedName name="________EEE12" localSheetId="12">#REF!</definedName>
    <definedName name="________EEE12" localSheetId="14">#REF!</definedName>
    <definedName name="________EEE12" localSheetId="11">#REF!</definedName>
    <definedName name="________EEE12" localSheetId="10">#REF!</definedName>
    <definedName name="________EEE12" localSheetId="7">#REF!</definedName>
    <definedName name="________EEE12" localSheetId="8">#REF!</definedName>
    <definedName name="________EEE12" localSheetId="13">#REF!</definedName>
    <definedName name="________EEE12">#REF!</definedName>
    <definedName name="________EEE13" localSheetId="9">#REF!</definedName>
    <definedName name="________EEE13" localSheetId="12">#REF!</definedName>
    <definedName name="________EEE13" localSheetId="14">#REF!</definedName>
    <definedName name="________EEE13" localSheetId="11">#REF!</definedName>
    <definedName name="________EEE13" localSheetId="10">#REF!</definedName>
    <definedName name="________EEE13" localSheetId="7">#REF!</definedName>
    <definedName name="________EEE13" localSheetId="8">#REF!</definedName>
    <definedName name="________EEE13" localSheetId="13">#REF!</definedName>
    <definedName name="________EEE13">#REF!</definedName>
    <definedName name="________EEE14" localSheetId="9">#REF!</definedName>
    <definedName name="________EEE14" localSheetId="12">#REF!</definedName>
    <definedName name="________EEE14" localSheetId="14">#REF!</definedName>
    <definedName name="________EEE14" localSheetId="11">#REF!</definedName>
    <definedName name="________EEE14" localSheetId="10">#REF!</definedName>
    <definedName name="________EEE14" localSheetId="7">#REF!</definedName>
    <definedName name="________EEE14" localSheetId="8">#REF!</definedName>
    <definedName name="________EEE14" localSheetId="13">#REF!</definedName>
    <definedName name="________EEE14">#REF!</definedName>
    <definedName name="________EEE15" localSheetId="9">#REF!</definedName>
    <definedName name="________EEE15" localSheetId="12">#REF!</definedName>
    <definedName name="________EEE15" localSheetId="14">#REF!</definedName>
    <definedName name="________EEE15" localSheetId="11">#REF!</definedName>
    <definedName name="________EEE15" localSheetId="10">#REF!</definedName>
    <definedName name="________EEE15" localSheetId="7">#REF!</definedName>
    <definedName name="________EEE15" localSheetId="8">#REF!</definedName>
    <definedName name="________EEE15" localSheetId="13">#REF!</definedName>
    <definedName name="________EEE15">#REF!</definedName>
    <definedName name="________EEE16" localSheetId="9">#REF!</definedName>
    <definedName name="________EEE16" localSheetId="12">#REF!</definedName>
    <definedName name="________EEE16" localSheetId="14">#REF!</definedName>
    <definedName name="________EEE16" localSheetId="11">#REF!</definedName>
    <definedName name="________EEE16" localSheetId="10">#REF!</definedName>
    <definedName name="________EEE16" localSheetId="7">#REF!</definedName>
    <definedName name="________EEE16" localSheetId="8">#REF!</definedName>
    <definedName name="________EEE16" localSheetId="13">#REF!</definedName>
    <definedName name="________EEE16">#REF!</definedName>
    <definedName name="________EEE17" localSheetId="9">#REF!</definedName>
    <definedName name="________EEE17" localSheetId="12">#REF!</definedName>
    <definedName name="________EEE17" localSheetId="14">#REF!</definedName>
    <definedName name="________EEE17" localSheetId="11">#REF!</definedName>
    <definedName name="________EEE17" localSheetId="10">#REF!</definedName>
    <definedName name="________EEE17" localSheetId="7">#REF!</definedName>
    <definedName name="________EEE17" localSheetId="8">#REF!</definedName>
    <definedName name="________EEE17" localSheetId="13">#REF!</definedName>
    <definedName name="________EEE17">#REF!</definedName>
    <definedName name="________EEE18" localSheetId="9">#REF!</definedName>
    <definedName name="________EEE18" localSheetId="12">#REF!</definedName>
    <definedName name="________EEE18" localSheetId="14">#REF!</definedName>
    <definedName name="________EEE18" localSheetId="11">#REF!</definedName>
    <definedName name="________EEE18" localSheetId="10">#REF!</definedName>
    <definedName name="________EEE18" localSheetId="7">#REF!</definedName>
    <definedName name="________EEE18" localSheetId="8">#REF!</definedName>
    <definedName name="________EEE18" localSheetId="13">#REF!</definedName>
    <definedName name="________EEE18">#REF!</definedName>
    <definedName name="________EEE19" localSheetId="9">#REF!</definedName>
    <definedName name="________EEE19" localSheetId="12">#REF!</definedName>
    <definedName name="________EEE19" localSheetId="14">#REF!</definedName>
    <definedName name="________EEE19" localSheetId="11">#REF!</definedName>
    <definedName name="________EEE19" localSheetId="10">#REF!</definedName>
    <definedName name="________EEE19" localSheetId="7">#REF!</definedName>
    <definedName name="________EEE19" localSheetId="8">#REF!</definedName>
    <definedName name="________EEE19" localSheetId="13">#REF!</definedName>
    <definedName name="________EEE19">#REF!</definedName>
    <definedName name="________EEE20" localSheetId="9">#REF!</definedName>
    <definedName name="________EEE20" localSheetId="12">#REF!</definedName>
    <definedName name="________EEE20" localSheetId="14">#REF!</definedName>
    <definedName name="________EEE20" localSheetId="11">#REF!</definedName>
    <definedName name="________EEE20" localSheetId="10">#REF!</definedName>
    <definedName name="________EEE20" localSheetId="7">#REF!</definedName>
    <definedName name="________EEE20" localSheetId="8">#REF!</definedName>
    <definedName name="________EEE20" localSheetId="13">#REF!</definedName>
    <definedName name="________EEE20">#REF!</definedName>
    <definedName name="________EEE21" localSheetId="9">#REF!</definedName>
    <definedName name="________EEE21" localSheetId="12">#REF!</definedName>
    <definedName name="________EEE21" localSheetId="14">#REF!</definedName>
    <definedName name="________EEE21" localSheetId="11">#REF!</definedName>
    <definedName name="________EEE21" localSheetId="10">#REF!</definedName>
    <definedName name="________EEE21" localSheetId="7">#REF!</definedName>
    <definedName name="________EEE21" localSheetId="8">#REF!</definedName>
    <definedName name="________EEE21" localSheetId="13">#REF!</definedName>
    <definedName name="________EEE21">#REF!</definedName>
    <definedName name="________EEE22" localSheetId="9">#REF!</definedName>
    <definedName name="________EEE22" localSheetId="12">#REF!</definedName>
    <definedName name="________EEE22" localSheetId="14">#REF!</definedName>
    <definedName name="________EEE22" localSheetId="11">#REF!</definedName>
    <definedName name="________EEE22" localSheetId="10">#REF!</definedName>
    <definedName name="________EEE22" localSheetId="7">#REF!</definedName>
    <definedName name="________EEE22" localSheetId="8">#REF!</definedName>
    <definedName name="________EEE22" localSheetId="13">#REF!</definedName>
    <definedName name="________EEE22">#REF!</definedName>
    <definedName name="________EEE23" localSheetId="9">#REF!</definedName>
    <definedName name="________EEE23" localSheetId="12">#REF!</definedName>
    <definedName name="________EEE23" localSheetId="14">#REF!</definedName>
    <definedName name="________EEE23" localSheetId="11">#REF!</definedName>
    <definedName name="________EEE23" localSheetId="10">#REF!</definedName>
    <definedName name="________EEE23" localSheetId="7">#REF!</definedName>
    <definedName name="________EEE23" localSheetId="8">#REF!</definedName>
    <definedName name="________EEE23" localSheetId="13">#REF!</definedName>
    <definedName name="________EEE23">#REF!</definedName>
    <definedName name="________EEE24" localSheetId="9">#REF!</definedName>
    <definedName name="________EEE24" localSheetId="12">#REF!</definedName>
    <definedName name="________EEE24" localSheetId="14">#REF!</definedName>
    <definedName name="________EEE24" localSheetId="11">#REF!</definedName>
    <definedName name="________EEE24" localSheetId="10">#REF!</definedName>
    <definedName name="________EEE24" localSheetId="7">#REF!</definedName>
    <definedName name="________EEE24" localSheetId="8">#REF!</definedName>
    <definedName name="________EEE24" localSheetId="13">#REF!</definedName>
    <definedName name="________EEE24">#REF!</definedName>
    <definedName name="________EEE25" localSheetId="9">#REF!</definedName>
    <definedName name="________EEE25" localSheetId="12">#REF!</definedName>
    <definedName name="________EEE25" localSheetId="14">#REF!</definedName>
    <definedName name="________EEE25" localSheetId="11">#REF!</definedName>
    <definedName name="________EEE25" localSheetId="10">#REF!</definedName>
    <definedName name="________EEE25" localSheetId="7">#REF!</definedName>
    <definedName name="________EEE25" localSheetId="8">#REF!</definedName>
    <definedName name="________EEE25" localSheetId="13">#REF!</definedName>
    <definedName name="________EEE25">#REF!</definedName>
    <definedName name="________EEE26" localSheetId="9">#REF!</definedName>
    <definedName name="________EEE26" localSheetId="12">#REF!</definedName>
    <definedName name="________EEE26" localSheetId="14">#REF!</definedName>
    <definedName name="________EEE26" localSheetId="11">#REF!</definedName>
    <definedName name="________EEE26" localSheetId="10">#REF!</definedName>
    <definedName name="________EEE26" localSheetId="7">#REF!</definedName>
    <definedName name="________EEE26" localSheetId="8">#REF!</definedName>
    <definedName name="________EEE26" localSheetId="13">#REF!</definedName>
    <definedName name="________EEE26">#REF!</definedName>
    <definedName name="________EEE27" localSheetId="9">#REF!</definedName>
    <definedName name="________EEE27" localSheetId="12">#REF!</definedName>
    <definedName name="________EEE27" localSheetId="14">#REF!</definedName>
    <definedName name="________EEE27" localSheetId="11">#REF!</definedName>
    <definedName name="________EEE27" localSheetId="10">#REF!</definedName>
    <definedName name="________EEE27" localSheetId="7">#REF!</definedName>
    <definedName name="________EEE27" localSheetId="8">#REF!</definedName>
    <definedName name="________EEE27" localSheetId="13">#REF!</definedName>
    <definedName name="________EEE27">#REF!</definedName>
    <definedName name="________EEE28" localSheetId="9">#REF!</definedName>
    <definedName name="________EEE28" localSheetId="12">#REF!</definedName>
    <definedName name="________EEE28" localSheetId="14">#REF!</definedName>
    <definedName name="________EEE28" localSheetId="11">#REF!</definedName>
    <definedName name="________EEE28" localSheetId="10">#REF!</definedName>
    <definedName name="________EEE28" localSheetId="7">#REF!</definedName>
    <definedName name="________EEE28" localSheetId="8">#REF!</definedName>
    <definedName name="________EEE28" localSheetId="13">#REF!</definedName>
    <definedName name="________EEE28">#REF!</definedName>
    <definedName name="________EEE29" localSheetId="9">#REF!</definedName>
    <definedName name="________EEE29" localSheetId="12">#REF!</definedName>
    <definedName name="________EEE29" localSheetId="14">#REF!</definedName>
    <definedName name="________EEE29" localSheetId="11">#REF!</definedName>
    <definedName name="________EEE29" localSheetId="10">#REF!</definedName>
    <definedName name="________EEE29" localSheetId="7">#REF!</definedName>
    <definedName name="________EEE29" localSheetId="8">#REF!</definedName>
    <definedName name="________EEE29" localSheetId="13">#REF!</definedName>
    <definedName name="________EEE29">#REF!</definedName>
    <definedName name="________EEE30" localSheetId="9">#REF!</definedName>
    <definedName name="________EEE30" localSheetId="12">#REF!</definedName>
    <definedName name="________EEE30" localSheetId="14">#REF!</definedName>
    <definedName name="________EEE30" localSheetId="11">#REF!</definedName>
    <definedName name="________EEE30" localSheetId="10">#REF!</definedName>
    <definedName name="________EEE30" localSheetId="7">#REF!</definedName>
    <definedName name="________EEE30" localSheetId="8">#REF!</definedName>
    <definedName name="________EEE30" localSheetId="13">#REF!</definedName>
    <definedName name="________EEE30">#REF!</definedName>
    <definedName name="________EEE31" localSheetId="9">#REF!</definedName>
    <definedName name="________EEE31" localSheetId="12">#REF!</definedName>
    <definedName name="________EEE31" localSheetId="14">#REF!</definedName>
    <definedName name="________EEE31" localSheetId="11">#REF!</definedName>
    <definedName name="________EEE31" localSheetId="10">#REF!</definedName>
    <definedName name="________EEE31" localSheetId="7">#REF!</definedName>
    <definedName name="________EEE31" localSheetId="8">#REF!</definedName>
    <definedName name="________EEE31" localSheetId="13">#REF!</definedName>
    <definedName name="________EEE31">#REF!</definedName>
    <definedName name="________EEE32" localSheetId="9">#REF!</definedName>
    <definedName name="________EEE32" localSheetId="12">#REF!</definedName>
    <definedName name="________EEE32" localSheetId="14">#REF!</definedName>
    <definedName name="________EEE32" localSheetId="11">#REF!</definedName>
    <definedName name="________EEE32" localSheetId="10">#REF!</definedName>
    <definedName name="________EEE32" localSheetId="7">#REF!</definedName>
    <definedName name="________EEE32" localSheetId="8">#REF!</definedName>
    <definedName name="________EEE32" localSheetId="13">#REF!</definedName>
    <definedName name="________EEE32">#REF!</definedName>
    <definedName name="________EEE33" localSheetId="9">#REF!</definedName>
    <definedName name="________EEE33" localSheetId="12">#REF!</definedName>
    <definedName name="________EEE33" localSheetId="14">#REF!</definedName>
    <definedName name="________EEE33" localSheetId="11">#REF!</definedName>
    <definedName name="________EEE33" localSheetId="10">#REF!</definedName>
    <definedName name="________EEE33" localSheetId="7">#REF!</definedName>
    <definedName name="________EEE33" localSheetId="8">#REF!</definedName>
    <definedName name="________EEE33" localSheetId="13">#REF!</definedName>
    <definedName name="________EEE33">#REF!</definedName>
    <definedName name="________gk2" localSheetId="9" hidden="1">#REF!</definedName>
    <definedName name="________gk2" localSheetId="12" hidden="1">#REF!</definedName>
    <definedName name="________gk2" localSheetId="13" hidden="1">#REF!</definedName>
    <definedName name="________gk2" localSheetId="15" hidden="1">#REF!</definedName>
    <definedName name="________gk2" hidden="1">#REF!</definedName>
    <definedName name="________HAL1" localSheetId="9">#REF!</definedName>
    <definedName name="________HAL1" localSheetId="12">#REF!</definedName>
    <definedName name="________HAL1" localSheetId="14">#REF!</definedName>
    <definedName name="________HAL1" localSheetId="11">#REF!</definedName>
    <definedName name="________HAL1" localSheetId="10">#REF!</definedName>
    <definedName name="________HAL1" localSheetId="7">#REF!</definedName>
    <definedName name="________HAL1" localSheetId="8">#REF!</definedName>
    <definedName name="________HAL1" localSheetId="13">#REF!</definedName>
    <definedName name="________HAL1">#REF!</definedName>
    <definedName name="________HAL2" localSheetId="9">#REF!</definedName>
    <definedName name="________HAL2" localSheetId="12">#REF!</definedName>
    <definedName name="________HAL2" localSheetId="14">#REF!</definedName>
    <definedName name="________HAL2" localSheetId="11">#REF!</definedName>
    <definedName name="________HAL2" localSheetId="10">#REF!</definedName>
    <definedName name="________HAL2" localSheetId="7">#REF!</definedName>
    <definedName name="________HAL2" localSheetId="8">#REF!</definedName>
    <definedName name="________HAL2" localSheetId="13">#REF!</definedName>
    <definedName name="________HAL2">#REF!</definedName>
    <definedName name="________HAL3" localSheetId="9">#REF!</definedName>
    <definedName name="________HAL3" localSheetId="12">#REF!</definedName>
    <definedName name="________HAL3" localSheetId="14">#REF!</definedName>
    <definedName name="________HAL3" localSheetId="11">#REF!</definedName>
    <definedName name="________HAL3" localSheetId="10">#REF!</definedName>
    <definedName name="________HAL3" localSheetId="7">#REF!</definedName>
    <definedName name="________HAL3" localSheetId="8">#REF!</definedName>
    <definedName name="________HAL3" localSheetId="13">#REF!</definedName>
    <definedName name="________HAL3">#REF!</definedName>
    <definedName name="________HAL4" localSheetId="9">#REF!</definedName>
    <definedName name="________HAL4" localSheetId="12">#REF!</definedName>
    <definedName name="________HAL4" localSheetId="14">#REF!</definedName>
    <definedName name="________HAL4" localSheetId="11">#REF!</definedName>
    <definedName name="________HAL4" localSheetId="10">#REF!</definedName>
    <definedName name="________HAL4" localSheetId="7">#REF!</definedName>
    <definedName name="________HAL4" localSheetId="8">#REF!</definedName>
    <definedName name="________HAL4" localSheetId="13">#REF!</definedName>
    <definedName name="________HAL4">#REF!</definedName>
    <definedName name="________HAL5" localSheetId="9">#REF!</definedName>
    <definedName name="________HAL5" localSheetId="12">#REF!</definedName>
    <definedName name="________HAL5" localSheetId="14">#REF!</definedName>
    <definedName name="________HAL5" localSheetId="11">#REF!</definedName>
    <definedName name="________HAL5" localSheetId="10">#REF!</definedName>
    <definedName name="________HAL5" localSheetId="7">#REF!</definedName>
    <definedName name="________HAL5" localSheetId="8">#REF!</definedName>
    <definedName name="________HAL5" localSheetId="13">#REF!</definedName>
    <definedName name="________HAL5">#REF!</definedName>
    <definedName name="________HAL6" localSheetId="9">#REF!</definedName>
    <definedName name="________HAL6" localSheetId="12">#REF!</definedName>
    <definedName name="________HAL6" localSheetId="14">#REF!</definedName>
    <definedName name="________HAL6" localSheetId="11">#REF!</definedName>
    <definedName name="________HAL6" localSheetId="10">#REF!</definedName>
    <definedName name="________HAL6" localSheetId="7">#REF!</definedName>
    <definedName name="________HAL6" localSheetId="8">#REF!</definedName>
    <definedName name="________HAL6" localSheetId="13">#REF!</definedName>
    <definedName name="________HAL6">#REF!</definedName>
    <definedName name="________HAL7" localSheetId="9">#REF!</definedName>
    <definedName name="________HAL7" localSheetId="12">#REF!</definedName>
    <definedName name="________HAL7" localSheetId="14">#REF!</definedName>
    <definedName name="________HAL7" localSheetId="11">#REF!</definedName>
    <definedName name="________HAL7" localSheetId="10">#REF!</definedName>
    <definedName name="________HAL7" localSheetId="7">#REF!</definedName>
    <definedName name="________HAL7" localSheetId="8">#REF!</definedName>
    <definedName name="________HAL7" localSheetId="13">#REF!</definedName>
    <definedName name="________HAL7">#REF!</definedName>
    <definedName name="________HAL8" localSheetId="9">#REF!</definedName>
    <definedName name="________HAL8" localSheetId="12">#REF!</definedName>
    <definedName name="________HAL8" localSheetId="14">#REF!</definedName>
    <definedName name="________HAL8" localSheetId="11">#REF!</definedName>
    <definedName name="________HAL8" localSheetId="10">#REF!</definedName>
    <definedName name="________HAL8" localSheetId="7">#REF!</definedName>
    <definedName name="________HAL8" localSheetId="8">#REF!</definedName>
    <definedName name="________HAL8" localSheetId="13">#REF!</definedName>
    <definedName name="________HAL8">#REF!</definedName>
    <definedName name="________ker1020" localSheetId="9">#REF!</definedName>
    <definedName name="________ker1020" localSheetId="12">#REF!</definedName>
    <definedName name="________ker1020" localSheetId="13">#REF!</definedName>
    <definedName name="________ker1020">#REF!</definedName>
    <definedName name="________ker2020" localSheetId="9">#REF!</definedName>
    <definedName name="________ker2020" localSheetId="12">#REF!</definedName>
    <definedName name="________ker2020" localSheetId="13">#REF!</definedName>
    <definedName name="________ker2020">#REF!</definedName>
    <definedName name="________ker2025" localSheetId="9">#REF!</definedName>
    <definedName name="________ker2025" localSheetId="12">#REF!</definedName>
    <definedName name="________ker2025" localSheetId="13">#REF!</definedName>
    <definedName name="________ker2025">#REF!</definedName>
    <definedName name="________ker3030" localSheetId="9">#REF!</definedName>
    <definedName name="________ker3030" localSheetId="12">#REF!</definedName>
    <definedName name="________ker3030" localSheetId="13">#REF!</definedName>
    <definedName name="________ker3030">#REF!</definedName>
    <definedName name="________ko2" localSheetId="9">#REF!</definedName>
    <definedName name="________ko2" localSheetId="12">#REF!</definedName>
    <definedName name="________ko2" localSheetId="13">#REF!</definedName>
    <definedName name="________ko2">#REF!</definedName>
    <definedName name="________LLL01">#REF!</definedName>
    <definedName name="________LLL02">#REF!</definedName>
    <definedName name="________LLL03">#REF!</definedName>
    <definedName name="________LLL04">#REF!</definedName>
    <definedName name="________LLL05">#REF!</definedName>
    <definedName name="________LLL06">#REF!</definedName>
    <definedName name="________LLL07">#REF!</definedName>
    <definedName name="________LLL08">#REF!</definedName>
    <definedName name="________LLL09">#REF!</definedName>
    <definedName name="________LLL10">#REF!</definedName>
    <definedName name="________LLL11">#REF!</definedName>
    <definedName name="________MDE01" localSheetId="9">#REF!</definedName>
    <definedName name="________MDE01" localSheetId="12">#REF!</definedName>
    <definedName name="________MDE01" localSheetId="14">#REF!</definedName>
    <definedName name="________MDE01" localSheetId="11">#REF!</definedName>
    <definedName name="________MDE01" localSheetId="10">#REF!</definedName>
    <definedName name="________MDE01" localSheetId="7">#REF!</definedName>
    <definedName name="________MDE01" localSheetId="8">#REF!</definedName>
    <definedName name="________MDE01" localSheetId="13">#REF!</definedName>
    <definedName name="________MDE01">#REF!</definedName>
    <definedName name="________MDE02" localSheetId="9">#REF!</definedName>
    <definedName name="________MDE02" localSheetId="12">#REF!</definedName>
    <definedName name="________MDE02" localSheetId="14">#REF!</definedName>
    <definedName name="________MDE02" localSheetId="11">#REF!</definedName>
    <definedName name="________MDE02" localSheetId="10">#REF!</definedName>
    <definedName name="________MDE02" localSheetId="7">#REF!</definedName>
    <definedName name="________MDE02" localSheetId="8">#REF!</definedName>
    <definedName name="________MDE02" localSheetId="13">#REF!</definedName>
    <definedName name="________MDE02">#REF!</definedName>
    <definedName name="________MDE03" localSheetId="9">#REF!</definedName>
    <definedName name="________MDE03" localSheetId="12">#REF!</definedName>
    <definedName name="________MDE03" localSheetId="14">#REF!</definedName>
    <definedName name="________MDE03" localSheetId="11">#REF!</definedName>
    <definedName name="________MDE03" localSheetId="10">#REF!</definedName>
    <definedName name="________MDE03" localSheetId="7">#REF!</definedName>
    <definedName name="________MDE03" localSheetId="8">#REF!</definedName>
    <definedName name="________MDE03" localSheetId="13">#REF!</definedName>
    <definedName name="________MDE03">#REF!</definedName>
    <definedName name="________MDE04" localSheetId="9">#REF!</definedName>
    <definedName name="________MDE04" localSheetId="12">#REF!</definedName>
    <definedName name="________MDE04" localSheetId="14">#REF!</definedName>
    <definedName name="________MDE04" localSheetId="11">#REF!</definedName>
    <definedName name="________MDE04" localSheetId="10">#REF!</definedName>
    <definedName name="________MDE04" localSheetId="7">#REF!</definedName>
    <definedName name="________MDE04" localSheetId="8">#REF!</definedName>
    <definedName name="________MDE04" localSheetId="13">#REF!</definedName>
    <definedName name="________MDE04">#REF!</definedName>
    <definedName name="________MDE05" localSheetId="9">#REF!</definedName>
    <definedName name="________MDE05" localSheetId="12">#REF!</definedName>
    <definedName name="________MDE05" localSheetId="14">#REF!</definedName>
    <definedName name="________MDE05" localSheetId="11">#REF!</definedName>
    <definedName name="________MDE05" localSheetId="10">#REF!</definedName>
    <definedName name="________MDE05" localSheetId="7">#REF!</definedName>
    <definedName name="________MDE05" localSheetId="8">#REF!</definedName>
    <definedName name="________MDE05" localSheetId="13">#REF!</definedName>
    <definedName name="________MDE05">#REF!</definedName>
    <definedName name="________MDE06" localSheetId="9">#REF!</definedName>
    <definedName name="________MDE06" localSheetId="12">#REF!</definedName>
    <definedName name="________MDE06" localSheetId="14">#REF!</definedName>
    <definedName name="________MDE06" localSheetId="11">#REF!</definedName>
    <definedName name="________MDE06" localSheetId="10">#REF!</definedName>
    <definedName name="________MDE06" localSheetId="7">#REF!</definedName>
    <definedName name="________MDE06" localSheetId="8">#REF!</definedName>
    <definedName name="________MDE06" localSheetId="13">#REF!</definedName>
    <definedName name="________MDE06">#REF!</definedName>
    <definedName name="________MDE07" localSheetId="9">#REF!</definedName>
    <definedName name="________MDE07" localSheetId="12">#REF!</definedName>
    <definedName name="________MDE07" localSheetId="14">#REF!</definedName>
    <definedName name="________MDE07" localSheetId="11">#REF!</definedName>
    <definedName name="________MDE07" localSheetId="10">#REF!</definedName>
    <definedName name="________MDE07" localSheetId="7">#REF!</definedName>
    <definedName name="________MDE07" localSheetId="8">#REF!</definedName>
    <definedName name="________MDE07" localSheetId="13">#REF!</definedName>
    <definedName name="________MDE07">#REF!</definedName>
    <definedName name="________MDE08" localSheetId="9">#REF!</definedName>
    <definedName name="________MDE08" localSheetId="12">#REF!</definedName>
    <definedName name="________MDE08" localSheetId="14">#REF!</definedName>
    <definedName name="________MDE08" localSheetId="11">#REF!</definedName>
    <definedName name="________MDE08" localSheetId="10">#REF!</definedName>
    <definedName name="________MDE08" localSheetId="7">#REF!</definedName>
    <definedName name="________MDE08" localSheetId="8">#REF!</definedName>
    <definedName name="________MDE08" localSheetId="13">#REF!</definedName>
    <definedName name="________MDE08">#REF!</definedName>
    <definedName name="________MDE09" localSheetId="9">#REF!</definedName>
    <definedName name="________MDE09" localSheetId="12">#REF!</definedName>
    <definedName name="________MDE09" localSheetId="14">#REF!</definedName>
    <definedName name="________MDE09" localSheetId="11">#REF!</definedName>
    <definedName name="________MDE09" localSheetId="10">#REF!</definedName>
    <definedName name="________MDE09" localSheetId="7">#REF!</definedName>
    <definedName name="________MDE09" localSheetId="8">#REF!</definedName>
    <definedName name="________MDE09" localSheetId="13">#REF!</definedName>
    <definedName name="________MDE09">#REF!</definedName>
    <definedName name="________MDE10" localSheetId="9">#REF!</definedName>
    <definedName name="________MDE10" localSheetId="12">#REF!</definedName>
    <definedName name="________MDE10" localSheetId="14">#REF!</definedName>
    <definedName name="________MDE10" localSheetId="11">#REF!</definedName>
    <definedName name="________MDE10" localSheetId="10">#REF!</definedName>
    <definedName name="________MDE10" localSheetId="7">#REF!</definedName>
    <definedName name="________MDE10" localSheetId="8">#REF!</definedName>
    <definedName name="________MDE10" localSheetId="13">#REF!</definedName>
    <definedName name="________MDE10">#REF!</definedName>
    <definedName name="________MDE11" localSheetId="9">#REF!</definedName>
    <definedName name="________MDE11" localSheetId="12">#REF!</definedName>
    <definedName name="________MDE11" localSheetId="14">#REF!</definedName>
    <definedName name="________MDE11" localSheetId="11">#REF!</definedName>
    <definedName name="________MDE11" localSheetId="10">#REF!</definedName>
    <definedName name="________MDE11" localSheetId="7">#REF!</definedName>
    <definedName name="________MDE11" localSheetId="8">#REF!</definedName>
    <definedName name="________MDE11" localSheetId="13">#REF!</definedName>
    <definedName name="________MDE11">#REF!</definedName>
    <definedName name="________MDE12" localSheetId="9">#REF!</definedName>
    <definedName name="________MDE12" localSheetId="12">#REF!</definedName>
    <definedName name="________MDE12" localSheetId="14">#REF!</definedName>
    <definedName name="________MDE12" localSheetId="11">#REF!</definedName>
    <definedName name="________MDE12" localSheetId="10">#REF!</definedName>
    <definedName name="________MDE12" localSheetId="7">#REF!</definedName>
    <definedName name="________MDE12" localSheetId="8">#REF!</definedName>
    <definedName name="________MDE12" localSheetId="13">#REF!</definedName>
    <definedName name="________MDE12">#REF!</definedName>
    <definedName name="________MDE13" localSheetId="9">#REF!</definedName>
    <definedName name="________MDE13" localSheetId="12">#REF!</definedName>
    <definedName name="________MDE13" localSheetId="14">#REF!</definedName>
    <definedName name="________MDE13" localSheetId="11">#REF!</definedName>
    <definedName name="________MDE13" localSheetId="10">#REF!</definedName>
    <definedName name="________MDE13" localSheetId="7">#REF!</definedName>
    <definedName name="________MDE13" localSheetId="8">#REF!</definedName>
    <definedName name="________MDE13" localSheetId="13">#REF!</definedName>
    <definedName name="________MDE13">#REF!</definedName>
    <definedName name="________MDE14" localSheetId="9">#REF!</definedName>
    <definedName name="________MDE14" localSheetId="12">#REF!</definedName>
    <definedName name="________MDE14" localSheetId="14">#REF!</definedName>
    <definedName name="________MDE14" localSheetId="11">#REF!</definedName>
    <definedName name="________MDE14" localSheetId="10">#REF!</definedName>
    <definedName name="________MDE14" localSheetId="7">#REF!</definedName>
    <definedName name="________MDE14" localSheetId="8">#REF!</definedName>
    <definedName name="________MDE14" localSheetId="13">#REF!</definedName>
    <definedName name="________MDE14">#REF!</definedName>
    <definedName name="________MDE15" localSheetId="9">#REF!</definedName>
    <definedName name="________MDE15" localSheetId="12">#REF!</definedName>
    <definedName name="________MDE15" localSheetId="14">#REF!</definedName>
    <definedName name="________MDE15" localSheetId="11">#REF!</definedName>
    <definedName name="________MDE15" localSheetId="10">#REF!</definedName>
    <definedName name="________MDE15" localSheetId="7">#REF!</definedName>
    <definedName name="________MDE15" localSheetId="8">#REF!</definedName>
    <definedName name="________MDE15" localSheetId="13">#REF!</definedName>
    <definedName name="________MDE15">#REF!</definedName>
    <definedName name="________MDE16" localSheetId="9">#REF!</definedName>
    <definedName name="________MDE16" localSheetId="12">#REF!</definedName>
    <definedName name="________MDE16" localSheetId="14">#REF!</definedName>
    <definedName name="________MDE16" localSheetId="11">#REF!</definedName>
    <definedName name="________MDE16" localSheetId="10">#REF!</definedName>
    <definedName name="________MDE16" localSheetId="7">#REF!</definedName>
    <definedName name="________MDE16" localSheetId="8">#REF!</definedName>
    <definedName name="________MDE16" localSheetId="13">#REF!</definedName>
    <definedName name="________MDE16">#REF!</definedName>
    <definedName name="________MDE17" localSheetId="9">#REF!</definedName>
    <definedName name="________MDE17" localSheetId="12">#REF!</definedName>
    <definedName name="________MDE17" localSheetId="14">#REF!</definedName>
    <definedName name="________MDE17" localSheetId="11">#REF!</definedName>
    <definedName name="________MDE17" localSheetId="10">#REF!</definedName>
    <definedName name="________MDE17" localSheetId="7">#REF!</definedName>
    <definedName name="________MDE17" localSheetId="8">#REF!</definedName>
    <definedName name="________MDE17" localSheetId="13">#REF!</definedName>
    <definedName name="________MDE17">#REF!</definedName>
    <definedName name="________MDE18" localSheetId="9">#REF!</definedName>
    <definedName name="________MDE18" localSheetId="12">#REF!</definedName>
    <definedName name="________MDE18" localSheetId="14">#REF!</definedName>
    <definedName name="________MDE18" localSheetId="11">#REF!</definedName>
    <definedName name="________MDE18" localSheetId="10">#REF!</definedName>
    <definedName name="________MDE18" localSheetId="7">#REF!</definedName>
    <definedName name="________MDE18" localSheetId="8">#REF!</definedName>
    <definedName name="________MDE18" localSheetId="13">#REF!</definedName>
    <definedName name="________MDE18">#REF!</definedName>
    <definedName name="________MDE19" localSheetId="9">#REF!</definedName>
    <definedName name="________MDE19" localSheetId="12">#REF!</definedName>
    <definedName name="________MDE19" localSheetId="14">#REF!</definedName>
    <definedName name="________MDE19" localSheetId="11">#REF!</definedName>
    <definedName name="________MDE19" localSheetId="10">#REF!</definedName>
    <definedName name="________MDE19" localSheetId="7">#REF!</definedName>
    <definedName name="________MDE19" localSheetId="8">#REF!</definedName>
    <definedName name="________MDE19" localSheetId="13">#REF!</definedName>
    <definedName name="________MDE19">#REF!</definedName>
    <definedName name="________MDE20" localSheetId="9">#REF!</definedName>
    <definedName name="________MDE20" localSheetId="12">#REF!</definedName>
    <definedName name="________MDE20" localSheetId="14">#REF!</definedName>
    <definedName name="________MDE20" localSheetId="11">#REF!</definedName>
    <definedName name="________MDE20" localSheetId="10">#REF!</definedName>
    <definedName name="________MDE20" localSheetId="7">#REF!</definedName>
    <definedName name="________MDE20" localSheetId="8">#REF!</definedName>
    <definedName name="________MDE20" localSheetId="13">#REF!</definedName>
    <definedName name="________MDE20">#REF!</definedName>
    <definedName name="________MDE21" localSheetId="9">#REF!</definedName>
    <definedName name="________MDE21" localSheetId="12">#REF!</definedName>
    <definedName name="________MDE21" localSheetId="14">#REF!</definedName>
    <definedName name="________MDE21" localSheetId="11">#REF!</definedName>
    <definedName name="________MDE21" localSheetId="10">#REF!</definedName>
    <definedName name="________MDE21" localSheetId="7">#REF!</definedName>
    <definedName name="________MDE21" localSheetId="8">#REF!</definedName>
    <definedName name="________MDE21" localSheetId="13">#REF!</definedName>
    <definedName name="________MDE21">#REF!</definedName>
    <definedName name="________MDE22" localSheetId="9">#REF!</definedName>
    <definedName name="________MDE22" localSheetId="12">#REF!</definedName>
    <definedName name="________MDE22" localSheetId="14">#REF!</definedName>
    <definedName name="________MDE22" localSheetId="11">#REF!</definedName>
    <definedName name="________MDE22" localSheetId="10">#REF!</definedName>
    <definedName name="________MDE22" localSheetId="7">#REF!</definedName>
    <definedName name="________MDE22" localSheetId="8">#REF!</definedName>
    <definedName name="________MDE22" localSheetId="13">#REF!</definedName>
    <definedName name="________MDE22">#REF!</definedName>
    <definedName name="________MDE23" localSheetId="9">#REF!</definedName>
    <definedName name="________MDE23" localSheetId="12">#REF!</definedName>
    <definedName name="________MDE23" localSheetId="14">#REF!</definedName>
    <definedName name="________MDE23" localSheetId="11">#REF!</definedName>
    <definedName name="________MDE23" localSheetId="10">#REF!</definedName>
    <definedName name="________MDE23" localSheetId="7">#REF!</definedName>
    <definedName name="________MDE23" localSheetId="8">#REF!</definedName>
    <definedName name="________MDE23" localSheetId="13">#REF!</definedName>
    <definedName name="________MDE23">#REF!</definedName>
    <definedName name="________MDE24" localSheetId="9">#REF!</definedName>
    <definedName name="________MDE24" localSheetId="12">#REF!</definedName>
    <definedName name="________MDE24" localSheetId="14">#REF!</definedName>
    <definedName name="________MDE24" localSheetId="11">#REF!</definedName>
    <definedName name="________MDE24" localSheetId="10">#REF!</definedName>
    <definedName name="________MDE24" localSheetId="7">#REF!</definedName>
    <definedName name="________MDE24" localSheetId="8">#REF!</definedName>
    <definedName name="________MDE24" localSheetId="13">#REF!</definedName>
    <definedName name="________MDE24">#REF!</definedName>
    <definedName name="________MDE25" localSheetId="9">#REF!</definedName>
    <definedName name="________MDE25" localSheetId="12">#REF!</definedName>
    <definedName name="________MDE25" localSheetId="14">#REF!</definedName>
    <definedName name="________MDE25" localSheetId="11">#REF!</definedName>
    <definedName name="________MDE25" localSheetId="10">#REF!</definedName>
    <definedName name="________MDE25" localSheetId="7">#REF!</definedName>
    <definedName name="________MDE25" localSheetId="8">#REF!</definedName>
    <definedName name="________MDE25" localSheetId="13">#REF!</definedName>
    <definedName name="________MDE25">#REF!</definedName>
    <definedName name="________MDE26" localSheetId="9">#REF!</definedName>
    <definedName name="________MDE26" localSheetId="12">#REF!</definedName>
    <definedName name="________MDE26" localSheetId="14">#REF!</definedName>
    <definedName name="________MDE26" localSheetId="11">#REF!</definedName>
    <definedName name="________MDE26" localSheetId="10">#REF!</definedName>
    <definedName name="________MDE26" localSheetId="7">#REF!</definedName>
    <definedName name="________MDE26" localSheetId="8">#REF!</definedName>
    <definedName name="________MDE26" localSheetId="13">#REF!</definedName>
    <definedName name="________MDE26">#REF!</definedName>
    <definedName name="________MDE27" localSheetId="9">#REF!</definedName>
    <definedName name="________MDE27" localSheetId="12">#REF!</definedName>
    <definedName name="________MDE27" localSheetId="14">#REF!</definedName>
    <definedName name="________MDE27" localSheetId="11">#REF!</definedName>
    <definedName name="________MDE27" localSheetId="10">#REF!</definedName>
    <definedName name="________MDE27" localSheetId="7">#REF!</definedName>
    <definedName name="________MDE27" localSheetId="8">#REF!</definedName>
    <definedName name="________MDE27" localSheetId="13">#REF!</definedName>
    <definedName name="________MDE27">#REF!</definedName>
    <definedName name="________MDE28" localSheetId="9">#REF!</definedName>
    <definedName name="________MDE28" localSheetId="12">#REF!</definedName>
    <definedName name="________MDE28" localSheetId="14">#REF!</definedName>
    <definedName name="________MDE28" localSheetId="11">#REF!</definedName>
    <definedName name="________MDE28" localSheetId="10">#REF!</definedName>
    <definedName name="________MDE28" localSheetId="7">#REF!</definedName>
    <definedName name="________MDE28" localSheetId="8">#REF!</definedName>
    <definedName name="________MDE28" localSheetId="13">#REF!</definedName>
    <definedName name="________MDE28">#REF!</definedName>
    <definedName name="________MDE29" localSheetId="9">#REF!</definedName>
    <definedName name="________MDE29" localSheetId="12">#REF!</definedName>
    <definedName name="________MDE29" localSheetId="14">#REF!</definedName>
    <definedName name="________MDE29" localSheetId="11">#REF!</definedName>
    <definedName name="________MDE29" localSheetId="10">#REF!</definedName>
    <definedName name="________MDE29" localSheetId="7">#REF!</definedName>
    <definedName name="________MDE29" localSheetId="8">#REF!</definedName>
    <definedName name="________MDE29" localSheetId="13">#REF!</definedName>
    <definedName name="________MDE29">#REF!</definedName>
    <definedName name="________MDE30" localSheetId="9">#REF!</definedName>
    <definedName name="________MDE30" localSheetId="12">#REF!</definedName>
    <definedName name="________MDE30" localSheetId="14">#REF!</definedName>
    <definedName name="________MDE30" localSheetId="11">#REF!</definedName>
    <definedName name="________MDE30" localSheetId="10">#REF!</definedName>
    <definedName name="________MDE30" localSheetId="7">#REF!</definedName>
    <definedName name="________MDE30" localSheetId="8">#REF!</definedName>
    <definedName name="________MDE30" localSheetId="13">#REF!</definedName>
    <definedName name="________MDE30">#REF!</definedName>
    <definedName name="________MDE31" localSheetId="9">#REF!</definedName>
    <definedName name="________MDE31" localSheetId="12">#REF!</definedName>
    <definedName name="________MDE31" localSheetId="14">#REF!</definedName>
    <definedName name="________MDE31" localSheetId="11">#REF!</definedName>
    <definedName name="________MDE31" localSheetId="10">#REF!</definedName>
    <definedName name="________MDE31" localSheetId="7">#REF!</definedName>
    <definedName name="________MDE31" localSheetId="8">#REF!</definedName>
    <definedName name="________MDE31" localSheetId="13">#REF!</definedName>
    <definedName name="________MDE31">#REF!</definedName>
    <definedName name="________MDE32" localSheetId="9">#REF!</definedName>
    <definedName name="________MDE32" localSheetId="12">#REF!</definedName>
    <definedName name="________MDE32" localSheetId="14">#REF!</definedName>
    <definedName name="________MDE32" localSheetId="11">#REF!</definedName>
    <definedName name="________MDE32" localSheetId="10">#REF!</definedName>
    <definedName name="________MDE32" localSheetId="7">#REF!</definedName>
    <definedName name="________MDE32" localSheetId="8">#REF!</definedName>
    <definedName name="________MDE32" localSheetId="13">#REF!</definedName>
    <definedName name="________MDE32">#REF!</definedName>
    <definedName name="________MDE33" localSheetId="9">#REF!</definedName>
    <definedName name="________MDE33" localSheetId="12">#REF!</definedName>
    <definedName name="________MDE33" localSheetId="14">#REF!</definedName>
    <definedName name="________MDE33" localSheetId="11">#REF!</definedName>
    <definedName name="________MDE33" localSheetId="10">#REF!</definedName>
    <definedName name="________MDE33" localSheetId="7">#REF!</definedName>
    <definedName name="________MDE33" localSheetId="8">#REF!</definedName>
    <definedName name="________MDE33" localSheetId="13">#REF!</definedName>
    <definedName name="________MDE33">#REF!</definedName>
    <definedName name="________MDE34" localSheetId="9">#REF!</definedName>
    <definedName name="________MDE34" localSheetId="12">#REF!</definedName>
    <definedName name="________MDE34" localSheetId="14">#REF!</definedName>
    <definedName name="________MDE34" localSheetId="11">#REF!</definedName>
    <definedName name="________MDE34" localSheetId="10">#REF!</definedName>
    <definedName name="________MDE34" localSheetId="7">#REF!</definedName>
    <definedName name="________MDE34" localSheetId="8">#REF!</definedName>
    <definedName name="________MDE34" localSheetId="13">#REF!</definedName>
    <definedName name="________MDE34">#REF!</definedName>
    <definedName name="________MDE35" localSheetId="9">#REF!</definedName>
    <definedName name="________MDE35" localSheetId="12">#REF!</definedName>
    <definedName name="________MDE35" localSheetId="13">#REF!</definedName>
    <definedName name="________MDE35">#REF!</definedName>
    <definedName name="________MDE36" localSheetId="9">#REF!</definedName>
    <definedName name="________MDE36" localSheetId="12">#REF!</definedName>
    <definedName name="________MDE36" localSheetId="13">#REF!</definedName>
    <definedName name="________MDE36">#REF!</definedName>
    <definedName name="________MDE37" localSheetId="9">#REF!</definedName>
    <definedName name="________MDE37" localSheetId="12">#REF!</definedName>
    <definedName name="________MDE37" localSheetId="13">#REF!</definedName>
    <definedName name="________MDE37">#REF!</definedName>
    <definedName name="________MDE38" localSheetId="9">#REF!</definedName>
    <definedName name="________MDE38" localSheetId="12">#REF!</definedName>
    <definedName name="________MDE38" localSheetId="13">#REF!</definedName>
    <definedName name="________MDE38">#REF!</definedName>
    <definedName name="________MDE39" localSheetId="9">#REF!</definedName>
    <definedName name="________MDE39" localSheetId="12">#REF!</definedName>
    <definedName name="________MDE39" localSheetId="13">#REF!</definedName>
    <definedName name="________MDE39">#REF!</definedName>
    <definedName name="________MDE40" localSheetId="9">#REF!</definedName>
    <definedName name="________MDE40" localSheetId="12">#REF!</definedName>
    <definedName name="________MDE40" localSheetId="13">#REF!</definedName>
    <definedName name="________MDE40">#REF!</definedName>
    <definedName name="________MDE41" localSheetId="9">#REF!</definedName>
    <definedName name="________MDE41" localSheetId="12">#REF!</definedName>
    <definedName name="________MDE41" localSheetId="13">#REF!</definedName>
    <definedName name="________MDE41">#REF!</definedName>
    <definedName name="________MDE42" localSheetId="9">#REF!</definedName>
    <definedName name="________MDE42" localSheetId="12">#REF!</definedName>
    <definedName name="________MDE42" localSheetId="13">#REF!</definedName>
    <definedName name="________MDE42">#REF!</definedName>
    <definedName name="________MDE43" localSheetId="9">#REF!</definedName>
    <definedName name="________MDE43" localSheetId="12">#REF!</definedName>
    <definedName name="________MDE43" localSheetId="13">#REF!</definedName>
    <definedName name="________MDE43">#REF!</definedName>
    <definedName name="________MDE44" localSheetId="9">#REF!</definedName>
    <definedName name="________MDE44" localSheetId="12">#REF!</definedName>
    <definedName name="________MDE44" localSheetId="13">#REF!</definedName>
    <definedName name="________MDE44">#REF!</definedName>
    <definedName name="________MDE45" localSheetId="9">#REF!</definedName>
    <definedName name="________MDE45" localSheetId="12">#REF!</definedName>
    <definedName name="________MDE45" localSheetId="13">#REF!</definedName>
    <definedName name="________MDE45">#REF!</definedName>
    <definedName name="________MDE46" localSheetId="9">#REF!</definedName>
    <definedName name="________MDE46" localSheetId="12">#REF!</definedName>
    <definedName name="________MDE46" localSheetId="13">#REF!</definedName>
    <definedName name="________MDE46">#REF!</definedName>
    <definedName name="________MDE47" localSheetId="9">#REF!</definedName>
    <definedName name="________MDE47" localSheetId="12">#REF!</definedName>
    <definedName name="________MDE47" localSheetId="13">#REF!</definedName>
    <definedName name="________MDE47">#REF!</definedName>
    <definedName name="________MDE48" localSheetId="9">#REF!</definedName>
    <definedName name="________MDE48" localSheetId="12">#REF!</definedName>
    <definedName name="________MDE48" localSheetId="13">#REF!</definedName>
    <definedName name="________MDE48">#REF!</definedName>
    <definedName name="________MDE49" localSheetId="9">#REF!</definedName>
    <definedName name="________MDE49" localSheetId="12">#REF!</definedName>
    <definedName name="________MDE49" localSheetId="13">#REF!</definedName>
    <definedName name="________MDE49">#REF!</definedName>
    <definedName name="________MDE50" localSheetId="9">#REF!</definedName>
    <definedName name="________MDE50" localSheetId="12">#REF!</definedName>
    <definedName name="________MDE50" localSheetId="13">#REF!</definedName>
    <definedName name="________MDE50">#REF!</definedName>
    <definedName name="________MDE51" localSheetId="9">#REF!</definedName>
    <definedName name="________MDE51" localSheetId="12">#REF!</definedName>
    <definedName name="________MDE51" localSheetId="13">#REF!</definedName>
    <definedName name="________MDE51">#REF!</definedName>
    <definedName name="________MDE52" localSheetId="9">#REF!</definedName>
    <definedName name="________MDE52" localSheetId="12">#REF!</definedName>
    <definedName name="________MDE52" localSheetId="13">#REF!</definedName>
    <definedName name="________MDE52">#REF!</definedName>
    <definedName name="________MDE53" localSheetId="9">#REF!</definedName>
    <definedName name="________MDE53" localSheetId="12">#REF!</definedName>
    <definedName name="________MDE53" localSheetId="13">#REF!</definedName>
    <definedName name="________MDE53">#REF!</definedName>
    <definedName name="________MDE54" localSheetId="9">#REF!</definedName>
    <definedName name="________MDE54" localSheetId="12">#REF!</definedName>
    <definedName name="________MDE54" localSheetId="13">#REF!</definedName>
    <definedName name="________MDE54">#REF!</definedName>
    <definedName name="________MDE55" localSheetId="9">#REF!</definedName>
    <definedName name="________MDE55" localSheetId="12">#REF!</definedName>
    <definedName name="________MDE55" localSheetId="13">#REF!</definedName>
    <definedName name="________MDE55">#REF!</definedName>
    <definedName name="________MDE56" localSheetId="9">#REF!</definedName>
    <definedName name="________MDE56" localSheetId="12">#REF!</definedName>
    <definedName name="________MDE56" localSheetId="13">#REF!</definedName>
    <definedName name="________MDE56">#REF!</definedName>
    <definedName name="________MDE57" localSheetId="9">#REF!</definedName>
    <definedName name="________MDE57" localSheetId="12">#REF!</definedName>
    <definedName name="________MDE57" localSheetId="13">#REF!</definedName>
    <definedName name="________MDE57">#REF!</definedName>
    <definedName name="________MDE58" localSheetId="9">#REF!</definedName>
    <definedName name="________MDE58" localSheetId="12">#REF!</definedName>
    <definedName name="________MDE58" localSheetId="13">#REF!</definedName>
    <definedName name="________MDE58">#REF!</definedName>
    <definedName name="________MDE59" localSheetId="9">#REF!</definedName>
    <definedName name="________MDE59" localSheetId="12">#REF!</definedName>
    <definedName name="________MDE59" localSheetId="13">#REF!</definedName>
    <definedName name="________MDE59">#REF!</definedName>
    <definedName name="________MDE60" localSheetId="9">#REF!</definedName>
    <definedName name="________MDE60" localSheetId="12">#REF!</definedName>
    <definedName name="________MDE60" localSheetId="13">#REF!</definedName>
    <definedName name="________MDE60">#REF!</definedName>
    <definedName name="________MDE61" localSheetId="9">#REF!</definedName>
    <definedName name="________MDE61" localSheetId="12">#REF!</definedName>
    <definedName name="________MDE61" localSheetId="13">#REF!</definedName>
    <definedName name="________MDE61">#REF!</definedName>
    <definedName name="________MDE62" localSheetId="9">#REF!</definedName>
    <definedName name="________MDE62" localSheetId="12">#REF!</definedName>
    <definedName name="________MDE62" localSheetId="13">#REF!</definedName>
    <definedName name="________MDE62">#REF!</definedName>
    <definedName name="________MDE63" localSheetId="9">#REF!</definedName>
    <definedName name="________MDE63" localSheetId="12">#REF!</definedName>
    <definedName name="________MDE63" localSheetId="13">#REF!</definedName>
    <definedName name="________MDE63">#REF!</definedName>
    <definedName name="________MDE64" localSheetId="9">#REF!</definedName>
    <definedName name="________MDE64" localSheetId="12">#REF!</definedName>
    <definedName name="________MDE64" localSheetId="13">#REF!</definedName>
    <definedName name="________MDE64">#REF!</definedName>
    <definedName name="________MDE65" localSheetId="9">#REF!</definedName>
    <definedName name="________MDE65" localSheetId="12">#REF!</definedName>
    <definedName name="________MDE65" localSheetId="13">#REF!</definedName>
    <definedName name="________MDE65">#REF!</definedName>
    <definedName name="________MDE66" localSheetId="9">#REF!</definedName>
    <definedName name="________MDE66" localSheetId="12">#REF!</definedName>
    <definedName name="________MDE66" localSheetId="13">#REF!</definedName>
    <definedName name="________MDE66">#REF!</definedName>
    <definedName name="________MDE67" localSheetId="9">#REF!</definedName>
    <definedName name="________MDE67" localSheetId="12">#REF!</definedName>
    <definedName name="________MDE67" localSheetId="13">#REF!</definedName>
    <definedName name="________MDE67">#REF!</definedName>
    <definedName name="________MDE68" localSheetId="9">#REF!</definedName>
    <definedName name="________MDE68" localSheetId="12">#REF!</definedName>
    <definedName name="________MDE68" localSheetId="13">#REF!</definedName>
    <definedName name="________MDE68">#REF!</definedName>
    <definedName name="________ME01" localSheetId="9">#REF!</definedName>
    <definedName name="________ME01" localSheetId="12">#REF!</definedName>
    <definedName name="________ME01" localSheetId="14">#REF!</definedName>
    <definedName name="________ME01" localSheetId="11">#REF!</definedName>
    <definedName name="________ME01" localSheetId="10">#REF!</definedName>
    <definedName name="________ME01" localSheetId="7">#REF!</definedName>
    <definedName name="________ME01" localSheetId="8">#REF!</definedName>
    <definedName name="________ME01" localSheetId="13">#REF!</definedName>
    <definedName name="________ME01">#REF!</definedName>
    <definedName name="________ME02" localSheetId="9">#REF!</definedName>
    <definedName name="________ME02" localSheetId="12">#REF!</definedName>
    <definedName name="________ME02" localSheetId="14">#REF!</definedName>
    <definedName name="________ME02" localSheetId="11">#REF!</definedName>
    <definedName name="________ME02" localSheetId="10">#REF!</definedName>
    <definedName name="________ME02" localSheetId="7">#REF!</definedName>
    <definedName name="________ME02" localSheetId="8">#REF!</definedName>
    <definedName name="________ME02" localSheetId="13">#REF!</definedName>
    <definedName name="________ME02">#REF!</definedName>
    <definedName name="________ME03" localSheetId="9">#REF!</definedName>
    <definedName name="________ME03" localSheetId="12">#REF!</definedName>
    <definedName name="________ME03" localSheetId="14">#REF!</definedName>
    <definedName name="________ME03" localSheetId="11">#REF!</definedName>
    <definedName name="________ME03" localSheetId="10">#REF!</definedName>
    <definedName name="________ME03" localSheetId="7">#REF!</definedName>
    <definedName name="________ME03" localSheetId="8">#REF!</definedName>
    <definedName name="________ME03" localSheetId="13">#REF!</definedName>
    <definedName name="________ME03">#REF!</definedName>
    <definedName name="________ME04" localSheetId="9">#REF!</definedName>
    <definedName name="________ME04" localSheetId="12">#REF!</definedName>
    <definedName name="________ME04" localSheetId="14">#REF!</definedName>
    <definedName name="________ME04" localSheetId="11">#REF!</definedName>
    <definedName name="________ME04" localSheetId="10">#REF!</definedName>
    <definedName name="________ME04" localSheetId="7">#REF!</definedName>
    <definedName name="________ME04" localSheetId="8">#REF!</definedName>
    <definedName name="________ME04" localSheetId="13">#REF!</definedName>
    <definedName name="________ME04">#REF!</definedName>
    <definedName name="________ME05" localSheetId="9">#REF!</definedName>
    <definedName name="________ME05" localSheetId="12">#REF!</definedName>
    <definedName name="________ME05" localSheetId="14">#REF!</definedName>
    <definedName name="________ME05" localSheetId="11">#REF!</definedName>
    <definedName name="________ME05" localSheetId="10">#REF!</definedName>
    <definedName name="________ME05" localSheetId="7">#REF!</definedName>
    <definedName name="________ME05" localSheetId="8">#REF!</definedName>
    <definedName name="________ME05" localSheetId="13">#REF!</definedName>
    <definedName name="________ME05">#REF!</definedName>
    <definedName name="________ME06" localSheetId="9">#REF!</definedName>
    <definedName name="________ME06" localSheetId="12">#REF!</definedName>
    <definedName name="________ME06" localSheetId="14">#REF!</definedName>
    <definedName name="________ME06" localSheetId="11">#REF!</definedName>
    <definedName name="________ME06" localSheetId="10">#REF!</definedName>
    <definedName name="________ME06" localSheetId="7">#REF!</definedName>
    <definedName name="________ME06" localSheetId="8">#REF!</definedName>
    <definedName name="________ME06" localSheetId="13">#REF!</definedName>
    <definedName name="________ME06">#REF!</definedName>
    <definedName name="________ME07" localSheetId="9">#REF!</definedName>
    <definedName name="________ME07" localSheetId="12">#REF!</definedName>
    <definedName name="________ME07" localSheetId="14">#REF!</definedName>
    <definedName name="________ME07" localSheetId="11">#REF!</definedName>
    <definedName name="________ME07" localSheetId="10">#REF!</definedName>
    <definedName name="________ME07" localSheetId="7">#REF!</definedName>
    <definedName name="________ME07" localSheetId="8">#REF!</definedName>
    <definedName name="________ME07" localSheetId="13">#REF!</definedName>
    <definedName name="________ME07">#REF!</definedName>
    <definedName name="________ME08" localSheetId="9">#REF!</definedName>
    <definedName name="________ME08" localSheetId="12">#REF!</definedName>
    <definedName name="________ME08" localSheetId="14">#REF!</definedName>
    <definedName name="________ME08" localSheetId="11">#REF!</definedName>
    <definedName name="________ME08" localSheetId="10">#REF!</definedName>
    <definedName name="________ME08" localSheetId="7">#REF!</definedName>
    <definedName name="________ME08" localSheetId="8">#REF!</definedName>
    <definedName name="________ME08" localSheetId="13">#REF!</definedName>
    <definedName name="________ME08">#REF!</definedName>
    <definedName name="________ME09" localSheetId="9">#REF!</definedName>
    <definedName name="________ME09" localSheetId="12">#REF!</definedName>
    <definedName name="________ME09" localSheetId="14">#REF!</definedName>
    <definedName name="________ME09" localSheetId="11">#REF!</definedName>
    <definedName name="________ME09" localSheetId="10">#REF!</definedName>
    <definedName name="________ME09" localSheetId="7">#REF!</definedName>
    <definedName name="________ME09" localSheetId="8">#REF!</definedName>
    <definedName name="________ME09" localSheetId="13">#REF!</definedName>
    <definedName name="________ME09">#REF!</definedName>
    <definedName name="________ME10" localSheetId="9">#REF!</definedName>
    <definedName name="________ME10" localSheetId="12">#REF!</definedName>
    <definedName name="________ME10" localSheetId="14">#REF!</definedName>
    <definedName name="________ME10" localSheetId="11">#REF!</definedName>
    <definedName name="________ME10" localSheetId="10">#REF!</definedName>
    <definedName name="________ME10" localSheetId="7">#REF!</definedName>
    <definedName name="________ME10" localSheetId="8">#REF!</definedName>
    <definedName name="________ME10" localSheetId="13">#REF!</definedName>
    <definedName name="________ME10">#REF!</definedName>
    <definedName name="________ME11" localSheetId="9">#REF!</definedName>
    <definedName name="________ME11" localSheetId="12">#REF!</definedName>
    <definedName name="________ME11" localSheetId="14">#REF!</definedName>
    <definedName name="________ME11" localSheetId="11">#REF!</definedName>
    <definedName name="________ME11" localSheetId="10">#REF!</definedName>
    <definedName name="________ME11" localSheetId="7">#REF!</definedName>
    <definedName name="________ME11" localSheetId="8">#REF!</definedName>
    <definedName name="________ME11" localSheetId="13">#REF!</definedName>
    <definedName name="________ME11">#REF!</definedName>
    <definedName name="________ME12" localSheetId="9">#REF!</definedName>
    <definedName name="________ME12" localSheetId="12">#REF!</definedName>
    <definedName name="________ME12" localSheetId="14">#REF!</definedName>
    <definedName name="________ME12" localSheetId="11">#REF!</definedName>
    <definedName name="________ME12" localSheetId="10">#REF!</definedName>
    <definedName name="________ME12" localSheetId="7">#REF!</definedName>
    <definedName name="________ME12" localSheetId="8">#REF!</definedName>
    <definedName name="________ME12" localSheetId="13">#REF!</definedName>
    <definedName name="________ME12">#REF!</definedName>
    <definedName name="________ME13" localSheetId="9">#REF!</definedName>
    <definedName name="________ME13" localSheetId="12">#REF!</definedName>
    <definedName name="________ME13" localSheetId="14">#REF!</definedName>
    <definedName name="________ME13" localSheetId="11">#REF!</definedName>
    <definedName name="________ME13" localSheetId="10">#REF!</definedName>
    <definedName name="________ME13" localSheetId="7">#REF!</definedName>
    <definedName name="________ME13" localSheetId="8">#REF!</definedName>
    <definedName name="________ME13" localSheetId="13">#REF!</definedName>
    <definedName name="________ME13">#REF!</definedName>
    <definedName name="________ME14" localSheetId="9">#REF!</definedName>
    <definedName name="________ME14" localSheetId="12">#REF!</definedName>
    <definedName name="________ME14" localSheetId="14">#REF!</definedName>
    <definedName name="________ME14" localSheetId="11">#REF!</definedName>
    <definedName name="________ME14" localSheetId="10">#REF!</definedName>
    <definedName name="________ME14" localSheetId="7">#REF!</definedName>
    <definedName name="________ME14" localSheetId="8">#REF!</definedName>
    <definedName name="________ME14" localSheetId="13">#REF!</definedName>
    <definedName name="________ME14">#REF!</definedName>
    <definedName name="________ME15" localSheetId="9">#REF!</definedName>
    <definedName name="________ME15" localSheetId="12">#REF!</definedName>
    <definedName name="________ME15" localSheetId="14">#REF!</definedName>
    <definedName name="________ME15" localSheetId="11">#REF!</definedName>
    <definedName name="________ME15" localSheetId="10">#REF!</definedName>
    <definedName name="________ME15" localSheetId="7">#REF!</definedName>
    <definedName name="________ME15" localSheetId="8">#REF!</definedName>
    <definedName name="________ME15" localSheetId="13">#REF!</definedName>
    <definedName name="________ME15">#REF!</definedName>
    <definedName name="________ME16" localSheetId="9">#REF!</definedName>
    <definedName name="________ME16" localSheetId="12">#REF!</definedName>
    <definedName name="________ME16" localSheetId="14">#REF!</definedName>
    <definedName name="________ME16" localSheetId="11">#REF!</definedName>
    <definedName name="________ME16" localSheetId="10">#REF!</definedName>
    <definedName name="________ME16" localSheetId="7">#REF!</definedName>
    <definedName name="________ME16" localSheetId="8">#REF!</definedName>
    <definedName name="________ME16" localSheetId="13">#REF!</definedName>
    <definedName name="________ME16">#REF!</definedName>
    <definedName name="________ME17" localSheetId="9">#REF!</definedName>
    <definedName name="________ME17" localSheetId="12">#REF!</definedName>
    <definedName name="________ME17" localSheetId="14">#REF!</definedName>
    <definedName name="________ME17" localSheetId="11">#REF!</definedName>
    <definedName name="________ME17" localSheetId="10">#REF!</definedName>
    <definedName name="________ME17" localSheetId="7">#REF!</definedName>
    <definedName name="________ME17" localSheetId="8">#REF!</definedName>
    <definedName name="________ME17" localSheetId="13">#REF!</definedName>
    <definedName name="________ME17">#REF!</definedName>
    <definedName name="________ME18" localSheetId="9">#REF!</definedName>
    <definedName name="________ME18" localSheetId="12">#REF!</definedName>
    <definedName name="________ME18" localSheetId="14">#REF!</definedName>
    <definedName name="________ME18" localSheetId="11">#REF!</definedName>
    <definedName name="________ME18" localSheetId="10">#REF!</definedName>
    <definedName name="________ME18" localSheetId="7">#REF!</definedName>
    <definedName name="________ME18" localSheetId="8">#REF!</definedName>
    <definedName name="________ME18" localSheetId="13">#REF!</definedName>
    <definedName name="________ME18">#REF!</definedName>
    <definedName name="________ME19" localSheetId="9">#REF!</definedName>
    <definedName name="________ME19" localSheetId="12">#REF!</definedName>
    <definedName name="________ME19" localSheetId="14">#REF!</definedName>
    <definedName name="________ME19" localSheetId="11">#REF!</definedName>
    <definedName name="________ME19" localSheetId="10">#REF!</definedName>
    <definedName name="________ME19" localSheetId="7">#REF!</definedName>
    <definedName name="________ME19" localSheetId="8">#REF!</definedName>
    <definedName name="________ME19" localSheetId="13">#REF!</definedName>
    <definedName name="________ME19">#REF!</definedName>
    <definedName name="________ME20" localSheetId="9">#REF!</definedName>
    <definedName name="________ME20" localSheetId="12">#REF!</definedName>
    <definedName name="________ME20" localSheetId="14">#REF!</definedName>
    <definedName name="________ME20" localSheetId="11">#REF!</definedName>
    <definedName name="________ME20" localSheetId="10">#REF!</definedName>
    <definedName name="________ME20" localSheetId="7">#REF!</definedName>
    <definedName name="________ME20" localSheetId="8">#REF!</definedName>
    <definedName name="________ME20" localSheetId="13">#REF!</definedName>
    <definedName name="________ME20">#REF!</definedName>
    <definedName name="________ME21" localSheetId="9">#REF!</definedName>
    <definedName name="________ME21" localSheetId="12">#REF!</definedName>
    <definedName name="________ME21" localSheetId="14">#REF!</definedName>
    <definedName name="________ME21" localSheetId="11">#REF!</definedName>
    <definedName name="________ME21" localSheetId="10">#REF!</definedName>
    <definedName name="________ME21" localSheetId="7">#REF!</definedName>
    <definedName name="________ME21" localSheetId="8">#REF!</definedName>
    <definedName name="________ME21" localSheetId="13">#REF!</definedName>
    <definedName name="________ME21">#REF!</definedName>
    <definedName name="________ME22" localSheetId="9">#REF!</definedName>
    <definedName name="________ME22" localSheetId="12">#REF!</definedName>
    <definedName name="________ME22" localSheetId="14">#REF!</definedName>
    <definedName name="________ME22" localSheetId="11">#REF!</definedName>
    <definedName name="________ME22" localSheetId="10">#REF!</definedName>
    <definedName name="________ME22" localSheetId="7">#REF!</definedName>
    <definedName name="________ME22" localSheetId="8">#REF!</definedName>
    <definedName name="________ME22" localSheetId="13">#REF!</definedName>
    <definedName name="________ME22">#REF!</definedName>
    <definedName name="________ME23" localSheetId="9">#REF!</definedName>
    <definedName name="________ME23" localSheetId="12">#REF!</definedName>
    <definedName name="________ME23" localSheetId="14">#REF!</definedName>
    <definedName name="________ME23" localSheetId="11">#REF!</definedName>
    <definedName name="________ME23" localSheetId="10">#REF!</definedName>
    <definedName name="________ME23" localSheetId="7">#REF!</definedName>
    <definedName name="________ME23" localSheetId="8">#REF!</definedName>
    <definedName name="________ME23" localSheetId="13">#REF!</definedName>
    <definedName name="________ME23">#REF!</definedName>
    <definedName name="________ME24" localSheetId="9">#REF!</definedName>
    <definedName name="________ME24" localSheetId="12">#REF!</definedName>
    <definedName name="________ME24" localSheetId="14">#REF!</definedName>
    <definedName name="________ME24" localSheetId="11">#REF!</definedName>
    <definedName name="________ME24" localSheetId="10">#REF!</definedName>
    <definedName name="________ME24" localSheetId="7">#REF!</definedName>
    <definedName name="________ME24" localSheetId="8">#REF!</definedName>
    <definedName name="________ME24" localSheetId="13">#REF!</definedName>
    <definedName name="________ME24">#REF!</definedName>
    <definedName name="________ME25" localSheetId="9">#REF!</definedName>
    <definedName name="________ME25" localSheetId="12">#REF!</definedName>
    <definedName name="________ME25" localSheetId="14">#REF!</definedName>
    <definedName name="________ME25" localSheetId="11">#REF!</definedName>
    <definedName name="________ME25" localSheetId="10">#REF!</definedName>
    <definedName name="________ME25" localSheetId="7">#REF!</definedName>
    <definedName name="________ME25" localSheetId="8">#REF!</definedName>
    <definedName name="________ME25" localSheetId="13">#REF!</definedName>
    <definedName name="________ME25">#REF!</definedName>
    <definedName name="________ME26" localSheetId="9">#REF!</definedName>
    <definedName name="________ME26" localSheetId="12">#REF!</definedName>
    <definedName name="________ME26" localSheetId="14">#REF!</definedName>
    <definedName name="________ME26" localSheetId="11">#REF!</definedName>
    <definedName name="________ME26" localSheetId="10">#REF!</definedName>
    <definedName name="________ME26" localSheetId="7">#REF!</definedName>
    <definedName name="________ME26" localSheetId="8">#REF!</definedName>
    <definedName name="________ME26" localSheetId="13">#REF!</definedName>
    <definedName name="________ME26">#REF!</definedName>
    <definedName name="________ME27" localSheetId="9">#REF!</definedName>
    <definedName name="________ME27" localSheetId="12">#REF!</definedName>
    <definedName name="________ME27" localSheetId="14">#REF!</definedName>
    <definedName name="________ME27" localSheetId="11">#REF!</definedName>
    <definedName name="________ME27" localSheetId="10">#REF!</definedName>
    <definedName name="________ME27" localSheetId="7">#REF!</definedName>
    <definedName name="________ME27" localSheetId="8">#REF!</definedName>
    <definedName name="________ME27" localSheetId="13">#REF!</definedName>
    <definedName name="________ME27">#REF!</definedName>
    <definedName name="________ME28" localSheetId="9">#REF!</definedName>
    <definedName name="________ME28" localSheetId="12">#REF!</definedName>
    <definedName name="________ME28" localSheetId="14">#REF!</definedName>
    <definedName name="________ME28" localSheetId="11">#REF!</definedName>
    <definedName name="________ME28" localSheetId="10">#REF!</definedName>
    <definedName name="________ME28" localSheetId="7">#REF!</definedName>
    <definedName name="________ME28" localSheetId="8">#REF!</definedName>
    <definedName name="________ME28" localSheetId="13">#REF!</definedName>
    <definedName name="________ME28">#REF!</definedName>
    <definedName name="________ME29" localSheetId="9">#REF!</definedName>
    <definedName name="________ME29" localSheetId="12">#REF!</definedName>
    <definedName name="________ME29" localSheetId="14">#REF!</definedName>
    <definedName name="________ME29" localSheetId="11">#REF!</definedName>
    <definedName name="________ME29" localSheetId="10">#REF!</definedName>
    <definedName name="________ME29" localSheetId="7">#REF!</definedName>
    <definedName name="________ME29" localSheetId="8">#REF!</definedName>
    <definedName name="________ME29" localSheetId="13">#REF!</definedName>
    <definedName name="________ME29">#REF!</definedName>
    <definedName name="________ME30" localSheetId="9">#REF!</definedName>
    <definedName name="________ME30" localSheetId="12">#REF!</definedName>
    <definedName name="________ME30" localSheetId="14">#REF!</definedName>
    <definedName name="________ME30" localSheetId="11">#REF!</definedName>
    <definedName name="________ME30" localSheetId="10">#REF!</definedName>
    <definedName name="________ME30" localSheetId="7">#REF!</definedName>
    <definedName name="________ME30" localSheetId="8">#REF!</definedName>
    <definedName name="________ME30" localSheetId="13">#REF!</definedName>
    <definedName name="________ME30">#REF!</definedName>
    <definedName name="________ME31" localSheetId="9">#REF!</definedName>
    <definedName name="________ME31" localSheetId="12">#REF!</definedName>
    <definedName name="________ME31" localSheetId="14">#REF!</definedName>
    <definedName name="________ME31" localSheetId="11">#REF!</definedName>
    <definedName name="________ME31" localSheetId="10">#REF!</definedName>
    <definedName name="________ME31" localSheetId="7">#REF!</definedName>
    <definedName name="________ME31" localSheetId="8">#REF!</definedName>
    <definedName name="________ME31" localSheetId="13">#REF!</definedName>
    <definedName name="________ME31">#REF!</definedName>
    <definedName name="________ME32" localSheetId="9">#REF!</definedName>
    <definedName name="________ME32" localSheetId="12">#REF!</definedName>
    <definedName name="________ME32" localSheetId="14">#REF!</definedName>
    <definedName name="________ME32" localSheetId="11">#REF!</definedName>
    <definedName name="________ME32" localSheetId="10">#REF!</definedName>
    <definedName name="________ME32" localSheetId="7">#REF!</definedName>
    <definedName name="________ME32" localSheetId="8">#REF!</definedName>
    <definedName name="________ME32" localSheetId="13">#REF!</definedName>
    <definedName name="________ME32">#REF!</definedName>
    <definedName name="________ME33" localSheetId="9">#REF!</definedName>
    <definedName name="________ME33" localSheetId="12">#REF!</definedName>
    <definedName name="________ME33" localSheetId="14">#REF!</definedName>
    <definedName name="________ME33" localSheetId="11">#REF!</definedName>
    <definedName name="________ME33" localSheetId="10">#REF!</definedName>
    <definedName name="________ME33" localSheetId="7">#REF!</definedName>
    <definedName name="________ME33" localSheetId="8">#REF!</definedName>
    <definedName name="________ME33" localSheetId="13">#REF!</definedName>
    <definedName name="________ME33">#REF!</definedName>
    <definedName name="________ME34" localSheetId="9">#REF!</definedName>
    <definedName name="________ME34" localSheetId="12">#REF!</definedName>
    <definedName name="________ME34" localSheetId="14">#REF!</definedName>
    <definedName name="________ME34" localSheetId="11">#REF!</definedName>
    <definedName name="________ME34" localSheetId="10">#REF!</definedName>
    <definedName name="________ME34" localSheetId="7">#REF!</definedName>
    <definedName name="________ME34" localSheetId="8">#REF!</definedName>
    <definedName name="________ME34" localSheetId="13">#REF!</definedName>
    <definedName name="________ME34">#REF!</definedName>
    <definedName name="________ME35" localSheetId="9">#REF!</definedName>
    <definedName name="________ME35" localSheetId="12">#REF!</definedName>
    <definedName name="________ME35" localSheetId="13">#REF!</definedName>
    <definedName name="________ME35">#REF!</definedName>
    <definedName name="________ME36" localSheetId="9">#REF!</definedName>
    <definedName name="________ME36" localSheetId="12">#REF!</definedName>
    <definedName name="________ME36" localSheetId="13">#REF!</definedName>
    <definedName name="________ME36">#REF!</definedName>
    <definedName name="________ME37" localSheetId="9">#REF!</definedName>
    <definedName name="________ME37" localSheetId="12">#REF!</definedName>
    <definedName name="________ME37" localSheetId="13">#REF!</definedName>
    <definedName name="________ME37">#REF!</definedName>
    <definedName name="________ME38" localSheetId="9">#REF!</definedName>
    <definedName name="________ME38" localSheetId="12">#REF!</definedName>
    <definedName name="________ME38" localSheetId="13">#REF!</definedName>
    <definedName name="________ME38">#REF!</definedName>
    <definedName name="________ME39" localSheetId="9">#REF!</definedName>
    <definedName name="________ME39" localSheetId="12">#REF!</definedName>
    <definedName name="________ME39" localSheetId="13">#REF!</definedName>
    <definedName name="________ME39">#REF!</definedName>
    <definedName name="________ME40" localSheetId="9">#REF!</definedName>
    <definedName name="________ME40" localSheetId="12">#REF!</definedName>
    <definedName name="________ME40" localSheetId="13">#REF!</definedName>
    <definedName name="________ME40">#REF!</definedName>
    <definedName name="________ME41" localSheetId="9">#REF!</definedName>
    <definedName name="________ME41" localSheetId="12">#REF!</definedName>
    <definedName name="________ME41" localSheetId="13">#REF!</definedName>
    <definedName name="________ME41">#REF!</definedName>
    <definedName name="________ME42" localSheetId="9">#REF!</definedName>
    <definedName name="________ME42" localSheetId="12">#REF!</definedName>
    <definedName name="________ME42" localSheetId="13">#REF!</definedName>
    <definedName name="________ME42">#REF!</definedName>
    <definedName name="________ME43" localSheetId="9">#REF!</definedName>
    <definedName name="________ME43" localSheetId="12">#REF!</definedName>
    <definedName name="________ME43" localSheetId="13">#REF!</definedName>
    <definedName name="________ME43">#REF!</definedName>
    <definedName name="________ME44" localSheetId="9">#REF!</definedName>
    <definedName name="________ME44" localSheetId="12">#REF!</definedName>
    <definedName name="________ME44" localSheetId="13">#REF!</definedName>
    <definedName name="________ME44">#REF!</definedName>
    <definedName name="________ME45" localSheetId="9">#REF!</definedName>
    <definedName name="________ME45" localSheetId="12">#REF!</definedName>
    <definedName name="________ME45" localSheetId="13">#REF!</definedName>
    <definedName name="________ME45">#REF!</definedName>
    <definedName name="________ME46" localSheetId="9">#REF!</definedName>
    <definedName name="________ME46" localSheetId="12">#REF!</definedName>
    <definedName name="________ME46" localSheetId="13">#REF!</definedName>
    <definedName name="________ME46">#REF!</definedName>
    <definedName name="________ME47" localSheetId="9">#REF!</definedName>
    <definedName name="________ME47" localSheetId="12">#REF!</definedName>
    <definedName name="________ME47" localSheetId="13">#REF!</definedName>
    <definedName name="________ME47">#REF!</definedName>
    <definedName name="________ME48" localSheetId="9">#REF!</definedName>
    <definedName name="________ME48" localSheetId="12">#REF!</definedName>
    <definedName name="________ME48" localSheetId="13">#REF!</definedName>
    <definedName name="________ME48">#REF!</definedName>
    <definedName name="________ME49" localSheetId="9">#REF!</definedName>
    <definedName name="________ME49" localSheetId="12">#REF!</definedName>
    <definedName name="________ME49" localSheetId="13">#REF!</definedName>
    <definedName name="________ME49">#REF!</definedName>
    <definedName name="________ME50" localSheetId="9">#REF!</definedName>
    <definedName name="________ME50" localSheetId="12">#REF!</definedName>
    <definedName name="________ME50" localSheetId="13">#REF!</definedName>
    <definedName name="________ME50">#REF!</definedName>
    <definedName name="________ME51" localSheetId="9">#REF!</definedName>
    <definedName name="________ME51" localSheetId="12">#REF!</definedName>
    <definedName name="________ME51" localSheetId="13">#REF!</definedName>
    <definedName name="________ME51">#REF!</definedName>
    <definedName name="________ME52" localSheetId="9">#REF!</definedName>
    <definedName name="________ME52" localSheetId="12">#REF!</definedName>
    <definedName name="________ME52" localSheetId="13">#REF!</definedName>
    <definedName name="________ME52">#REF!</definedName>
    <definedName name="________ME53" localSheetId="9">#REF!</definedName>
    <definedName name="________ME53" localSheetId="12">#REF!</definedName>
    <definedName name="________ME53" localSheetId="13">#REF!</definedName>
    <definedName name="________ME53">#REF!</definedName>
    <definedName name="________ME54" localSheetId="9">#REF!</definedName>
    <definedName name="________ME54" localSheetId="12">#REF!</definedName>
    <definedName name="________ME54" localSheetId="13">#REF!</definedName>
    <definedName name="________ME54">#REF!</definedName>
    <definedName name="________ME55" localSheetId="9">#REF!</definedName>
    <definedName name="________ME55" localSheetId="12">#REF!</definedName>
    <definedName name="________ME55" localSheetId="13">#REF!</definedName>
    <definedName name="________ME55">#REF!</definedName>
    <definedName name="________ME56" localSheetId="9">#REF!</definedName>
    <definedName name="________ME56" localSheetId="12">#REF!</definedName>
    <definedName name="________ME56" localSheetId="13">#REF!</definedName>
    <definedName name="________ME56">#REF!</definedName>
    <definedName name="________ME57" localSheetId="9">#REF!</definedName>
    <definedName name="________ME57" localSheetId="12">#REF!</definedName>
    <definedName name="________ME57" localSheetId="13">#REF!</definedName>
    <definedName name="________ME57">#REF!</definedName>
    <definedName name="________ME58" localSheetId="9">#REF!</definedName>
    <definedName name="________ME58" localSheetId="12">#REF!</definedName>
    <definedName name="________ME58" localSheetId="13">#REF!</definedName>
    <definedName name="________ME58">#REF!</definedName>
    <definedName name="________ME59" localSheetId="9">#REF!</definedName>
    <definedName name="________ME59" localSheetId="12">#REF!</definedName>
    <definedName name="________ME59" localSheetId="13">#REF!</definedName>
    <definedName name="________ME59">#REF!</definedName>
    <definedName name="________ME60" localSheetId="9">#REF!</definedName>
    <definedName name="________ME60" localSheetId="12">#REF!</definedName>
    <definedName name="________ME60" localSheetId="13">#REF!</definedName>
    <definedName name="________ME60">#REF!</definedName>
    <definedName name="________ME61" localSheetId="9">#REF!</definedName>
    <definedName name="________ME61" localSheetId="12">#REF!</definedName>
    <definedName name="________ME61" localSheetId="13">#REF!</definedName>
    <definedName name="________ME61">#REF!</definedName>
    <definedName name="________ME62" localSheetId="9">#REF!</definedName>
    <definedName name="________ME62" localSheetId="12">#REF!</definedName>
    <definedName name="________ME62" localSheetId="13">#REF!</definedName>
    <definedName name="________ME62">#REF!</definedName>
    <definedName name="________ME63" localSheetId="9">#REF!</definedName>
    <definedName name="________ME63" localSheetId="12">#REF!</definedName>
    <definedName name="________ME63" localSheetId="13">#REF!</definedName>
    <definedName name="________ME63">#REF!</definedName>
    <definedName name="________ME64" localSheetId="9">#REF!</definedName>
    <definedName name="________ME64" localSheetId="12">#REF!</definedName>
    <definedName name="________ME64" localSheetId="13">#REF!</definedName>
    <definedName name="________ME64">#REF!</definedName>
    <definedName name="________ME65" localSheetId="9">#REF!</definedName>
    <definedName name="________ME65" localSheetId="12">#REF!</definedName>
    <definedName name="________ME65" localSheetId="13">#REF!</definedName>
    <definedName name="________ME65">#REF!</definedName>
    <definedName name="________ME66" localSheetId="9">#REF!</definedName>
    <definedName name="________ME66" localSheetId="12">#REF!</definedName>
    <definedName name="________ME66" localSheetId="13">#REF!</definedName>
    <definedName name="________ME66">#REF!</definedName>
    <definedName name="________ME67" localSheetId="9">#REF!</definedName>
    <definedName name="________ME67" localSheetId="12">#REF!</definedName>
    <definedName name="________ME67" localSheetId="13">#REF!</definedName>
    <definedName name="________ME67">#REF!</definedName>
    <definedName name="________ME68" localSheetId="9">#REF!</definedName>
    <definedName name="________ME68" localSheetId="12">#REF!</definedName>
    <definedName name="________ME68" localSheetId="13">#REF!</definedName>
    <definedName name="________ME68">#REF!</definedName>
    <definedName name="________MMM01">#REF!</definedName>
    <definedName name="________MMM02">#REF!</definedName>
    <definedName name="________MMM03">#REF!</definedName>
    <definedName name="________MMM04">#REF!</definedName>
    <definedName name="________MMM05">#REF!</definedName>
    <definedName name="________MMM06">#REF!</definedName>
    <definedName name="________MMM07">#REF!</definedName>
    <definedName name="________MMM08">#REF!</definedName>
    <definedName name="________MMM09">#REF!</definedName>
    <definedName name="________MMM10">#REF!</definedName>
    <definedName name="________MMM11">#REF!</definedName>
    <definedName name="________MMM12">#REF!</definedName>
    <definedName name="________MMM13">#REF!</definedName>
    <definedName name="________MMM14">#REF!</definedName>
    <definedName name="________MMM15">#REF!</definedName>
    <definedName name="________MMM16">#REF!</definedName>
    <definedName name="________MMM17">#REF!</definedName>
    <definedName name="________MMM18">#REF!</definedName>
    <definedName name="________MMM19">#REF!</definedName>
    <definedName name="________MMM20">#REF!</definedName>
    <definedName name="________MMM21">#REF!</definedName>
    <definedName name="________MMM22">#REF!</definedName>
    <definedName name="________MMM23">#REF!</definedName>
    <definedName name="________MMM24">#REF!</definedName>
    <definedName name="________MMM25">#REF!</definedName>
    <definedName name="________MMM26">#REF!</definedName>
    <definedName name="________MMM27">#REF!</definedName>
    <definedName name="________MMM28">#REF!</definedName>
    <definedName name="________MMM29">#REF!</definedName>
    <definedName name="________MMM30">#REF!</definedName>
    <definedName name="________MMM31">#REF!</definedName>
    <definedName name="________MMM32">#REF!</definedName>
    <definedName name="________MMM33">#REF!</definedName>
    <definedName name="________MMM34">#REF!</definedName>
    <definedName name="________MMM35">#REF!</definedName>
    <definedName name="________MMM36">#REF!</definedName>
    <definedName name="________MMM37">#REF!</definedName>
    <definedName name="________MMM38">#REF!</definedName>
    <definedName name="________MMM39">#REF!</definedName>
    <definedName name="________MMM40">#REF!</definedName>
    <definedName name="________MMM41">#REF!</definedName>
    <definedName name="________MMM411">#REF!</definedName>
    <definedName name="________MMM42">#REF!</definedName>
    <definedName name="________MMM43">#REF!</definedName>
    <definedName name="________MMM44">#REF!</definedName>
    <definedName name="________MMM45">#REF!</definedName>
    <definedName name="________MMM46">#REF!</definedName>
    <definedName name="________MMM47">#REF!</definedName>
    <definedName name="________MMM48">#REF!</definedName>
    <definedName name="________MMM49">#REF!</definedName>
    <definedName name="________MMM50">#REF!</definedName>
    <definedName name="________MMM51">#REF!</definedName>
    <definedName name="________MMM52">#REF!</definedName>
    <definedName name="________MMM53">#REF!</definedName>
    <definedName name="________MMM54">#REF!</definedName>
    <definedName name="________pav8" localSheetId="9">#REF!</definedName>
    <definedName name="________pav8" localSheetId="12">#REF!</definedName>
    <definedName name="________pav8" localSheetId="13">#REF!</definedName>
    <definedName name="________pav8">#REF!</definedName>
    <definedName name="________pvc1" localSheetId="9">#REF!</definedName>
    <definedName name="________pvc1" localSheetId="12">#REF!</definedName>
    <definedName name="________pvc1" localSheetId="13">#REF!</definedName>
    <definedName name="________pvc1">#REF!</definedName>
    <definedName name="________pvc12" localSheetId="9">#REF!</definedName>
    <definedName name="________pvc12" localSheetId="12">#REF!</definedName>
    <definedName name="________pvc12" localSheetId="13">#REF!</definedName>
    <definedName name="________pvc12">#REF!</definedName>
    <definedName name="________pvc3" localSheetId="9">#REF!</definedName>
    <definedName name="________pvc3" localSheetId="12">#REF!</definedName>
    <definedName name="________pvc3" localSheetId="13">#REF!</definedName>
    <definedName name="________pvc3">#REF!</definedName>
    <definedName name="________pvc34" localSheetId="9">#REF!</definedName>
    <definedName name="________pvc34" localSheetId="12">#REF!</definedName>
    <definedName name="________pvc34" localSheetId="13">#REF!</definedName>
    <definedName name="________pvc34">#REF!</definedName>
    <definedName name="________pvc44" localSheetId="9">#REF!</definedName>
    <definedName name="________pvc44" localSheetId="12">#REF!</definedName>
    <definedName name="________pvc44" localSheetId="13">#REF!</definedName>
    <definedName name="________pvc44">#REF!</definedName>
    <definedName name="_______bsc100" localSheetId="9">#REF!</definedName>
    <definedName name="_______bsc100" localSheetId="12">#REF!</definedName>
    <definedName name="_______bsc100" localSheetId="13">#REF!</definedName>
    <definedName name="_______bsc100">#REF!</definedName>
    <definedName name="_______DAF10" localSheetId="9">#REF!</definedName>
    <definedName name="_______DAF10" localSheetId="12">#REF!</definedName>
    <definedName name="_______DAF10" localSheetId="13">#REF!</definedName>
    <definedName name="_______DAF10">#REF!</definedName>
    <definedName name="_______DIV1">#REF!</definedName>
    <definedName name="_______DIV10">#REF!</definedName>
    <definedName name="_______DIV11">#REF!</definedName>
    <definedName name="_______DIV2">#REF!</definedName>
    <definedName name="_______DIV3" localSheetId="9">#REF!</definedName>
    <definedName name="_______DIV3" localSheetId="12">#REF!</definedName>
    <definedName name="_______DIV3" localSheetId="14">#REF!</definedName>
    <definedName name="_______DIV3" localSheetId="11">#REF!</definedName>
    <definedName name="_______DIV3" localSheetId="10">#REF!</definedName>
    <definedName name="_______DIV3" localSheetId="7">#REF!</definedName>
    <definedName name="_______DIV3" localSheetId="8">#REF!</definedName>
    <definedName name="_______DIV3" localSheetId="13">#REF!</definedName>
    <definedName name="_______DIV3">#REF!</definedName>
    <definedName name="_______DIV4">#REF!</definedName>
    <definedName name="_______DIV5">#REF!</definedName>
    <definedName name="_______DIV6">#REF!</definedName>
    <definedName name="_______DIV7">#REF!</definedName>
    <definedName name="_______DIV8">#REF!</definedName>
    <definedName name="_______DIV9" localSheetId="9">#REF!</definedName>
    <definedName name="_______DIV9" localSheetId="12">#REF!</definedName>
    <definedName name="_______DIV9" localSheetId="14">#REF!</definedName>
    <definedName name="_______DIV9" localSheetId="11">#REF!</definedName>
    <definedName name="_______DIV9" localSheetId="10">#REF!</definedName>
    <definedName name="_______DIV9" localSheetId="7">#REF!</definedName>
    <definedName name="_______DIV9" localSheetId="8">#REF!</definedName>
    <definedName name="_______DIV9" localSheetId="13">#REF!</definedName>
    <definedName name="_______DIV9">#REF!</definedName>
    <definedName name="_______EEE01" localSheetId="9">#REF!</definedName>
    <definedName name="_______EEE01" localSheetId="12">#REF!</definedName>
    <definedName name="_______EEE01" localSheetId="14">#REF!</definedName>
    <definedName name="_______EEE01" localSheetId="11">#REF!</definedName>
    <definedName name="_______EEE01" localSheetId="10">#REF!</definedName>
    <definedName name="_______EEE01" localSheetId="7">#REF!</definedName>
    <definedName name="_______EEE01" localSheetId="8">#REF!</definedName>
    <definedName name="_______EEE01" localSheetId="13">#REF!</definedName>
    <definedName name="_______EEE01">#REF!</definedName>
    <definedName name="_______EEE02" localSheetId="9">#REF!</definedName>
    <definedName name="_______EEE02" localSheetId="12">#REF!</definedName>
    <definedName name="_______EEE02" localSheetId="14">#REF!</definedName>
    <definedName name="_______EEE02" localSheetId="11">#REF!</definedName>
    <definedName name="_______EEE02" localSheetId="10">#REF!</definedName>
    <definedName name="_______EEE02" localSheetId="7">#REF!</definedName>
    <definedName name="_______EEE02" localSheetId="8">#REF!</definedName>
    <definedName name="_______EEE02" localSheetId="13">#REF!</definedName>
    <definedName name="_______EEE02">#REF!</definedName>
    <definedName name="_______EEE03" localSheetId="9">#REF!</definedName>
    <definedName name="_______EEE03" localSheetId="12">#REF!</definedName>
    <definedName name="_______EEE03" localSheetId="14">#REF!</definedName>
    <definedName name="_______EEE03" localSheetId="11">#REF!</definedName>
    <definedName name="_______EEE03" localSheetId="10">#REF!</definedName>
    <definedName name="_______EEE03" localSheetId="7">#REF!</definedName>
    <definedName name="_______EEE03" localSheetId="8">#REF!</definedName>
    <definedName name="_______EEE03" localSheetId="13">#REF!</definedName>
    <definedName name="_______EEE03">#REF!</definedName>
    <definedName name="_______EEE04" localSheetId="9">#REF!</definedName>
    <definedName name="_______EEE04" localSheetId="12">#REF!</definedName>
    <definedName name="_______EEE04" localSheetId="14">#REF!</definedName>
    <definedName name="_______EEE04" localSheetId="11">#REF!</definedName>
    <definedName name="_______EEE04" localSheetId="10">#REF!</definedName>
    <definedName name="_______EEE04" localSheetId="7">#REF!</definedName>
    <definedName name="_______EEE04" localSheetId="8">#REF!</definedName>
    <definedName name="_______EEE04" localSheetId="13">#REF!</definedName>
    <definedName name="_______EEE04">#REF!</definedName>
    <definedName name="_______EEE05" localSheetId="9">#REF!</definedName>
    <definedName name="_______EEE05" localSheetId="12">#REF!</definedName>
    <definedName name="_______EEE05" localSheetId="14">#REF!</definedName>
    <definedName name="_______EEE05" localSheetId="11">#REF!</definedName>
    <definedName name="_______EEE05" localSheetId="10">#REF!</definedName>
    <definedName name="_______EEE05" localSheetId="7">#REF!</definedName>
    <definedName name="_______EEE05" localSheetId="8">#REF!</definedName>
    <definedName name="_______EEE05" localSheetId="13">#REF!</definedName>
    <definedName name="_______EEE05">#REF!</definedName>
    <definedName name="_______EEE06" localSheetId="9">#REF!</definedName>
    <definedName name="_______EEE06" localSheetId="12">#REF!</definedName>
    <definedName name="_______EEE06" localSheetId="14">#REF!</definedName>
    <definedName name="_______EEE06" localSheetId="11">#REF!</definedName>
    <definedName name="_______EEE06" localSheetId="10">#REF!</definedName>
    <definedName name="_______EEE06" localSheetId="7">#REF!</definedName>
    <definedName name="_______EEE06" localSheetId="8">#REF!</definedName>
    <definedName name="_______EEE06" localSheetId="13">#REF!</definedName>
    <definedName name="_______EEE06">#REF!</definedName>
    <definedName name="_______EEE07" localSheetId="9">#REF!</definedName>
    <definedName name="_______EEE07" localSheetId="12">#REF!</definedName>
    <definedName name="_______EEE07" localSheetId="14">#REF!</definedName>
    <definedName name="_______EEE07" localSheetId="11">#REF!</definedName>
    <definedName name="_______EEE07" localSheetId="10">#REF!</definedName>
    <definedName name="_______EEE07" localSheetId="7">#REF!</definedName>
    <definedName name="_______EEE07" localSheetId="8">#REF!</definedName>
    <definedName name="_______EEE07" localSheetId="13">#REF!</definedName>
    <definedName name="_______EEE07">#REF!</definedName>
    <definedName name="_______EEE08" localSheetId="9">#REF!</definedName>
    <definedName name="_______EEE08" localSheetId="12">#REF!</definedName>
    <definedName name="_______EEE08" localSheetId="14">#REF!</definedName>
    <definedName name="_______EEE08" localSheetId="11">#REF!</definedName>
    <definedName name="_______EEE08" localSheetId="10">#REF!</definedName>
    <definedName name="_______EEE08" localSheetId="7">#REF!</definedName>
    <definedName name="_______EEE08" localSheetId="8">#REF!</definedName>
    <definedName name="_______EEE08" localSheetId="13">#REF!</definedName>
    <definedName name="_______EEE08">#REF!</definedName>
    <definedName name="_______EEE09" localSheetId="9">#REF!</definedName>
    <definedName name="_______EEE09" localSheetId="12">#REF!</definedName>
    <definedName name="_______EEE09" localSheetId="14">#REF!</definedName>
    <definedName name="_______EEE09" localSheetId="11">#REF!</definedName>
    <definedName name="_______EEE09" localSheetId="10">#REF!</definedName>
    <definedName name="_______EEE09" localSheetId="7">#REF!</definedName>
    <definedName name="_______EEE09" localSheetId="8">#REF!</definedName>
    <definedName name="_______EEE09" localSheetId="13">#REF!</definedName>
    <definedName name="_______EEE09">#REF!</definedName>
    <definedName name="_______EEE10" localSheetId="9">#REF!</definedName>
    <definedName name="_______EEE10" localSheetId="12">#REF!</definedName>
    <definedName name="_______EEE10" localSheetId="14">#REF!</definedName>
    <definedName name="_______EEE10" localSheetId="11">#REF!</definedName>
    <definedName name="_______EEE10" localSheetId="10">#REF!</definedName>
    <definedName name="_______EEE10" localSheetId="7">#REF!</definedName>
    <definedName name="_______EEE10" localSheetId="8">#REF!</definedName>
    <definedName name="_______EEE10" localSheetId="13">#REF!</definedName>
    <definedName name="_______EEE10">#REF!</definedName>
    <definedName name="_______EEE11" localSheetId="9">#REF!</definedName>
    <definedName name="_______EEE11" localSheetId="12">#REF!</definedName>
    <definedName name="_______EEE11" localSheetId="14">#REF!</definedName>
    <definedName name="_______EEE11" localSheetId="11">#REF!</definedName>
    <definedName name="_______EEE11" localSheetId="10">#REF!</definedName>
    <definedName name="_______EEE11" localSheetId="7">#REF!</definedName>
    <definedName name="_______EEE11" localSheetId="8">#REF!</definedName>
    <definedName name="_______EEE11" localSheetId="13">#REF!</definedName>
    <definedName name="_______EEE11">#REF!</definedName>
    <definedName name="_______EEE12" localSheetId="9">#REF!</definedName>
    <definedName name="_______EEE12" localSheetId="12">#REF!</definedName>
    <definedName name="_______EEE12" localSheetId="14">#REF!</definedName>
    <definedName name="_______EEE12" localSheetId="11">#REF!</definedName>
    <definedName name="_______EEE12" localSheetId="10">#REF!</definedName>
    <definedName name="_______EEE12" localSheetId="7">#REF!</definedName>
    <definedName name="_______EEE12" localSheetId="8">#REF!</definedName>
    <definedName name="_______EEE12" localSheetId="13">#REF!</definedName>
    <definedName name="_______EEE12">#REF!</definedName>
    <definedName name="_______EEE13" localSheetId="9">#REF!</definedName>
    <definedName name="_______EEE13" localSheetId="12">#REF!</definedName>
    <definedName name="_______EEE13" localSheetId="14">#REF!</definedName>
    <definedName name="_______EEE13" localSheetId="11">#REF!</definedName>
    <definedName name="_______EEE13" localSheetId="10">#REF!</definedName>
    <definedName name="_______EEE13" localSheetId="7">#REF!</definedName>
    <definedName name="_______EEE13" localSheetId="8">#REF!</definedName>
    <definedName name="_______EEE13" localSheetId="13">#REF!</definedName>
    <definedName name="_______EEE13">#REF!</definedName>
    <definedName name="_______EEE14" localSheetId="9">#REF!</definedName>
    <definedName name="_______EEE14" localSheetId="12">#REF!</definedName>
    <definedName name="_______EEE14" localSheetId="14">#REF!</definedName>
    <definedName name="_______EEE14" localSheetId="11">#REF!</definedName>
    <definedName name="_______EEE14" localSheetId="10">#REF!</definedName>
    <definedName name="_______EEE14" localSheetId="7">#REF!</definedName>
    <definedName name="_______EEE14" localSheetId="8">#REF!</definedName>
    <definedName name="_______EEE14" localSheetId="13">#REF!</definedName>
    <definedName name="_______EEE14">#REF!</definedName>
    <definedName name="_______EEE15" localSheetId="9">#REF!</definedName>
    <definedName name="_______EEE15" localSheetId="12">#REF!</definedName>
    <definedName name="_______EEE15" localSheetId="14">#REF!</definedName>
    <definedName name="_______EEE15" localSheetId="11">#REF!</definedName>
    <definedName name="_______EEE15" localSheetId="10">#REF!</definedName>
    <definedName name="_______EEE15" localSheetId="7">#REF!</definedName>
    <definedName name="_______EEE15" localSheetId="8">#REF!</definedName>
    <definedName name="_______EEE15" localSheetId="13">#REF!</definedName>
    <definedName name="_______EEE15">#REF!</definedName>
    <definedName name="_______EEE16" localSheetId="9">#REF!</definedName>
    <definedName name="_______EEE16" localSheetId="12">#REF!</definedName>
    <definedName name="_______EEE16" localSheetId="14">#REF!</definedName>
    <definedName name="_______EEE16" localSheetId="11">#REF!</definedName>
    <definedName name="_______EEE16" localSheetId="10">#REF!</definedName>
    <definedName name="_______EEE16" localSheetId="7">#REF!</definedName>
    <definedName name="_______EEE16" localSheetId="8">#REF!</definedName>
    <definedName name="_______EEE16" localSheetId="13">#REF!</definedName>
    <definedName name="_______EEE16">#REF!</definedName>
    <definedName name="_______EEE17" localSheetId="9">#REF!</definedName>
    <definedName name="_______EEE17" localSheetId="12">#REF!</definedName>
    <definedName name="_______EEE17" localSheetId="14">#REF!</definedName>
    <definedName name="_______EEE17" localSheetId="11">#REF!</definedName>
    <definedName name="_______EEE17" localSheetId="10">#REF!</definedName>
    <definedName name="_______EEE17" localSheetId="7">#REF!</definedName>
    <definedName name="_______EEE17" localSheetId="8">#REF!</definedName>
    <definedName name="_______EEE17" localSheetId="13">#REF!</definedName>
    <definedName name="_______EEE17">#REF!</definedName>
    <definedName name="_______EEE18" localSheetId="9">#REF!</definedName>
    <definedName name="_______EEE18" localSheetId="12">#REF!</definedName>
    <definedName name="_______EEE18" localSheetId="14">#REF!</definedName>
    <definedName name="_______EEE18" localSheetId="11">#REF!</definedName>
    <definedName name="_______EEE18" localSheetId="10">#REF!</definedName>
    <definedName name="_______EEE18" localSheetId="7">#REF!</definedName>
    <definedName name="_______EEE18" localSheetId="8">#REF!</definedName>
    <definedName name="_______EEE18" localSheetId="13">#REF!</definedName>
    <definedName name="_______EEE18">#REF!</definedName>
    <definedName name="_______EEE19" localSheetId="9">#REF!</definedName>
    <definedName name="_______EEE19" localSheetId="12">#REF!</definedName>
    <definedName name="_______EEE19" localSheetId="14">#REF!</definedName>
    <definedName name="_______EEE19" localSheetId="11">#REF!</definedName>
    <definedName name="_______EEE19" localSheetId="10">#REF!</definedName>
    <definedName name="_______EEE19" localSheetId="7">#REF!</definedName>
    <definedName name="_______EEE19" localSheetId="8">#REF!</definedName>
    <definedName name="_______EEE19" localSheetId="13">#REF!</definedName>
    <definedName name="_______EEE19">#REF!</definedName>
    <definedName name="_______EEE20" localSheetId="9">#REF!</definedName>
    <definedName name="_______EEE20" localSheetId="12">#REF!</definedName>
    <definedName name="_______EEE20" localSheetId="14">#REF!</definedName>
    <definedName name="_______EEE20" localSheetId="11">#REF!</definedName>
    <definedName name="_______EEE20" localSheetId="10">#REF!</definedName>
    <definedName name="_______EEE20" localSheetId="7">#REF!</definedName>
    <definedName name="_______EEE20" localSheetId="8">#REF!</definedName>
    <definedName name="_______EEE20" localSheetId="13">#REF!</definedName>
    <definedName name="_______EEE20">#REF!</definedName>
    <definedName name="_______EEE21" localSheetId="9">#REF!</definedName>
    <definedName name="_______EEE21" localSheetId="12">#REF!</definedName>
    <definedName name="_______EEE21" localSheetId="14">#REF!</definedName>
    <definedName name="_______EEE21" localSheetId="11">#REF!</definedName>
    <definedName name="_______EEE21" localSheetId="10">#REF!</definedName>
    <definedName name="_______EEE21" localSheetId="7">#REF!</definedName>
    <definedName name="_______EEE21" localSheetId="8">#REF!</definedName>
    <definedName name="_______EEE21" localSheetId="13">#REF!</definedName>
    <definedName name="_______EEE21">#REF!</definedName>
    <definedName name="_______EEE22" localSheetId="9">#REF!</definedName>
    <definedName name="_______EEE22" localSheetId="12">#REF!</definedName>
    <definedName name="_______EEE22" localSheetId="14">#REF!</definedName>
    <definedName name="_______EEE22" localSheetId="11">#REF!</definedName>
    <definedName name="_______EEE22" localSheetId="10">#REF!</definedName>
    <definedName name="_______EEE22" localSheetId="7">#REF!</definedName>
    <definedName name="_______EEE22" localSheetId="8">#REF!</definedName>
    <definedName name="_______EEE22" localSheetId="13">#REF!</definedName>
    <definedName name="_______EEE22">#REF!</definedName>
    <definedName name="_______EEE23" localSheetId="9">#REF!</definedName>
    <definedName name="_______EEE23" localSheetId="12">#REF!</definedName>
    <definedName name="_______EEE23" localSheetId="14">#REF!</definedName>
    <definedName name="_______EEE23" localSheetId="11">#REF!</definedName>
    <definedName name="_______EEE23" localSheetId="10">#REF!</definedName>
    <definedName name="_______EEE23" localSheetId="7">#REF!</definedName>
    <definedName name="_______EEE23" localSheetId="8">#REF!</definedName>
    <definedName name="_______EEE23" localSheetId="13">#REF!</definedName>
    <definedName name="_______EEE23">#REF!</definedName>
    <definedName name="_______EEE24" localSheetId="9">#REF!</definedName>
    <definedName name="_______EEE24" localSheetId="12">#REF!</definedName>
    <definedName name="_______EEE24" localSheetId="14">#REF!</definedName>
    <definedName name="_______EEE24" localSheetId="11">#REF!</definedName>
    <definedName name="_______EEE24" localSheetId="10">#REF!</definedName>
    <definedName name="_______EEE24" localSheetId="7">#REF!</definedName>
    <definedName name="_______EEE24" localSheetId="8">#REF!</definedName>
    <definedName name="_______EEE24" localSheetId="13">#REF!</definedName>
    <definedName name="_______EEE24">#REF!</definedName>
    <definedName name="_______EEE25" localSheetId="9">#REF!</definedName>
    <definedName name="_______EEE25" localSheetId="12">#REF!</definedName>
    <definedName name="_______EEE25" localSheetId="14">#REF!</definedName>
    <definedName name="_______EEE25" localSheetId="11">#REF!</definedName>
    <definedName name="_______EEE25" localSheetId="10">#REF!</definedName>
    <definedName name="_______EEE25" localSheetId="7">#REF!</definedName>
    <definedName name="_______EEE25" localSheetId="8">#REF!</definedName>
    <definedName name="_______EEE25" localSheetId="13">#REF!</definedName>
    <definedName name="_______EEE25">#REF!</definedName>
    <definedName name="_______EEE26" localSheetId="9">#REF!</definedName>
    <definedName name="_______EEE26" localSheetId="12">#REF!</definedName>
    <definedName name="_______EEE26" localSheetId="14">#REF!</definedName>
    <definedName name="_______EEE26" localSheetId="11">#REF!</definedName>
    <definedName name="_______EEE26" localSheetId="10">#REF!</definedName>
    <definedName name="_______EEE26" localSheetId="7">#REF!</definedName>
    <definedName name="_______EEE26" localSheetId="8">#REF!</definedName>
    <definedName name="_______EEE26" localSheetId="13">#REF!</definedName>
    <definedName name="_______EEE26">#REF!</definedName>
    <definedName name="_______EEE27" localSheetId="9">#REF!</definedName>
    <definedName name="_______EEE27" localSheetId="12">#REF!</definedName>
    <definedName name="_______EEE27" localSheetId="14">#REF!</definedName>
    <definedName name="_______EEE27" localSheetId="11">#REF!</definedName>
    <definedName name="_______EEE27" localSheetId="10">#REF!</definedName>
    <definedName name="_______EEE27" localSheetId="7">#REF!</definedName>
    <definedName name="_______EEE27" localSheetId="8">#REF!</definedName>
    <definedName name="_______EEE27" localSheetId="13">#REF!</definedName>
    <definedName name="_______EEE27">#REF!</definedName>
    <definedName name="_______EEE28" localSheetId="9">#REF!</definedName>
    <definedName name="_______EEE28" localSheetId="12">#REF!</definedName>
    <definedName name="_______EEE28" localSheetId="14">#REF!</definedName>
    <definedName name="_______EEE28" localSheetId="11">#REF!</definedName>
    <definedName name="_______EEE28" localSheetId="10">#REF!</definedName>
    <definedName name="_______EEE28" localSheetId="7">#REF!</definedName>
    <definedName name="_______EEE28" localSheetId="8">#REF!</definedName>
    <definedName name="_______EEE28" localSheetId="13">#REF!</definedName>
    <definedName name="_______EEE28">#REF!</definedName>
    <definedName name="_______EEE29" localSheetId="9">#REF!</definedName>
    <definedName name="_______EEE29" localSheetId="12">#REF!</definedName>
    <definedName name="_______EEE29" localSheetId="14">#REF!</definedName>
    <definedName name="_______EEE29" localSheetId="11">#REF!</definedName>
    <definedName name="_______EEE29" localSheetId="10">#REF!</definedName>
    <definedName name="_______EEE29" localSheetId="7">#REF!</definedName>
    <definedName name="_______EEE29" localSheetId="8">#REF!</definedName>
    <definedName name="_______EEE29" localSheetId="13">#REF!</definedName>
    <definedName name="_______EEE29">#REF!</definedName>
    <definedName name="_______EEE30" localSheetId="9">#REF!</definedName>
    <definedName name="_______EEE30" localSheetId="12">#REF!</definedName>
    <definedName name="_______EEE30" localSheetId="14">#REF!</definedName>
    <definedName name="_______EEE30" localSheetId="11">#REF!</definedName>
    <definedName name="_______EEE30" localSheetId="10">#REF!</definedName>
    <definedName name="_______EEE30" localSheetId="7">#REF!</definedName>
    <definedName name="_______EEE30" localSheetId="8">#REF!</definedName>
    <definedName name="_______EEE30" localSheetId="13">#REF!</definedName>
    <definedName name="_______EEE30">#REF!</definedName>
    <definedName name="_______EEE31" localSheetId="9">#REF!</definedName>
    <definedName name="_______EEE31" localSheetId="12">#REF!</definedName>
    <definedName name="_______EEE31" localSheetId="14">#REF!</definedName>
    <definedName name="_______EEE31" localSheetId="11">#REF!</definedName>
    <definedName name="_______EEE31" localSheetId="10">#REF!</definedName>
    <definedName name="_______EEE31" localSheetId="7">#REF!</definedName>
    <definedName name="_______EEE31" localSheetId="8">#REF!</definedName>
    <definedName name="_______EEE31" localSheetId="13">#REF!</definedName>
    <definedName name="_______EEE31">#REF!</definedName>
    <definedName name="_______EEE32" localSheetId="9">#REF!</definedName>
    <definedName name="_______EEE32" localSheetId="12">#REF!</definedName>
    <definedName name="_______EEE32" localSheetId="14">#REF!</definedName>
    <definedName name="_______EEE32" localSheetId="11">#REF!</definedName>
    <definedName name="_______EEE32" localSheetId="10">#REF!</definedName>
    <definedName name="_______EEE32" localSheetId="7">#REF!</definedName>
    <definedName name="_______EEE32" localSheetId="8">#REF!</definedName>
    <definedName name="_______EEE32" localSheetId="13">#REF!</definedName>
    <definedName name="_______EEE32">#REF!</definedName>
    <definedName name="_______EEE33" localSheetId="9">#REF!</definedName>
    <definedName name="_______EEE33" localSheetId="12">#REF!</definedName>
    <definedName name="_______EEE33" localSheetId="14">#REF!</definedName>
    <definedName name="_______EEE33" localSheetId="11">#REF!</definedName>
    <definedName name="_______EEE33" localSheetId="10">#REF!</definedName>
    <definedName name="_______EEE33" localSheetId="7">#REF!</definedName>
    <definedName name="_______EEE33" localSheetId="8">#REF!</definedName>
    <definedName name="_______EEE33" localSheetId="13">#REF!</definedName>
    <definedName name="_______EEE33">#REF!</definedName>
    <definedName name="_______gk2" localSheetId="9" hidden="1">#REF!</definedName>
    <definedName name="_______gk2" localSheetId="12" hidden="1">#REF!</definedName>
    <definedName name="_______gk2" localSheetId="13" hidden="1">#REF!</definedName>
    <definedName name="_______gk2" localSheetId="15" hidden="1">#REF!</definedName>
    <definedName name="_______gk2" hidden="1">#REF!</definedName>
    <definedName name="_______grc1" localSheetId="9">#REF!</definedName>
    <definedName name="_______grc1" localSheetId="12">#REF!</definedName>
    <definedName name="_______grc1" localSheetId="13">#REF!</definedName>
    <definedName name="_______grc1">#REF!</definedName>
    <definedName name="_______HAL1" localSheetId="9">#REF!</definedName>
    <definedName name="_______HAL1" localSheetId="12">#REF!</definedName>
    <definedName name="_______HAL1" localSheetId="14">#REF!</definedName>
    <definedName name="_______HAL1" localSheetId="11">#REF!</definedName>
    <definedName name="_______HAL1" localSheetId="10">#REF!</definedName>
    <definedName name="_______HAL1" localSheetId="7">#REF!</definedName>
    <definedName name="_______HAL1" localSheetId="8">#REF!</definedName>
    <definedName name="_______HAL1" localSheetId="13">#REF!</definedName>
    <definedName name="_______HAL1">#REF!</definedName>
    <definedName name="_______HAL2" localSheetId="9">#REF!</definedName>
    <definedName name="_______HAL2" localSheetId="12">#REF!</definedName>
    <definedName name="_______HAL2" localSheetId="14">#REF!</definedName>
    <definedName name="_______HAL2" localSheetId="11">#REF!</definedName>
    <definedName name="_______HAL2" localSheetId="10">#REF!</definedName>
    <definedName name="_______HAL2" localSheetId="7">#REF!</definedName>
    <definedName name="_______HAL2" localSheetId="8">#REF!</definedName>
    <definedName name="_______HAL2" localSheetId="13">#REF!</definedName>
    <definedName name="_______HAL2">#REF!</definedName>
    <definedName name="_______HAL3" localSheetId="9">#REF!</definedName>
    <definedName name="_______HAL3" localSheetId="12">#REF!</definedName>
    <definedName name="_______HAL3" localSheetId="14">#REF!</definedName>
    <definedName name="_______HAL3" localSheetId="11">#REF!</definedName>
    <definedName name="_______HAL3" localSheetId="10">#REF!</definedName>
    <definedName name="_______HAL3" localSheetId="7">#REF!</definedName>
    <definedName name="_______HAL3" localSheetId="8">#REF!</definedName>
    <definedName name="_______HAL3" localSheetId="13">#REF!</definedName>
    <definedName name="_______HAL3">#REF!</definedName>
    <definedName name="_______HAL4" localSheetId="9">#REF!</definedName>
    <definedName name="_______HAL4" localSheetId="12">#REF!</definedName>
    <definedName name="_______HAL4" localSheetId="14">#REF!</definedName>
    <definedName name="_______HAL4" localSheetId="11">#REF!</definedName>
    <definedName name="_______HAL4" localSheetId="10">#REF!</definedName>
    <definedName name="_______HAL4" localSheetId="7">#REF!</definedName>
    <definedName name="_______HAL4" localSheetId="8">#REF!</definedName>
    <definedName name="_______HAL4" localSheetId="13">#REF!</definedName>
    <definedName name="_______HAL4">#REF!</definedName>
    <definedName name="_______HAL5" localSheetId="9">#REF!</definedName>
    <definedName name="_______HAL5" localSheetId="12">#REF!</definedName>
    <definedName name="_______HAL5" localSheetId="14">#REF!</definedName>
    <definedName name="_______HAL5" localSheetId="11">#REF!</definedName>
    <definedName name="_______HAL5" localSheetId="10">#REF!</definedName>
    <definedName name="_______HAL5" localSheetId="7">#REF!</definedName>
    <definedName name="_______HAL5" localSheetId="8">#REF!</definedName>
    <definedName name="_______HAL5" localSheetId="13">#REF!</definedName>
    <definedName name="_______HAL5">#REF!</definedName>
    <definedName name="_______HAL6" localSheetId="9">#REF!</definedName>
    <definedName name="_______HAL6" localSheetId="12">#REF!</definedName>
    <definedName name="_______HAL6" localSheetId="14">#REF!</definedName>
    <definedName name="_______HAL6" localSheetId="11">#REF!</definedName>
    <definedName name="_______HAL6" localSheetId="10">#REF!</definedName>
    <definedName name="_______HAL6" localSheetId="7">#REF!</definedName>
    <definedName name="_______HAL6" localSheetId="8">#REF!</definedName>
    <definedName name="_______HAL6" localSheetId="13">#REF!</definedName>
    <definedName name="_______HAL6">#REF!</definedName>
    <definedName name="_______HAL7" localSheetId="9">#REF!</definedName>
    <definedName name="_______HAL7" localSheetId="12">#REF!</definedName>
    <definedName name="_______HAL7" localSheetId="14">#REF!</definedName>
    <definedName name="_______HAL7" localSheetId="11">#REF!</definedName>
    <definedName name="_______HAL7" localSheetId="10">#REF!</definedName>
    <definedName name="_______HAL7" localSheetId="7">#REF!</definedName>
    <definedName name="_______HAL7" localSheetId="8">#REF!</definedName>
    <definedName name="_______HAL7" localSheetId="13">#REF!</definedName>
    <definedName name="_______HAL7">#REF!</definedName>
    <definedName name="_______HAL8" localSheetId="9">#REF!</definedName>
    <definedName name="_______HAL8" localSheetId="12">#REF!</definedName>
    <definedName name="_______HAL8" localSheetId="14">#REF!</definedName>
    <definedName name="_______HAL8" localSheetId="11">#REF!</definedName>
    <definedName name="_______HAL8" localSheetId="10">#REF!</definedName>
    <definedName name="_______HAL8" localSheetId="7">#REF!</definedName>
    <definedName name="_______HAL8" localSheetId="8">#REF!</definedName>
    <definedName name="_______HAL8" localSheetId="13">#REF!</definedName>
    <definedName name="_______HAL8">#REF!</definedName>
    <definedName name="_______ker1020" localSheetId="9">#REF!</definedName>
    <definedName name="_______ker1020" localSheetId="12">#REF!</definedName>
    <definedName name="_______ker1020" localSheetId="13">#REF!</definedName>
    <definedName name="_______ker1020">#REF!</definedName>
    <definedName name="_______ker2020" localSheetId="9">#REF!</definedName>
    <definedName name="_______ker2020" localSheetId="12">#REF!</definedName>
    <definedName name="_______ker2020" localSheetId="13">#REF!</definedName>
    <definedName name="_______ker2020">#REF!</definedName>
    <definedName name="_______ker2025" localSheetId="9">#REF!</definedName>
    <definedName name="_______ker2025" localSheetId="12">#REF!</definedName>
    <definedName name="_______ker2025" localSheetId="13">#REF!</definedName>
    <definedName name="_______ker2025">#REF!</definedName>
    <definedName name="_______ker3030" localSheetId="9">#REF!</definedName>
    <definedName name="_______ker3030" localSheetId="12">#REF!</definedName>
    <definedName name="_______ker3030" localSheetId="13">#REF!</definedName>
    <definedName name="_______ker3030">#REF!</definedName>
    <definedName name="_______ko2" localSheetId="9">#REF!</definedName>
    <definedName name="_______ko2" localSheetId="12">#REF!</definedName>
    <definedName name="_______ko2" localSheetId="13">#REF!</definedName>
    <definedName name="_______ko2">#REF!</definedName>
    <definedName name="_______LLL01">#REF!</definedName>
    <definedName name="_______LLL02">#REF!</definedName>
    <definedName name="_______LLL03">#REF!</definedName>
    <definedName name="_______LLL04">#REF!</definedName>
    <definedName name="_______LLL05">#REF!</definedName>
    <definedName name="_______LLL06">#REF!</definedName>
    <definedName name="_______LLL07">#REF!</definedName>
    <definedName name="_______LLL08">#REF!</definedName>
    <definedName name="_______LLL09">#REF!</definedName>
    <definedName name="_______LLL10">#REF!</definedName>
    <definedName name="_______LLL11">#REF!</definedName>
    <definedName name="_______MDE01" localSheetId="9">#REF!</definedName>
    <definedName name="_______MDE01" localSheetId="12">#REF!</definedName>
    <definedName name="_______MDE01" localSheetId="14">#REF!</definedName>
    <definedName name="_______MDE01" localSheetId="11">#REF!</definedName>
    <definedName name="_______MDE01" localSheetId="10">#REF!</definedName>
    <definedName name="_______MDE01" localSheetId="7">#REF!</definedName>
    <definedName name="_______MDE01" localSheetId="8">#REF!</definedName>
    <definedName name="_______MDE01" localSheetId="13">#REF!</definedName>
    <definedName name="_______MDE01">#REF!</definedName>
    <definedName name="_______MDE02" localSheetId="9">#REF!</definedName>
    <definedName name="_______MDE02" localSheetId="12">#REF!</definedName>
    <definedName name="_______MDE02" localSheetId="14">#REF!</definedName>
    <definedName name="_______MDE02" localSheetId="11">#REF!</definedName>
    <definedName name="_______MDE02" localSheetId="10">#REF!</definedName>
    <definedName name="_______MDE02" localSheetId="7">#REF!</definedName>
    <definedName name="_______MDE02" localSheetId="8">#REF!</definedName>
    <definedName name="_______MDE02" localSheetId="13">#REF!</definedName>
    <definedName name="_______MDE02">#REF!</definedName>
    <definedName name="_______MDE03" localSheetId="9">#REF!</definedName>
    <definedName name="_______MDE03" localSheetId="12">#REF!</definedName>
    <definedName name="_______MDE03" localSheetId="14">#REF!</definedName>
    <definedName name="_______MDE03" localSheetId="11">#REF!</definedName>
    <definedName name="_______MDE03" localSheetId="10">#REF!</definedName>
    <definedName name="_______MDE03" localSheetId="7">#REF!</definedName>
    <definedName name="_______MDE03" localSheetId="8">#REF!</definedName>
    <definedName name="_______MDE03" localSheetId="13">#REF!</definedName>
    <definedName name="_______MDE03">#REF!</definedName>
    <definedName name="_______MDE04" localSheetId="9">#REF!</definedName>
    <definedName name="_______MDE04" localSheetId="12">#REF!</definedName>
    <definedName name="_______MDE04" localSheetId="14">#REF!</definedName>
    <definedName name="_______MDE04" localSheetId="11">#REF!</definedName>
    <definedName name="_______MDE04" localSheetId="10">#REF!</definedName>
    <definedName name="_______MDE04" localSheetId="7">#REF!</definedName>
    <definedName name="_______MDE04" localSheetId="8">#REF!</definedName>
    <definedName name="_______MDE04" localSheetId="13">#REF!</definedName>
    <definedName name="_______MDE04">#REF!</definedName>
    <definedName name="_______MDE05" localSheetId="9">#REF!</definedName>
    <definedName name="_______MDE05" localSheetId="12">#REF!</definedName>
    <definedName name="_______MDE05" localSheetId="14">#REF!</definedName>
    <definedName name="_______MDE05" localSheetId="11">#REF!</definedName>
    <definedName name="_______MDE05" localSheetId="10">#REF!</definedName>
    <definedName name="_______MDE05" localSheetId="7">#REF!</definedName>
    <definedName name="_______MDE05" localSheetId="8">#REF!</definedName>
    <definedName name="_______MDE05" localSheetId="13">#REF!</definedName>
    <definedName name="_______MDE05">#REF!</definedName>
    <definedName name="_______MDE06" localSheetId="9">#REF!</definedName>
    <definedName name="_______MDE06" localSheetId="12">#REF!</definedName>
    <definedName name="_______MDE06" localSheetId="14">#REF!</definedName>
    <definedName name="_______MDE06" localSheetId="11">#REF!</definedName>
    <definedName name="_______MDE06" localSheetId="10">#REF!</definedName>
    <definedName name="_______MDE06" localSheetId="7">#REF!</definedName>
    <definedName name="_______MDE06" localSheetId="8">#REF!</definedName>
    <definedName name="_______MDE06" localSheetId="13">#REF!</definedName>
    <definedName name="_______MDE06">#REF!</definedName>
    <definedName name="_______MDE07" localSheetId="9">#REF!</definedName>
    <definedName name="_______MDE07" localSheetId="12">#REF!</definedName>
    <definedName name="_______MDE07" localSheetId="14">#REF!</definedName>
    <definedName name="_______MDE07" localSheetId="11">#REF!</definedName>
    <definedName name="_______MDE07" localSheetId="10">#REF!</definedName>
    <definedName name="_______MDE07" localSheetId="7">#REF!</definedName>
    <definedName name="_______MDE07" localSheetId="8">#REF!</definedName>
    <definedName name="_______MDE07" localSheetId="13">#REF!</definedName>
    <definedName name="_______MDE07">#REF!</definedName>
    <definedName name="_______MDE08" localSheetId="9">#REF!</definedName>
    <definedName name="_______MDE08" localSheetId="12">#REF!</definedName>
    <definedName name="_______MDE08" localSheetId="14">#REF!</definedName>
    <definedName name="_______MDE08" localSheetId="11">#REF!</definedName>
    <definedName name="_______MDE08" localSheetId="10">#REF!</definedName>
    <definedName name="_______MDE08" localSheetId="7">#REF!</definedName>
    <definedName name="_______MDE08" localSheetId="8">#REF!</definedName>
    <definedName name="_______MDE08" localSheetId="13">#REF!</definedName>
    <definedName name="_______MDE08">#REF!</definedName>
    <definedName name="_______MDE09" localSheetId="9">#REF!</definedName>
    <definedName name="_______MDE09" localSheetId="12">#REF!</definedName>
    <definedName name="_______MDE09" localSheetId="14">#REF!</definedName>
    <definedName name="_______MDE09" localSheetId="11">#REF!</definedName>
    <definedName name="_______MDE09" localSheetId="10">#REF!</definedName>
    <definedName name="_______MDE09" localSheetId="7">#REF!</definedName>
    <definedName name="_______MDE09" localSheetId="8">#REF!</definedName>
    <definedName name="_______MDE09" localSheetId="13">#REF!</definedName>
    <definedName name="_______MDE09">#REF!</definedName>
    <definedName name="_______MDE10" localSheetId="9">#REF!</definedName>
    <definedName name="_______MDE10" localSheetId="12">#REF!</definedName>
    <definedName name="_______MDE10" localSheetId="14">#REF!</definedName>
    <definedName name="_______MDE10" localSheetId="11">#REF!</definedName>
    <definedName name="_______MDE10" localSheetId="10">#REF!</definedName>
    <definedName name="_______MDE10" localSheetId="7">#REF!</definedName>
    <definedName name="_______MDE10" localSheetId="8">#REF!</definedName>
    <definedName name="_______MDE10" localSheetId="13">#REF!</definedName>
    <definedName name="_______MDE10">#REF!</definedName>
    <definedName name="_______MDE11" localSheetId="9">#REF!</definedName>
    <definedName name="_______MDE11" localSheetId="12">#REF!</definedName>
    <definedName name="_______MDE11" localSheetId="14">#REF!</definedName>
    <definedName name="_______MDE11" localSheetId="11">#REF!</definedName>
    <definedName name="_______MDE11" localSheetId="10">#REF!</definedName>
    <definedName name="_______MDE11" localSheetId="7">#REF!</definedName>
    <definedName name="_______MDE11" localSheetId="8">#REF!</definedName>
    <definedName name="_______MDE11" localSheetId="13">#REF!</definedName>
    <definedName name="_______MDE11">#REF!</definedName>
    <definedName name="_______MDE12" localSheetId="9">#REF!</definedName>
    <definedName name="_______MDE12" localSheetId="12">#REF!</definedName>
    <definedName name="_______MDE12" localSheetId="14">#REF!</definedName>
    <definedName name="_______MDE12" localSheetId="11">#REF!</definedName>
    <definedName name="_______MDE12" localSheetId="10">#REF!</definedName>
    <definedName name="_______MDE12" localSheetId="7">#REF!</definedName>
    <definedName name="_______MDE12" localSheetId="8">#REF!</definedName>
    <definedName name="_______MDE12" localSheetId="13">#REF!</definedName>
    <definedName name="_______MDE12">#REF!</definedName>
    <definedName name="_______MDE13" localSheetId="9">#REF!</definedName>
    <definedName name="_______MDE13" localSheetId="12">#REF!</definedName>
    <definedName name="_______MDE13" localSheetId="14">#REF!</definedName>
    <definedName name="_______MDE13" localSheetId="11">#REF!</definedName>
    <definedName name="_______MDE13" localSheetId="10">#REF!</definedName>
    <definedName name="_______MDE13" localSheetId="7">#REF!</definedName>
    <definedName name="_______MDE13" localSheetId="8">#REF!</definedName>
    <definedName name="_______MDE13" localSheetId="13">#REF!</definedName>
    <definedName name="_______MDE13">#REF!</definedName>
    <definedName name="_______MDE14" localSheetId="9">#REF!</definedName>
    <definedName name="_______MDE14" localSheetId="12">#REF!</definedName>
    <definedName name="_______MDE14" localSheetId="14">#REF!</definedName>
    <definedName name="_______MDE14" localSheetId="11">#REF!</definedName>
    <definedName name="_______MDE14" localSheetId="10">#REF!</definedName>
    <definedName name="_______MDE14" localSheetId="7">#REF!</definedName>
    <definedName name="_______MDE14" localSheetId="8">#REF!</definedName>
    <definedName name="_______MDE14" localSheetId="13">#REF!</definedName>
    <definedName name="_______MDE14">#REF!</definedName>
    <definedName name="_______MDE15" localSheetId="9">#REF!</definedName>
    <definedName name="_______MDE15" localSheetId="12">#REF!</definedName>
    <definedName name="_______MDE15" localSheetId="14">#REF!</definedName>
    <definedName name="_______MDE15" localSheetId="11">#REF!</definedName>
    <definedName name="_______MDE15" localSheetId="10">#REF!</definedName>
    <definedName name="_______MDE15" localSheetId="7">#REF!</definedName>
    <definedName name="_______MDE15" localSheetId="8">#REF!</definedName>
    <definedName name="_______MDE15" localSheetId="13">#REF!</definedName>
    <definedName name="_______MDE15">#REF!</definedName>
    <definedName name="_______MDE16" localSheetId="9">#REF!</definedName>
    <definedName name="_______MDE16" localSheetId="12">#REF!</definedName>
    <definedName name="_______MDE16" localSheetId="14">#REF!</definedName>
    <definedName name="_______MDE16" localSheetId="11">#REF!</definedName>
    <definedName name="_______MDE16" localSheetId="10">#REF!</definedName>
    <definedName name="_______MDE16" localSheetId="7">#REF!</definedName>
    <definedName name="_______MDE16" localSheetId="8">#REF!</definedName>
    <definedName name="_______MDE16" localSheetId="13">#REF!</definedName>
    <definedName name="_______MDE16">#REF!</definedName>
    <definedName name="_______MDE17" localSheetId="9">#REF!</definedName>
    <definedName name="_______MDE17" localSheetId="12">#REF!</definedName>
    <definedName name="_______MDE17" localSheetId="14">#REF!</definedName>
    <definedName name="_______MDE17" localSheetId="11">#REF!</definedName>
    <definedName name="_______MDE17" localSheetId="10">#REF!</definedName>
    <definedName name="_______MDE17" localSheetId="7">#REF!</definedName>
    <definedName name="_______MDE17" localSheetId="8">#REF!</definedName>
    <definedName name="_______MDE17" localSheetId="13">#REF!</definedName>
    <definedName name="_______MDE17">#REF!</definedName>
    <definedName name="_______MDE18" localSheetId="9">#REF!</definedName>
    <definedName name="_______MDE18" localSheetId="12">#REF!</definedName>
    <definedName name="_______MDE18" localSheetId="14">#REF!</definedName>
    <definedName name="_______MDE18" localSheetId="11">#REF!</definedName>
    <definedName name="_______MDE18" localSheetId="10">#REF!</definedName>
    <definedName name="_______MDE18" localSheetId="7">#REF!</definedName>
    <definedName name="_______MDE18" localSheetId="8">#REF!</definedName>
    <definedName name="_______MDE18" localSheetId="13">#REF!</definedName>
    <definedName name="_______MDE18">#REF!</definedName>
    <definedName name="_______MDE19" localSheetId="9">#REF!</definedName>
    <definedName name="_______MDE19" localSheetId="12">#REF!</definedName>
    <definedName name="_______MDE19" localSheetId="14">#REF!</definedName>
    <definedName name="_______MDE19" localSheetId="11">#REF!</definedName>
    <definedName name="_______MDE19" localSheetId="10">#REF!</definedName>
    <definedName name="_______MDE19" localSheetId="7">#REF!</definedName>
    <definedName name="_______MDE19" localSheetId="8">#REF!</definedName>
    <definedName name="_______MDE19" localSheetId="13">#REF!</definedName>
    <definedName name="_______MDE19">#REF!</definedName>
    <definedName name="_______MDE20" localSheetId="9">#REF!</definedName>
    <definedName name="_______MDE20" localSheetId="12">#REF!</definedName>
    <definedName name="_______MDE20" localSheetId="14">#REF!</definedName>
    <definedName name="_______MDE20" localSheetId="11">#REF!</definedName>
    <definedName name="_______MDE20" localSheetId="10">#REF!</definedName>
    <definedName name="_______MDE20" localSheetId="7">#REF!</definedName>
    <definedName name="_______MDE20" localSheetId="8">#REF!</definedName>
    <definedName name="_______MDE20" localSheetId="13">#REF!</definedName>
    <definedName name="_______MDE20">#REF!</definedName>
    <definedName name="_______MDE21" localSheetId="9">#REF!</definedName>
    <definedName name="_______MDE21" localSheetId="12">#REF!</definedName>
    <definedName name="_______MDE21" localSheetId="14">#REF!</definedName>
    <definedName name="_______MDE21" localSheetId="11">#REF!</definedName>
    <definedName name="_______MDE21" localSheetId="10">#REF!</definedName>
    <definedName name="_______MDE21" localSheetId="7">#REF!</definedName>
    <definedName name="_______MDE21" localSheetId="8">#REF!</definedName>
    <definedName name="_______MDE21" localSheetId="13">#REF!</definedName>
    <definedName name="_______MDE21">#REF!</definedName>
    <definedName name="_______MDE22" localSheetId="9">#REF!</definedName>
    <definedName name="_______MDE22" localSheetId="12">#REF!</definedName>
    <definedName name="_______MDE22" localSheetId="14">#REF!</definedName>
    <definedName name="_______MDE22" localSheetId="11">#REF!</definedName>
    <definedName name="_______MDE22" localSheetId="10">#REF!</definedName>
    <definedName name="_______MDE22" localSheetId="7">#REF!</definedName>
    <definedName name="_______MDE22" localSheetId="8">#REF!</definedName>
    <definedName name="_______MDE22" localSheetId="13">#REF!</definedName>
    <definedName name="_______MDE22">#REF!</definedName>
    <definedName name="_______MDE23" localSheetId="9">#REF!</definedName>
    <definedName name="_______MDE23" localSheetId="12">#REF!</definedName>
    <definedName name="_______MDE23" localSheetId="14">#REF!</definedName>
    <definedName name="_______MDE23" localSheetId="11">#REF!</definedName>
    <definedName name="_______MDE23" localSheetId="10">#REF!</definedName>
    <definedName name="_______MDE23" localSheetId="7">#REF!</definedName>
    <definedName name="_______MDE23" localSheetId="8">#REF!</definedName>
    <definedName name="_______MDE23" localSheetId="13">#REF!</definedName>
    <definedName name="_______MDE23">#REF!</definedName>
    <definedName name="_______MDE24" localSheetId="9">#REF!</definedName>
    <definedName name="_______MDE24" localSheetId="12">#REF!</definedName>
    <definedName name="_______MDE24" localSheetId="14">#REF!</definedName>
    <definedName name="_______MDE24" localSheetId="11">#REF!</definedName>
    <definedName name="_______MDE24" localSheetId="10">#REF!</definedName>
    <definedName name="_______MDE24" localSheetId="7">#REF!</definedName>
    <definedName name="_______MDE24" localSheetId="8">#REF!</definedName>
    <definedName name="_______MDE24" localSheetId="13">#REF!</definedName>
    <definedName name="_______MDE24">#REF!</definedName>
    <definedName name="_______MDE25" localSheetId="9">#REF!</definedName>
    <definedName name="_______MDE25" localSheetId="12">#REF!</definedName>
    <definedName name="_______MDE25" localSheetId="14">#REF!</definedName>
    <definedName name="_______MDE25" localSheetId="11">#REF!</definedName>
    <definedName name="_______MDE25" localSheetId="10">#REF!</definedName>
    <definedName name="_______MDE25" localSheetId="7">#REF!</definedName>
    <definedName name="_______MDE25" localSheetId="8">#REF!</definedName>
    <definedName name="_______MDE25" localSheetId="13">#REF!</definedName>
    <definedName name="_______MDE25">#REF!</definedName>
    <definedName name="_______MDE26" localSheetId="9">#REF!</definedName>
    <definedName name="_______MDE26" localSheetId="12">#REF!</definedName>
    <definedName name="_______MDE26" localSheetId="14">#REF!</definedName>
    <definedName name="_______MDE26" localSheetId="11">#REF!</definedName>
    <definedName name="_______MDE26" localSheetId="10">#REF!</definedName>
    <definedName name="_______MDE26" localSheetId="7">#REF!</definedName>
    <definedName name="_______MDE26" localSheetId="8">#REF!</definedName>
    <definedName name="_______MDE26" localSheetId="13">#REF!</definedName>
    <definedName name="_______MDE26">#REF!</definedName>
    <definedName name="_______MDE27" localSheetId="9">#REF!</definedName>
    <definedName name="_______MDE27" localSheetId="12">#REF!</definedName>
    <definedName name="_______MDE27" localSheetId="14">#REF!</definedName>
    <definedName name="_______MDE27" localSheetId="11">#REF!</definedName>
    <definedName name="_______MDE27" localSheetId="10">#REF!</definedName>
    <definedName name="_______MDE27" localSheetId="7">#REF!</definedName>
    <definedName name="_______MDE27" localSheetId="8">#REF!</definedName>
    <definedName name="_______MDE27" localSheetId="13">#REF!</definedName>
    <definedName name="_______MDE27">#REF!</definedName>
    <definedName name="_______MDE28" localSheetId="9">#REF!</definedName>
    <definedName name="_______MDE28" localSheetId="12">#REF!</definedName>
    <definedName name="_______MDE28" localSheetId="14">#REF!</definedName>
    <definedName name="_______MDE28" localSheetId="11">#REF!</definedName>
    <definedName name="_______MDE28" localSheetId="10">#REF!</definedName>
    <definedName name="_______MDE28" localSheetId="7">#REF!</definedName>
    <definedName name="_______MDE28" localSheetId="8">#REF!</definedName>
    <definedName name="_______MDE28" localSheetId="13">#REF!</definedName>
    <definedName name="_______MDE28">#REF!</definedName>
    <definedName name="_______MDE29" localSheetId="9">#REF!</definedName>
    <definedName name="_______MDE29" localSheetId="12">#REF!</definedName>
    <definedName name="_______MDE29" localSheetId="14">#REF!</definedName>
    <definedName name="_______MDE29" localSheetId="11">#REF!</definedName>
    <definedName name="_______MDE29" localSheetId="10">#REF!</definedName>
    <definedName name="_______MDE29" localSheetId="7">#REF!</definedName>
    <definedName name="_______MDE29" localSheetId="8">#REF!</definedName>
    <definedName name="_______MDE29" localSheetId="13">#REF!</definedName>
    <definedName name="_______MDE29">#REF!</definedName>
    <definedName name="_______MDE30" localSheetId="9">#REF!</definedName>
    <definedName name="_______MDE30" localSheetId="12">#REF!</definedName>
    <definedName name="_______MDE30" localSheetId="14">#REF!</definedName>
    <definedName name="_______MDE30" localSheetId="11">#REF!</definedName>
    <definedName name="_______MDE30" localSheetId="10">#REF!</definedName>
    <definedName name="_______MDE30" localSheetId="7">#REF!</definedName>
    <definedName name="_______MDE30" localSheetId="8">#REF!</definedName>
    <definedName name="_______MDE30" localSheetId="13">#REF!</definedName>
    <definedName name="_______MDE30">#REF!</definedName>
    <definedName name="_______MDE31" localSheetId="9">#REF!</definedName>
    <definedName name="_______MDE31" localSheetId="12">#REF!</definedName>
    <definedName name="_______MDE31" localSheetId="14">#REF!</definedName>
    <definedName name="_______MDE31" localSheetId="11">#REF!</definedName>
    <definedName name="_______MDE31" localSheetId="10">#REF!</definedName>
    <definedName name="_______MDE31" localSheetId="7">#REF!</definedName>
    <definedName name="_______MDE31" localSheetId="8">#REF!</definedName>
    <definedName name="_______MDE31" localSheetId="13">#REF!</definedName>
    <definedName name="_______MDE31">#REF!</definedName>
    <definedName name="_______MDE32" localSheetId="9">#REF!</definedName>
    <definedName name="_______MDE32" localSheetId="12">#REF!</definedName>
    <definedName name="_______MDE32" localSheetId="14">#REF!</definedName>
    <definedName name="_______MDE32" localSheetId="11">#REF!</definedName>
    <definedName name="_______MDE32" localSheetId="10">#REF!</definedName>
    <definedName name="_______MDE32" localSheetId="7">#REF!</definedName>
    <definedName name="_______MDE32" localSheetId="8">#REF!</definedName>
    <definedName name="_______MDE32" localSheetId="13">#REF!</definedName>
    <definedName name="_______MDE32">#REF!</definedName>
    <definedName name="_______MDE33" localSheetId="9">#REF!</definedName>
    <definedName name="_______MDE33" localSheetId="12">#REF!</definedName>
    <definedName name="_______MDE33" localSheetId="14">#REF!</definedName>
    <definedName name="_______MDE33" localSheetId="11">#REF!</definedName>
    <definedName name="_______MDE33" localSheetId="10">#REF!</definedName>
    <definedName name="_______MDE33" localSheetId="7">#REF!</definedName>
    <definedName name="_______MDE33" localSheetId="8">#REF!</definedName>
    <definedName name="_______MDE33" localSheetId="13">#REF!</definedName>
    <definedName name="_______MDE33">#REF!</definedName>
    <definedName name="_______MDE34" localSheetId="9">#REF!</definedName>
    <definedName name="_______MDE34" localSheetId="12">#REF!</definedName>
    <definedName name="_______MDE34" localSheetId="14">#REF!</definedName>
    <definedName name="_______MDE34" localSheetId="11">#REF!</definedName>
    <definedName name="_______MDE34" localSheetId="10">#REF!</definedName>
    <definedName name="_______MDE34" localSheetId="7">#REF!</definedName>
    <definedName name="_______MDE34" localSheetId="8">#REF!</definedName>
    <definedName name="_______MDE34" localSheetId="13">#REF!</definedName>
    <definedName name="_______MDE34">#REF!</definedName>
    <definedName name="_______MDE35" localSheetId="9">#REF!</definedName>
    <definedName name="_______MDE35" localSheetId="12">#REF!</definedName>
    <definedName name="_______MDE35" localSheetId="13">#REF!</definedName>
    <definedName name="_______MDE35">#REF!</definedName>
    <definedName name="_______MDE36" localSheetId="9">#REF!</definedName>
    <definedName name="_______MDE36" localSheetId="12">#REF!</definedName>
    <definedName name="_______MDE36" localSheetId="13">#REF!</definedName>
    <definedName name="_______MDE36">#REF!</definedName>
    <definedName name="_______MDE37" localSheetId="9">#REF!</definedName>
    <definedName name="_______MDE37" localSheetId="12">#REF!</definedName>
    <definedName name="_______MDE37" localSheetId="13">#REF!</definedName>
    <definedName name="_______MDE37">#REF!</definedName>
    <definedName name="_______MDE38" localSheetId="9">#REF!</definedName>
    <definedName name="_______MDE38" localSheetId="12">#REF!</definedName>
    <definedName name="_______MDE38" localSheetId="13">#REF!</definedName>
    <definedName name="_______MDE38">#REF!</definedName>
    <definedName name="_______MDE39" localSheetId="9">#REF!</definedName>
    <definedName name="_______MDE39" localSheetId="12">#REF!</definedName>
    <definedName name="_______MDE39" localSheetId="13">#REF!</definedName>
    <definedName name="_______MDE39">#REF!</definedName>
    <definedName name="_______MDE40" localSheetId="9">#REF!</definedName>
    <definedName name="_______MDE40" localSheetId="12">#REF!</definedName>
    <definedName name="_______MDE40" localSheetId="13">#REF!</definedName>
    <definedName name="_______MDE40">#REF!</definedName>
    <definedName name="_______MDE41" localSheetId="9">#REF!</definedName>
    <definedName name="_______MDE41" localSheetId="12">#REF!</definedName>
    <definedName name="_______MDE41" localSheetId="13">#REF!</definedName>
    <definedName name="_______MDE41">#REF!</definedName>
    <definedName name="_______MDE42" localSheetId="9">#REF!</definedName>
    <definedName name="_______MDE42" localSheetId="12">#REF!</definedName>
    <definedName name="_______MDE42" localSheetId="13">#REF!</definedName>
    <definedName name="_______MDE42">#REF!</definedName>
    <definedName name="_______MDE43" localSheetId="9">#REF!</definedName>
    <definedName name="_______MDE43" localSheetId="12">#REF!</definedName>
    <definedName name="_______MDE43" localSheetId="13">#REF!</definedName>
    <definedName name="_______MDE43">#REF!</definedName>
    <definedName name="_______MDE44" localSheetId="9">#REF!</definedName>
    <definedName name="_______MDE44" localSheetId="12">#REF!</definedName>
    <definedName name="_______MDE44" localSheetId="13">#REF!</definedName>
    <definedName name="_______MDE44">#REF!</definedName>
    <definedName name="_______MDE45" localSheetId="9">#REF!</definedName>
    <definedName name="_______MDE45" localSheetId="12">#REF!</definedName>
    <definedName name="_______MDE45" localSheetId="13">#REF!</definedName>
    <definedName name="_______MDE45">#REF!</definedName>
    <definedName name="_______MDE46" localSheetId="9">#REF!</definedName>
    <definedName name="_______MDE46" localSheetId="12">#REF!</definedName>
    <definedName name="_______MDE46" localSheetId="13">#REF!</definedName>
    <definedName name="_______MDE46">#REF!</definedName>
    <definedName name="_______MDE47" localSheetId="9">#REF!</definedName>
    <definedName name="_______MDE47" localSheetId="12">#REF!</definedName>
    <definedName name="_______MDE47" localSheetId="13">#REF!</definedName>
    <definedName name="_______MDE47">#REF!</definedName>
    <definedName name="_______MDE48" localSheetId="9">#REF!</definedName>
    <definedName name="_______MDE48" localSheetId="12">#REF!</definedName>
    <definedName name="_______MDE48" localSheetId="13">#REF!</definedName>
    <definedName name="_______MDE48">#REF!</definedName>
    <definedName name="_______MDE49" localSheetId="9">#REF!</definedName>
    <definedName name="_______MDE49" localSheetId="12">#REF!</definedName>
    <definedName name="_______MDE49" localSheetId="13">#REF!</definedName>
    <definedName name="_______MDE49">#REF!</definedName>
    <definedName name="_______MDE50" localSheetId="9">#REF!</definedName>
    <definedName name="_______MDE50" localSheetId="12">#REF!</definedName>
    <definedName name="_______MDE50" localSheetId="13">#REF!</definedName>
    <definedName name="_______MDE50">#REF!</definedName>
    <definedName name="_______MDE51" localSheetId="9">#REF!</definedName>
    <definedName name="_______MDE51" localSheetId="12">#REF!</definedName>
    <definedName name="_______MDE51" localSheetId="13">#REF!</definedName>
    <definedName name="_______MDE51">#REF!</definedName>
    <definedName name="_______MDE52" localSheetId="9">#REF!</definedName>
    <definedName name="_______MDE52" localSheetId="12">#REF!</definedName>
    <definedName name="_______MDE52" localSheetId="13">#REF!</definedName>
    <definedName name="_______MDE52">#REF!</definedName>
    <definedName name="_______MDE53" localSheetId="9">#REF!</definedName>
    <definedName name="_______MDE53" localSheetId="12">#REF!</definedName>
    <definedName name="_______MDE53" localSheetId="13">#REF!</definedName>
    <definedName name="_______MDE53">#REF!</definedName>
    <definedName name="_______MDE54" localSheetId="9">#REF!</definedName>
    <definedName name="_______MDE54" localSheetId="12">#REF!</definedName>
    <definedName name="_______MDE54" localSheetId="13">#REF!</definedName>
    <definedName name="_______MDE54">#REF!</definedName>
    <definedName name="_______MDE55" localSheetId="9">#REF!</definedName>
    <definedName name="_______MDE55" localSheetId="12">#REF!</definedName>
    <definedName name="_______MDE55" localSheetId="13">#REF!</definedName>
    <definedName name="_______MDE55">#REF!</definedName>
    <definedName name="_______MDE56" localSheetId="9">#REF!</definedName>
    <definedName name="_______MDE56" localSheetId="12">#REF!</definedName>
    <definedName name="_______MDE56" localSheetId="13">#REF!</definedName>
    <definedName name="_______MDE56">#REF!</definedName>
    <definedName name="_______MDE57" localSheetId="9">#REF!</definedName>
    <definedName name="_______MDE57" localSheetId="12">#REF!</definedName>
    <definedName name="_______MDE57" localSheetId="13">#REF!</definedName>
    <definedName name="_______MDE57">#REF!</definedName>
    <definedName name="_______MDE58" localSheetId="9">#REF!</definedName>
    <definedName name="_______MDE58" localSheetId="12">#REF!</definedName>
    <definedName name="_______MDE58" localSheetId="13">#REF!</definedName>
    <definedName name="_______MDE58">#REF!</definedName>
    <definedName name="_______MDE59" localSheetId="9">#REF!</definedName>
    <definedName name="_______MDE59" localSheetId="12">#REF!</definedName>
    <definedName name="_______MDE59" localSheetId="13">#REF!</definedName>
    <definedName name="_______MDE59">#REF!</definedName>
    <definedName name="_______MDE60" localSheetId="9">#REF!</definedName>
    <definedName name="_______MDE60" localSheetId="12">#REF!</definedName>
    <definedName name="_______MDE60" localSheetId="13">#REF!</definedName>
    <definedName name="_______MDE60">#REF!</definedName>
    <definedName name="_______MDE61" localSheetId="9">#REF!</definedName>
    <definedName name="_______MDE61" localSheetId="12">#REF!</definedName>
    <definedName name="_______MDE61" localSheetId="13">#REF!</definedName>
    <definedName name="_______MDE61">#REF!</definedName>
    <definedName name="_______MDE62" localSheetId="9">#REF!</definedName>
    <definedName name="_______MDE62" localSheetId="12">#REF!</definedName>
    <definedName name="_______MDE62" localSheetId="13">#REF!</definedName>
    <definedName name="_______MDE62">#REF!</definedName>
    <definedName name="_______MDE63" localSheetId="9">#REF!</definedName>
    <definedName name="_______MDE63" localSheetId="12">#REF!</definedName>
    <definedName name="_______MDE63" localSheetId="13">#REF!</definedName>
    <definedName name="_______MDE63">#REF!</definedName>
    <definedName name="_______MDE64" localSheetId="9">#REF!</definedName>
    <definedName name="_______MDE64" localSheetId="12">#REF!</definedName>
    <definedName name="_______MDE64" localSheetId="13">#REF!</definedName>
    <definedName name="_______MDE64">#REF!</definedName>
    <definedName name="_______MDE65" localSheetId="9">#REF!</definedName>
    <definedName name="_______MDE65" localSheetId="12">#REF!</definedName>
    <definedName name="_______MDE65" localSheetId="13">#REF!</definedName>
    <definedName name="_______MDE65">#REF!</definedName>
    <definedName name="_______MDE66" localSheetId="9">#REF!</definedName>
    <definedName name="_______MDE66" localSheetId="12">#REF!</definedName>
    <definedName name="_______MDE66" localSheetId="13">#REF!</definedName>
    <definedName name="_______MDE66">#REF!</definedName>
    <definedName name="_______MDE67" localSheetId="9">#REF!</definedName>
    <definedName name="_______MDE67" localSheetId="12">#REF!</definedName>
    <definedName name="_______MDE67" localSheetId="13">#REF!</definedName>
    <definedName name="_______MDE67">#REF!</definedName>
    <definedName name="_______MDE68" localSheetId="9">#REF!</definedName>
    <definedName name="_______MDE68" localSheetId="12">#REF!</definedName>
    <definedName name="_______MDE68" localSheetId="13">#REF!</definedName>
    <definedName name="_______MDE68">#REF!</definedName>
    <definedName name="_______ME01" localSheetId="9">#REF!</definedName>
    <definedName name="_______ME01" localSheetId="12">#REF!</definedName>
    <definedName name="_______ME01" localSheetId="14">#REF!</definedName>
    <definedName name="_______ME01" localSheetId="11">#REF!</definedName>
    <definedName name="_______ME01" localSheetId="10">#REF!</definedName>
    <definedName name="_______ME01" localSheetId="7">#REF!</definedName>
    <definedName name="_______ME01" localSheetId="8">#REF!</definedName>
    <definedName name="_______ME01" localSheetId="13">#REF!</definedName>
    <definedName name="_______ME01">#REF!</definedName>
    <definedName name="_______ME02" localSheetId="9">#REF!</definedName>
    <definedName name="_______ME02" localSheetId="12">#REF!</definedName>
    <definedName name="_______ME02" localSheetId="14">#REF!</definedName>
    <definedName name="_______ME02" localSheetId="11">#REF!</definedName>
    <definedName name="_______ME02" localSheetId="10">#REF!</definedName>
    <definedName name="_______ME02" localSheetId="7">#REF!</definedName>
    <definedName name="_______ME02" localSheetId="8">#REF!</definedName>
    <definedName name="_______ME02" localSheetId="13">#REF!</definedName>
    <definedName name="_______ME02">#REF!</definedName>
    <definedName name="_______ME03" localSheetId="9">#REF!</definedName>
    <definedName name="_______ME03" localSheetId="12">#REF!</definedName>
    <definedName name="_______ME03" localSheetId="14">#REF!</definedName>
    <definedName name="_______ME03" localSheetId="11">#REF!</definedName>
    <definedName name="_______ME03" localSheetId="10">#REF!</definedName>
    <definedName name="_______ME03" localSheetId="7">#REF!</definedName>
    <definedName name="_______ME03" localSheetId="8">#REF!</definedName>
    <definedName name="_______ME03" localSheetId="13">#REF!</definedName>
    <definedName name="_______ME03">#REF!</definedName>
    <definedName name="_______ME04" localSheetId="9">#REF!</definedName>
    <definedName name="_______ME04" localSheetId="12">#REF!</definedName>
    <definedName name="_______ME04" localSheetId="14">#REF!</definedName>
    <definedName name="_______ME04" localSheetId="11">#REF!</definedName>
    <definedName name="_______ME04" localSheetId="10">#REF!</definedName>
    <definedName name="_______ME04" localSheetId="7">#REF!</definedName>
    <definedName name="_______ME04" localSheetId="8">#REF!</definedName>
    <definedName name="_______ME04" localSheetId="13">#REF!</definedName>
    <definedName name="_______ME04">#REF!</definedName>
    <definedName name="_______ME05" localSheetId="9">#REF!</definedName>
    <definedName name="_______ME05" localSheetId="12">#REF!</definedName>
    <definedName name="_______ME05" localSheetId="14">#REF!</definedName>
    <definedName name="_______ME05" localSheetId="11">#REF!</definedName>
    <definedName name="_______ME05" localSheetId="10">#REF!</definedName>
    <definedName name="_______ME05" localSheetId="7">#REF!</definedName>
    <definedName name="_______ME05" localSheetId="8">#REF!</definedName>
    <definedName name="_______ME05" localSheetId="13">#REF!</definedName>
    <definedName name="_______ME05">#REF!</definedName>
    <definedName name="_______ME06" localSheetId="9">#REF!</definedName>
    <definedName name="_______ME06" localSheetId="12">#REF!</definedName>
    <definedName name="_______ME06" localSheetId="14">#REF!</definedName>
    <definedName name="_______ME06" localSheetId="11">#REF!</definedName>
    <definedName name="_______ME06" localSheetId="10">#REF!</definedName>
    <definedName name="_______ME06" localSheetId="7">#REF!</definedName>
    <definedName name="_______ME06" localSheetId="8">#REF!</definedName>
    <definedName name="_______ME06" localSheetId="13">#REF!</definedName>
    <definedName name="_______ME06">#REF!</definedName>
    <definedName name="_______ME07" localSheetId="9">#REF!</definedName>
    <definedName name="_______ME07" localSheetId="12">#REF!</definedName>
    <definedName name="_______ME07" localSheetId="14">#REF!</definedName>
    <definedName name="_______ME07" localSheetId="11">#REF!</definedName>
    <definedName name="_______ME07" localSheetId="10">#REF!</definedName>
    <definedName name="_______ME07" localSheetId="7">#REF!</definedName>
    <definedName name="_______ME07" localSheetId="8">#REF!</definedName>
    <definedName name="_______ME07" localSheetId="13">#REF!</definedName>
    <definedName name="_______ME07">#REF!</definedName>
    <definedName name="_______ME08" localSheetId="9">#REF!</definedName>
    <definedName name="_______ME08" localSheetId="12">#REF!</definedName>
    <definedName name="_______ME08" localSheetId="14">#REF!</definedName>
    <definedName name="_______ME08" localSheetId="11">#REF!</definedName>
    <definedName name="_______ME08" localSheetId="10">#REF!</definedName>
    <definedName name="_______ME08" localSheetId="7">#REF!</definedName>
    <definedName name="_______ME08" localSheetId="8">#REF!</definedName>
    <definedName name="_______ME08" localSheetId="13">#REF!</definedName>
    <definedName name="_______ME08">#REF!</definedName>
    <definedName name="_______ME09" localSheetId="9">#REF!</definedName>
    <definedName name="_______ME09" localSheetId="12">#REF!</definedName>
    <definedName name="_______ME09" localSheetId="14">#REF!</definedName>
    <definedName name="_______ME09" localSheetId="11">#REF!</definedName>
    <definedName name="_______ME09" localSheetId="10">#REF!</definedName>
    <definedName name="_______ME09" localSheetId="7">#REF!</definedName>
    <definedName name="_______ME09" localSheetId="8">#REF!</definedName>
    <definedName name="_______ME09" localSheetId="13">#REF!</definedName>
    <definedName name="_______ME09">#REF!</definedName>
    <definedName name="_______ME10" localSheetId="9">#REF!</definedName>
    <definedName name="_______ME10" localSheetId="12">#REF!</definedName>
    <definedName name="_______ME10" localSheetId="14">#REF!</definedName>
    <definedName name="_______ME10" localSheetId="11">#REF!</definedName>
    <definedName name="_______ME10" localSheetId="10">#REF!</definedName>
    <definedName name="_______ME10" localSheetId="7">#REF!</definedName>
    <definedName name="_______ME10" localSheetId="8">#REF!</definedName>
    <definedName name="_______ME10" localSheetId="13">#REF!</definedName>
    <definedName name="_______ME10">#REF!</definedName>
    <definedName name="_______ME11" localSheetId="9">#REF!</definedName>
    <definedName name="_______ME11" localSheetId="12">#REF!</definedName>
    <definedName name="_______ME11" localSheetId="14">#REF!</definedName>
    <definedName name="_______ME11" localSheetId="11">#REF!</definedName>
    <definedName name="_______ME11" localSheetId="10">#REF!</definedName>
    <definedName name="_______ME11" localSheetId="7">#REF!</definedName>
    <definedName name="_______ME11" localSheetId="8">#REF!</definedName>
    <definedName name="_______ME11" localSheetId="13">#REF!</definedName>
    <definedName name="_______ME11">#REF!</definedName>
    <definedName name="_______ME12" localSheetId="9">#REF!</definedName>
    <definedName name="_______ME12" localSheetId="12">#REF!</definedName>
    <definedName name="_______ME12" localSheetId="14">#REF!</definedName>
    <definedName name="_______ME12" localSheetId="11">#REF!</definedName>
    <definedName name="_______ME12" localSheetId="10">#REF!</definedName>
    <definedName name="_______ME12" localSheetId="7">#REF!</definedName>
    <definedName name="_______ME12" localSheetId="8">#REF!</definedName>
    <definedName name="_______ME12" localSheetId="13">#REF!</definedName>
    <definedName name="_______ME12">#REF!</definedName>
    <definedName name="_______ME13" localSheetId="9">#REF!</definedName>
    <definedName name="_______ME13" localSheetId="12">#REF!</definedName>
    <definedName name="_______ME13" localSheetId="14">#REF!</definedName>
    <definedName name="_______ME13" localSheetId="11">#REF!</definedName>
    <definedName name="_______ME13" localSheetId="10">#REF!</definedName>
    <definedName name="_______ME13" localSheetId="7">#REF!</definedName>
    <definedName name="_______ME13" localSheetId="8">#REF!</definedName>
    <definedName name="_______ME13" localSheetId="13">#REF!</definedName>
    <definedName name="_______ME13">#REF!</definedName>
    <definedName name="_______ME14" localSheetId="9">#REF!</definedName>
    <definedName name="_______ME14" localSheetId="12">#REF!</definedName>
    <definedName name="_______ME14" localSheetId="14">#REF!</definedName>
    <definedName name="_______ME14" localSheetId="11">#REF!</definedName>
    <definedName name="_______ME14" localSheetId="10">#REF!</definedName>
    <definedName name="_______ME14" localSheetId="7">#REF!</definedName>
    <definedName name="_______ME14" localSheetId="8">#REF!</definedName>
    <definedName name="_______ME14" localSheetId="13">#REF!</definedName>
    <definedName name="_______ME14">#REF!</definedName>
    <definedName name="_______ME15" localSheetId="9">#REF!</definedName>
    <definedName name="_______ME15" localSheetId="12">#REF!</definedName>
    <definedName name="_______ME15" localSheetId="14">#REF!</definedName>
    <definedName name="_______ME15" localSheetId="11">#REF!</definedName>
    <definedName name="_______ME15" localSheetId="10">#REF!</definedName>
    <definedName name="_______ME15" localSheetId="7">#REF!</definedName>
    <definedName name="_______ME15" localSheetId="8">#REF!</definedName>
    <definedName name="_______ME15" localSheetId="13">#REF!</definedName>
    <definedName name="_______ME15">#REF!</definedName>
    <definedName name="_______ME16" localSheetId="9">#REF!</definedName>
    <definedName name="_______ME16" localSheetId="12">#REF!</definedName>
    <definedName name="_______ME16" localSheetId="14">#REF!</definedName>
    <definedName name="_______ME16" localSheetId="11">#REF!</definedName>
    <definedName name="_______ME16" localSheetId="10">#REF!</definedName>
    <definedName name="_______ME16" localSheetId="7">#REF!</definedName>
    <definedName name="_______ME16" localSheetId="8">#REF!</definedName>
    <definedName name="_______ME16" localSheetId="13">#REF!</definedName>
    <definedName name="_______ME16">#REF!</definedName>
    <definedName name="_______ME17" localSheetId="9">#REF!</definedName>
    <definedName name="_______ME17" localSheetId="12">#REF!</definedName>
    <definedName name="_______ME17" localSheetId="14">#REF!</definedName>
    <definedName name="_______ME17" localSheetId="11">#REF!</definedName>
    <definedName name="_______ME17" localSheetId="10">#REF!</definedName>
    <definedName name="_______ME17" localSheetId="7">#REF!</definedName>
    <definedName name="_______ME17" localSheetId="8">#REF!</definedName>
    <definedName name="_______ME17" localSheetId="13">#REF!</definedName>
    <definedName name="_______ME17">#REF!</definedName>
    <definedName name="_______ME18" localSheetId="9">#REF!</definedName>
    <definedName name="_______ME18" localSheetId="12">#REF!</definedName>
    <definedName name="_______ME18" localSheetId="14">#REF!</definedName>
    <definedName name="_______ME18" localSheetId="11">#REF!</definedName>
    <definedName name="_______ME18" localSheetId="10">#REF!</definedName>
    <definedName name="_______ME18" localSheetId="7">#REF!</definedName>
    <definedName name="_______ME18" localSheetId="8">#REF!</definedName>
    <definedName name="_______ME18" localSheetId="13">#REF!</definedName>
    <definedName name="_______ME18">#REF!</definedName>
    <definedName name="_______ME19" localSheetId="9">#REF!</definedName>
    <definedName name="_______ME19" localSheetId="12">#REF!</definedName>
    <definedName name="_______ME19" localSheetId="14">#REF!</definedName>
    <definedName name="_______ME19" localSheetId="11">#REF!</definedName>
    <definedName name="_______ME19" localSheetId="10">#REF!</definedName>
    <definedName name="_______ME19" localSheetId="7">#REF!</definedName>
    <definedName name="_______ME19" localSheetId="8">#REF!</definedName>
    <definedName name="_______ME19" localSheetId="13">#REF!</definedName>
    <definedName name="_______ME19">#REF!</definedName>
    <definedName name="_______ME20" localSheetId="9">#REF!</definedName>
    <definedName name="_______ME20" localSheetId="12">#REF!</definedName>
    <definedName name="_______ME20" localSheetId="14">#REF!</definedName>
    <definedName name="_______ME20" localSheetId="11">#REF!</definedName>
    <definedName name="_______ME20" localSheetId="10">#REF!</definedName>
    <definedName name="_______ME20" localSheetId="7">#REF!</definedName>
    <definedName name="_______ME20" localSheetId="8">#REF!</definedName>
    <definedName name="_______ME20" localSheetId="13">#REF!</definedName>
    <definedName name="_______ME20">#REF!</definedName>
    <definedName name="_______ME21" localSheetId="9">#REF!</definedName>
    <definedName name="_______ME21" localSheetId="12">#REF!</definedName>
    <definedName name="_______ME21" localSheetId="14">#REF!</definedName>
    <definedName name="_______ME21" localSheetId="11">#REF!</definedName>
    <definedName name="_______ME21" localSheetId="10">#REF!</definedName>
    <definedName name="_______ME21" localSheetId="7">#REF!</definedName>
    <definedName name="_______ME21" localSheetId="8">#REF!</definedName>
    <definedName name="_______ME21" localSheetId="13">#REF!</definedName>
    <definedName name="_______ME21">#REF!</definedName>
    <definedName name="_______ME22" localSheetId="9">#REF!</definedName>
    <definedName name="_______ME22" localSheetId="12">#REF!</definedName>
    <definedName name="_______ME22" localSheetId="14">#REF!</definedName>
    <definedName name="_______ME22" localSheetId="11">#REF!</definedName>
    <definedName name="_______ME22" localSheetId="10">#REF!</definedName>
    <definedName name="_______ME22" localSheetId="7">#REF!</definedName>
    <definedName name="_______ME22" localSheetId="8">#REF!</definedName>
    <definedName name="_______ME22" localSheetId="13">#REF!</definedName>
    <definedName name="_______ME22">#REF!</definedName>
    <definedName name="_______ME23" localSheetId="9">#REF!</definedName>
    <definedName name="_______ME23" localSheetId="12">#REF!</definedName>
    <definedName name="_______ME23" localSheetId="14">#REF!</definedName>
    <definedName name="_______ME23" localSheetId="11">#REF!</definedName>
    <definedName name="_______ME23" localSheetId="10">#REF!</definedName>
    <definedName name="_______ME23" localSheetId="7">#REF!</definedName>
    <definedName name="_______ME23" localSheetId="8">#REF!</definedName>
    <definedName name="_______ME23" localSheetId="13">#REF!</definedName>
    <definedName name="_______ME23">#REF!</definedName>
    <definedName name="_______ME24" localSheetId="9">#REF!</definedName>
    <definedName name="_______ME24" localSheetId="12">#REF!</definedName>
    <definedName name="_______ME24" localSheetId="14">#REF!</definedName>
    <definedName name="_______ME24" localSheetId="11">#REF!</definedName>
    <definedName name="_______ME24" localSheetId="10">#REF!</definedName>
    <definedName name="_______ME24" localSheetId="7">#REF!</definedName>
    <definedName name="_______ME24" localSheetId="8">#REF!</definedName>
    <definedName name="_______ME24" localSheetId="13">#REF!</definedName>
    <definedName name="_______ME24">#REF!</definedName>
    <definedName name="_______ME25" localSheetId="9">#REF!</definedName>
    <definedName name="_______ME25" localSheetId="12">#REF!</definedName>
    <definedName name="_______ME25" localSheetId="14">#REF!</definedName>
    <definedName name="_______ME25" localSheetId="11">#REF!</definedName>
    <definedName name="_______ME25" localSheetId="10">#REF!</definedName>
    <definedName name="_______ME25" localSheetId="7">#REF!</definedName>
    <definedName name="_______ME25" localSheetId="8">#REF!</definedName>
    <definedName name="_______ME25" localSheetId="13">#REF!</definedName>
    <definedName name="_______ME25">#REF!</definedName>
    <definedName name="_______ME26" localSheetId="9">#REF!</definedName>
    <definedName name="_______ME26" localSheetId="12">#REF!</definedName>
    <definedName name="_______ME26" localSheetId="14">#REF!</definedName>
    <definedName name="_______ME26" localSheetId="11">#REF!</definedName>
    <definedName name="_______ME26" localSheetId="10">#REF!</definedName>
    <definedName name="_______ME26" localSheetId="7">#REF!</definedName>
    <definedName name="_______ME26" localSheetId="8">#REF!</definedName>
    <definedName name="_______ME26" localSheetId="13">#REF!</definedName>
    <definedName name="_______ME26">#REF!</definedName>
    <definedName name="_______ME27" localSheetId="9">#REF!</definedName>
    <definedName name="_______ME27" localSheetId="12">#REF!</definedName>
    <definedName name="_______ME27" localSheetId="14">#REF!</definedName>
    <definedName name="_______ME27" localSheetId="11">#REF!</definedName>
    <definedName name="_______ME27" localSheetId="10">#REF!</definedName>
    <definedName name="_______ME27" localSheetId="7">#REF!</definedName>
    <definedName name="_______ME27" localSheetId="8">#REF!</definedName>
    <definedName name="_______ME27" localSheetId="13">#REF!</definedName>
    <definedName name="_______ME27">#REF!</definedName>
    <definedName name="_______ME28" localSheetId="9">#REF!</definedName>
    <definedName name="_______ME28" localSheetId="12">#REF!</definedName>
    <definedName name="_______ME28" localSheetId="14">#REF!</definedName>
    <definedName name="_______ME28" localSheetId="11">#REF!</definedName>
    <definedName name="_______ME28" localSheetId="10">#REF!</definedName>
    <definedName name="_______ME28" localSheetId="7">#REF!</definedName>
    <definedName name="_______ME28" localSheetId="8">#REF!</definedName>
    <definedName name="_______ME28" localSheetId="13">#REF!</definedName>
    <definedName name="_______ME28">#REF!</definedName>
    <definedName name="_______ME29" localSheetId="9">#REF!</definedName>
    <definedName name="_______ME29" localSheetId="12">#REF!</definedName>
    <definedName name="_______ME29" localSheetId="14">#REF!</definedName>
    <definedName name="_______ME29" localSheetId="11">#REF!</definedName>
    <definedName name="_______ME29" localSheetId="10">#REF!</definedName>
    <definedName name="_______ME29" localSheetId="7">#REF!</definedName>
    <definedName name="_______ME29" localSheetId="8">#REF!</definedName>
    <definedName name="_______ME29" localSheetId="13">#REF!</definedName>
    <definedName name="_______ME29">#REF!</definedName>
    <definedName name="_______ME30" localSheetId="9">#REF!</definedName>
    <definedName name="_______ME30" localSheetId="12">#REF!</definedName>
    <definedName name="_______ME30" localSheetId="14">#REF!</definedName>
    <definedName name="_______ME30" localSheetId="11">#REF!</definedName>
    <definedName name="_______ME30" localSheetId="10">#REF!</definedName>
    <definedName name="_______ME30" localSheetId="7">#REF!</definedName>
    <definedName name="_______ME30" localSheetId="8">#REF!</definedName>
    <definedName name="_______ME30" localSheetId="13">#REF!</definedName>
    <definedName name="_______ME30">#REF!</definedName>
    <definedName name="_______ME31" localSheetId="9">#REF!</definedName>
    <definedName name="_______ME31" localSheetId="12">#REF!</definedName>
    <definedName name="_______ME31" localSheetId="14">#REF!</definedName>
    <definedName name="_______ME31" localSheetId="11">#REF!</definedName>
    <definedName name="_______ME31" localSheetId="10">#REF!</definedName>
    <definedName name="_______ME31" localSheetId="7">#REF!</definedName>
    <definedName name="_______ME31" localSheetId="8">#REF!</definedName>
    <definedName name="_______ME31" localSheetId="13">#REF!</definedName>
    <definedName name="_______ME31">#REF!</definedName>
    <definedName name="_______ME32" localSheetId="9">#REF!</definedName>
    <definedName name="_______ME32" localSheetId="12">#REF!</definedName>
    <definedName name="_______ME32" localSheetId="14">#REF!</definedName>
    <definedName name="_______ME32" localSheetId="11">#REF!</definedName>
    <definedName name="_______ME32" localSheetId="10">#REF!</definedName>
    <definedName name="_______ME32" localSheetId="7">#REF!</definedName>
    <definedName name="_______ME32" localSheetId="8">#REF!</definedName>
    <definedName name="_______ME32" localSheetId="13">#REF!</definedName>
    <definedName name="_______ME32">#REF!</definedName>
    <definedName name="_______ME33" localSheetId="9">#REF!</definedName>
    <definedName name="_______ME33" localSheetId="12">#REF!</definedName>
    <definedName name="_______ME33" localSheetId="14">#REF!</definedName>
    <definedName name="_______ME33" localSheetId="11">#REF!</definedName>
    <definedName name="_______ME33" localSheetId="10">#REF!</definedName>
    <definedName name="_______ME33" localSheetId="7">#REF!</definedName>
    <definedName name="_______ME33" localSheetId="8">#REF!</definedName>
    <definedName name="_______ME33" localSheetId="13">#REF!</definedName>
    <definedName name="_______ME33">#REF!</definedName>
    <definedName name="_______ME34" localSheetId="9">#REF!</definedName>
    <definedName name="_______ME34" localSheetId="12">#REF!</definedName>
    <definedName name="_______ME34" localSheetId="14">#REF!</definedName>
    <definedName name="_______ME34" localSheetId="11">#REF!</definedName>
    <definedName name="_______ME34" localSheetId="10">#REF!</definedName>
    <definedName name="_______ME34" localSheetId="7">#REF!</definedName>
    <definedName name="_______ME34" localSheetId="8">#REF!</definedName>
    <definedName name="_______ME34" localSheetId="13">#REF!</definedName>
    <definedName name="_______ME34">#REF!</definedName>
    <definedName name="_______ME35" localSheetId="9">#REF!</definedName>
    <definedName name="_______ME35" localSheetId="12">#REF!</definedName>
    <definedName name="_______ME35" localSheetId="13">#REF!</definedName>
    <definedName name="_______ME35">#REF!</definedName>
    <definedName name="_______ME36" localSheetId="9">#REF!</definedName>
    <definedName name="_______ME36" localSheetId="12">#REF!</definedName>
    <definedName name="_______ME36" localSheetId="13">#REF!</definedName>
    <definedName name="_______ME36">#REF!</definedName>
    <definedName name="_______ME37" localSheetId="9">#REF!</definedName>
    <definedName name="_______ME37" localSheetId="12">#REF!</definedName>
    <definedName name="_______ME37" localSheetId="13">#REF!</definedName>
    <definedName name="_______ME37">#REF!</definedName>
    <definedName name="_______ME38" localSheetId="9">#REF!</definedName>
    <definedName name="_______ME38" localSheetId="12">#REF!</definedName>
    <definedName name="_______ME38" localSheetId="13">#REF!</definedName>
    <definedName name="_______ME38">#REF!</definedName>
    <definedName name="_______ME39" localSheetId="9">#REF!</definedName>
    <definedName name="_______ME39" localSheetId="12">#REF!</definedName>
    <definedName name="_______ME39" localSheetId="13">#REF!</definedName>
    <definedName name="_______ME39">#REF!</definedName>
    <definedName name="_______ME40" localSheetId="9">#REF!</definedName>
    <definedName name="_______ME40" localSheetId="12">#REF!</definedName>
    <definedName name="_______ME40" localSheetId="13">#REF!</definedName>
    <definedName name="_______ME40">#REF!</definedName>
    <definedName name="_______ME41" localSheetId="9">#REF!</definedName>
    <definedName name="_______ME41" localSheetId="12">#REF!</definedName>
    <definedName name="_______ME41" localSheetId="13">#REF!</definedName>
    <definedName name="_______ME41">#REF!</definedName>
    <definedName name="_______ME42" localSheetId="9">#REF!</definedName>
    <definedName name="_______ME42" localSheetId="12">#REF!</definedName>
    <definedName name="_______ME42" localSheetId="13">#REF!</definedName>
    <definedName name="_______ME42">#REF!</definedName>
    <definedName name="_______ME43" localSheetId="9">#REF!</definedName>
    <definedName name="_______ME43" localSheetId="12">#REF!</definedName>
    <definedName name="_______ME43" localSheetId="13">#REF!</definedName>
    <definedName name="_______ME43">#REF!</definedName>
    <definedName name="_______ME44" localSheetId="9">#REF!</definedName>
    <definedName name="_______ME44" localSheetId="12">#REF!</definedName>
    <definedName name="_______ME44" localSheetId="13">#REF!</definedName>
    <definedName name="_______ME44">#REF!</definedName>
    <definedName name="_______ME45" localSheetId="9">#REF!</definedName>
    <definedName name="_______ME45" localSheetId="12">#REF!</definedName>
    <definedName name="_______ME45" localSheetId="13">#REF!</definedName>
    <definedName name="_______ME45">#REF!</definedName>
    <definedName name="_______ME46" localSheetId="9">#REF!</definedName>
    <definedName name="_______ME46" localSheetId="12">#REF!</definedName>
    <definedName name="_______ME46" localSheetId="13">#REF!</definedName>
    <definedName name="_______ME46">#REF!</definedName>
    <definedName name="_______ME47" localSheetId="9">#REF!</definedName>
    <definedName name="_______ME47" localSheetId="12">#REF!</definedName>
    <definedName name="_______ME47" localSheetId="13">#REF!</definedName>
    <definedName name="_______ME47">#REF!</definedName>
    <definedName name="_______ME48" localSheetId="9">#REF!</definedName>
    <definedName name="_______ME48" localSheetId="12">#REF!</definedName>
    <definedName name="_______ME48" localSheetId="13">#REF!</definedName>
    <definedName name="_______ME48">#REF!</definedName>
    <definedName name="_______ME49" localSheetId="9">#REF!</definedName>
    <definedName name="_______ME49" localSheetId="12">#REF!</definedName>
    <definedName name="_______ME49" localSheetId="13">#REF!</definedName>
    <definedName name="_______ME49">#REF!</definedName>
    <definedName name="_______ME50" localSheetId="9">#REF!</definedName>
    <definedName name="_______ME50" localSheetId="12">#REF!</definedName>
    <definedName name="_______ME50" localSheetId="13">#REF!</definedName>
    <definedName name="_______ME50">#REF!</definedName>
    <definedName name="_______ME51" localSheetId="9">#REF!</definedName>
    <definedName name="_______ME51" localSheetId="12">#REF!</definedName>
    <definedName name="_______ME51" localSheetId="13">#REF!</definedName>
    <definedName name="_______ME51">#REF!</definedName>
    <definedName name="_______ME52" localSheetId="9">#REF!</definedName>
    <definedName name="_______ME52" localSheetId="12">#REF!</definedName>
    <definedName name="_______ME52" localSheetId="13">#REF!</definedName>
    <definedName name="_______ME52">#REF!</definedName>
    <definedName name="_______ME53" localSheetId="9">#REF!</definedName>
    <definedName name="_______ME53" localSheetId="12">#REF!</definedName>
    <definedName name="_______ME53" localSheetId="13">#REF!</definedName>
    <definedName name="_______ME53">#REF!</definedName>
    <definedName name="_______ME54" localSheetId="9">#REF!</definedName>
    <definedName name="_______ME54" localSheetId="12">#REF!</definedName>
    <definedName name="_______ME54" localSheetId="13">#REF!</definedName>
    <definedName name="_______ME54">#REF!</definedName>
    <definedName name="_______ME55" localSheetId="9">#REF!</definedName>
    <definedName name="_______ME55" localSheetId="12">#REF!</definedName>
    <definedName name="_______ME55" localSheetId="13">#REF!</definedName>
    <definedName name="_______ME55">#REF!</definedName>
    <definedName name="_______ME56" localSheetId="9">#REF!</definedName>
    <definedName name="_______ME56" localSheetId="12">#REF!</definedName>
    <definedName name="_______ME56" localSheetId="13">#REF!</definedName>
    <definedName name="_______ME56">#REF!</definedName>
    <definedName name="_______ME57" localSheetId="9">#REF!</definedName>
    <definedName name="_______ME57" localSheetId="12">#REF!</definedName>
    <definedName name="_______ME57" localSheetId="13">#REF!</definedName>
    <definedName name="_______ME57">#REF!</definedName>
    <definedName name="_______ME58" localSheetId="9">#REF!</definedName>
    <definedName name="_______ME58" localSheetId="12">#REF!</definedName>
    <definedName name="_______ME58" localSheetId="13">#REF!</definedName>
    <definedName name="_______ME58">#REF!</definedName>
    <definedName name="_______ME59" localSheetId="9">#REF!</definedName>
    <definedName name="_______ME59" localSheetId="12">#REF!</definedName>
    <definedName name="_______ME59" localSheetId="13">#REF!</definedName>
    <definedName name="_______ME59">#REF!</definedName>
    <definedName name="_______ME60" localSheetId="9">#REF!</definedName>
    <definedName name="_______ME60" localSheetId="12">#REF!</definedName>
    <definedName name="_______ME60" localSheetId="13">#REF!</definedName>
    <definedName name="_______ME60">#REF!</definedName>
    <definedName name="_______ME61" localSheetId="9">#REF!</definedName>
    <definedName name="_______ME61" localSheetId="12">#REF!</definedName>
    <definedName name="_______ME61" localSheetId="13">#REF!</definedName>
    <definedName name="_______ME61">#REF!</definedName>
    <definedName name="_______ME62" localSheetId="9">#REF!</definedName>
    <definedName name="_______ME62" localSheetId="12">#REF!</definedName>
    <definedName name="_______ME62" localSheetId="13">#REF!</definedName>
    <definedName name="_______ME62">#REF!</definedName>
    <definedName name="_______ME63" localSheetId="9">#REF!</definedName>
    <definedName name="_______ME63" localSheetId="12">#REF!</definedName>
    <definedName name="_______ME63" localSheetId="13">#REF!</definedName>
    <definedName name="_______ME63">#REF!</definedName>
    <definedName name="_______ME64" localSheetId="9">#REF!</definedName>
    <definedName name="_______ME64" localSheetId="12">#REF!</definedName>
    <definedName name="_______ME64" localSheetId="13">#REF!</definedName>
    <definedName name="_______ME64">#REF!</definedName>
    <definedName name="_______ME65" localSheetId="9">#REF!</definedName>
    <definedName name="_______ME65" localSheetId="12">#REF!</definedName>
    <definedName name="_______ME65" localSheetId="13">#REF!</definedName>
    <definedName name="_______ME65">#REF!</definedName>
    <definedName name="_______ME66" localSheetId="9">#REF!</definedName>
    <definedName name="_______ME66" localSheetId="12">#REF!</definedName>
    <definedName name="_______ME66" localSheetId="13">#REF!</definedName>
    <definedName name="_______ME66">#REF!</definedName>
    <definedName name="_______ME67" localSheetId="9">#REF!</definedName>
    <definedName name="_______ME67" localSheetId="12">#REF!</definedName>
    <definedName name="_______ME67" localSheetId="13">#REF!</definedName>
    <definedName name="_______ME67">#REF!</definedName>
    <definedName name="_______ME68" localSheetId="9">#REF!</definedName>
    <definedName name="_______ME68" localSheetId="12">#REF!</definedName>
    <definedName name="_______ME68" localSheetId="13">#REF!</definedName>
    <definedName name="_______ME68">#REF!</definedName>
    <definedName name="_______MMM01">#REF!</definedName>
    <definedName name="_______MMM02">#REF!</definedName>
    <definedName name="_______MMM03">#REF!</definedName>
    <definedName name="_______MMM04">#REF!</definedName>
    <definedName name="_______MMM05">#REF!</definedName>
    <definedName name="_______MMM06">#REF!</definedName>
    <definedName name="_______MMM07">#REF!</definedName>
    <definedName name="_______MMM08">#REF!</definedName>
    <definedName name="_______MMM09">#REF!</definedName>
    <definedName name="_______MMM10">#REF!</definedName>
    <definedName name="_______MMM11">#REF!</definedName>
    <definedName name="_______MMM12">#REF!</definedName>
    <definedName name="_______MMM13">#REF!</definedName>
    <definedName name="_______MMM14">#REF!</definedName>
    <definedName name="_______MMM15">#REF!</definedName>
    <definedName name="_______MMM16">#REF!</definedName>
    <definedName name="_______MMM17">#REF!</definedName>
    <definedName name="_______MMM18">#REF!</definedName>
    <definedName name="_______MMM19">#REF!</definedName>
    <definedName name="_______MMM20">#REF!</definedName>
    <definedName name="_______MMM21">#REF!</definedName>
    <definedName name="_______MMM22">#REF!</definedName>
    <definedName name="_______MMM23">#REF!</definedName>
    <definedName name="_______MMM24">#REF!</definedName>
    <definedName name="_______MMM25">#REF!</definedName>
    <definedName name="_______MMM26">#REF!</definedName>
    <definedName name="_______MMM27">#REF!</definedName>
    <definedName name="_______MMM28">#REF!</definedName>
    <definedName name="_______MMM29">#REF!</definedName>
    <definedName name="_______MMM30">#REF!</definedName>
    <definedName name="_______MMM31">#REF!</definedName>
    <definedName name="_______MMM32">#REF!</definedName>
    <definedName name="_______MMM33">#REF!</definedName>
    <definedName name="_______MMM34">#REF!</definedName>
    <definedName name="_______MMM35">#REF!</definedName>
    <definedName name="_______MMM36">#REF!</definedName>
    <definedName name="_______MMM37">#REF!</definedName>
    <definedName name="_______MMM38">#REF!</definedName>
    <definedName name="_______MMM39">#REF!</definedName>
    <definedName name="_______MMM40">#REF!</definedName>
    <definedName name="_______MMM41">#REF!</definedName>
    <definedName name="_______MMM411">#REF!</definedName>
    <definedName name="_______MMM42">#REF!</definedName>
    <definedName name="_______MMM43">#REF!</definedName>
    <definedName name="_______MMM44">#REF!</definedName>
    <definedName name="_______MMM45">#REF!</definedName>
    <definedName name="_______MMM46">#REF!</definedName>
    <definedName name="_______MMM47">#REF!</definedName>
    <definedName name="_______MMM48">#REF!</definedName>
    <definedName name="_______MMM49">#REF!</definedName>
    <definedName name="_______MMM50">#REF!</definedName>
    <definedName name="_______MMM51">#REF!</definedName>
    <definedName name="_______MMM52">#REF!</definedName>
    <definedName name="_______MMM53">#REF!</definedName>
    <definedName name="_______MMM54">#REF!</definedName>
    <definedName name="_______pav8" localSheetId="9">#REF!</definedName>
    <definedName name="_______pav8" localSheetId="12">#REF!</definedName>
    <definedName name="_______pav8" localSheetId="13">#REF!</definedName>
    <definedName name="_______pav8">#REF!</definedName>
    <definedName name="_______per01" localSheetId="9">#REF!</definedName>
    <definedName name="_______per01" localSheetId="12">#REF!</definedName>
    <definedName name="_______per01" localSheetId="13">#REF!</definedName>
    <definedName name="_______per01">#REF!</definedName>
    <definedName name="_______per02" localSheetId="9">#REF!</definedName>
    <definedName name="_______per02" localSheetId="12">#REF!</definedName>
    <definedName name="_______per02" localSheetId="13">#REF!</definedName>
    <definedName name="_______per02">#REF!</definedName>
    <definedName name="_______per03" localSheetId="9">#REF!</definedName>
    <definedName name="_______per03" localSheetId="12">#REF!</definedName>
    <definedName name="_______per03" localSheetId="13">#REF!</definedName>
    <definedName name="_______per03">#REF!</definedName>
    <definedName name="_______per04" localSheetId="9">#REF!</definedName>
    <definedName name="_______per04" localSheetId="12">#REF!</definedName>
    <definedName name="_______per04" localSheetId="13">#REF!</definedName>
    <definedName name="_______per04">#REF!</definedName>
    <definedName name="_______per05" localSheetId="9">#REF!</definedName>
    <definedName name="_______per05" localSheetId="12">#REF!</definedName>
    <definedName name="_______per05" localSheetId="13">#REF!</definedName>
    <definedName name="_______per05">#REF!</definedName>
    <definedName name="_______per06" localSheetId="9">#REF!</definedName>
    <definedName name="_______per06" localSheetId="12">#REF!</definedName>
    <definedName name="_______per06" localSheetId="13">#REF!</definedName>
    <definedName name="_______per06">#REF!</definedName>
    <definedName name="_______per07" localSheetId="9">#REF!</definedName>
    <definedName name="_______per07" localSheetId="12">#REF!</definedName>
    <definedName name="_______per07" localSheetId="13">#REF!</definedName>
    <definedName name="_______per07">#REF!</definedName>
    <definedName name="_______PL3" localSheetId="9">#REF!</definedName>
    <definedName name="_______PL3" localSheetId="12">#REF!</definedName>
    <definedName name="_______PL3" localSheetId="13">#REF!</definedName>
    <definedName name="_______PL3">#REF!</definedName>
    <definedName name="_______pvc1" localSheetId="9">#REF!</definedName>
    <definedName name="_______pvc1" localSheetId="12">#REF!</definedName>
    <definedName name="_______pvc1" localSheetId="14">#REF!</definedName>
    <definedName name="_______pvc1" localSheetId="11">#REF!</definedName>
    <definedName name="_______pvc1" localSheetId="10">#REF!</definedName>
    <definedName name="_______pvc1" localSheetId="7">#REF!</definedName>
    <definedName name="_______pvc1" localSheetId="8">#REF!</definedName>
    <definedName name="_______pvc1" localSheetId="13">#REF!</definedName>
    <definedName name="_______pvc1">#REF!</definedName>
    <definedName name="_______pvc12" localSheetId="9">#REF!</definedName>
    <definedName name="_______pvc12" localSheetId="12">#REF!</definedName>
    <definedName name="_______pvc12" localSheetId="14">#REF!</definedName>
    <definedName name="_______pvc12" localSheetId="11">#REF!</definedName>
    <definedName name="_______pvc12" localSheetId="10">#REF!</definedName>
    <definedName name="_______pvc12" localSheetId="7">#REF!</definedName>
    <definedName name="_______pvc12" localSheetId="8">#REF!</definedName>
    <definedName name="_______pvc12" localSheetId="13">#REF!</definedName>
    <definedName name="_______pvc12">#REF!</definedName>
    <definedName name="_______pvc3" localSheetId="9">#REF!</definedName>
    <definedName name="_______pvc3" localSheetId="12">#REF!</definedName>
    <definedName name="_______pvc3" localSheetId="13">#REF!</definedName>
    <definedName name="_______pvc3">#REF!</definedName>
    <definedName name="_______pvc34" localSheetId="9">#REF!</definedName>
    <definedName name="_______pvc34" localSheetId="12">#REF!</definedName>
    <definedName name="_______pvc34" localSheetId="14">#REF!</definedName>
    <definedName name="_______pvc34" localSheetId="11">#REF!</definedName>
    <definedName name="_______pvc34" localSheetId="10">#REF!</definedName>
    <definedName name="_______pvc34" localSheetId="7">#REF!</definedName>
    <definedName name="_______pvc34" localSheetId="8">#REF!</definedName>
    <definedName name="_______pvc34" localSheetId="13">#REF!</definedName>
    <definedName name="_______pvc34">#REF!</definedName>
    <definedName name="_______pvc4">#REF!</definedName>
    <definedName name="_______pvc44" localSheetId="9">#REF!</definedName>
    <definedName name="_______pvc44" localSheetId="12">#REF!</definedName>
    <definedName name="_______pvc44" localSheetId="13">#REF!</definedName>
    <definedName name="_______pvc44">#REF!</definedName>
    <definedName name="_______rcp100" localSheetId="9">#REF!</definedName>
    <definedName name="_______rcp100" localSheetId="12">#REF!</definedName>
    <definedName name="_______rcp100" localSheetId="13">#REF!</definedName>
    <definedName name="_______rcp100">#REF!</definedName>
    <definedName name="_______rcp60" localSheetId="9">#REF!</definedName>
    <definedName name="_______rcp60" localSheetId="12">#REF!</definedName>
    <definedName name="_______rcp60" localSheetId="13">#REF!</definedName>
    <definedName name="_______rcp60">#REF!</definedName>
    <definedName name="_______rkl1000" localSheetId="9">#REF!</definedName>
    <definedName name="_______rkl1000" localSheetId="12">#REF!</definedName>
    <definedName name="_______rkl1000" localSheetId="13">#REF!</definedName>
    <definedName name="_______rkl1000">#REF!</definedName>
    <definedName name="_______rkl200" localSheetId="9">#REF!</definedName>
    <definedName name="_______rkl200" localSheetId="12">#REF!</definedName>
    <definedName name="_______rkl200" localSheetId="13">#REF!</definedName>
    <definedName name="_______rkl200">#REF!</definedName>
    <definedName name="_______rkl300" localSheetId="9">#REF!</definedName>
    <definedName name="_______rkl300" localSheetId="12">#REF!</definedName>
    <definedName name="_______rkl300" localSheetId="13">#REF!</definedName>
    <definedName name="_______rkl300">#REF!</definedName>
    <definedName name="_______rkl400" localSheetId="9">#REF!</definedName>
    <definedName name="_______rkl400" localSheetId="12">#REF!</definedName>
    <definedName name="_______rkl400" localSheetId="13">#REF!</definedName>
    <definedName name="_______rkl400">#REF!</definedName>
    <definedName name="_______rkl500" localSheetId="9">#REF!</definedName>
    <definedName name="_______rkl500" localSheetId="12">#REF!</definedName>
    <definedName name="_______rkl500" localSheetId="13">#REF!</definedName>
    <definedName name="_______rkl500">#REF!</definedName>
    <definedName name="_______rkl600" localSheetId="9">#REF!</definedName>
    <definedName name="_______rkl600" localSheetId="12">#REF!</definedName>
    <definedName name="_______rkl600" localSheetId="13">#REF!</definedName>
    <definedName name="_______rkl600">#REF!</definedName>
    <definedName name="_______rkl700" localSheetId="9">#REF!</definedName>
    <definedName name="_______rkl700" localSheetId="12">#REF!</definedName>
    <definedName name="_______rkl700" localSheetId="13">#REF!</definedName>
    <definedName name="_______rkl700">#REF!</definedName>
    <definedName name="_______rkl800" localSheetId="9">#REF!</definedName>
    <definedName name="_______rkl800" localSheetId="12">#REF!</definedName>
    <definedName name="_______rkl800" localSheetId="13">#REF!</definedName>
    <definedName name="_______rkl800">#REF!</definedName>
    <definedName name="_______sc175" localSheetId="9">#REF!</definedName>
    <definedName name="_______sc175" localSheetId="12">#REF!</definedName>
    <definedName name="_______sc175" localSheetId="13">#REF!</definedName>
    <definedName name="_______sc175">#REF!</definedName>
    <definedName name="_______tlc20" localSheetId="9">#REF!</definedName>
    <definedName name="_______tlc20" localSheetId="12">#REF!</definedName>
    <definedName name="_______tlc20" localSheetId="13">#REF!</definedName>
    <definedName name="_______tlc20">#REF!</definedName>
    <definedName name="______bcv100" localSheetId="9">#REF!</definedName>
    <definedName name="______bcv100" localSheetId="12">#REF!</definedName>
    <definedName name="______bcv100" localSheetId="13">#REF!</definedName>
    <definedName name="______bcv100">#REF!</definedName>
    <definedName name="______bcv125" localSheetId="9">#REF!</definedName>
    <definedName name="______bcv125" localSheetId="12">#REF!</definedName>
    <definedName name="______bcv125" localSheetId="13">#REF!</definedName>
    <definedName name="______bcv125">#REF!</definedName>
    <definedName name="______bcv150" localSheetId="9">#REF!</definedName>
    <definedName name="______bcv150" localSheetId="12">#REF!</definedName>
    <definedName name="______bcv150" localSheetId="13">#REF!</definedName>
    <definedName name="______bcv150">#REF!</definedName>
    <definedName name="______bsc100" localSheetId="9">#REF!</definedName>
    <definedName name="______bsc100" localSheetId="12">#REF!</definedName>
    <definedName name="______bsc100" localSheetId="13">#REF!</definedName>
    <definedName name="______bsc100">#REF!</definedName>
    <definedName name="______cvd100" localSheetId="9">#REF!</definedName>
    <definedName name="______cvd100" localSheetId="12">#REF!</definedName>
    <definedName name="______cvd100" localSheetId="13">#REF!</definedName>
    <definedName name="______cvd100">#REF!</definedName>
    <definedName name="______cvd15" localSheetId="9">#REF!</definedName>
    <definedName name="______cvd15" localSheetId="12">#REF!</definedName>
    <definedName name="______cvd15" localSheetId="13">#REF!</definedName>
    <definedName name="______cvd15">#REF!</definedName>
    <definedName name="______cvd150" localSheetId="9">#REF!</definedName>
    <definedName name="______cvd150" localSheetId="12">#REF!</definedName>
    <definedName name="______cvd150" localSheetId="13">#REF!</definedName>
    <definedName name="______cvd150">#REF!</definedName>
    <definedName name="______cvd50" localSheetId="9">#REF!</definedName>
    <definedName name="______cvd50" localSheetId="12">#REF!</definedName>
    <definedName name="______cvd50" localSheetId="13">#REF!</definedName>
    <definedName name="______cvd50">#REF!</definedName>
    <definedName name="______cvd65" localSheetId="9">#REF!</definedName>
    <definedName name="______cvd65" localSheetId="12">#REF!</definedName>
    <definedName name="______cvd65" localSheetId="13">#REF!</definedName>
    <definedName name="______cvd65">#REF!</definedName>
    <definedName name="______daf32" localSheetId="9">#REF!</definedName>
    <definedName name="______daf32" localSheetId="12">#REF!</definedName>
    <definedName name="______daf32" localSheetId="13">#REF!</definedName>
    <definedName name="______daf32">#REF!</definedName>
    <definedName name="______daf33" localSheetId="9">#REF!</definedName>
    <definedName name="______daf33" localSheetId="12">#REF!</definedName>
    <definedName name="______daf33" localSheetId="13">#REF!</definedName>
    <definedName name="______daf33">#REF!</definedName>
    <definedName name="______DIV11" localSheetId="9">#REF!</definedName>
    <definedName name="______DIV11" localSheetId="12">#REF!</definedName>
    <definedName name="______DIV11" localSheetId="13">#REF!</definedName>
    <definedName name="______DIV11">#REF!</definedName>
    <definedName name="______EEE01" localSheetId="9">#REF!</definedName>
    <definedName name="______EEE01" localSheetId="12">#REF!</definedName>
    <definedName name="______EEE01" localSheetId="13">#REF!</definedName>
    <definedName name="______EEE01">#REF!</definedName>
    <definedName name="______EEE02" localSheetId="9">#REF!</definedName>
    <definedName name="______EEE02" localSheetId="12">#REF!</definedName>
    <definedName name="______EEE02" localSheetId="13">#REF!</definedName>
    <definedName name="______EEE02">#REF!</definedName>
    <definedName name="______EEE03" localSheetId="9">#REF!</definedName>
    <definedName name="______EEE03" localSheetId="12">#REF!</definedName>
    <definedName name="______EEE03" localSheetId="13">#REF!</definedName>
    <definedName name="______EEE03">#REF!</definedName>
    <definedName name="______EEE04" localSheetId="9">#REF!</definedName>
    <definedName name="______EEE04" localSheetId="12">#REF!</definedName>
    <definedName name="______EEE04" localSheetId="13">#REF!</definedName>
    <definedName name="______EEE04">#REF!</definedName>
    <definedName name="______EEE05" localSheetId="9">#REF!</definedName>
    <definedName name="______EEE05" localSheetId="12">#REF!</definedName>
    <definedName name="______EEE05" localSheetId="13">#REF!</definedName>
    <definedName name="______EEE05">#REF!</definedName>
    <definedName name="______EEE06" localSheetId="9">#REF!</definedName>
    <definedName name="______EEE06" localSheetId="12">#REF!</definedName>
    <definedName name="______EEE06" localSheetId="14">#REF!</definedName>
    <definedName name="______EEE06" localSheetId="11">#REF!</definedName>
    <definedName name="______EEE06" localSheetId="10">#REF!</definedName>
    <definedName name="______EEE06" localSheetId="7">#REF!</definedName>
    <definedName name="______EEE06" localSheetId="8">#REF!</definedName>
    <definedName name="______EEE06" localSheetId="13">#REF!</definedName>
    <definedName name="______EEE06">#REF!</definedName>
    <definedName name="______EEE07" localSheetId="9">#REF!</definedName>
    <definedName name="______EEE07" localSheetId="12">#REF!</definedName>
    <definedName name="______EEE07" localSheetId="13">#REF!</definedName>
    <definedName name="______EEE07">#REF!</definedName>
    <definedName name="______EEE08">#REF!</definedName>
    <definedName name="______EEE09" localSheetId="9">#REF!</definedName>
    <definedName name="______EEE09" localSheetId="12">#REF!</definedName>
    <definedName name="______EEE09" localSheetId="13">#REF!</definedName>
    <definedName name="______EEE09">#REF!</definedName>
    <definedName name="______EEE10" localSheetId="9">#REF!</definedName>
    <definedName name="______EEE10" localSheetId="12">#REF!</definedName>
    <definedName name="______EEE10" localSheetId="14">#REF!</definedName>
    <definedName name="______EEE10" localSheetId="11">#REF!</definedName>
    <definedName name="______EEE10" localSheetId="10">#REF!</definedName>
    <definedName name="______EEE10" localSheetId="7">#REF!</definedName>
    <definedName name="______EEE10" localSheetId="8">#REF!</definedName>
    <definedName name="______EEE10" localSheetId="13">#REF!</definedName>
    <definedName name="______EEE10">#REF!</definedName>
    <definedName name="______EEE11" localSheetId="9">#REF!</definedName>
    <definedName name="______EEE11" localSheetId="12">#REF!</definedName>
    <definedName name="______EEE11" localSheetId="13">#REF!</definedName>
    <definedName name="______EEE11">#REF!</definedName>
    <definedName name="______EEE12" localSheetId="9">#REF!</definedName>
    <definedName name="______EEE12" localSheetId="12">#REF!</definedName>
    <definedName name="______EEE12" localSheetId="13">#REF!</definedName>
    <definedName name="______EEE12">#REF!</definedName>
    <definedName name="______EEE13" localSheetId="9">#REF!</definedName>
    <definedName name="______EEE13" localSheetId="12">#REF!</definedName>
    <definedName name="______EEE13" localSheetId="13">#REF!</definedName>
    <definedName name="______EEE13">#REF!</definedName>
    <definedName name="______EEE14" localSheetId="9">#REF!</definedName>
    <definedName name="______EEE14" localSheetId="12">#REF!</definedName>
    <definedName name="______EEE14" localSheetId="13">#REF!</definedName>
    <definedName name="______EEE14">#REF!</definedName>
    <definedName name="______EEE15" localSheetId="9">#REF!</definedName>
    <definedName name="______EEE15" localSheetId="12">#REF!</definedName>
    <definedName name="______EEE15" localSheetId="13">#REF!</definedName>
    <definedName name="______EEE15">#REF!</definedName>
    <definedName name="______EEE16" localSheetId="9">#REF!</definedName>
    <definedName name="______EEE16" localSheetId="12">#REF!</definedName>
    <definedName name="______EEE16" localSheetId="13">#REF!</definedName>
    <definedName name="______EEE16">#REF!</definedName>
    <definedName name="______EEE17" localSheetId="9">#REF!</definedName>
    <definedName name="______EEE17" localSheetId="12">#REF!</definedName>
    <definedName name="______EEE17" localSheetId="14">#REF!</definedName>
    <definedName name="______EEE17" localSheetId="11">#REF!</definedName>
    <definedName name="______EEE17" localSheetId="10">#REF!</definedName>
    <definedName name="______EEE17" localSheetId="7">#REF!</definedName>
    <definedName name="______EEE17" localSheetId="8">#REF!</definedName>
    <definedName name="______EEE17" localSheetId="13">#REF!</definedName>
    <definedName name="______EEE17">#REF!</definedName>
    <definedName name="______EEE18" localSheetId="9">#REF!</definedName>
    <definedName name="______EEE18" localSheetId="12">#REF!</definedName>
    <definedName name="______EEE18" localSheetId="13">#REF!</definedName>
    <definedName name="______EEE18">#REF!</definedName>
    <definedName name="______EEE19" localSheetId="9">#REF!</definedName>
    <definedName name="______EEE19" localSheetId="12">#REF!</definedName>
    <definedName name="______EEE19" localSheetId="13">#REF!</definedName>
    <definedName name="______EEE19">#REF!</definedName>
    <definedName name="______EEE20" localSheetId="9">#REF!</definedName>
    <definedName name="______EEE20" localSheetId="12">#REF!</definedName>
    <definedName name="______EEE20" localSheetId="13">#REF!</definedName>
    <definedName name="______EEE20">#REF!</definedName>
    <definedName name="______EEE21" localSheetId="9">#REF!</definedName>
    <definedName name="______EEE21" localSheetId="12">#REF!</definedName>
    <definedName name="______EEE21" localSheetId="13">#REF!</definedName>
    <definedName name="______EEE21">#REF!</definedName>
    <definedName name="______EEE22" localSheetId="9">#REF!</definedName>
    <definedName name="______EEE22" localSheetId="12">#REF!</definedName>
    <definedName name="______EEE22" localSheetId="13">#REF!</definedName>
    <definedName name="______EEE22">#REF!</definedName>
    <definedName name="______EEE23" localSheetId="9">#REF!</definedName>
    <definedName name="______EEE23" localSheetId="12">#REF!</definedName>
    <definedName name="______EEE23" localSheetId="14">#REF!</definedName>
    <definedName name="______EEE23" localSheetId="11">#REF!</definedName>
    <definedName name="______EEE23" localSheetId="10">#REF!</definedName>
    <definedName name="______EEE23" localSheetId="7">#REF!</definedName>
    <definedName name="______EEE23" localSheetId="8">#REF!</definedName>
    <definedName name="______EEE23" localSheetId="13">#REF!</definedName>
    <definedName name="______EEE23">#REF!</definedName>
    <definedName name="______EEE24" localSheetId="9">#REF!</definedName>
    <definedName name="______EEE24" localSheetId="12">#REF!</definedName>
    <definedName name="______EEE24" localSheetId="13">#REF!</definedName>
    <definedName name="______EEE24">#REF!</definedName>
    <definedName name="______EEE25" localSheetId="9">#REF!</definedName>
    <definedName name="______EEE25" localSheetId="12">#REF!</definedName>
    <definedName name="______EEE25" localSheetId="13">#REF!</definedName>
    <definedName name="______EEE25">#REF!</definedName>
    <definedName name="______EEE26" localSheetId="9">#REF!</definedName>
    <definedName name="______EEE26" localSheetId="12">#REF!</definedName>
    <definedName name="______EEE26" localSheetId="13">#REF!</definedName>
    <definedName name="______EEE26">#REF!</definedName>
    <definedName name="______EEE27" localSheetId="9">#REF!</definedName>
    <definedName name="______EEE27" localSheetId="12">#REF!</definedName>
    <definedName name="______EEE27" localSheetId="13">#REF!</definedName>
    <definedName name="______EEE27">#REF!</definedName>
    <definedName name="______EEE28" localSheetId="9">#REF!</definedName>
    <definedName name="______EEE28" localSheetId="12">#REF!</definedName>
    <definedName name="______EEE28" localSheetId="13">#REF!</definedName>
    <definedName name="______EEE28">#REF!</definedName>
    <definedName name="______EEE29" localSheetId="9">#REF!</definedName>
    <definedName name="______EEE29" localSheetId="12">#REF!</definedName>
    <definedName name="______EEE29" localSheetId="13">#REF!</definedName>
    <definedName name="______EEE29">#REF!</definedName>
    <definedName name="______EEE30" localSheetId="9">#REF!</definedName>
    <definedName name="______EEE30" localSheetId="12">#REF!</definedName>
    <definedName name="______EEE30" localSheetId="13">#REF!</definedName>
    <definedName name="______EEE30">#REF!</definedName>
    <definedName name="______EEE32" localSheetId="9">#REF!</definedName>
    <definedName name="______EEE32" localSheetId="12">#REF!</definedName>
    <definedName name="______EEE32" localSheetId="13">#REF!</definedName>
    <definedName name="______EEE32">#REF!</definedName>
    <definedName name="______EEE33" localSheetId="9">#REF!</definedName>
    <definedName name="______EEE33" localSheetId="12">#REF!</definedName>
    <definedName name="______EEE33" localSheetId="13">#REF!</definedName>
    <definedName name="______EEE33">#REF!</definedName>
    <definedName name="______fjd100" localSheetId="9">#REF!</definedName>
    <definedName name="______fjd100" localSheetId="12">#REF!</definedName>
    <definedName name="______fjd100" localSheetId="13">#REF!</definedName>
    <definedName name="______fjd100">#REF!</definedName>
    <definedName name="______fjd150" localSheetId="9">#REF!</definedName>
    <definedName name="______fjd150" localSheetId="12">#REF!</definedName>
    <definedName name="______fjd150" localSheetId="13">#REF!</definedName>
    <definedName name="______fjd150">#REF!</definedName>
    <definedName name="______fjd50" localSheetId="9">#REF!</definedName>
    <definedName name="______fjd50" localSheetId="12">#REF!</definedName>
    <definedName name="______fjd50" localSheetId="13">#REF!</definedName>
    <definedName name="______fjd50">#REF!</definedName>
    <definedName name="______fjd65" localSheetId="9">#REF!</definedName>
    <definedName name="______fjd65" localSheetId="12">#REF!</definedName>
    <definedName name="______fjd65" localSheetId="13">#REF!</definedName>
    <definedName name="______fjd65">#REF!</definedName>
    <definedName name="______fmd150" localSheetId="9">#REF!</definedName>
    <definedName name="______fmd150" localSheetId="12">#REF!</definedName>
    <definedName name="______fmd150" localSheetId="13">#REF!</definedName>
    <definedName name="______fmd150">#REF!</definedName>
    <definedName name="______gk2" localSheetId="9" hidden="1">#REF!</definedName>
    <definedName name="______gk2" localSheetId="12" hidden="1">#REF!</definedName>
    <definedName name="______gk2" localSheetId="13" hidden="1">#REF!</definedName>
    <definedName name="______gk2" hidden="1">#REF!</definedName>
    <definedName name="______gti50" localSheetId="9">#REF!</definedName>
    <definedName name="______gti50" localSheetId="12">#REF!</definedName>
    <definedName name="______gti50" localSheetId="13">#REF!</definedName>
    <definedName name="______gti50">#REF!</definedName>
    <definedName name="______gti60" localSheetId="9">#REF!</definedName>
    <definedName name="______gti60" localSheetId="12">#REF!</definedName>
    <definedName name="______gti60" localSheetId="13">#REF!</definedName>
    <definedName name="______gti60">#REF!</definedName>
    <definedName name="______gvd100" localSheetId="9">#REF!</definedName>
    <definedName name="______gvd100" localSheetId="12">#REF!</definedName>
    <definedName name="______gvd100" localSheetId="13">#REF!</definedName>
    <definedName name="______gvd100">#REF!</definedName>
    <definedName name="______gvd15" localSheetId="9">#REF!</definedName>
    <definedName name="______gvd15" localSheetId="12">#REF!</definedName>
    <definedName name="______gvd15" localSheetId="13">#REF!</definedName>
    <definedName name="______gvd15">#REF!</definedName>
    <definedName name="______gvd150" localSheetId="9">#REF!</definedName>
    <definedName name="______gvd150" localSheetId="12">#REF!</definedName>
    <definedName name="______gvd150" localSheetId="13">#REF!</definedName>
    <definedName name="______gvd150">#REF!</definedName>
    <definedName name="______gvd25" localSheetId="9">#REF!</definedName>
    <definedName name="______gvd25" localSheetId="12">#REF!</definedName>
    <definedName name="______gvd25" localSheetId="13">#REF!</definedName>
    <definedName name="______gvd25">#REF!</definedName>
    <definedName name="______gvd50" localSheetId="9">#REF!</definedName>
    <definedName name="______gvd50" localSheetId="12">#REF!</definedName>
    <definedName name="______gvd50" localSheetId="13">#REF!</definedName>
    <definedName name="______gvd50">#REF!</definedName>
    <definedName name="______gvd65" localSheetId="9">#REF!</definedName>
    <definedName name="______gvd65" localSheetId="12">#REF!</definedName>
    <definedName name="______gvd65" localSheetId="13">#REF!</definedName>
    <definedName name="______gvd65">#REF!</definedName>
    <definedName name="______HAL1" localSheetId="9">#REF!</definedName>
    <definedName name="______HAL1" localSheetId="12">#REF!</definedName>
    <definedName name="______HAL1" localSheetId="13">#REF!</definedName>
    <definedName name="______HAL1">#REF!</definedName>
    <definedName name="______HAL2" localSheetId="9">#REF!</definedName>
    <definedName name="______HAL2" localSheetId="12">#REF!</definedName>
    <definedName name="______HAL2" localSheetId="13">#REF!</definedName>
    <definedName name="______HAL2">#REF!</definedName>
    <definedName name="______HAL3" localSheetId="9">#REF!</definedName>
    <definedName name="______HAL3" localSheetId="12">#REF!</definedName>
    <definedName name="______HAL3" localSheetId="13">#REF!</definedName>
    <definedName name="______HAL3">#REF!</definedName>
    <definedName name="______HAL4" localSheetId="9">#REF!</definedName>
    <definedName name="______HAL4" localSheetId="12">#REF!</definedName>
    <definedName name="______HAL4" localSheetId="13">#REF!</definedName>
    <definedName name="______HAL4">#REF!</definedName>
    <definedName name="______HAL5" localSheetId="9">#REF!</definedName>
    <definedName name="______HAL5" localSheetId="12">#REF!</definedName>
    <definedName name="______HAL5" localSheetId="13">#REF!</definedName>
    <definedName name="______HAL5">#REF!</definedName>
    <definedName name="______HAL6" localSheetId="9">#REF!</definedName>
    <definedName name="______HAL6" localSheetId="12">#REF!</definedName>
    <definedName name="______HAL6" localSheetId="13">#REF!</definedName>
    <definedName name="______HAL6">#REF!</definedName>
    <definedName name="______HAL7" localSheetId="9">#REF!</definedName>
    <definedName name="______HAL7" localSheetId="12">#REF!</definedName>
    <definedName name="______HAL7" localSheetId="13">#REF!</definedName>
    <definedName name="______HAL7">#REF!</definedName>
    <definedName name="______HAL8" localSheetId="9">#REF!</definedName>
    <definedName name="______HAL8" localSheetId="12">#REF!</definedName>
    <definedName name="______HAL8" localSheetId="13">#REF!</definedName>
    <definedName name="______HAL8">#REF!</definedName>
    <definedName name="______hdw1" localSheetId="9">#REF!</definedName>
    <definedName name="______hdw1" localSheetId="12">#REF!</definedName>
    <definedName name="______hdw1" localSheetId="13">#REF!</definedName>
    <definedName name="______hdw1">#REF!</definedName>
    <definedName name="______jum1" localSheetId="9">#REF!</definedName>
    <definedName name="______jum1" localSheetId="12">#REF!</definedName>
    <definedName name="______jum1" localSheetId="13">#REF!</definedName>
    <definedName name="______jum1">#REF!</definedName>
    <definedName name="______jum10" localSheetId="9">#REF!</definedName>
    <definedName name="______jum10" localSheetId="12">#REF!</definedName>
    <definedName name="______jum10" localSheetId="13">#REF!</definedName>
    <definedName name="______jum10">#REF!</definedName>
    <definedName name="______jum2" localSheetId="9">#REF!</definedName>
    <definedName name="______jum2" localSheetId="12">#REF!</definedName>
    <definedName name="______jum2" localSheetId="13">#REF!</definedName>
    <definedName name="______jum2">#REF!</definedName>
    <definedName name="______jum3" localSheetId="9">#REF!</definedName>
    <definedName name="______jum3" localSheetId="12">#REF!</definedName>
    <definedName name="______jum3" localSheetId="13">#REF!</definedName>
    <definedName name="______jum3">#REF!</definedName>
    <definedName name="______jum4" localSheetId="9">#REF!</definedName>
    <definedName name="______jum4" localSheetId="12">#REF!</definedName>
    <definedName name="______jum4" localSheetId="13">#REF!</definedName>
    <definedName name="______jum4">#REF!</definedName>
    <definedName name="______jum5" localSheetId="9">#REF!</definedName>
    <definedName name="______jum5" localSheetId="12">#REF!</definedName>
    <definedName name="______jum5" localSheetId="13">#REF!</definedName>
    <definedName name="______jum5">#REF!</definedName>
    <definedName name="______jum6" localSheetId="9">#REF!</definedName>
    <definedName name="______jum6" localSheetId="12">#REF!</definedName>
    <definedName name="______jum6" localSheetId="13">#REF!</definedName>
    <definedName name="______jum6">#REF!</definedName>
    <definedName name="______jum7" localSheetId="9">#REF!</definedName>
    <definedName name="______jum7" localSheetId="12">#REF!</definedName>
    <definedName name="______jum7" localSheetId="13">#REF!</definedName>
    <definedName name="______jum7">#REF!</definedName>
    <definedName name="______jum8" localSheetId="9">#REF!</definedName>
    <definedName name="______jum8" localSheetId="12">#REF!</definedName>
    <definedName name="______jum8" localSheetId="13">#REF!</definedName>
    <definedName name="______jum8">#REF!</definedName>
    <definedName name="______jum9" localSheetId="9">#REF!</definedName>
    <definedName name="______jum9" localSheetId="12">#REF!</definedName>
    <definedName name="______jum9" localSheetId="13">#REF!</definedName>
    <definedName name="______jum9">#REF!</definedName>
    <definedName name="______ker1020" localSheetId="9">#REF!</definedName>
    <definedName name="______ker1020" localSheetId="12">#REF!</definedName>
    <definedName name="______ker1020" localSheetId="13">#REF!</definedName>
    <definedName name="______ker1020">#REF!</definedName>
    <definedName name="______ker2020" localSheetId="9">#REF!</definedName>
    <definedName name="______ker2020" localSheetId="12">#REF!</definedName>
    <definedName name="______ker2020" localSheetId="13">#REF!</definedName>
    <definedName name="______ker2020">#REF!</definedName>
    <definedName name="______ker2025" localSheetId="9">#REF!</definedName>
    <definedName name="______ker2025" localSheetId="12">#REF!</definedName>
    <definedName name="______ker2025" localSheetId="13">#REF!</definedName>
    <definedName name="______ker2025">#REF!</definedName>
    <definedName name="______ker3030" localSheetId="9">#REF!</definedName>
    <definedName name="______ker3030" localSheetId="12">#REF!</definedName>
    <definedName name="______ker3030" localSheetId="13">#REF!</definedName>
    <definedName name="______ker3030">#REF!</definedName>
    <definedName name="______ko2" localSheetId="9">#REF!</definedName>
    <definedName name="______ko2" localSheetId="12">#REF!</definedName>
    <definedName name="______ko2" localSheetId="13">#REF!</definedName>
    <definedName name="______ko2">#REF!</definedName>
    <definedName name="______LLL01">#REF!</definedName>
    <definedName name="______LLL02">#REF!</definedName>
    <definedName name="______LLL03">#REF!</definedName>
    <definedName name="______MDE01" localSheetId="9">#REF!</definedName>
    <definedName name="______MDE01" localSheetId="12">#REF!</definedName>
    <definedName name="______MDE01" localSheetId="13">#REF!</definedName>
    <definedName name="______MDE01">#REF!</definedName>
    <definedName name="______MDE02" localSheetId="9">#REF!</definedName>
    <definedName name="______MDE02" localSheetId="12">#REF!</definedName>
    <definedName name="______MDE02" localSheetId="13">#REF!</definedName>
    <definedName name="______MDE02">#REF!</definedName>
    <definedName name="______MDE03" localSheetId="9">#REF!</definedName>
    <definedName name="______MDE03" localSheetId="12">#REF!</definedName>
    <definedName name="______MDE03" localSheetId="13">#REF!</definedName>
    <definedName name="______MDE03">#REF!</definedName>
    <definedName name="______MDE04" localSheetId="9">#REF!</definedName>
    <definedName name="______MDE04" localSheetId="12">#REF!</definedName>
    <definedName name="______MDE04" localSheetId="13">#REF!</definedName>
    <definedName name="______MDE04">#REF!</definedName>
    <definedName name="______MDE05" localSheetId="9">#REF!</definedName>
    <definedName name="______MDE05" localSheetId="12">#REF!</definedName>
    <definedName name="______MDE05" localSheetId="13">#REF!</definedName>
    <definedName name="______MDE05">#REF!</definedName>
    <definedName name="______MDE06" localSheetId="9">#REF!</definedName>
    <definedName name="______MDE06" localSheetId="12">#REF!</definedName>
    <definedName name="______MDE06" localSheetId="13">#REF!</definedName>
    <definedName name="______MDE06">#REF!</definedName>
    <definedName name="______MDE07" localSheetId="9">#REF!</definedName>
    <definedName name="______MDE07" localSheetId="12">#REF!</definedName>
    <definedName name="______MDE07" localSheetId="13">#REF!</definedName>
    <definedName name="______MDE07">#REF!</definedName>
    <definedName name="______MDE08" localSheetId="9">#REF!</definedName>
    <definedName name="______MDE08" localSheetId="12">#REF!</definedName>
    <definedName name="______MDE08" localSheetId="13">#REF!</definedName>
    <definedName name="______MDE08">#REF!</definedName>
    <definedName name="______MDE09" localSheetId="9">#REF!</definedName>
    <definedName name="______MDE09" localSheetId="12">#REF!</definedName>
    <definedName name="______MDE09" localSheetId="13">#REF!</definedName>
    <definedName name="______MDE09">#REF!</definedName>
    <definedName name="______MDE10" localSheetId="9">#REF!</definedName>
    <definedName name="______MDE10" localSheetId="12">#REF!</definedName>
    <definedName name="______MDE10" localSheetId="13">#REF!</definedName>
    <definedName name="______MDE10">#REF!</definedName>
    <definedName name="______MDE11" localSheetId="9">#REF!</definedName>
    <definedName name="______MDE11" localSheetId="12">#REF!</definedName>
    <definedName name="______MDE11" localSheetId="13">#REF!</definedName>
    <definedName name="______MDE11">#REF!</definedName>
    <definedName name="______MDE12" localSheetId="9">#REF!</definedName>
    <definedName name="______MDE12" localSheetId="12">#REF!</definedName>
    <definedName name="______MDE12" localSheetId="13">#REF!</definedName>
    <definedName name="______MDE12">#REF!</definedName>
    <definedName name="______MDE13" localSheetId="9">#REF!</definedName>
    <definedName name="______MDE13" localSheetId="12">#REF!</definedName>
    <definedName name="______MDE13" localSheetId="13">#REF!</definedName>
    <definedName name="______MDE13">#REF!</definedName>
    <definedName name="______MDE14" localSheetId="9">#REF!</definedName>
    <definedName name="______MDE14" localSheetId="12">#REF!</definedName>
    <definedName name="______MDE14" localSheetId="13">#REF!</definedName>
    <definedName name="______MDE14">#REF!</definedName>
    <definedName name="______MDE15" localSheetId="9">#REF!</definedName>
    <definedName name="______MDE15" localSheetId="12">#REF!</definedName>
    <definedName name="______MDE15" localSheetId="13">#REF!</definedName>
    <definedName name="______MDE15">#REF!</definedName>
    <definedName name="______MDE16" localSheetId="9">#REF!</definedName>
    <definedName name="______MDE16" localSheetId="12">#REF!</definedName>
    <definedName name="______MDE16" localSheetId="13">#REF!</definedName>
    <definedName name="______MDE16">#REF!</definedName>
    <definedName name="______MDE17" localSheetId="9">#REF!</definedName>
    <definedName name="______MDE17" localSheetId="12">#REF!</definedName>
    <definedName name="______MDE17" localSheetId="13">#REF!</definedName>
    <definedName name="______MDE17">#REF!</definedName>
    <definedName name="______MDE18" localSheetId="9">#REF!</definedName>
    <definedName name="______MDE18" localSheetId="12">#REF!</definedName>
    <definedName name="______MDE18" localSheetId="13">#REF!</definedName>
    <definedName name="______MDE18">#REF!</definedName>
    <definedName name="______MDE19" localSheetId="9">#REF!</definedName>
    <definedName name="______MDE19" localSheetId="12">#REF!</definedName>
    <definedName name="______MDE19" localSheetId="13">#REF!</definedName>
    <definedName name="______MDE19">#REF!</definedName>
    <definedName name="______MDE20" localSheetId="9">#REF!</definedName>
    <definedName name="______MDE20" localSheetId="12">#REF!</definedName>
    <definedName name="______MDE20" localSheetId="13">#REF!</definedName>
    <definedName name="______MDE20">#REF!</definedName>
    <definedName name="______MDE21" localSheetId="9">#REF!</definedName>
    <definedName name="______MDE21" localSheetId="12">#REF!</definedName>
    <definedName name="______MDE21" localSheetId="13">#REF!</definedName>
    <definedName name="______MDE21">#REF!</definedName>
    <definedName name="______MDE22" localSheetId="9">#REF!</definedName>
    <definedName name="______MDE22" localSheetId="12">#REF!</definedName>
    <definedName name="______MDE22" localSheetId="13">#REF!</definedName>
    <definedName name="______MDE22">#REF!</definedName>
    <definedName name="______MDE23" localSheetId="9">#REF!</definedName>
    <definedName name="______MDE23" localSheetId="12">#REF!</definedName>
    <definedName name="______MDE23" localSheetId="13">#REF!</definedName>
    <definedName name="______MDE23">#REF!</definedName>
    <definedName name="______MDE24" localSheetId="9">#REF!</definedName>
    <definedName name="______MDE24" localSheetId="12">#REF!</definedName>
    <definedName name="______MDE24" localSheetId="13">#REF!</definedName>
    <definedName name="______MDE24">#REF!</definedName>
    <definedName name="______MDE25" localSheetId="9">#REF!</definedName>
    <definedName name="______MDE25" localSheetId="12">#REF!</definedName>
    <definedName name="______MDE25" localSheetId="13">#REF!</definedName>
    <definedName name="______MDE25">#REF!</definedName>
    <definedName name="______MDE26" localSheetId="9">#REF!</definedName>
    <definedName name="______MDE26" localSheetId="12">#REF!</definedName>
    <definedName name="______MDE26" localSheetId="13">#REF!</definedName>
    <definedName name="______MDE26">#REF!</definedName>
    <definedName name="______MDE27" localSheetId="9">#REF!</definedName>
    <definedName name="______MDE27" localSheetId="12">#REF!</definedName>
    <definedName name="______MDE27" localSheetId="13">#REF!</definedName>
    <definedName name="______MDE27">#REF!</definedName>
    <definedName name="______MDE28" localSheetId="9">#REF!</definedName>
    <definedName name="______MDE28" localSheetId="12">#REF!</definedName>
    <definedName name="______MDE28" localSheetId="13">#REF!</definedName>
    <definedName name="______MDE28">#REF!</definedName>
    <definedName name="______MDE29" localSheetId="9">#REF!</definedName>
    <definedName name="______MDE29" localSheetId="12">#REF!</definedName>
    <definedName name="______MDE29" localSheetId="13">#REF!</definedName>
    <definedName name="______MDE29">#REF!</definedName>
    <definedName name="______MDE30" localSheetId="9">#REF!</definedName>
    <definedName name="______MDE30" localSheetId="12">#REF!</definedName>
    <definedName name="______MDE30" localSheetId="13">#REF!</definedName>
    <definedName name="______MDE30">#REF!</definedName>
    <definedName name="______MDE31" localSheetId="9">#REF!</definedName>
    <definedName name="______MDE31" localSheetId="12">#REF!</definedName>
    <definedName name="______MDE31" localSheetId="13">#REF!</definedName>
    <definedName name="______MDE31">#REF!</definedName>
    <definedName name="______MDE32" localSheetId="9">#REF!</definedName>
    <definedName name="______MDE32" localSheetId="12">#REF!</definedName>
    <definedName name="______MDE32" localSheetId="13">#REF!</definedName>
    <definedName name="______MDE32">#REF!</definedName>
    <definedName name="______MDE33" localSheetId="9">#REF!</definedName>
    <definedName name="______MDE33" localSheetId="12">#REF!</definedName>
    <definedName name="______MDE33" localSheetId="13">#REF!</definedName>
    <definedName name="______MDE33">#REF!</definedName>
    <definedName name="______MDE34" localSheetId="9">#REF!</definedName>
    <definedName name="______MDE34" localSheetId="12">#REF!</definedName>
    <definedName name="______MDE34" localSheetId="13">#REF!</definedName>
    <definedName name="______MDE34">#REF!</definedName>
    <definedName name="______MDE35" localSheetId="9">#REF!</definedName>
    <definedName name="______MDE35" localSheetId="12">#REF!</definedName>
    <definedName name="______MDE35" localSheetId="13">#REF!</definedName>
    <definedName name="______MDE35">#REF!</definedName>
    <definedName name="______MDE36" localSheetId="9">#REF!</definedName>
    <definedName name="______MDE36" localSheetId="12">#REF!</definedName>
    <definedName name="______MDE36" localSheetId="13">#REF!</definedName>
    <definedName name="______MDE36">#REF!</definedName>
    <definedName name="______MDE37" localSheetId="9">#REF!</definedName>
    <definedName name="______MDE37" localSheetId="12">#REF!</definedName>
    <definedName name="______MDE37" localSheetId="13">#REF!</definedName>
    <definedName name="______MDE37">#REF!</definedName>
    <definedName name="______MDE38" localSheetId="9">#REF!</definedName>
    <definedName name="______MDE38" localSheetId="12">#REF!</definedName>
    <definedName name="______MDE38" localSheetId="13">#REF!</definedName>
    <definedName name="______MDE38">#REF!</definedName>
    <definedName name="______MDE39" localSheetId="9">#REF!</definedName>
    <definedName name="______MDE39" localSheetId="12">#REF!</definedName>
    <definedName name="______MDE39" localSheetId="13">#REF!</definedName>
    <definedName name="______MDE39">#REF!</definedName>
    <definedName name="______MDE40" localSheetId="9">#REF!</definedName>
    <definedName name="______MDE40" localSheetId="12">#REF!</definedName>
    <definedName name="______MDE40" localSheetId="13">#REF!</definedName>
    <definedName name="______MDE40">#REF!</definedName>
    <definedName name="______MDE41" localSheetId="9">#REF!</definedName>
    <definedName name="______MDE41" localSheetId="12">#REF!</definedName>
    <definedName name="______MDE41" localSheetId="13">#REF!</definedName>
    <definedName name="______MDE41">#REF!</definedName>
    <definedName name="______MDE42" localSheetId="9">#REF!</definedName>
    <definedName name="______MDE42" localSheetId="12">#REF!</definedName>
    <definedName name="______MDE42" localSheetId="13">#REF!</definedName>
    <definedName name="______MDE42">#REF!</definedName>
    <definedName name="______MDE43" localSheetId="9">#REF!</definedName>
    <definedName name="______MDE43" localSheetId="12">#REF!</definedName>
    <definedName name="______MDE43" localSheetId="13">#REF!</definedName>
    <definedName name="______MDE43">#REF!</definedName>
    <definedName name="______MDE44" localSheetId="9">#REF!</definedName>
    <definedName name="______MDE44" localSheetId="12">#REF!</definedName>
    <definedName name="______MDE44" localSheetId="13">#REF!</definedName>
    <definedName name="______MDE44">#REF!</definedName>
    <definedName name="______MDE45" localSheetId="9">#REF!</definedName>
    <definedName name="______MDE45" localSheetId="12">#REF!</definedName>
    <definedName name="______MDE45" localSheetId="13">#REF!</definedName>
    <definedName name="______MDE45">#REF!</definedName>
    <definedName name="______MDE46" localSheetId="9">#REF!</definedName>
    <definedName name="______MDE46" localSheetId="12">#REF!</definedName>
    <definedName name="______MDE46" localSheetId="13">#REF!</definedName>
    <definedName name="______MDE46">#REF!</definedName>
    <definedName name="______MDE47" localSheetId="9">#REF!</definedName>
    <definedName name="______MDE47" localSheetId="12">#REF!</definedName>
    <definedName name="______MDE47" localSheetId="13">#REF!</definedName>
    <definedName name="______MDE47">#REF!</definedName>
    <definedName name="______MDE48" localSheetId="9">#REF!</definedName>
    <definedName name="______MDE48" localSheetId="12">#REF!</definedName>
    <definedName name="______MDE48" localSheetId="13">#REF!</definedName>
    <definedName name="______MDE48">#REF!</definedName>
    <definedName name="______MDE49" localSheetId="9">#REF!</definedName>
    <definedName name="______MDE49" localSheetId="12">#REF!</definedName>
    <definedName name="______MDE49" localSheetId="13">#REF!</definedName>
    <definedName name="______MDE49">#REF!</definedName>
    <definedName name="______MDE50" localSheetId="9">#REF!</definedName>
    <definedName name="______MDE50" localSheetId="12">#REF!</definedName>
    <definedName name="______MDE50" localSheetId="13">#REF!</definedName>
    <definedName name="______MDE50">#REF!</definedName>
    <definedName name="______MDE51" localSheetId="9">#REF!</definedName>
    <definedName name="______MDE51" localSheetId="12">#REF!</definedName>
    <definedName name="______MDE51" localSheetId="13">#REF!</definedName>
    <definedName name="______MDE51">#REF!</definedName>
    <definedName name="______MDE52" localSheetId="9">#REF!</definedName>
    <definedName name="______MDE52" localSheetId="12">#REF!</definedName>
    <definedName name="______MDE52" localSheetId="13">#REF!</definedName>
    <definedName name="______MDE52">#REF!</definedName>
    <definedName name="______MDE53" localSheetId="9">#REF!</definedName>
    <definedName name="______MDE53" localSheetId="12">#REF!</definedName>
    <definedName name="______MDE53" localSheetId="13">#REF!</definedName>
    <definedName name="______MDE53">#REF!</definedName>
    <definedName name="______MDE54" localSheetId="9">#REF!</definedName>
    <definedName name="______MDE54" localSheetId="12">#REF!</definedName>
    <definedName name="______MDE54" localSheetId="13">#REF!</definedName>
    <definedName name="______MDE54">#REF!</definedName>
    <definedName name="______MDE55" localSheetId="9">#REF!</definedName>
    <definedName name="______MDE55" localSheetId="12">#REF!</definedName>
    <definedName name="______MDE55" localSheetId="13">#REF!</definedName>
    <definedName name="______MDE55">#REF!</definedName>
    <definedName name="______MDE56" localSheetId="9">#REF!</definedName>
    <definedName name="______MDE56" localSheetId="12">#REF!</definedName>
    <definedName name="______MDE56" localSheetId="13">#REF!</definedName>
    <definedName name="______MDE56">#REF!</definedName>
    <definedName name="______MDE57" localSheetId="9">#REF!</definedName>
    <definedName name="______MDE57" localSheetId="12">#REF!</definedName>
    <definedName name="______MDE57" localSheetId="13">#REF!</definedName>
    <definedName name="______MDE57">#REF!</definedName>
    <definedName name="______MDE58" localSheetId="9">#REF!</definedName>
    <definedName name="______MDE58" localSheetId="12">#REF!</definedName>
    <definedName name="______MDE58" localSheetId="13">#REF!</definedName>
    <definedName name="______MDE58">#REF!</definedName>
    <definedName name="______MDE59" localSheetId="9">#REF!</definedName>
    <definedName name="______MDE59" localSheetId="12">#REF!</definedName>
    <definedName name="______MDE59" localSheetId="13">#REF!</definedName>
    <definedName name="______MDE59">#REF!</definedName>
    <definedName name="______MDE60" localSheetId="9">#REF!</definedName>
    <definedName name="______MDE60" localSheetId="12">#REF!</definedName>
    <definedName name="______MDE60" localSheetId="13">#REF!</definedName>
    <definedName name="______MDE60">#REF!</definedName>
    <definedName name="______MDE61" localSheetId="9">#REF!</definedName>
    <definedName name="______MDE61" localSheetId="12">#REF!</definedName>
    <definedName name="______MDE61" localSheetId="13">#REF!</definedName>
    <definedName name="______MDE61">#REF!</definedName>
    <definedName name="______MDE62" localSheetId="9">#REF!</definedName>
    <definedName name="______MDE62" localSheetId="12">#REF!</definedName>
    <definedName name="______MDE62" localSheetId="13">#REF!</definedName>
    <definedName name="______MDE62">#REF!</definedName>
    <definedName name="______MDE63" localSheetId="9">#REF!</definedName>
    <definedName name="______MDE63" localSheetId="12">#REF!</definedName>
    <definedName name="______MDE63" localSheetId="13">#REF!</definedName>
    <definedName name="______MDE63">#REF!</definedName>
    <definedName name="______MDE64" localSheetId="9">#REF!</definedName>
    <definedName name="______MDE64" localSheetId="12">#REF!</definedName>
    <definedName name="______MDE64" localSheetId="13">#REF!</definedName>
    <definedName name="______MDE64">#REF!</definedName>
    <definedName name="______MDE65" localSheetId="9">#REF!</definedName>
    <definedName name="______MDE65" localSheetId="12">#REF!</definedName>
    <definedName name="______MDE65" localSheetId="13">#REF!</definedName>
    <definedName name="______MDE65">#REF!</definedName>
    <definedName name="______MDE66" localSheetId="9">#REF!</definedName>
    <definedName name="______MDE66" localSheetId="12">#REF!</definedName>
    <definedName name="______MDE66" localSheetId="13">#REF!</definedName>
    <definedName name="______MDE66">#REF!</definedName>
    <definedName name="______MDE67" localSheetId="9">#REF!</definedName>
    <definedName name="______MDE67" localSheetId="12">#REF!</definedName>
    <definedName name="______MDE67" localSheetId="13">#REF!</definedName>
    <definedName name="______MDE67">#REF!</definedName>
    <definedName name="______MDE68" localSheetId="9">#REF!</definedName>
    <definedName name="______MDE68" localSheetId="12">#REF!</definedName>
    <definedName name="______MDE68" localSheetId="13">#REF!</definedName>
    <definedName name="______MDE68">#REF!</definedName>
    <definedName name="______ME01" localSheetId="9">#REF!</definedName>
    <definedName name="______ME01" localSheetId="12">#REF!</definedName>
    <definedName name="______ME01" localSheetId="13">#REF!</definedName>
    <definedName name="______ME01">#REF!</definedName>
    <definedName name="______ME02" localSheetId="9">#REF!</definedName>
    <definedName name="______ME02" localSheetId="12">#REF!</definedName>
    <definedName name="______ME02" localSheetId="13">#REF!</definedName>
    <definedName name="______ME02">#REF!</definedName>
    <definedName name="______ME03" localSheetId="9">#REF!</definedName>
    <definedName name="______ME03" localSheetId="12">#REF!</definedName>
    <definedName name="______ME03" localSheetId="13">#REF!</definedName>
    <definedName name="______ME03">#REF!</definedName>
    <definedName name="______ME04" localSheetId="9">#REF!</definedName>
    <definedName name="______ME04" localSheetId="12">#REF!</definedName>
    <definedName name="______ME04" localSheetId="13">#REF!</definedName>
    <definedName name="______ME04">#REF!</definedName>
    <definedName name="______ME05" localSheetId="9">#REF!</definedName>
    <definedName name="______ME05" localSheetId="12">#REF!</definedName>
    <definedName name="______ME05" localSheetId="13">#REF!</definedName>
    <definedName name="______ME05">#REF!</definedName>
    <definedName name="______ME06" localSheetId="9">#REF!</definedName>
    <definedName name="______ME06" localSheetId="12">#REF!</definedName>
    <definedName name="______ME06" localSheetId="13">#REF!</definedName>
    <definedName name="______ME06">#REF!</definedName>
    <definedName name="______ME07" localSheetId="9">#REF!</definedName>
    <definedName name="______ME07" localSheetId="12">#REF!</definedName>
    <definedName name="______ME07" localSheetId="13">#REF!</definedName>
    <definedName name="______ME07">#REF!</definedName>
    <definedName name="______ME08" localSheetId="9">#REF!</definedName>
    <definedName name="______ME08" localSheetId="12">#REF!</definedName>
    <definedName name="______ME08" localSheetId="13">#REF!</definedName>
    <definedName name="______ME08">#REF!</definedName>
    <definedName name="______ME09" localSheetId="9">#REF!</definedName>
    <definedName name="______ME09" localSheetId="12">#REF!</definedName>
    <definedName name="______ME09" localSheetId="13">#REF!</definedName>
    <definedName name="______ME09">#REF!</definedName>
    <definedName name="______ME10" localSheetId="9">#REF!</definedName>
    <definedName name="______ME10" localSheetId="12">#REF!</definedName>
    <definedName name="______ME10" localSheetId="13">#REF!</definedName>
    <definedName name="______ME10">#REF!</definedName>
    <definedName name="______ME11" localSheetId="9">#REF!</definedName>
    <definedName name="______ME11" localSheetId="12">#REF!</definedName>
    <definedName name="______ME11" localSheetId="13">#REF!</definedName>
    <definedName name="______ME11">#REF!</definedName>
    <definedName name="______ME12" localSheetId="9">#REF!</definedName>
    <definedName name="______ME12" localSheetId="12">#REF!</definedName>
    <definedName name="______ME12" localSheetId="13">#REF!</definedName>
    <definedName name="______ME12">#REF!</definedName>
    <definedName name="______ME13" localSheetId="9">#REF!</definedName>
    <definedName name="______ME13" localSheetId="12">#REF!</definedName>
    <definedName name="______ME13" localSheetId="13">#REF!</definedName>
    <definedName name="______ME13">#REF!</definedName>
    <definedName name="______ME14" localSheetId="9">#REF!</definedName>
    <definedName name="______ME14" localSheetId="12">#REF!</definedName>
    <definedName name="______ME14" localSheetId="13">#REF!</definedName>
    <definedName name="______ME14">#REF!</definedName>
    <definedName name="______ME15" localSheetId="9">#REF!</definedName>
    <definedName name="______ME15" localSheetId="12">#REF!</definedName>
    <definedName name="______ME15" localSheetId="13">#REF!</definedName>
    <definedName name="______ME15">#REF!</definedName>
    <definedName name="______ME16" localSheetId="9">#REF!</definedName>
    <definedName name="______ME16" localSheetId="12">#REF!</definedName>
    <definedName name="______ME16" localSheetId="13">#REF!</definedName>
    <definedName name="______ME16">#REF!</definedName>
    <definedName name="______ME17" localSheetId="9">#REF!</definedName>
    <definedName name="______ME17" localSheetId="12">#REF!</definedName>
    <definedName name="______ME17" localSheetId="13">#REF!</definedName>
    <definedName name="______ME17">#REF!</definedName>
    <definedName name="______ME18" localSheetId="9">#REF!</definedName>
    <definedName name="______ME18" localSheetId="12">#REF!</definedName>
    <definedName name="______ME18" localSheetId="13">#REF!</definedName>
    <definedName name="______ME18">#REF!</definedName>
    <definedName name="______ME19" localSheetId="9">#REF!</definedName>
    <definedName name="______ME19" localSheetId="12">#REF!</definedName>
    <definedName name="______ME19" localSheetId="13">#REF!</definedName>
    <definedName name="______ME19">#REF!</definedName>
    <definedName name="______ME20" localSheetId="9">#REF!</definedName>
    <definedName name="______ME20" localSheetId="12">#REF!</definedName>
    <definedName name="______ME20" localSheetId="13">#REF!</definedName>
    <definedName name="______ME20">#REF!</definedName>
    <definedName name="______ME21" localSheetId="9">#REF!</definedName>
    <definedName name="______ME21" localSheetId="12">#REF!</definedName>
    <definedName name="______ME21" localSheetId="13">#REF!</definedName>
    <definedName name="______ME21">#REF!</definedName>
    <definedName name="______ME22" localSheetId="9">#REF!</definedName>
    <definedName name="______ME22" localSheetId="12">#REF!</definedName>
    <definedName name="______ME22" localSheetId="13">#REF!</definedName>
    <definedName name="______ME22">#REF!</definedName>
    <definedName name="______ME23" localSheetId="9">#REF!</definedName>
    <definedName name="______ME23" localSheetId="12">#REF!</definedName>
    <definedName name="______ME23" localSheetId="13">#REF!</definedName>
    <definedName name="______ME23">#REF!</definedName>
    <definedName name="______ME24" localSheetId="9">#REF!</definedName>
    <definedName name="______ME24" localSheetId="12">#REF!</definedName>
    <definedName name="______ME24" localSheetId="13">#REF!</definedName>
    <definedName name="______ME24">#REF!</definedName>
    <definedName name="______ME25" localSheetId="9">#REF!</definedName>
    <definedName name="______ME25" localSheetId="12">#REF!</definedName>
    <definedName name="______ME25" localSheetId="13">#REF!</definedName>
    <definedName name="______ME25">#REF!</definedName>
    <definedName name="______ME26" localSheetId="9">#REF!</definedName>
    <definedName name="______ME26" localSheetId="12">#REF!</definedName>
    <definedName name="______ME26" localSheetId="13">#REF!</definedName>
    <definedName name="______ME26">#REF!</definedName>
    <definedName name="______ME27" localSheetId="9">#REF!</definedName>
    <definedName name="______ME27" localSheetId="12">#REF!</definedName>
    <definedName name="______ME27" localSheetId="13">#REF!</definedName>
    <definedName name="______ME27">#REF!</definedName>
    <definedName name="______ME28" localSheetId="9">#REF!</definedName>
    <definedName name="______ME28" localSheetId="12">#REF!</definedName>
    <definedName name="______ME28" localSheetId="13">#REF!</definedName>
    <definedName name="______ME28">#REF!</definedName>
    <definedName name="______ME29" localSheetId="9">#REF!</definedName>
    <definedName name="______ME29" localSheetId="12">#REF!</definedName>
    <definedName name="______ME29" localSheetId="13">#REF!</definedName>
    <definedName name="______ME29">#REF!</definedName>
    <definedName name="______ME30" localSheetId="9">#REF!</definedName>
    <definedName name="______ME30" localSheetId="12">#REF!</definedName>
    <definedName name="______ME30" localSheetId="13">#REF!</definedName>
    <definedName name="______ME30">#REF!</definedName>
    <definedName name="______ME31" localSheetId="9">#REF!</definedName>
    <definedName name="______ME31" localSheetId="12">#REF!</definedName>
    <definedName name="______ME31" localSheetId="13">#REF!</definedName>
    <definedName name="______ME31">#REF!</definedName>
    <definedName name="______ME32" localSheetId="9">#REF!</definedName>
    <definedName name="______ME32" localSheetId="12">#REF!</definedName>
    <definedName name="______ME32" localSheetId="13">#REF!</definedName>
    <definedName name="______ME32">#REF!</definedName>
    <definedName name="______ME33" localSheetId="9">#REF!</definedName>
    <definedName name="______ME33" localSheetId="12">#REF!</definedName>
    <definedName name="______ME33" localSheetId="13">#REF!</definedName>
    <definedName name="______ME33">#REF!</definedName>
    <definedName name="______ME34" localSheetId="9">#REF!</definedName>
    <definedName name="______ME34" localSheetId="12">#REF!</definedName>
    <definedName name="______ME34" localSheetId="13">#REF!</definedName>
    <definedName name="______ME34">#REF!</definedName>
    <definedName name="______ME35" localSheetId="9">#REF!</definedName>
    <definedName name="______ME35" localSheetId="12">#REF!</definedName>
    <definedName name="______ME35" localSheetId="13">#REF!</definedName>
    <definedName name="______ME35">#REF!</definedName>
    <definedName name="______ME36" localSheetId="9">#REF!</definedName>
    <definedName name="______ME36" localSheetId="12">#REF!</definedName>
    <definedName name="______ME36" localSheetId="13">#REF!</definedName>
    <definedName name="______ME36">#REF!</definedName>
    <definedName name="______ME37" localSheetId="9">#REF!</definedName>
    <definedName name="______ME37" localSheetId="12">#REF!</definedName>
    <definedName name="______ME37" localSheetId="13">#REF!</definedName>
    <definedName name="______ME37">#REF!</definedName>
    <definedName name="______ME38" localSheetId="9">#REF!</definedName>
    <definedName name="______ME38" localSheetId="12">#REF!</definedName>
    <definedName name="______ME38" localSheetId="13">#REF!</definedName>
    <definedName name="______ME38">#REF!</definedName>
    <definedName name="______ME39" localSheetId="9">#REF!</definedName>
    <definedName name="______ME39" localSheetId="12">#REF!</definedName>
    <definedName name="______ME39" localSheetId="13">#REF!</definedName>
    <definedName name="______ME39">#REF!</definedName>
    <definedName name="______ME40" localSheetId="9">#REF!</definedName>
    <definedName name="______ME40" localSheetId="12">#REF!</definedName>
    <definedName name="______ME40" localSheetId="13">#REF!</definedName>
    <definedName name="______ME40">#REF!</definedName>
    <definedName name="______ME41" localSheetId="9">#REF!</definedName>
    <definedName name="______ME41" localSheetId="12">#REF!</definedName>
    <definedName name="______ME41" localSheetId="13">#REF!</definedName>
    <definedName name="______ME41">#REF!</definedName>
    <definedName name="______ME42" localSheetId="9">#REF!</definedName>
    <definedName name="______ME42" localSheetId="12">#REF!</definedName>
    <definedName name="______ME42" localSheetId="13">#REF!</definedName>
    <definedName name="______ME42">#REF!</definedName>
    <definedName name="______ME43" localSheetId="9">#REF!</definedName>
    <definedName name="______ME43" localSheetId="12">#REF!</definedName>
    <definedName name="______ME43" localSheetId="13">#REF!</definedName>
    <definedName name="______ME43">#REF!</definedName>
    <definedName name="______ME44" localSheetId="9">#REF!</definedName>
    <definedName name="______ME44" localSheetId="12">#REF!</definedName>
    <definedName name="______ME44" localSheetId="13">#REF!</definedName>
    <definedName name="______ME44">#REF!</definedName>
    <definedName name="______ME45" localSheetId="9">#REF!</definedName>
    <definedName name="______ME45" localSheetId="12">#REF!</definedName>
    <definedName name="______ME45" localSheetId="13">#REF!</definedName>
    <definedName name="______ME45">#REF!</definedName>
    <definedName name="______ME46" localSheetId="9">#REF!</definedName>
    <definedName name="______ME46" localSheetId="12">#REF!</definedName>
    <definedName name="______ME46" localSheetId="13">#REF!</definedName>
    <definedName name="______ME46">#REF!</definedName>
    <definedName name="______ME47" localSheetId="9">#REF!</definedName>
    <definedName name="______ME47" localSheetId="12">#REF!</definedName>
    <definedName name="______ME47" localSheetId="13">#REF!</definedName>
    <definedName name="______ME47">#REF!</definedName>
    <definedName name="______ME48" localSheetId="9">#REF!</definedName>
    <definedName name="______ME48" localSheetId="12">#REF!</definedName>
    <definedName name="______ME48" localSheetId="13">#REF!</definedName>
    <definedName name="______ME48">#REF!</definedName>
    <definedName name="______ME49" localSheetId="9">#REF!</definedName>
    <definedName name="______ME49" localSheetId="12">#REF!</definedName>
    <definedName name="______ME49" localSheetId="13">#REF!</definedName>
    <definedName name="______ME49">#REF!</definedName>
    <definedName name="______ME50" localSheetId="9">#REF!</definedName>
    <definedName name="______ME50" localSheetId="12">#REF!</definedName>
    <definedName name="______ME50" localSheetId="13">#REF!</definedName>
    <definedName name="______ME50">#REF!</definedName>
    <definedName name="______ME51" localSheetId="9">#REF!</definedName>
    <definedName name="______ME51" localSheetId="12">#REF!</definedName>
    <definedName name="______ME51" localSheetId="13">#REF!</definedName>
    <definedName name="______ME51">#REF!</definedName>
    <definedName name="______ME52" localSheetId="9">#REF!</definedName>
    <definedName name="______ME52" localSheetId="12">#REF!</definedName>
    <definedName name="______ME52" localSheetId="13">#REF!</definedName>
    <definedName name="______ME52">#REF!</definedName>
    <definedName name="______ME53" localSheetId="9">#REF!</definedName>
    <definedName name="______ME53" localSheetId="12">#REF!</definedName>
    <definedName name="______ME53" localSheetId="13">#REF!</definedName>
    <definedName name="______ME53">#REF!</definedName>
    <definedName name="______ME54" localSheetId="9">#REF!</definedName>
    <definedName name="______ME54" localSheetId="12">#REF!</definedName>
    <definedName name="______ME54" localSheetId="13">#REF!</definedName>
    <definedName name="______ME54">#REF!</definedName>
    <definedName name="______ME55" localSheetId="9">#REF!</definedName>
    <definedName name="______ME55" localSheetId="12">#REF!</definedName>
    <definedName name="______ME55" localSheetId="13">#REF!</definedName>
    <definedName name="______ME55">#REF!</definedName>
    <definedName name="______ME56" localSheetId="9">#REF!</definedName>
    <definedName name="______ME56" localSheetId="12">#REF!</definedName>
    <definedName name="______ME56" localSheetId="13">#REF!</definedName>
    <definedName name="______ME56">#REF!</definedName>
    <definedName name="______ME57" localSheetId="9">#REF!</definedName>
    <definedName name="______ME57" localSheetId="12">#REF!</definedName>
    <definedName name="______ME57" localSheetId="13">#REF!</definedName>
    <definedName name="______ME57">#REF!</definedName>
    <definedName name="______ME58" localSheetId="9">#REF!</definedName>
    <definedName name="______ME58" localSheetId="12">#REF!</definedName>
    <definedName name="______ME58" localSheetId="13">#REF!</definedName>
    <definedName name="______ME58">#REF!</definedName>
    <definedName name="______ME59" localSheetId="9">#REF!</definedName>
    <definedName name="______ME59" localSheetId="12">#REF!</definedName>
    <definedName name="______ME59" localSheetId="13">#REF!</definedName>
    <definedName name="______ME59">#REF!</definedName>
    <definedName name="______ME60" localSheetId="9">#REF!</definedName>
    <definedName name="______ME60" localSheetId="12">#REF!</definedName>
    <definedName name="______ME60" localSheetId="13">#REF!</definedName>
    <definedName name="______ME60">#REF!</definedName>
    <definedName name="______ME61" localSheetId="9">#REF!</definedName>
    <definedName name="______ME61" localSheetId="12">#REF!</definedName>
    <definedName name="______ME61" localSheetId="13">#REF!</definedName>
    <definedName name="______ME61">#REF!</definedName>
    <definedName name="______ME62" localSheetId="9">#REF!</definedName>
    <definedName name="______ME62" localSheetId="12">#REF!</definedName>
    <definedName name="______ME62" localSheetId="13">#REF!</definedName>
    <definedName name="______ME62">#REF!</definedName>
    <definedName name="______ME63" localSheetId="9">#REF!</definedName>
    <definedName name="______ME63" localSheetId="12">#REF!</definedName>
    <definedName name="______ME63" localSheetId="13">#REF!</definedName>
    <definedName name="______ME63">#REF!</definedName>
    <definedName name="______ME64" localSheetId="9">#REF!</definedName>
    <definedName name="______ME64" localSheetId="12">#REF!</definedName>
    <definedName name="______ME64" localSheetId="13">#REF!</definedName>
    <definedName name="______ME64">#REF!</definedName>
    <definedName name="______ME65" localSheetId="9">#REF!</definedName>
    <definedName name="______ME65" localSheetId="12">#REF!</definedName>
    <definedName name="______ME65" localSheetId="13">#REF!</definedName>
    <definedName name="______ME65">#REF!</definedName>
    <definedName name="______ME66" localSheetId="9">#REF!</definedName>
    <definedName name="______ME66" localSheetId="12">#REF!</definedName>
    <definedName name="______ME66" localSheetId="13">#REF!</definedName>
    <definedName name="______ME66">#REF!</definedName>
    <definedName name="______ME67" localSheetId="9">#REF!</definedName>
    <definedName name="______ME67" localSheetId="12">#REF!</definedName>
    <definedName name="______ME67" localSheetId="13">#REF!</definedName>
    <definedName name="______ME67">#REF!</definedName>
    <definedName name="______ME68" localSheetId="9">#REF!</definedName>
    <definedName name="______ME68" localSheetId="12">#REF!</definedName>
    <definedName name="______ME68" localSheetId="13">#REF!</definedName>
    <definedName name="______ME68">#REF!</definedName>
    <definedName name="______MMM03">#REF!</definedName>
    <definedName name="______MMM18">#REF!</definedName>
    <definedName name="______MMM19">#REF!</definedName>
    <definedName name="______MMM27">#REF!</definedName>
    <definedName name="______MMM37">#REF!</definedName>
    <definedName name="______MMM39">#REF!</definedName>
    <definedName name="______pab125" localSheetId="9">#REF!</definedName>
    <definedName name="______pab125" localSheetId="12">#REF!</definedName>
    <definedName name="______pab125" localSheetId="13">#REF!</definedName>
    <definedName name="______pab125">#REF!</definedName>
    <definedName name="______pab126" localSheetId="9">#REF!</definedName>
    <definedName name="______pab126" localSheetId="12">#REF!</definedName>
    <definedName name="______pab126" localSheetId="13">#REF!</definedName>
    <definedName name="______pab126">#REF!</definedName>
    <definedName name="______pab65" localSheetId="9">#REF!</definedName>
    <definedName name="______pab65" localSheetId="12">#REF!</definedName>
    <definedName name="______pab65" localSheetId="13">#REF!</definedName>
    <definedName name="______pab65">#REF!</definedName>
    <definedName name="______pav8" localSheetId="9">#REF!</definedName>
    <definedName name="______pav8" localSheetId="12">#REF!</definedName>
    <definedName name="______pav8" localSheetId="13">#REF!</definedName>
    <definedName name="______pav8">#REF!</definedName>
    <definedName name="______pbs100" localSheetId="9">#REF!</definedName>
    <definedName name="______pbs100" localSheetId="12">#REF!</definedName>
    <definedName name="______pbs100" localSheetId="13">#REF!</definedName>
    <definedName name="______pbs100">#REF!</definedName>
    <definedName name="______pbs15" localSheetId="9">#REF!</definedName>
    <definedName name="______pbs15" localSheetId="12">#REF!</definedName>
    <definedName name="______pbs15" localSheetId="13">#REF!</definedName>
    <definedName name="______pbs15">#REF!</definedName>
    <definedName name="______pbs150" localSheetId="9">#REF!</definedName>
    <definedName name="______pbs150" localSheetId="12">#REF!</definedName>
    <definedName name="______pbs150" localSheetId="13">#REF!</definedName>
    <definedName name="______pbs150">#REF!</definedName>
    <definedName name="______pbs40" localSheetId="9">#REF!</definedName>
    <definedName name="______pbs40" localSheetId="12">#REF!</definedName>
    <definedName name="______pbs40" localSheetId="13">#REF!</definedName>
    <definedName name="______pbs40">#REF!</definedName>
    <definedName name="______pbs50" localSheetId="9">#REF!</definedName>
    <definedName name="______pbs50" localSheetId="12">#REF!</definedName>
    <definedName name="______pbs50" localSheetId="13">#REF!</definedName>
    <definedName name="______pbs50">#REF!</definedName>
    <definedName name="______pbs65" localSheetId="9">#REF!</definedName>
    <definedName name="______pbs65" localSheetId="12">#REF!</definedName>
    <definedName name="______pbs65" localSheetId="13">#REF!</definedName>
    <definedName name="______pbs65">#REF!</definedName>
    <definedName name="______pbs80" localSheetId="9">#REF!</definedName>
    <definedName name="______pbs80" localSheetId="12">#REF!</definedName>
    <definedName name="______pbs80" localSheetId="13">#REF!</definedName>
    <definedName name="______pbs80">#REF!</definedName>
    <definedName name="______per01" localSheetId="9">#REF!</definedName>
    <definedName name="______per01" localSheetId="12">#REF!</definedName>
    <definedName name="______per01" localSheetId="13">#REF!</definedName>
    <definedName name="______per01">#REF!</definedName>
    <definedName name="______per02" localSheetId="9">#REF!</definedName>
    <definedName name="______per02" localSheetId="12">#REF!</definedName>
    <definedName name="______per02" localSheetId="13">#REF!</definedName>
    <definedName name="______per02">#REF!</definedName>
    <definedName name="______per03" localSheetId="9">#REF!</definedName>
    <definedName name="______per03" localSheetId="12">#REF!</definedName>
    <definedName name="______per03" localSheetId="13">#REF!</definedName>
    <definedName name="______per03">#REF!</definedName>
    <definedName name="______per04" localSheetId="9">#REF!</definedName>
    <definedName name="______per04" localSheetId="12">#REF!</definedName>
    <definedName name="______per04" localSheetId="13">#REF!</definedName>
    <definedName name="______per04">#REF!</definedName>
    <definedName name="______per05" localSheetId="9">#REF!</definedName>
    <definedName name="______per05" localSheetId="12">#REF!</definedName>
    <definedName name="______per05" localSheetId="13">#REF!</definedName>
    <definedName name="______per05">#REF!</definedName>
    <definedName name="______per06" localSheetId="9">#REF!</definedName>
    <definedName name="______per06" localSheetId="12">#REF!</definedName>
    <definedName name="______per06" localSheetId="13">#REF!</definedName>
    <definedName name="______per06">#REF!</definedName>
    <definedName name="______per07" localSheetId="9">#REF!</definedName>
    <definedName name="______per07" localSheetId="12">#REF!</definedName>
    <definedName name="______per07" localSheetId="13">#REF!</definedName>
    <definedName name="______per07">#REF!</definedName>
    <definedName name="______PL1" localSheetId="9">#REF!</definedName>
    <definedName name="______PL1" localSheetId="12">#REF!</definedName>
    <definedName name="______PL1" localSheetId="13">#REF!</definedName>
    <definedName name="______PL1">#REF!</definedName>
    <definedName name="______PL2" localSheetId="9">#REF!</definedName>
    <definedName name="______PL2" localSheetId="12">#REF!</definedName>
    <definedName name="______PL2" localSheetId="13">#REF!</definedName>
    <definedName name="______PL2">#REF!</definedName>
    <definedName name="______pvc1" localSheetId="9">#REF!</definedName>
    <definedName name="______pvc1" localSheetId="12">#REF!</definedName>
    <definedName name="______pvc1" localSheetId="13">#REF!</definedName>
    <definedName name="______pvc1">#REF!</definedName>
    <definedName name="______pvc12" localSheetId="9">#REF!</definedName>
    <definedName name="______pvc12" localSheetId="12">#REF!</definedName>
    <definedName name="______pvc12" localSheetId="13">#REF!</definedName>
    <definedName name="______pvc12">#REF!</definedName>
    <definedName name="______pvc3" localSheetId="9">#REF!</definedName>
    <definedName name="______pvc3" localSheetId="12">#REF!</definedName>
    <definedName name="______pvc3" localSheetId="13">#REF!</definedName>
    <definedName name="______pvc3">#REF!</definedName>
    <definedName name="______pvc34" localSheetId="9">#REF!</definedName>
    <definedName name="______pvc34" localSheetId="12">#REF!</definedName>
    <definedName name="______pvc34" localSheetId="13">#REF!</definedName>
    <definedName name="______pvc34">#REF!</definedName>
    <definedName name="______pvc44" localSheetId="9">#REF!</definedName>
    <definedName name="______pvc44" localSheetId="12">#REF!</definedName>
    <definedName name="______pvc44" localSheetId="13">#REF!</definedName>
    <definedName name="______pvc44">#REF!</definedName>
    <definedName name="______rcp100" localSheetId="9">#REF!</definedName>
    <definedName name="______rcp100" localSheetId="12">#REF!</definedName>
    <definedName name="______rcp100" localSheetId="13">#REF!</definedName>
    <definedName name="______rcp100">#REF!</definedName>
    <definedName name="______rcp60" localSheetId="9">#REF!</definedName>
    <definedName name="______rcp60" localSheetId="12">#REF!</definedName>
    <definedName name="______rcp60" localSheetId="13">#REF!</definedName>
    <definedName name="______rcp60">#REF!</definedName>
    <definedName name="______rk100" localSheetId="9">#REF!</definedName>
    <definedName name="______rk100" localSheetId="12">#REF!</definedName>
    <definedName name="______rk100" localSheetId="13">#REF!</definedName>
    <definedName name="______rk100">#REF!</definedName>
    <definedName name="______rk200" localSheetId="9">#REF!</definedName>
    <definedName name="______rk200" localSheetId="12">#REF!</definedName>
    <definedName name="______rk200" localSheetId="13">#REF!</definedName>
    <definedName name="______rk200">#REF!</definedName>
    <definedName name="______rk300" localSheetId="9">#REF!</definedName>
    <definedName name="______rk300" localSheetId="12">#REF!</definedName>
    <definedName name="______rk300" localSheetId="13">#REF!</definedName>
    <definedName name="______rk300">#REF!</definedName>
    <definedName name="______rk600" localSheetId="9">#REF!</definedName>
    <definedName name="______rk600" localSheetId="12">#REF!</definedName>
    <definedName name="______rk600" localSheetId="13">#REF!</definedName>
    <definedName name="______rk600">#REF!</definedName>
    <definedName name="______rkl1200" localSheetId="9">#REF!</definedName>
    <definedName name="______rkl1200" localSheetId="12">#REF!</definedName>
    <definedName name="______rkl1200" localSheetId="13">#REF!</definedName>
    <definedName name="______rkl1200">#REF!</definedName>
    <definedName name="______sc175" localSheetId="9">#REF!</definedName>
    <definedName name="______sc175" localSheetId="12">#REF!</definedName>
    <definedName name="______sc175" localSheetId="13">#REF!</definedName>
    <definedName name="______sc175">#REF!</definedName>
    <definedName name="______sfv150" localSheetId="9">#REF!</definedName>
    <definedName name="______sfv150" localSheetId="12">#REF!</definedName>
    <definedName name="______sfv150" localSheetId="13">#REF!</definedName>
    <definedName name="______sfv150">#REF!</definedName>
    <definedName name="______std100" localSheetId="9">#REF!</definedName>
    <definedName name="______std100" localSheetId="12">#REF!</definedName>
    <definedName name="______std100" localSheetId="13">#REF!</definedName>
    <definedName name="______std100">#REF!</definedName>
    <definedName name="______std150" localSheetId="9">#REF!</definedName>
    <definedName name="______std150" localSheetId="12">#REF!</definedName>
    <definedName name="______std150" localSheetId="13">#REF!</definedName>
    <definedName name="______std150">#REF!</definedName>
    <definedName name="______std50" localSheetId="9">#REF!</definedName>
    <definedName name="______std50" localSheetId="12">#REF!</definedName>
    <definedName name="______std50" localSheetId="13">#REF!</definedName>
    <definedName name="______std50">#REF!</definedName>
    <definedName name="______std65" localSheetId="9">#REF!</definedName>
    <definedName name="______std65" localSheetId="12">#REF!</definedName>
    <definedName name="______std65" localSheetId="13">#REF!</definedName>
    <definedName name="______std65">#REF!</definedName>
    <definedName name="______tsv25" localSheetId="9">#REF!</definedName>
    <definedName name="______tsv25" localSheetId="12">#REF!</definedName>
    <definedName name="______tsv25" localSheetId="13">#REF!</definedName>
    <definedName name="______tsv25">#REF!</definedName>
    <definedName name="_____AAD3" localSheetId="9">'Anl Gali-Cabut Tunggul'!________________DIV5:'Anl Gali-Cabut Tunggul'!_______________EEE17</definedName>
    <definedName name="_____AAD3" localSheetId="12">'Anl Pek. Galian tanah di rawa '!________________DIV5:'Anl Pek. Galian tanah di rawa '!_______________EEE17</definedName>
    <definedName name="_____AAD3" localSheetId="10">________________DIV5:_______________EEE17</definedName>
    <definedName name="_____AAD3" localSheetId="8">________________DIV5:_______________EEE17</definedName>
    <definedName name="_____AAD3" localSheetId="13">'Anl Tk.alat utk tanggul'!________________DIV5:'Anl Tk.alat utk tanggul'!_______________EEE17</definedName>
    <definedName name="_____AAD3">________________DIV5:_______________EEE17</definedName>
    <definedName name="_____ADD1" localSheetId="9">'Anl Gali-Cabut Tunggul'!______________EEE07:'Anl Gali-Cabut Tunggul'!______________EEE07</definedName>
    <definedName name="_____ADD1" localSheetId="12">'Anl Pek. Galian tanah di rawa '!______________EEE07:'Anl Pek. Galian tanah di rawa '!______________EEE07</definedName>
    <definedName name="_____ADD1" localSheetId="10">______________EEE07:______________EEE07</definedName>
    <definedName name="_____ADD1" localSheetId="8">______________EEE07:______________EEE07</definedName>
    <definedName name="_____ADD1" localSheetId="13">'Anl Tk.alat utk tanggul'!______________EEE07:'Anl Tk.alat utk tanggul'!______________EEE07</definedName>
    <definedName name="_____ADD1">______________EEE07:______________EEE07</definedName>
    <definedName name="_____ADD2" localSheetId="9">'Anl Gali-Cabut Tunggul'!______________EEE07:'Anl Gali-Cabut Tunggul'!______________EEE07</definedName>
    <definedName name="_____ADD2" localSheetId="12">'Anl Pek. Galian tanah di rawa '!______________EEE07:'Anl Pek. Galian tanah di rawa '!______________EEE07</definedName>
    <definedName name="_____ADD2" localSheetId="10">______________EEE07:______________EEE07</definedName>
    <definedName name="_____ADD2" localSheetId="8">______________EEE07:______________EEE07</definedName>
    <definedName name="_____ADD2" localSheetId="13">'Anl Tk.alat utk tanggul'!______________EEE07:'Anl Tk.alat utk tanggul'!______________EEE07</definedName>
    <definedName name="_____ADD2">______________EEE07:______________EEE07</definedName>
    <definedName name="_____ADD3" localSheetId="9">'Anl Gali-Cabut Tunggul'!______________EEE07:'Anl Gali-Cabut Tunggul'!______________EEE07</definedName>
    <definedName name="_____ADD3" localSheetId="12">'Anl Pek. Galian tanah di rawa '!______________EEE07:'Anl Pek. Galian tanah di rawa '!______________EEE07</definedName>
    <definedName name="_____ADD3" localSheetId="10">______________EEE07:______________EEE07</definedName>
    <definedName name="_____ADD3" localSheetId="8">______________EEE07:______________EEE07</definedName>
    <definedName name="_____ADD3" localSheetId="13">'Anl Tk.alat utk tanggul'!______________EEE07:'Anl Tk.alat utk tanggul'!______________EEE07</definedName>
    <definedName name="_____ADD3">______________EEE07:______________EEE07</definedName>
    <definedName name="_____bsc100" localSheetId="9">#REF!</definedName>
    <definedName name="_____bsc100" localSheetId="12">#REF!</definedName>
    <definedName name="_____bsc100" localSheetId="13">#REF!</definedName>
    <definedName name="_____bsc100">#REF!</definedName>
    <definedName name="_____daf32" localSheetId="9">#REF!</definedName>
    <definedName name="_____daf32" localSheetId="12">#REF!</definedName>
    <definedName name="_____daf32" localSheetId="13">#REF!</definedName>
    <definedName name="_____daf32">#REF!</definedName>
    <definedName name="_____daf33" localSheetId="9">#REF!</definedName>
    <definedName name="_____daf33" localSheetId="12">#REF!</definedName>
    <definedName name="_____daf33" localSheetId="13">#REF!</definedName>
    <definedName name="_____daf33">#REF!</definedName>
    <definedName name="_____DIV1">#REF!</definedName>
    <definedName name="_____DIV10">#REF!</definedName>
    <definedName name="_____DIV11" localSheetId="9">#REF!</definedName>
    <definedName name="_____DIV11" localSheetId="12">#REF!</definedName>
    <definedName name="_____DIV11" localSheetId="14">#REF!</definedName>
    <definedName name="_____DIV11" localSheetId="11">#REF!</definedName>
    <definedName name="_____DIV11" localSheetId="10">#REF!</definedName>
    <definedName name="_____DIV11" localSheetId="7">#REF!</definedName>
    <definedName name="_____DIV11" localSheetId="8">#REF!</definedName>
    <definedName name="_____DIV11" localSheetId="13">#REF!</definedName>
    <definedName name="_____DIV11">#REF!</definedName>
    <definedName name="_____DIV2">#REF!</definedName>
    <definedName name="_____DIV3">#REF!</definedName>
    <definedName name="_____DIV4">#REF!</definedName>
    <definedName name="_____DIV5">#REF!</definedName>
    <definedName name="_____DIV6">#REF!</definedName>
    <definedName name="_____DIV7">#REF!</definedName>
    <definedName name="_____DIV8">#REF!</definedName>
    <definedName name="_____DIV9" localSheetId="9">#REF!</definedName>
    <definedName name="_____DIV9" localSheetId="12">#REF!</definedName>
    <definedName name="_____DIV9" localSheetId="14">#REF!</definedName>
    <definedName name="_____DIV9" localSheetId="11">#REF!</definedName>
    <definedName name="_____DIV9" localSheetId="10">#REF!</definedName>
    <definedName name="_____DIV9" localSheetId="7">#REF!</definedName>
    <definedName name="_____DIV9" localSheetId="8">#REF!</definedName>
    <definedName name="_____DIV9" localSheetId="13">#REF!</definedName>
    <definedName name="_____DIV9">#REF!</definedName>
    <definedName name="_____EEE01" localSheetId="9">#REF!</definedName>
    <definedName name="_____EEE01" localSheetId="12">#REF!</definedName>
    <definedName name="_____EEE01" localSheetId="14">#REF!</definedName>
    <definedName name="_____EEE01" localSheetId="11">#REF!</definedName>
    <definedName name="_____EEE01" localSheetId="10">#REF!</definedName>
    <definedName name="_____EEE01" localSheetId="7">#REF!</definedName>
    <definedName name="_____EEE01" localSheetId="8">#REF!</definedName>
    <definedName name="_____EEE01" localSheetId="13">#REF!</definedName>
    <definedName name="_____EEE01">#REF!</definedName>
    <definedName name="_____EEE02">#REF!</definedName>
    <definedName name="_____EEE03" localSheetId="9">#REF!</definedName>
    <definedName name="_____EEE03" localSheetId="12">#REF!</definedName>
    <definedName name="_____EEE03" localSheetId="14">#REF!</definedName>
    <definedName name="_____EEE03" localSheetId="11">#REF!</definedName>
    <definedName name="_____EEE03" localSheetId="10">#REF!</definedName>
    <definedName name="_____EEE03" localSheetId="7">#REF!</definedName>
    <definedName name="_____EEE03" localSheetId="8">#REF!</definedName>
    <definedName name="_____EEE03" localSheetId="13">#REF!</definedName>
    <definedName name="_____EEE03">#REF!</definedName>
    <definedName name="_____EEE04" localSheetId="9">#REF!</definedName>
    <definedName name="_____EEE04" localSheetId="12">#REF!</definedName>
    <definedName name="_____EEE04" localSheetId="14">#REF!</definedName>
    <definedName name="_____EEE04" localSheetId="11">#REF!</definedName>
    <definedName name="_____EEE04" localSheetId="10">#REF!</definedName>
    <definedName name="_____EEE04" localSheetId="7">#REF!</definedName>
    <definedName name="_____EEE04" localSheetId="8">#REF!</definedName>
    <definedName name="_____EEE04" localSheetId="13">#REF!</definedName>
    <definedName name="_____EEE04">#REF!</definedName>
    <definedName name="_____EEE05">#REF!</definedName>
    <definedName name="_____EEE06">#REF!</definedName>
    <definedName name="_____EEE07">#REF!</definedName>
    <definedName name="_____EEE08" localSheetId="9">#REF!</definedName>
    <definedName name="_____EEE08" localSheetId="12">#REF!</definedName>
    <definedName name="_____EEE08" localSheetId="14">#REF!</definedName>
    <definedName name="_____EEE08" localSheetId="11">#REF!</definedName>
    <definedName name="_____EEE08" localSheetId="10">#REF!</definedName>
    <definedName name="_____EEE08" localSheetId="7">#REF!</definedName>
    <definedName name="_____EEE08" localSheetId="8">#REF!</definedName>
    <definedName name="_____EEE08" localSheetId="13">#REF!</definedName>
    <definedName name="_____EEE08">#REF!</definedName>
    <definedName name="_____EEE09">#REF!</definedName>
    <definedName name="_____EEE10">#REF!</definedName>
    <definedName name="_____EEE11">#REF!</definedName>
    <definedName name="_____EEE12" localSheetId="9">#REF!</definedName>
    <definedName name="_____EEE12" localSheetId="12">#REF!</definedName>
    <definedName name="_____EEE12" localSheetId="14">#REF!</definedName>
    <definedName name="_____EEE12" localSheetId="11">#REF!</definedName>
    <definedName name="_____EEE12" localSheetId="10">#REF!</definedName>
    <definedName name="_____EEE12" localSheetId="7">#REF!</definedName>
    <definedName name="_____EEE12" localSheetId="8">#REF!</definedName>
    <definedName name="_____EEE12" localSheetId="13">#REF!</definedName>
    <definedName name="_____EEE12">#REF!</definedName>
    <definedName name="_____EEE13">#REF!</definedName>
    <definedName name="_____EEE14" localSheetId="9">#REF!</definedName>
    <definedName name="_____EEE14" localSheetId="12">#REF!</definedName>
    <definedName name="_____EEE14" localSheetId="14">#REF!</definedName>
    <definedName name="_____EEE14" localSheetId="11">#REF!</definedName>
    <definedName name="_____EEE14" localSheetId="10">#REF!</definedName>
    <definedName name="_____EEE14" localSheetId="7">#REF!</definedName>
    <definedName name="_____EEE14" localSheetId="8">#REF!</definedName>
    <definedName name="_____EEE14" localSheetId="13">#REF!</definedName>
    <definedName name="_____EEE14">#REF!</definedName>
    <definedName name="_____EEE15" localSheetId="9">#REF!</definedName>
    <definedName name="_____EEE15" localSheetId="12">#REF!</definedName>
    <definedName name="_____EEE15" localSheetId="14">#REF!</definedName>
    <definedName name="_____EEE15" localSheetId="11">#REF!</definedName>
    <definedName name="_____EEE15" localSheetId="10">#REF!</definedName>
    <definedName name="_____EEE15" localSheetId="7">#REF!</definedName>
    <definedName name="_____EEE15" localSheetId="8">#REF!</definedName>
    <definedName name="_____EEE15" localSheetId="13">#REF!</definedName>
    <definedName name="_____EEE15">#REF!</definedName>
    <definedName name="_____EEE16">#REF!</definedName>
    <definedName name="_____EEE17">#REF!</definedName>
    <definedName name="_____EEE18" localSheetId="9">#REF!</definedName>
    <definedName name="_____EEE18" localSheetId="12">#REF!</definedName>
    <definedName name="_____EEE18" localSheetId="14">#REF!</definedName>
    <definedName name="_____EEE18" localSheetId="11">#REF!</definedName>
    <definedName name="_____EEE18" localSheetId="10">#REF!</definedName>
    <definedName name="_____EEE18" localSheetId="7">#REF!</definedName>
    <definedName name="_____EEE18" localSheetId="8">#REF!</definedName>
    <definedName name="_____EEE18" localSheetId="13">#REF!</definedName>
    <definedName name="_____EEE18">#REF!</definedName>
    <definedName name="_____EEE19" localSheetId="9">#REF!</definedName>
    <definedName name="_____EEE19" localSheetId="12">#REF!</definedName>
    <definedName name="_____EEE19" localSheetId="14">#REF!</definedName>
    <definedName name="_____EEE19" localSheetId="11">#REF!</definedName>
    <definedName name="_____EEE19" localSheetId="10">#REF!</definedName>
    <definedName name="_____EEE19" localSheetId="7">#REF!</definedName>
    <definedName name="_____EEE19" localSheetId="8">#REF!</definedName>
    <definedName name="_____EEE19" localSheetId="13">#REF!</definedName>
    <definedName name="_____EEE19">#REF!</definedName>
    <definedName name="_____EEE20" localSheetId="9">#REF!</definedName>
    <definedName name="_____EEE20" localSheetId="12">#REF!</definedName>
    <definedName name="_____EEE20" localSheetId="14">#REF!</definedName>
    <definedName name="_____EEE20" localSheetId="11">#REF!</definedName>
    <definedName name="_____EEE20" localSheetId="10">#REF!</definedName>
    <definedName name="_____EEE20" localSheetId="7">#REF!</definedName>
    <definedName name="_____EEE20" localSheetId="8">#REF!</definedName>
    <definedName name="_____EEE20" localSheetId="13">#REF!</definedName>
    <definedName name="_____EEE20">#REF!</definedName>
    <definedName name="_____EEE21" localSheetId="9">#REF!</definedName>
    <definedName name="_____EEE21" localSheetId="12">#REF!</definedName>
    <definedName name="_____EEE21" localSheetId="14">#REF!</definedName>
    <definedName name="_____EEE21" localSheetId="11">#REF!</definedName>
    <definedName name="_____EEE21" localSheetId="10">#REF!</definedName>
    <definedName name="_____EEE21" localSheetId="7">#REF!</definedName>
    <definedName name="_____EEE21" localSheetId="8">#REF!</definedName>
    <definedName name="_____EEE21" localSheetId="13">#REF!</definedName>
    <definedName name="_____EEE21">#REF!</definedName>
    <definedName name="_____EEE22" localSheetId="9">#REF!</definedName>
    <definedName name="_____EEE22" localSheetId="12">#REF!</definedName>
    <definedName name="_____EEE22" localSheetId="14">#REF!</definedName>
    <definedName name="_____EEE22" localSheetId="11">#REF!</definedName>
    <definedName name="_____EEE22" localSheetId="10">#REF!</definedName>
    <definedName name="_____EEE22" localSheetId="7">#REF!</definedName>
    <definedName name="_____EEE22" localSheetId="8">#REF!</definedName>
    <definedName name="_____EEE22" localSheetId="13">#REF!</definedName>
    <definedName name="_____EEE22">#REF!</definedName>
    <definedName name="_____EEE23">#REF!</definedName>
    <definedName name="_____EEE24" localSheetId="9">#REF!</definedName>
    <definedName name="_____EEE24" localSheetId="12">#REF!</definedName>
    <definedName name="_____EEE24" localSheetId="14">#REF!</definedName>
    <definedName name="_____EEE24" localSheetId="11">#REF!</definedName>
    <definedName name="_____EEE24" localSheetId="10">#REF!</definedName>
    <definedName name="_____EEE24" localSheetId="7">#REF!</definedName>
    <definedName name="_____EEE24" localSheetId="8">#REF!</definedName>
    <definedName name="_____EEE24" localSheetId="13">#REF!</definedName>
    <definedName name="_____EEE24">#REF!</definedName>
    <definedName name="_____EEE25" localSheetId="9">#REF!</definedName>
    <definedName name="_____EEE25" localSheetId="12">#REF!</definedName>
    <definedName name="_____EEE25" localSheetId="14">#REF!</definedName>
    <definedName name="_____EEE25" localSheetId="11">#REF!</definedName>
    <definedName name="_____EEE25" localSheetId="10">#REF!</definedName>
    <definedName name="_____EEE25" localSheetId="7">#REF!</definedName>
    <definedName name="_____EEE25" localSheetId="8">#REF!</definedName>
    <definedName name="_____EEE25" localSheetId="13">#REF!</definedName>
    <definedName name="_____EEE25">#REF!</definedName>
    <definedName name="_____EEE26" localSheetId="9">#REF!</definedName>
    <definedName name="_____EEE26" localSheetId="12">#REF!</definedName>
    <definedName name="_____EEE26" localSheetId="14">#REF!</definedName>
    <definedName name="_____EEE26" localSheetId="11">#REF!</definedName>
    <definedName name="_____EEE26" localSheetId="10">#REF!</definedName>
    <definedName name="_____EEE26" localSheetId="7">#REF!</definedName>
    <definedName name="_____EEE26" localSheetId="8">#REF!</definedName>
    <definedName name="_____EEE26" localSheetId="13">#REF!</definedName>
    <definedName name="_____EEE26">#REF!</definedName>
    <definedName name="_____EEE27" localSheetId="9">#REF!</definedName>
    <definedName name="_____EEE27" localSheetId="12">#REF!</definedName>
    <definedName name="_____EEE27" localSheetId="14">#REF!</definedName>
    <definedName name="_____EEE27" localSheetId="11">#REF!</definedName>
    <definedName name="_____EEE27" localSheetId="10">#REF!</definedName>
    <definedName name="_____EEE27" localSheetId="7">#REF!</definedName>
    <definedName name="_____EEE27" localSheetId="8">#REF!</definedName>
    <definedName name="_____EEE27" localSheetId="13">#REF!</definedName>
    <definedName name="_____EEE27">#REF!</definedName>
    <definedName name="_____EEE28" localSheetId="9">#REF!</definedName>
    <definedName name="_____EEE28" localSheetId="12">#REF!</definedName>
    <definedName name="_____EEE28" localSheetId="14">#REF!</definedName>
    <definedName name="_____EEE28" localSheetId="11">#REF!</definedName>
    <definedName name="_____EEE28" localSheetId="10">#REF!</definedName>
    <definedName name="_____EEE28" localSheetId="7">#REF!</definedName>
    <definedName name="_____EEE28" localSheetId="8">#REF!</definedName>
    <definedName name="_____EEE28" localSheetId="13">#REF!</definedName>
    <definedName name="_____EEE28">#REF!</definedName>
    <definedName name="_____EEE29" localSheetId="9">#REF!</definedName>
    <definedName name="_____EEE29" localSheetId="12">#REF!</definedName>
    <definedName name="_____EEE29" localSheetId="14">#REF!</definedName>
    <definedName name="_____EEE29" localSheetId="11">#REF!</definedName>
    <definedName name="_____EEE29" localSheetId="10">#REF!</definedName>
    <definedName name="_____EEE29" localSheetId="7">#REF!</definedName>
    <definedName name="_____EEE29" localSheetId="8">#REF!</definedName>
    <definedName name="_____EEE29" localSheetId="13">#REF!</definedName>
    <definedName name="_____EEE29">#REF!</definedName>
    <definedName name="_____EEE30" localSheetId="9">#REF!</definedName>
    <definedName name="_____EEE30" localSheetId="12">#REF!</definedName>
    <definedName name="_____EEE30" localSheetId="14">#REF!</definedName>
    <definedName name="_____EEE30" localSheetId="11">#REF!</definedName>
    <definedName name="_____EEE30" localSheetId="10">#REF!</definedName>
    <definedName name="_____EEE30" localSheetId="7">#REF!</definedName>
    <definedName name="_____EEE30" localSheetId="8">#REF!</definedName>
    <definedName name="_____EEE30" localSheetId="13">#REF!</definedName>
    <definedName name="_____EEE30">#REF!</definedName>
    <definedName name="_____EEE31" localSheetId="9">#REF!</definedName>
    <definedName name="_____EEE31" localSheetId="12">#REF!</definedName>
    <definedName name="_____EEE31" localSheetId="14">#REF!</definedName>
    <definedName name="_____EEE31" localSheetId="11">#REF!</definedName>
    <definedName name="_____EEE31" localSheetId="10">#REF!</definedName>
    <definedName name="_____EEE31" localSheetId="7">#REF!</definedName>
    <definedName name="_____EEE31" localSheetId="8">#REF!</definedName>
    <definedName name="_____EEE31" localSheetId="13">#REF!</definedName>
    <definedName name="_____EEE31">#REF!</definedName>
    <definedName name="_____EEE32" localSheetId="9">#REF!</definedName>
    <definedName name="_____EEE32" localSheetId="12">#REF!</definedName>
    <definedName name="_____EEE32" localSheetId="14">#REF!</definedName>
    <definedName name="_____EEE32" localSheetId="11">#REF!</definedName>
    <definedName name="_____EEE32" localSheetId="10">#REF!</definedName>
    <definedName name="_____EEE32" localSheetId="7">#REF!</definedName>
    <definedName name="_____EEE32" localSheetId="8">#REF!</definedName>
    <definedName name="_____EEE32" localSheetId="13">#REF!</definedName>
    <definedName name="_____EEE32">#REF!</definedName>
    <definedName name="_____EEE33" localSheetId="9">#REF!</definedName>
    <definedName name="_____EEE33" localSheetId="12">#REF!</definedName>
    <definedName name="_____EEE33" localSheetId="14">#REF!</definedName>
    <definedName name="_____EEE33" localSheetId="11">#REF!</definedName>
    <definedName name="_____EEE33" localSheetId="10">#REF!</definedName>
    <definedName name="_____EEE33" localSheetId="7">#REF!</definedName>
    <definedName name="_____EEE33" localSheetId="8">#REF!</definedName>
    <definedName name="_____EEE33" localSheetId="13">#REF!</definedName>
    <definedName name="_____EEE33">#REF!</definedName>
    <definedName name="_____gk2" localSheetId="9" hidden="1">#REF!</definedName>
    <definedName name="_____gk2" localSheetId="12" hidden="1">#REF!</definedName>
    <definedName name="_____gk2" localSheetId="13" hidden="1">#REF!</definedName>
    <definedName name="_____gk2" localSheetId="15" hidden="1">#REF!</definedName>
    <definedName name="_____gk2" hidden="1">#REF!</definedName>
    <definedName name="_____gti50" localSheetId="9">#REF!</definedName>
    <definedName name="_____gti50" localSheetId="12">#REF!</definedName>
    <definedName name="_____gti50" localSheetId="13">#REF!</definedName>
    <definedName name="_____gti50">#REF!</definedName>
    <definedName name="_____gti60" localSheetId="9">#REF!</definedName>
    <definedName name="_____gti60" localSheetId="12">#REF!</definedName>
    <definedName name="_____gti60" localSheetId="13">#REF!</definedName>
    <definedName name="_____gti60">#REF!</definedName>
    <definedName name="_____HAL1" localSheetId="9">#REF!</definedName>
    <definedName name="_____HAL1" localSheetId="12">#REF!</definedName>
    <definedName name="_____HAL1" localSheetId="14">#REF!</definedName>
    <definedName name="_____HAL1" localSheetId="11">#REF!</definedName>
    <definedName name="_____HAL1" localSheetId="10">#REF!</definedName>
    <definedName name="_____HAL1" localSheetId="7">#REF!</definedName>
    <definedName name="_____HAL1" localSheetId="8">#REF!</definedName>
    <definedName name="_____HAL1" localSheetId="13">#REF!</definedName>
    <definedName name="_____HAL1">#REF!</definedName>
    <definedName name="_____HAL2" localSheetId="9">#REF!</definedName>
    <definedName name="_____HAL2" localSheetId="12">#REF!</definedName>
    <definedName name="_____HAL2" localSheetId="14">#REF!</definedName>
    <definedName name="_____HAL2" localSheetId="11">#REF!</definedName>
    <definedName name="_____HAL2" localSheetId="10">#REF!</definedName>
    <definedName name="_____HAL2" localSheetId="7">#REF!</definedName>
    <definedName name="_____HAL2" localSheetId="8">#REF!</definedName>
    <definedName name="_____HAL2" localSheetId="13">#REF!</definedName>
    <definedName name="_____HAL2">#REF!</definedName>
    <definedName name="_____HAL3" localSheetId="9">#REF!</definedName>
    <definedName name="_____HAL3" localSheetId="12">#REF!</definedName>
    <definedName name="_____HAL3" localSheetId="14">#REF!</definedName>
    <definedName name="_____HAL3" localSheetId="11">#REF!</definedName>
    <definedName name="_____HAL3" localSheetId="10">#REF!</definedName>
    <definedName name="_____HAL3" localSheetId="7">#REF!</definedName>
    <definedName name="_____HAL3" localSheetId="8">#REF!</definedName>
    <definedName name="_____HAL3" localSheetId="13">#REF!</definedName>
    <definedName name="_____HAL3">#REF!</definedName>
    <definedName name="_____HAL4" localSheetId="9">#REF!</definedName>
    <definedName name="_____HAL4" localSheetId="12">#REF!</definedName>
    <definedName name="_____HAL4" localSheetId="14">#REF!</definedName>
    <definedName name="_____HAL4" localSheetId="11">#REF!</definedName>
    <definedName name="_____HAL4" localSheetId="10">#REF!</definedName>
    <definedName name="_____HAL4" localSheetId="7">#REF!</definedName>
    <definedName name="_____HAL4" localSheetId="8">#REF!</definedName>
    <definedName name="_____HAL4" localSheetId="13">#REF!</definedName>
    <definedName name="_____HAL4">#REF!</definedName>
    <definedName name="_____HAL5" localSheetId="9">#REF!</definedName>
    <definedName name="_____HAL5" localSheetId="12">#REF!</definedName>
    <definedName name="_____HAL5" localSheetId="14">#REF!</definedName>
    <definedName name="_____HAL5" localSheetId="11">#REF!</definedName>
    <definedName name="_____HAL5" localSheetId="10">#REF!</definedName>
    <definedName name="_____HAL5" localSheetId="7">#REF!</definedName>
    <definedName name="_____HAL5" localSheetId="8">#REF!</definedName>
    <definedName name="_____HAL5" localSheetId="13">#REF!</definedName>
    <definedName name="_____HAL5">#REF!</definedName>
    <definedName name="_____HAL6" localSheetId="9">#REF!</definedName>
    <definedName name="_____HAL6" localSheetId="12">#REF!</definedName>
    <definedName name="_____HAL6" localSheetId="14">#REF!</definedName>
    <definedName name="_____HAL6" localSheetId="11">#REF!</definedName>
    <definedName name="_____HAL6" localSheetId="10">#REF!</definedName>
    <definedName name="_____HAL6" localSheetId="7">#REF!</definedName>
    <definedName name="_____HAL6" localSheetId="8">#REF!</definedName>
    <definedName name="_____HAL6" localSheetId="13">#REF!</definedName>
    <definedName name="_____HAL6">#REF!</definedName>
    <definedName name="_____HAL7" localSheetId="9">#REF!</definedName>
    <definedName name="_____HAL7" localSheetId="12">#REF!</definedName>
    <definedName name="_____HAL7" localSheetId="14">#REF!</definedName>
    <definedName name="_____HAL7" localSheetId="11">#REF!</definedName>
    <definedName name="_____HAL7" localSheetId="10">#REF!</definedName>
    <definedName name="_____HAL7" localSheetId="7">#REF!</definedName>
    <definedName name="_____HAL7" localSheetId="8">#REF!</definedName>
    <definedName name="_____HAL7" localSheetId="13">#REF!</definedName>
    <definedName name="_____HAL7">#REF!</definedName>
    <definedName name="_____HAL8" localSheetId="9">#REF!</definedName>
    <definedName name="_____HAL8" localSheetId="12">#REF!</definedName>
    <definedName name="_____HAL8" localSheetId="14">#REF!</definedName>
    <definedName name="_____HAL8" localSheetId="11">#REF!</definedName>
    <definedName name="_____HAL8" localSheetId="10">#REF!</definedName>
    <definedName name="_____HAL8" localSheetId="7">#REF!</definedName>
    <definedName name="_____HAL8" localSheetId="8">#REF!</definedName>
    <definedName name="_____HAL8" localSheetId="13">#REF!</definedName>
    <definedName name="_____HAL8">#REF!</definedName>
    <definedName name="_____hdw1" localSheetId="9">#REF!</definedName>
    <definedName name="_____hdw1" localSheetId="12">#REF!</definedName>
    <definedName name="_____hdw1" localSheetId="13">#REF!</definedName>
    <definedName name="_____hdw1">#REF!</definedName>
    <definedName name="_____jk64" localSheetId="9">#REF!</definedName>
    <definedName name="_____jk64" localSheetId="12">#REF!</definedName>
    <definedName name="_____jk64" localSheetId="13">#REF!</definedName>
    <definedName name="_____jk64">#REF!</definedName>
    <definedName name="_____ker1020" localSheetId="9">#REF!</definedName>
    <definedName name="_____ker1020" localSheetId="12">#REF!</definedName>
    <definedName name="_____ker1020" localSheetId="13">#REF!</definedName>
    <definedName name="_____ker1020">#REF!</definedName>
    <definedName name="_____ker2020" localSheetId="9">#REF!</definedName>
    <definedName name="_____ker2020" localSheetId="12">#REF!</definedName>
    <definedName name="_____ker2020" localSheetId="13">#REF!</definedName>
    <definedName name="_____ker2020">#REF!</definedName>
    <definedName name="_____ker2025" localSheetId="9">#REF!</definedName>
    <definedName name="_____ker2025" localSheetId="12">#REF!</definedName>
    <definedName name="_____ker2025" localSheetId="13">#REF!</definedName>
    <definedName name="_____ker2025">#REF!</definedName>
    <definedName name="_____ker3030" localSheetId="9">#REF!</definedName>
    <definedName name="_____ker3030" localSheetId="12">#REF!</definedName>
    <definedName name="_____ker3030" localSheetId="13">#REF!</definedName>
    <definedName name="_____ker3030">#REF!</definedName>
    <definedName name="_____ko2" localSheetId="9">#REF!</definedName>
    <definedName name="_____ko2" localSheetId="12">#REF!</definedName>
    <definedName name="_____ko2" localSheetId="13">#REF!</definedName>
    <definedName name="_____ko2">#REF!</definedName>
    <definedName name="_____LLL01">#REF!</definedName>
    <definedName name="_____LLL02">#REF!</definedName>
    <definedName name="_____LLL03">#REF!</definedName>
    <definedName name="_____LLL04">#REF!</definedName>
    <definedName name="_____LLL05">#REF!</definedName>
    <definedName name="_____LLL06">#REF!</definedName>
    <definedName name="_____LLL07">#REF!</definedName>
    <definedName name="_____LLL08">#REF!</definedName>
    <definedName name="_____LLL09">#REF!</definedName>
    <definedName name="_____LLL10">#REF!</definedName>
    <definedName name="_____LLL11">#REF!</definedName>
    <definedName name="_____MDE01" localSheetId="9">#REF!</definedName>
    <definedName name="_____MDE01" localSheetId="12">#REF!</definedName>
    <definedName name="_____MDE01" localSheetId="14">#REF!</definedName>
    <definedName name="_____MDE01" localSheetId="11">#REF!</definedName>
    <definedName name="_____MDE01" localSheetId="10">#REF!</definedName>
    <definedName name="_____MDE01" localSheetId="7">#REF!</definedName>
    <definedName name="_____MDE01" localSheetId="8">#REF!</definedName>
    <definedName name="_____MDE01" localSheetId="13">#REF!</definedName>
    <definedName name="_____MDE01">#REF!</definedName>
    <definedName name="_____MDE02" localSheetId="9">#REF!</definedName>
    <definedName name="_____MDE02" localSheetId="12">#REF!</definedName>
    <definedName name="_____MDE02" localSheetId="14">#REF!</definedName>
    <definedName name="_____MDE02" localSheetId="11">#REF!</definedName>
    <definedName name="_____MDE02" localSheetId="10">#REF!</definedName>
    <definedName name="_____MDE02" localSheetId="7">#REF!</definedName>
    <definedName name="_____MDE02" localSheetId="8">#REF!</definedName>
    <definedName name="_____MDE02" localSheetId="13">#REF!</definedName>
    <definedName name="_____MDE02">#REF!</definedName>
    <definedName name="_____MDE03" localSheetId="9">#REF!</definedName>
    <definedName name="_____MDE03" localSheetId="12">#REF!</definedName>
    <definedName name="_____MDE03" localSheetId="14">#REF!</definedName>
    <definedName name="_____MDE03" localSheetId="11">#REF!</definedName>
    <definedName name="_____MDE03" localSheetId="10">#REF!</definedName>
    <definedName name="_____MDE03" localSheetId="7">#REF!</definedName>
    <definedName name="_____MDE03" localSheetId="8">#REF!</definedName>
    <definedName name="_____MDE03" localSheetId="13">#REF!</definedName>
    <definedName name="_____MDE03">#REF!</definedName>
    <definedName name="_____MDE04" localSheetId="9">#REF!</definedName>
    <definedName name="_____MDE04" localSheetId="12">#REF!</definedName>
    <definedName name="_____MDE04" localSheetId="14">#REF!</definedName>
    <definedName name="_____MDE04" localSheetId="11">#REF!</definedName>
    <definedName name="_____MDE04" localSheetId="10">#REF!</definedName>
    <definedName name="_____MDE04" localSheetId="7">#REF!</definedName>
    <definedName name="_____MDE04" localSheetId="8">#REF!</definedName>
    <definedName name="_____MDE04" localSheetId="13">#REF!</definedName>
    <definedName name="_____MDE04">#REF!</definedName>
    <definedName name="_____MDE05" localSheetId="9">#REF!</definedName>
    <definedName name="_____MDE05" localSheetId="12">#REF!</definedName>
    <definedName name="_____MDE05" localSheetId="14">#REF!</definedName>
    <definedName name="_____MDE05" localSheetId="11">#REF!</definedName>
    <definedName name="_____MDE05" localSheetId="10">#REF!</definedName>
    <definedName name="_____MDE05" localSheetId="7">#REF!</definedName>
    <definedName name="_____MDE05" localSheetId="8">#REF!</definedName>
    <definedName name="_____MDE05" localSheetId="13">#REF!</definedName>
    <definedName name="_____MDE05">#REF!</definedName>
    <definedName name="_____MDE06" localSheetId="9">#REF!</definedName>
    <definedName name="_____MDE06" localSheetId="12">#REF!</definedName>
    <definedName name="_____MDE06" localSheetId="14">#REF!</definedName>
    <definedName name="_____MDE06" localSheetId="11">#REF!</definedName>
    <definedName name="_____MDE06" localSheetId="10">#REF!</definedName>
    <definedName name="_____MDE06" localSheetId="7">#REF!</definedName>
    <definedName name="_____MDE06" localSheetId="8">#REF!</definedName>
    <definedName name="_____MDE06" localSheetId="13">#REF!</definedName>
    <definedName name="_____MDE06">#REF!</definedName>
    <definedName name="_____MDE07" localSheetId="9">#REF!</definedName>
    <definedName name="_____MDE07" localSheetId="12">#REF!</definedName>
    <definedName name="_____MDE07" localSheetId="14">#REF!</definedName>
    <definedName name="_____MDE07" localSheetId="11">#REF!</definedName>
    <definedName name="_____MDE07" localSheetId="10">#REF!</definedName>
    <definedName name="_____MDE07" localSheetId="7">#REF!</definedName>
    <definedName name="_____MDE07" localSheetId="8">#REF!</definedName>
    <definedName name="_____MDE07" localSheetId="13">#REF!</definedName>
    <definedName name="_____MDE07">#REF!</definedName>
    <definedName name="_____MDE08" localSheetId="9">#REF!</definedName>
    <definedName name="_____MDE08" localSheetId="12">#REF!</definedName>
    <definedName name="_____MDE08" localSheetId="14">#REF!</definedName>
    <definedName name="_____MDE08" localSheetId="11">#REF!</definedName>
    <definedName name="_____MDE08" localSheetId="10">#REF!</definedName>
    <definedName name="_____MDE08" localSheetId="7">#REF!</definedName>
    <definedName name="_____MDE08" localSheetId="8">#REF!</definedName>
    <definedName name="_____MDE08" localSheetId="13">#REF!</definedName>
    <definedName name="_____MDE08">#REF!</definedName>
    <definedName name="_____MDE09" localSheetId="9">#REF!</definedName>
    <definedName name="_____MDE09" localSheetId="12">#REF!</definedName>
    <definedName name="_____MDE09" localSheetId="14">#REF!</definedName>
    <definedName name="_____MDE09" localSheetId="11">#REF!</definedName>
    <definedName name="_____MDE09" localSheetId="10">#REF!</definedName>
    <definedName name="_____MDE09" localSheetId="7">#REF!</definedName>
    <definedName name="_____MDE09" localSheetId="8">#REF!</definedName>
    <definedName name="_____MDE09" localSheetId="13">#REF!</definedName>
    <definedName name="_____MDE09">#REF!</definedName>
    <definedName name="_____MDE10" localSheetId="9">#REF!</definedName>
    <definedName name="_____MDE10" localSheetId="12">#REF!</definedName>
    <definedName name="_____MDE10" localSheetId="14">#REF!</definedName>
    <definedName name="_____MDE10" localSheetId="11">#REF!</definedName>
    <definedName name="_____MDE10" localSheetId="10">#REF!</definedName>
    <definedName name="_____MDE10" localSheetId="7">#REF!</definedName>
    <definedName name="_____MDE10" localSheetId="8">#REF!</definedName>
    <definedName name="_____MDE10" localSheetId="13">#REF!</definedName>
    <definedName name="_____MDE10">#REF!</definedName>
    <definedName name="_____MDE11" localSheetId="9">#REF!</definedName>
    <definedName name="_____MDE11" localSheetId="12">#REF!</definedName>
    <definedName name="_____MDE11" localSheetId="14">#REF!</definedName>
    <definedName name="_____MDE11" localSheetId="11">#REF!</definedName>
    <definedName name="_____MDE11" localSheetId="10">#REF!</definedName>
    <definedName name="_____MDE11" localSheetId="7">#REF!</definedName>
    <definedName name="_____MDE11" localSheetId="8">#REF!</definedName>
    <definedName name="_____MDE11" localSheetId="13">#REF!</definedName>
    <definedName name="_____MDE11">#REF!</definedName>
    <definedName name="_____MDE12" localSheetId="9">#REF!</definedName>
    <definedName name="_____MDE12" localSheetId="12">#REF!</definedName>
    <definedName name="_____MDE12" localSheetId="14">#REF!</definedName>
    <definedName name="_____MDE12" localSheetId="11">#REF!</definedName>
    <definedName name="_____MDE12" localSheetId="10">#REF!</definedName>
    <definedName name="_____MDE12" localSheetId="7">#REF!</definedName>
    <definedName name="_____MDE12" localSheetId="8">#REF!</definedName>
    <definedName name="_____MDE12" localSheetId="13">#REF!</definedName>
    <definedName name="_____MDE12">#REF!</definedName>
    <definedName name="_____MDE13" localSheetId="9">#REF!</definedName>
    <definedName name="_____MDE13" localSheetId="12">#REF!</definedName>
    <definedName name="_____MDE13" localSheetId="14">#REF!</definedName>
    <definedName name="_____MDE13" localSheetId="11">#REF!</definedName>
    <definedName name="_____MDE13" localSheetId="10">#REF!</definedName>
    <definedName name="_____MDE13" localSheetId="7">#REF!</definedName>
    <definedName name="_____MDE13" localSheetId="8">#REF!</definedName>
    <definedName name="_____MDE13" localSheetId="13">#REF!</definedName>
    <definedName name="_____MDE13">#REF!</definedName>
    <definedName name="_____MDE14" localSheetId="9">#REF!</definedName>
    <definedName name="_____MDE14" localSheetId="12">#REF!</definedName>
    <definedName name="_____MDE14" localSheetId="14">#REF!</definedName>
    <definedName name="_____MDE14" localSheetId="11">#REF!</definedName>
    <definedName name="_____MDE14" localSheetId="10">#REF!</definedName>
    <definedName name="_____MDE14" localSheetId="7">#REF!</definedName>
    <definedName name="_____MDE14" localSheetId="8">#REF!</definedName>
    <definedName name="_____MDE14" localSheetId="13">#REF!</definedName>
    <definedName name="_____MDE14">#REF!</definedName>
    <definedName name="_____MDE15" localSheetId="9">#REF!</definedName>
    <definedName name="_____MDE15" localSheetId="12">#REF!</definedName>
    <definedName name="_____MDE15" localSheetId="14">#REF!</definedName>
    <definedName name="_____MDE15" localSheetId="11">#REF!</definedName>
    <definedName name="_____MDE15" localSheetId="10">#REF!</definedName>
    <definedName name="_____MDE15" localSheetId="7">#REF!</definedName>
    <definedName name="_____MDE15" localSheetId="8">#REF!</definedName>
    <definedName name="_____MDE15" localSheetId="13">#REF!</definedName>
    <definedName name="_____MDE15">#REF!</definedName>
    <definedName name="_____MDE16" localSheetId="9">#REF!</definedName>
    <definedName name="_____MDE16" localSheetId="12">#REF!</definedName>
    <definedName name="_____MDE16" localSheetId="14">#REF!</definedName>
    <definedName name="_____MDE16" localSheetId="11">#REF!</definedName>
    <definedName name="_____MDE16" localSheetId="10">#REF!</definedName>
    <definedName name="_____MDE16" localSheetId="7">#REF!</definedName>
    <definedName name="_____MDE16" localSheetId="8">#REF!</definedName>
    <definedName name="_____MDE16" localSheetId="13">#REF!</definedName>
    <definedName name="_____MDE16">#REF!</definedName>
    <definedName name="_____MDE17" localSheetId="9">#REF!</definedName>
    <definedName name="_____MDE17" localSheetId="12">#REF!</definedName>
    <definedName name="_____MDE17" localSheetId="14">#REF!</definedName>
    <definedName name="_____MDE17" localSheetId="11">#REF!</definedName>
    <definedName name="_____MDE17" localSheetId="10">#REF!</definedName>
    <definedName name="_____MDE17" localSheetId="7">#REF!</definedName>
    <definedName name="_____MDE17" localSheetId="8">#REF!</definedName>
    <definedName name="_____MDE17" localSheetId="13">#REF!</definedName>
    <definedName name="_____MDE17">#REF!</definedName>
    <definedName name="_____MDE18" localSheetId="9">#REF!</definedName>
    <definedName name="_____MDE18" localSheetId="12">#REF!</definedName>
    <definedName name="_____MDE18" localSheetId="14">#REF!</definedName>
    <definedName name="_____MDE18" localSheetId="11">#REF!</definedName>
    <definedName name="_____MDE18" localSheetId="10">#REF!</definedName>
    <definedName name="_____MDE18" localSheetId="7">#REF!</definedName>
    <definedName name="_____MDE18" localSheetId="8">#REF!</definedName>
    <definedName name="_____MDE18" localSheetId="13">#REF!</definedName>
    <definedName name="_____MDE18">#REF!</definedName>
    <definedName name="_____MDE19" localSheetId="9">#REF!</definedName>
    <definedName name="_____MDE19" localSheetId="12">#REF!</definedName>
    <definedName name="_____MDE19" localSheetId="14">#REF!</definedName>
    <definedName name="_____MDE19" localSheetId="11">#REF!</definedName>
    <definedName name="_____MDE19" localSheetId="10">#REF!</definedName>
    <definedName name="_____MDE19" localSheetId="7">#REF!</definedName>
    <definedName name="_____MDE19" localSheetId="8">#REF!</definedName>
    <definedName name="_____MDE19" localSheetId="13">#REF!</definedName>
    <definedName name="_____MDE19">#REF!</definedName>
    <definedName name="_____MDE20" localSheetId="9">#REF!</definedName>
    <definedName name="_____MDE20" localSheetId="12">#REF!</definedName>
    <definedName name="_____MDE20" localSheetId="14">#REF!</definedName>
    <definedName name="_____MDE20" localSheetId="11">#REF!</definedName>
    <definedName name="_____MDE20" localSheetId="10">#REF!</definedName>
    <definedName name="_____MDE20" localSheetId="7">#REF!</definedName>
    <definedName name="_____MDE20" localSheetId="8">#REF!</definedName>
    <definedName name="_____MDE20" localSheetId="13">#REF!</definedName>
    <definedName name="_____MDE20">#REF!</definedName>
    <definedName name="_____MDE21" localSheetId="9">#REF!</definedName>
    <definedName name="_____MDE21" localSheetId="12">#REF!</definedName>
    <definedName name="_____MDE21" localSheetId="14">#REF!</definedName>
    <definedName name="_____MDE21" localSheetId="11">#REF!</definedName>
    <definedName name="_____MDE21" localSheetId="10">#REF!</definedName>
    <definedName name="_____MDE21" localSheetId="7">#REF!</definedName>
    <definedName name="_____MDE21" localSheetId="8">#REF!</definedName>
    <definedName name="_____MDE21" localSheetId="13">#REF!</definedName>
    <definedName name="_____MDE21">#REF!</definedName>
    <definedName name="_____MDE22" localSheetId="9">#REF!</definedName>
    <definedName name="_____MDE22" localSheetId="12">#REF!</definedName>
    <definedName name="_____MDE22" localSheetId="14">#REF!</definedName>
    <definedName name="_____MDE22" localSheetId="11">#REF!</definedName>
    <definedName name="_____MDE22" localSheetId="10">#REF!</definedName>
    <definedName name="_____MDE22" localSheetId="7">#REF!</definedName>
    <definedName name="_____MDE22" localSheetId="8">#REF!</definedName>
    <definedName name="_____MDE22" localSheetId="13">#REF!</definedName>
    <definedName name="_____MDE22">#REF!</definedName>
    <definedName name="_____MDE23" localSheetId="9">#REF!</definedName>
    <definedName name="_____MDE23" localSheetId="12">#REF!</definedName>
    <definedName name="_____MDE23" localSheetId="14">#REF!</definedName>
    <definedName name="_____MDE23" localSheetId="11">#REF!</definedName>
    <definedName name="_____MDE23" localSheetId="10">#REF!</definedName>
    <definedName name="_____MDE23" localSheetId="7">#REF!</definedName>
    <definedName name="_____MDE23" localSheetId="8">#REF!</definedName>
    <definedName name="_____MDE23" localSheetId="13">#REF!</definedName>
    <definedName name="_____MDE23">#REF!</definedName>
    <definedName name="_____MDE24" localSheetId="9">#REF!</definedName>
    <definedName name="_____MDE24" localSheetId="12">#REF!</definedName>
    <definedName name="_____MDE24" localSheetId="14">#REF!</definedName>
    <definedName name="_____MDE24" localSheetId="11">#REF!</definedName>
    <definedName name="_____MDE24" localSheetId="10">#REF!</definedName>
    <definedName name="_____MDE24" localSheetId="7">#REF!</definedName>
    <definedName name="_____MDE24" localSheetId="8">#REF!</definedName>
    <definedName name="_____MDE24" localSheetId="13">#REF!</definedName>
    <definedName name="_____MDE24">#REF!</definedName>
    <definedName name="_____MDE25" localSheetId="9">#REF!</definedName>
    <definedName name="_____MDE25" localSheetId="12">#REF!</definedName>
    <definedName name="_____MDE25" localSheetId="14">#REF!</definedName>
    <definedName name="_____MDE25" localSheetId="11">#REF!</definedName>
    <definedName name="_____MDE25" localSheetId="10">#REF!</definedName>
    <definedName name="_____MDE25" localSheetId="7">#REF!</definedName>
    <definedName name="_____MDE25" localSheetId="8">#REF!</definedName>
    <definedName name="_____MDE25" localSheetId="13">#REF!</definedName>
    <definedName name="_____MDE25">#REF!</definedName>
    <definedName name="_____MDE26" localSheetId="9">#REF!</definedName>
    <definedName name="_____MDE26" localSheetId="12">#REF!</definedName>
    <definedName name="_____MDE26" localSheetId="14">#REF!</definedName>
    <definedName name="_____MDE26" localSheetId="11">#REF!</definedName>
    <definedName name="_____MDE26" localSheetId="10">#REF!</definedName>
    <definedName name="_____MDE26" localSheetId="7">#REF!</definedName>
    <definedName name="_____MDE26" localSheetId="8">#REF!</definedName>
    <definedName name="_____MDE26" localSheetId="13">#REF!</definedName>
    <definedName name="_____MDE26">#REF!</definedName>
    <definedName name="_____MDE27" localSheetId="9">#REF!</definedName>
    <definedName name="_____MDE27" localSheetId="12">#REF!</definedName>
    <definedName name="_____MDE27" localSheetId="14">#REF!</definedName>
    <definedName name="_____MDE27" localSheetId="11">#REF!</definedName>
    <definedName name="_____MDE27" localSheetId="10">#REF!</definedName>
    <definedName name="_____MDE27" localSheetId="7">#REF!</definedName>
    <definedName name="_____MDE27" localSheetId="8">#REF!</definedName>
    <definedName name="_____MDE27" localSheetId="13">#REF!</definedName>
    <definedName name="_____MDE27">#REF!</definedName>
    <definedName name="_____MDE28" localSheetId="9">#REF!</definedName>
    <definedName name="_____MDE28" localSheetId="12">#REF!</definedName>
    <definedName name="_____MDE28" localSheetId="14">#REF!</definedName>
    <definedName name="_____MDE28" localSheetId="11">#REF!</definedName>
    <definedName name="_____MDE28" localSheetId="10">#REF!</definedName>
    <definedName name="_____MDE28" localSheetId="7">#REF!</definedName>
    <definedName name="_____MDE28" localSheetId="8">#REF!</definedName>
    <definedName name="_____MDE28" localSheetId="13">#REF!</definedName>
    <definedName name="_____MDE28">#REF!</definedName>
    <definedName name="_____MDE29" localSheetId="9">#REF!</definedName>
    <definedName name="_____MDE29" localSheetId="12">#REF!</definedName>
    <definedName name="_____MDE29" localSheetId="14">#REF!</definedName>
    <definedName name="_____MDE29" localSheetId="11">#REF!</definedName>
    <definedName name="_____MDE29" localSheetId="10">#REF!</definedName>
    <definedName name="_____MDE29" localSheetId="7">#REF!</definedName>
    <definedName name="_____MDE29" localSheetId="8">#REF!</definedName>
    <definedName name="_____MDE29" localSheetId="13">#REF!</definedName>
    <definedName name="_____MDE29">#REF!</definedName>
    <definedName name="_____MDE30" localSheetId="9">#REF!</definedName>
    <definedName name="_____MDE30" localSheetId="12">#REF!</definedName>
    <definedName name="_____MDE30" localSheetId="14">#REF!</definedName>
    <definedName name="_____MDE30" localSheetId="11">#REF!</definedName>
    <definedName name="_____MDE30" localSheetId="10">#REF!</definedName>
    <definedName name="_____MDE30" localSheetId="7">#REF!</definedName>
    <definedName name="_____MDE30" localSheetId="8">#REF!</definedName>
    <definedName name="_____MDE30" localSheetId="13">#REF!</definedName>
    <definedName name="_____MDE30">#REF!</definedName>
    <definedName name="_____MDE31" localSheetId="9">#REF!</definedName>
    <definedName name="_____MDE31" localSheetId="12">#REF!</definedName>
    <definedName name="_____MDE31" localSheetId="14">#REF!</definedName>
    <definedName name="_____MDE31" localSheetId="11">#REF!</definedName>
    <definedName name="_____MDE31" localSheetId="10">#REF!</definedName>
    <definedName name="_____MDE31" localSheetId="7">#REF!</definedName>
    <definedName name="_____MDE31" localSheetId="8">#REF!</definedName>
    <definedName name="_____MDE31" localSheetId="13">#REF!</definedName>
    <definedName name="_____MDE31">#REF!</definedName>
    <definedName name="_____MDE32" localSheetId="9">#REF!</definedName>
    <definedName name="_____MDE32" localSheetId="12">#REF!</definedName>
    <definedName name="_____MDE32" localSheetId="14">#REF!</definedName>
    <definedName name="_____MDE32" localSheetId="11">#REF!</definedName>
    <definedName name="_____MDE32" localSheetId="10">#REF!</definedName>
    <definedName name="_____MDE32" localSheetId="7">#REF!</definedName>
    <definedName name="_____MDE32" localSheetId="8">#REF!</definedName>
    <definedName name="_____MDE32" localSheetId="13">#REF!</definedName>
    <definedName name="_____MDE32">#REF!</definedName>
    <definedName name="_____MDE33" localSheetId="9">#REF!</definedName>
    <definedName name="_____MDE33" localSheetId="12">#REF!</definedName>
    <definedName name="_____MDE33" localSheetId="14">#REF!</definedName>
    <definedName name="_____MDE33" localSheetId="11">#REF!</definedName>
    <definedName name="_____MDE33" localSheetId="10">#REF!</definedName>
    <definedName name="_____MDE33" localSheetId="7">#REF!</definedName>
    <definedName name="_____MDE33" localSheetId="8">#REF!</definedName>
    <definedName name="_____MDE33" localSheetId="13">#REF!</definedName>
    <definedName name="_____MDE33">#REF!</definedName>
    <definedName name="_____MDE34" localSheetId="9">#REF!</definedName>
    <definedName name="_____MDE34" localSheetId="12">#REF!</definedName>
    <definedName name="_____MDE34" localSheetId="14">#REF!</definedName>
    <definedName name="_____MDE34" localSheetId="11">#REF!</definedName>
    <definedName name="_____MDE34" localSheetId="10">#REF!</definedName>
    <definedName name="_____MDE34" localSheetId="7">#REF!</definedName>
    <definedName name="_____MDE34" localSheetId="8">#REF!</definedName>
    <definedName name="_____MDE34" localSheetId="13">#REF!</definedName>
    <definedName name="_____MDE34">#REF!</definedName>
    <definedName name="_____MDE37" localSheetId="9">#REF!</definedName>
    <definedName name="_____MDE37" localSheetId="12">#REF!</definedName>
    <definedName name="_____MDE37" localSheetId="13">#REF!</definedName>
    <definedName name="_____MDE37">#REF!</definedName>
    <definedName name="_____MDE38" localSheetId="9">#REF!</definedName>
    <definedName name="_____MDE38" localSheetId="12">#REF!</definedName>
    <definedName name="_____MDE38" localSheetId="13">#REF!</definedName>
    <definedName name="_____MDE38">#REF!</definedName>
    <definedName name="_____MDE39" localSheetId="9">#REF!</definedName>
    <definedName name="_____MDE39" localSheetId="12">#REF!</definedName>
    <definedName name="_____MDE39" localSheetId="13">#REF!</definedName>
    <definedName name="_____MDE39">#REF!</definedName>
    <definedName name="_____MDE40" localSheetId="9">#REF!</definedName>
    <definedName name="_____MDE40" localSheetId="12">#REF!</definedName>
    <definedName name="_____MDE40" localSheetId="13">#REF!</definedName>
    <definedName name="_____MDE40">#REF!</definedName>
    <definedName name="_____MDE41" localSheetId="9">#REF!</definedName>
    <definedName name="_____MDE41" localSheetId="12">#REF!</definedName>
    <definedName name="_____MDE41" localSheetId="13">#REF!</definedName>
    <definedName name="_____MDE41">#REF!</definedName>
    <definedName name="_____MDE42" localSheetId="9">#REF!</definedName>
    <definedName name="_____MDE42" localSheetId="12">#REF!</definedName>
    <definedName name="_____MDE42" localSheetId="13">#REF!</definedName>
    <definedName name="_____MDE42">#REF!</definedName>
    <definedName name="_____MDE43" localSheetId="9">#REF!</definedName>
    <definedName name="_____MDE43" localSheetId="12">#REF!</definedName>
    <definedName name="_____MDE43" localSheetId="13">#REF!</definedName>
    <definedName name="_____MDE43">#REF!</definedName>
    <definedName name="_____MDE44" localSheetId="9">#REF!</definedName>
    <definedName name="_____MDE44" localSheetId="12">#REF!</definedName>
    <definedName name="_____MDE44" localSheetId="13">#REF!</definedName>
    <definedName name="_____MDE44">#REF!</definedName>
    <definedName name="_____MDE45" localSheetId="9">#REF!</definedName>
    <definedName name="_____MDE45" localSheetId="12">#REF!</definedName>
    <definedName name="_____MDE45" localSheetId="13">#REF!</definedName>
    <definedName name="_____MDE45">#REF!</definedName>
    <definedName name="_____MDE46" localSheetId="9">#REF!</definedName>
    <definedName name="_____MDE46" localSheetId="12">#REF!</definedName>
    <definedName name="_____MDE46" localSheetId="13">#REF!</definedName>
    <definedName name="_____MDE46">#REF!</definedName>
    <definedName name="_____MDE47" localSheetId="9">#REF!</definedName>
    <definedName name="_____MDE47" localSheetId="12">#REF!</definedName>
    <definedName name="_____MDE47" localSheetId="13">#REF!</definedName>
    <definedName name="_____MDE47">#REF!</definedName>
    <definedName name="_____MDE48" localSheetId="9">#REF!</definedName>
    <definedName name="_____MDE48" localSheetId="12">#REF!</definedName>
    <definedName name="_____MDE48" localSheetId="13">#REF!</definedName>
    <definedName name="_____MDE48">#REF!</definedName>
    <definedName name="_____MDE49" localSheetId="9">#REF!</definedName>
    <definedName name="_____MDE49" localSheetId="12">#REF!</definedName>
    <definedName name="_____MDE49" localSheetId="13">#REF!</definedName>
    <definedName name="_____MDE49">#REF!</definedName>
    <definedName name="_____MDE50" localSheetId="9">#REF!</definedName>
    <definedName name="_____MDE50" localSheetId="12">#REF!</definedName>
    <definedName name="_____MDE50" localSheetId="13">#REF!</definedName>
    <definedName name="_____MDE50">#REF!</definedName>
    <definedName name="_____MDE51" localSheetId="9">#REF!</definedName>
    <definedName name="_____MDE51" localSheetId="12">#REF!</definedName>
    <definedName name="_____MDE51" localSheetId="13">#REF!</definedName>
    <definedName name="_____MDE51">#REF!</definedName>
    <definedName name="_____MDE52" localSheetId="9">#REF!</definedName>
    <definedName name="_____MDE52" localSheetId="12">#REF!</definedName>
    <definedName name="_____MDE52" localSheetId="13">#REF!</definedName>
    <definedName name="_____MDE52">#REF!</definedName>
    <definedName name="_____MDE53" localSheetId="9">#REF!</definedName>
    <definedName name="_____MDE53" localSheetId="12">#REF!</definedName>
    <definedName name="_____MDE53" localSheetId="13">#REF!</definedName>
    <definedName name="_____MDE53">#REF!</definedName>
    <definedName name="_____MDE54" localSheetId="9">#REF!</definedName>
    <definedName name="_____MDE54" localSheetId="12">#REF!</definedName>
    <definedName name="_____MDE54" localSheetId="13">#REF!</definedName>
    <definedName name="_____MDE54">#REF!</definedName>
    <definedName name="_____MDE55" localSheetId="9">#REF!</definedName>
    <definedName name="_____MDE55" localSheetId="12">#REF!</definedName>
    <definedName name="_____MDE55" localSheetId="13">#REF!</definedName>
    <definedName name="_____MDE55">#REF!</definedName>
    <definedName name="_____MDE56" localSheetId="9">#REF!</definedName>
    <definedName name="_____MDE56" localSheetId="12">#REF!</definedName>
    <definedName name="_____MDE56" localSheetId="13">#REF!</definedName>
    <definedName name="_____MDE56">#REF!</definedName>
    <definedName name="_____MDE57" localSheetId="9">#REF!</definedName>
    <definedName name="_____MDE57" localSheetId="12">#REF!</definedName>
    <definedName name="_____MDE57" localSheetId="13">#REF!</definedName>
    <definedName name="_____MDE57">#REF!</definedName>
    <definedName name="_____MDE58" localSheetId="9">#REF!</definedName>
    <definedName name="_____MDE58" localSheetId="12">#REF!</definedName>
    <definedName name="_____MDE58" localSheetId="13">#REF!</definedName>
    <definedName name="_____MDE58">#REF!</definedName>
    <definedName name="_____MDE59" localSheetId="9">#REF!</definedName>
    <definedName name="_____MDE59" localSheetId="12">#REF!</definedName>
    <definedName name="_____MDE59" localSheetId="13">#REF!</definedName>
    <definedName name="_____MDE59">#REF!</definedName>
    <definedName name="_____MDE60" localSheetId="9">#REF!</definedName>
    <definedName name="_____MDE60" localSheetId="12">#REF!</definedName>
    <definedName name="_____MDE60" localSheetId="13">#REF!</definedName>
    <definedName name="_____MDE60">#REF!</definedName>
    <definedName name="_____MDE61" localSheetId="9">#REF!</definedName>
    <definedName name="_____MDE61" localSheetId="12">#REF!</definedName>
    <definedName name="_____MDE61" localSheetId="13">#REF!</definedName>
    <definedName name="_____MDE61">#REF!</definedName>
    <definedName name="_____MDE62" localSheetId="9">#REF!</definedName>
    <definedName name="_____MDE62" localSheetId="12">#REF!</definedName>
    <definedName name="_____MDE62" localSheetId="13">#REF!</definedName>
    <definedName name="_____MDE62">#REF!</definedName>
    <definedName name="_____MDE63" localSheetId="9">#REF!</definedName>
    <definedName name="_____MDE63" localSheetId="12">#REF!</definedName>
    <definedName name="_____MDE63" localSheetId="13">#REF!</definedName>
    <definedName name="_____MDE63">#REF!</definedName>
    <definedName name="_____MDE64" localSheetId="9">#REF!</definedName>
    <definedName name="_____MDE64" localSheetId="12">#REF!</definedName>
    <definedName name="_____MDE64" localSheetId="13">#REF!</definedName>
    <definedName name="_____MDE64">#REF!</definedName>
    <definedName name="_____MDE65" localSheetId="9">#REF!</definedName>
    <definedName name="_____MDE65" localSheetId="12">#REF!</definedName>
    <definedName name="_____MDE65" localSheetId="13">#REF!</definedName>
    <definedName name="_____MDE65">#REF!</definedName>
    <definedName name="_____MDE66" localSheetId="9">#REF!</definedName>
    <definedName name="_____MDE66" localSheetId="12">#REF!</definedName>
    <definedName name="_____MDE66" localSheetId="13">#REF!</definedName>
    <definedName name="_____MDE66">#REF!</definedName>
    <definedName name="_____MDE67" localSheetId="9">#REF!</definedName>
    <definedName name="_____MDE67" localSheetId="12">#REF!</definedName>
    <definedName name="_____MDE67" localSheetId="13">#REF!</definedName>
    <definedName name="_____MDE67">#REF!</definedName>
    <definedName name="_____MDE68" localSheetId="9">#REF!</definedName>
    <definedName name="_____MDE68" localSheetId="12">#REF!</definedName>
    <definedName name="_____MDE68" localSheetId="13">#REF!</definedName>
    <definedName name="_____MDE68">#REF!</definedName>
    <definedName name="_____ME01" localSheetId="9">#REF!</definedName>
    <definedName name="_____ME01" localSheetId="12">#REF!</definedName>
    <definedName name="_____ME01" localSheetId="14">#REF!</definedName>
    <definedName name="_____ME01" localSheetId="11">#REF!</definedName>
    <definedName name="_____ME01" localSheetId="10">#REF!</definedName>
    <definedName name="_____ME01" localSheetId="7">#REF!</definedName>
    <definedName name="_____ME01" localSheetId="8">#REF!</definedName>
    <definedName name="_____ME01" localSheetId="13">#REF!</definedName>
    <definedName name="_____ME01">#REF!</definedName>
    <definedName name="_____ME02" localSheetId="9">#REF!</definedName>
    <definedName name="_____ME02" localSheetId="12">#REF!</definedName>
    <definedName name="_____ME02" localSheetId="14">#REF!</definedName>
    <definedName name="_____ME02" localSheetId="11">#REF!</definedName>
    <definedName name="_____ME02" localSheetId="10">#REF!</definedName>
    <definedName name="_____ME02" localSheetId="7">#REF!</definedName>
    <definedName name="_____ME02" localSheetId="8">#REF!</definedName>
    <definedName name="_____ME02" localSheetId="13">#REF!</definedName>
    <definedName name="_____ME02">#REF!</definedName>
    <definedName name="_____ME03" localSheetId="9">#REF!</definedName>
    <definedName name="_____ME03" localSheetId="12">#REF!</definedName>
    <definedName name="_____ME03" localSheetId="14">#REF!</definedName>
    <definedName name="_____ME03" localSheetId="11">#REF!</definedName>
    <definedName name="_____ME03" localSheetId="10">#REF!</definedName>
    <definedName name="_____ME03" localSheetId="7">#REF!</definedName>
    <definedName name="_____ME03" localSheetId="8">#REF!</definedName>
    <definedName name="_____ME03" localSheetId="13">#REF!</definedName>
    <definedName name="_____ME03">#REF!</definedName>
    <definedName name="_____ME04" localSheetId="9">#REF!</definedName>
    <definedName name="_____ME04" localSheetId="12">#REF!</definedName>
    <definedName name="_____ME04" localSheetId="14">#REF!</definedName>
    <definedName name="_____ME04" localSheetId="11">#REF!</definedName>
    <definedName name="_____ME04" localSheetId="10">#REF!</definedName>
    <definedName name="_____ME04" localSheetId="7">#REF!</definedName>
    <definedName name="_____ME04" localSheetId="8">#REF!</definedName>
    <definedName name="_____ME04" localSheetId="13">#REF!</definedName>
    <definedName name="_____ME04">#REF!</definedName>
    <definedName name="_____ME05" localSheetId="9">#REF!</definedName>
    <definedName name="_____ME05" localSheetId="12">#REF!</definedName>
    <definedName name="_____ME05" localSheetId="14">#REF!</definedName>
    <definedName name="_____ME05" localSheetId="11">#REF!</definedName>
    <definedName name="_____ME05" localSheetId="10">#REF!</definedName>
    <definedName name="_____ME05" localSheetId="7">#REF!</definedName>
    <definedName name="_____ME05" localSheetId="8">#REF!</definedName>
    <definedName name="_____ME05" localSheetId="13">#REF!</definedName>
    <definedName name="_____ME05">#REF!</definedName>
    <definedName name="_____ME06" localSheetId="9">#REF!</definedName>
    <definedName name="_____ME06" localSheetId="12">#REF!</definedName>
    <definedName name="_____ME06" localSheetId="14">#REF!</definedName>
    <definedName name="_____ME06" localSheetId="11">#REF!</definedName>
    <definedName name="_____ME06" localSheetId="10">#REF!</definedName>
    <definedName name="_____ME06" localSheetId="7">#REF!</definedName>
    <definedName name="_____ME06" localSheetId="8">#REF!</definedName>
    <definedName name="_____ME06" localSheetId="13">#REF!</definedName>
    <definedName name="_____ME06">#REF!</definedName>
    <definedName name="_____ME07" localSheetId="9">#REF!</definedName>
    <definedName name="_____ME07" localSheetId="12">#REF!</definedName>
    <definedName name="_____ME07" localSheetId="14">#REF!</definedName>
    <definedName name="_____ME07" localSheetId="11">#REF!</definedName>
    <definedName name="_____ME07" localSheetId="10">#REF!</definedName>
    <definedName name="_____ME07" localSheetId="7">#REF!</definedName>
    <definedName name="_____ME07" localSheetId="8">#REF!</definedName>
    <definedName name="_____ME07" localSheetId="13">#REF!</definedName>
    <definedName name="_____ME07">#REF!</definedName>
    <definedName name="_____ME08" localSheetId="9">#REF!</definedName>
    <definedName name="_____ME08" localSheetId="12">#REF!</definedName>
    <definedName name="_____ME08" localSheetId="14">#REF!</definedName>
    <definedName name="_____ME08" localSheetId="11">#REF!</definedName>
    <definedName name="_____ME08" localSheetId="10">#REF!</definedName>
    <definedName name="_____ME08" localSheetId="7">#REF!</definedName>
    <definedName name="_____ME08" localSheetId="8">#REF!</definedName>
    <definedName name="_____ME08" localSheetId="13">#REF!</definedName>
    <definedName name="_____ME08">#REF!</definedName>
    <definedName name="_____ME09" localSheetId="9">#REF!</definedName>
    <definedName name="_____ME09" localSheetId="12">#REF!</definedName>
    <definedName name="_____ME09" localSheetId="14">#REF!</definedName>
    <definedName name="_____ME09" localSheetId="11">#REF!</definedName>
    <definedName name="_____ME09" localSheetId="10">#REF!</definedName>
    <definedName name="_____ME09" localSheetId="7">#REF!</definedName>
    <definedName name="_____ME09" localSheetId="8">#REF!</definedName>
    <definedName name="_____ME09" localSheetId="13">#REF!</definedName>
    <definedName name="_____ME09">#REF!</definedName>
    <definedName name="_____ME10" localSheetId="9">#REF!</definedName>
    <definedName name="_____ME10" localSheetId="12">#REF!</definedName>
    <definedName name="_____ME10" localSheetId="14">#REF!</definedName>
    <definedName name="_____ME10" localSheetId="11">#REF!</definedName>
    <definedName name="_____ME10" localSheetId="10">#REF!</definedName>
    <definedName name="_____ME10" localSheetId="7">#REF!</definedName>
    <definedName name="_____ME10" localSheetId="8">#REF!</definedName>
    <definedName name="_____ME10" localSheetId="13">#REF!</definedName>
    <definedName name="_____ME10">#REF!</definedName>
    <definedName name="_____ME11" localSheetId="9">#REF!</definedName>
    <definedName name="_____ME11" localSheetId="12">#REF!</definedName>
    <definedName name="_____ME11" localSheetId="14">#REF!</definedName>
    <definedName name="_____ME11" localSheetId="11">#REF!</definedName>
    <definedName name="_____ME11" localSheetId="10">#REF!</definedName>
    <definedName name="_____ME11" localSheetId="7">#REF!</definedName>
    <definedName name="_____ME11" localSheetId="8">#REF!</definedName>
    <definedName name="_____ME11" localSheetId="13">#REF!</definedName>
    <definedName name="_____ME11">#REF!</definedName>
    <definedName name="_____ME12" localSheetId="9">#REF!</definedName>
    <definedName name="_____ME12" localSheetId="12">#REF!</definedName>
    <definedName name="_____ME12" localSheetId="14">#REF!</definedName>
    <definedName name="_____ME12" localSheetId="11">#REF!</definedName>
    <definedName name="_____ME12" localSheetId="10">#REF!</definedName>
    <definedName name="_____ME12" localSheetId="7">#REF!</definedName>
    <definedName name="_____ME12" localSheetId="8">#REF!</definedName>
    <definedName name="_____ME12" localSheetId="13">#REF!</definedName>
    <definedName name="_____ME12">#REF!</definedName>
    <definedName name="_____ME13" localSheetId="9">#REF!</definedName>
    <definedName name="_____ME13" localSheetId="12">#REF!</definedName>
    <definedName name="_____ME13" localSheetId="14">#REF!</definedName>
    <definedName name="_____ME13" localSheetId="11">#REF!</definedName>
    <definedName name="_____ME13" localSheetId="10">#REF!</definedName>
    <definedName name="_____ME13" localSheetId="7">#REF!</definedName>
    <definedName name="_____ME13" localSheetId="8">#REF!</definedName>
    <definedName name="_____ME13" localSheetId="13">#REF!</definedName>
    <definedName name="_____ME13">#REF!</definedName>
    <definedName name="_____ME14" localSheetId="9">#REF!</definedName>
    <definedName name="_____ME14" localSheetId="12">#REF!</definedName>
    <definedName name="_____ME14" localSheetId="14">#REF!</definedName>
    <definedName name="_____ME14" localSheetId="11">#REF!</definedName>
    <definedName name="_____ME14" localSheetId="10">#REF!</definedName>
    <definedName name="_____ME14" localSheetId="7">#REF!</definedName>
    <definedName name="_____ME14" localSheetId="8">#REF!</definedName>
    <definedName name="_____ME14" localSheetId="13">#REF!</definedName>
    <definedName name="_____ME14">#REF!</definedName>
    <definedName name="_____ME15" localSheetId="9">#REF!</definedName>
    <definedName name="_____ME15" localSheetId="12">#REF!</definedName>
    <definedName name="_____ME15" localSheetId="14">#REF!</definedName>
    <definedName name="_____ME15" localSheetId="11">#REF!</definedName>
    <definedName name="_____ME15" localSheetId="10">#REF!</definedName>
    <definedName name="_____ME15" localSheetId="7">#REF!</definedName>
    <definedName name="_____ME15" localSheetId="8">#REF!</definedName>
    <definedName name="_____ME15" localSheetId="13">#REF!</definedName>
    <definedName name="_____ME15">#REF!</definedName>
    <definedName name="_____ME16" localSheetId="9">#REF!</definedName>
    <definedName name="_____ME16" localSheetId="12">#REF!</definedName>
    <definedName name="_____ME16" localSheetId="14">#REF!</definedName>
    <definedName name="_____ME16" localSheetId="11">#REF!</definedName>
    <definedName name="_____ME16" localSheetId="10">#REF!</definedName>
    <definedName name="_____ME16" localSheetId="7">#REF!</definedName>
    <definedName name="_____ME16" localSheetId="8">#REF!</definedName>
    <definedName name="_____ME16" localSheetId="13">#REF!</definedName>
    <definedName name="_____ME16">#REF!</definedName>
    <definedName name="_____ME17" localSheetId="9">#REF!</definedName>
    <definedName name="_____ME17" localSheetId="12">#REF!</definedName>
    <definedName name="_____ME17" localSheetId="14">#REF!</definedName>
    <definedName name="_____ME17" localSheetId="11">#REF!</definedName>
    <definedName name="_____ME17" localSheetId="10">#REF!</definedName>
    <definedName name="_____ME17" localSheetId="7">#REF!</definedName>
    <definedName name="_____ME17" localSheetId="8">#REF!</definedName>
    <definedName name="_____ME17" localSheetId="13">#REF!</definedName>
    <definedName name="_____ME17">#REF!</definedName>
    <definedName name="_____ME18" localSheetId="9">#REF!</definedName>
    <definedName name="_____ME18" localSheetId="12">#REF!</definedName>
    <definedName name="_____ME18" localSheetId="14">#REF!</definedName>
    <definedName name="_____ME18" localSheetId="11">#REF!</definedName>
    <definedName name="_____ME18" localSheetId="10">#REF!</definedName>
    <definedName name="_____ME18" localSheetId="7">#REF!</definedName>
    <definedName name="_____ME18" localSheetId="8">#REF!</definedName>
    <definedName name="_____ME18" localSheetId="13">#REF!</definedName>
    <definedName name="_____ME18">#REF!</definedName>
    <definedName name="_____ME19" localSheetId="9">#REF!</definedName>
    <definedName name="_____ME19" localSheetId="12">#REF!</definedName>
    <definedName name="_____ME19" localSheetId="14">#REF!</definedName>
    <definedName name="_____ME19" localSheetId="11">#REF!</definedName>
    <definedName name="_____ME19" localSheetId="10">#REF!</definedName>
    <definedName name="_____ME19" localSheetId="7">#REF!</definedName>
    <definedName name="_____ME19" localSheetId="8">#REF!</definedName>
    <definedName name="_____ME19" localSheetId="13">#REF!</definedName>
    <definedName name="_____ME19">#REF!</definedName>
    <definedName name="_____ME20" localSheetId="9">#REF!</definedName>
    <definedName name="_____ME20" localSheetId="12">#REF!</definedName>
    <definedName name="_____ME20" localSheetId="14">#REF!</definedName>
    <definedName name="_____ME20" localSheetId="11">#REF!</definedName>
    <definedName name="_____ME20" localSheetId="10">#REF!</definedName>
    <definedName name="_____ME20" localSheetId="7">#REF!</definedName>
    <definedName name="_____ME20" localSheetId="8">#REF!</definedName>
    <definedName name="_____ME20" localSheetId="13">#REF!</definedName>
    <definedName name="_____ME20">#REF!</definedName>
    <definedName name="_____ME21" localSheetId="9">#REF!</definedName>
    <definedName name="_____ME21" localSheetId="12">#REF!</definedName>
    <definedName name="_____ME21" localSheetId="14">#REF!</definedName>
    <definedName name="_____ME21" localSheetId="11">#REF!</definedName>
    <definedName name="_____ME21" localSheetId="10">#REF!</definedName>
    <definedName name="_____ME21" localSheetId="7">#REF!</definedName>
    <definedName name="_____ME21" localSheetId="8">#REF!</definedName>
    <definedName name="_____ME21" localSheetId="13">#REF!</definedName>
    <definedName name="_____ME21">#REF!</definedName>
    <definedName name="_____ME22" localSheetId="9">#REF!</definedName>
    <definedName name="_____ME22" localSheetId="12">#REF!</definedName>
    <definedName name="_____ME22" localSheetId="14">#REF!</definedName>
    <definedName name="_____ME22" localSheetId="11">#REF!</definedName>
    <definedName name="_____ME22" localSheetId="10">#REF!</definedName>
    <definedName name="_____ME22" localSheetId="7">#REF!</definedName>
    <definedName name="_____ME22" localSheetId="8">#REF!</definedName>
    <definedName name="_____ME22" localSheetId="13">#REF!</definedName>
    <definedName name="_____ME22">#REF!</definedName>
    <definedName name="_____ME23" localSheetId="9">#REF!</definedName>
    <definedName name="_____ME23" localSheetId="12">#REF!</definedName>
    <definedName name="_____ME23" localSheetId="14">#REF!</definedName>
    <definedName name="_____ME23" localSheetId="11">#REF!</definedName>
    <definedName name="_____ME23" localSheetId="10">#REF!</definedName>
    <definedName name="_____ME23" localSheetId="7">#REF!</definedName>
    <definedName name="_____ME23" localSheetId="8">#REF!</definedName>
    <definedName name="_____ME23" localSheetId="13">#REF!</definedName>
    <definedName name="_____ME23">#REF!</definedName>
    <definedName name="_____ME24" localSheetId="9">#REF!</definedName>
    <definedName name="_____ME24" localSheetId="12">#REF!</definedName>
    <definedName name="_____ME24" localSheetId="14">#REF!</definedName>
    <definedName name="_____ME24" localSheetId="11">#REF!</definedName>
    <definedName name="_____ME24" localSheetId="10">#REF!</definedName>
    <definedName name="_____ME24" localSheetId="7">#REF!</definedName>
    <definedName name="_____ME24" localSheetId="8">#REF!</definedName>
    <definedName name="_____ME24" localSheetId="13">#REF!</definedName>
    <definedName name="_____ME24">#REF!</definedName>
    <definedName name="_____ME25" localSheetId="9">#REF!</definedName>
    <definedName name="_____ME25" localSheetId="12">#REF!</definedName>
    <definedName name="_____ME25" localSheetId="14">#REF!</definedName>
    <definedName name="_____ME25" localSheetId="11">#REF!</definedName>
    <definedName name="_____ME25" localSheetId="10">#REF!</definedName>
    <definedName name="_____ME25" localSheetId="7">#REF!</definedName>
    <definedName name="_____ME25" localSheetId="8">#REF!</definedName>
    <definedName name="_____ME25" localSheetId="13">#REF!</definedName>
    <definedName name="_____ME25">#REF!</definedName>
    <definedName name="_____ME26" localSheetId="9">#REF!</definedName>
    <definedName name="_____ME26" localSheetId="12">#REF!</definedName>
    <definedName name="_____ME26" localSheetId="14">#REF!</definedName>
    <definedName name="_____ME26" localSheetId="11">#REF!</definedName>
    <definedName name="_____ME26" localSheetId="10">#REF!</definedName>
    <definedName name="_____ME26" localSheetId="7">#REF!</definedName>
    <definedName name="_____ME26" localSheetId="8">#REF!</definedName>
    <definedName name="_____ME26" localSheetId="13">#REF!</definedName>
    <definedName name="_____ME26">#REF!</definedName>
    <definedName name="_____ME27" localSheetId="9">#REF!</definedName>
    <definedName name="_____ME27" localSheetId="12">#REF!</definedName>
    <definedName name="_____ME27" localSheetId="14">#REF!</definedName>
    <definedName name="_____ME27" localSheetId="11">#REF!</definedName>
    <definedName name="_____ME27" localSheetId="10">#REF!</definedName>
    <definedName name="_____ME27" localSheetId="7">#REF!</definedName>
    <definedName name="_____ME27" localSheetId="8">#REF!</definedName>
    <definedName name="_____ME27" localSheetId="13">#REF!</definedName>
    <definedName name="_____ME27">#REF!</definedName>
    <definedName name="_____ME28" localSheetId="9">#REF!</definedName>
    <definedName name="_____ME28" localSheetId="12">#REF!</definedName>
    <definedName name="_____ME28" localSheetId="14">#REF!</definedName>
    <definedName name="_____ME28" localSheetId="11">#REF!</definedName>
    <definedName name="_____ME28" localSheetId="10">#REF!</definedName>
    <definedName name="_____ME28" localSheetId="7">#REF!</definedName>
    <definedName name="_____ME28" localSheetId="8">#REF!</definedName>
    <definedName name="_____ME28" localSheetId="13">#REF!</definedName>
    <definedName name="_____ME28">#REF!</definedName>
    <definedName name="_____ME29" localSheetId="9">#REF!</definedName>
    <definedName name="_____ME29" localSheetId="12">#REF!</definedName>
    <definedName name="_____ME29" localSheetId="14">#REF!</definedName>
    <definedName name="_____ME29" localSheetId="11">#REF!</definedName>
    <definedName name="_____ME29" localSheetId="10">#REF!</definedName>
    <definedName name="_____ME29" localSheetId="7">#REF!</definedName>
    <definedName name="_____ME29" localSheetId="8">#REF!</definedName>
    <definedName name="_____ME29" localSheetId="13">#REF!</definedName>
    <definedName name="_____ME29">#REF!</definedName>
    <definedName name="_____ME30" localSheetId="9">#REF!</definedName>
    <definedName name="_____ME30" localSheetId="12">#REF!</definedName>
    <definedName name="_____ME30" localSheetId="14">#REF!</definedName>
    <definedName name="_____ME30" localSheetId="11">#REF!</definedName>
    <definedName name="_____ME30" localSheetId="10">#REF!</definedName>
    <definedName name="_____ME30" localSheetId="7">#REF!</definedName>
    <definedName name="_____ME30" localSheetId="8">#REF!</definedName>
    <definedName name="_____ME30" localSheetId="13">#REF!</definedName>
    <definedName name="_____ME30">#REF!</definedName>
    <definedName name="_____ME31" localSheetId="9">#REF!</definedName>
    <definedName name="_____ME31" localSheetId="12">#REF!</definedName>
    <definedName name="_____ME31" localSheetId="14">#REF!</definedName>
    <definedName name="_____ME31" localSheetId="11">#REF!</definedName>
    <definedName name="_____ME31" localSheetId="10">#REF!</definedName>
    <definedName name="_____ME31" localSheetId="7">#REF!</definedName>
    <definedName name="_____ME31" localSheetId="8">#REF!</definedName>
    <definedName name="_____ME31" localSheetId="13">#REF!</definedName>
    <definedName name="_____ME31">#REF!</definedName>
    <definedName name="_____ME32" localSheetId="9">#REF!</definedName>
    <definedName name="_____ME32" localSheetId="12">#REF!</definedName>
    <definedName name="_____ME32" localSheetId="14">#REF!</definedName>
    <definedName name="_____ME32" localSheetId="11">#REF!</definedName>
    <definedName name="_____ME32" localSheetId="10">#REF!</definedName>
    <definedName name="_____ME32" localSheetId="7">#REF!</definedName>
    <definedName name="_____ME32" localSheetId="8">#REF!</definedName>
    <definedName name="_____ME32" localSheetId="13">#REF!</definedName>
    <definedName name="_____ME32">#REF!</definedName>
    <definedName name="_____ME33" localSheetId="9">#REF!</definedName>
    <definedName name="_____ME33" localSheetId="12">#REF!</definedName>
    <definedName name="_____ME33" localSheetId="14">#REF!</definedName>
    <definedName name="_____ME33" localSheetId="11">#REF!</definedName>
    <definedName name="_____ME33" localSheetId="10">#REF!</definedName>
    <definedName name="_____ME33" localSheetId="7">#REF!</definedName>
    <definedName name="_____ME33" localSheetId="8">#REF!</definedName>
    <definedName name="_____ME33" localSheetId="13">#REF!</definedName>
    <definedName name="_____ME33">#REF!</definedName>
    <definedName name="_____ME34" localSheetId="9">#REF!</definedName>
    <definedName name="_____ME34" localSheetId="12">#REF!</definedName>
    <definedName name="_____ME34" localSheetId="14">#REF!</definedName>
    <definedName name="_____ME34" localSheetId="11">#REF!</definedName>
    <definedName name="_____ME34" localSheetId="10">#REF!</definedName>
    <definedName name="_____ME34" localSheetId="7">#REF!</definedName>
    <definedName name="_____ME34" localSheetId="8">#REF!</definedName>
    <definedName name="_____ME34" localSheetId="13">#REF!</definedName>
    <definedName name="_____ME34">#REF!</definedName>
    <definedName name="_____ME37" localSheetId="9">#REF!</definedName>
    <definedName name="_____ME37" localSheetId="12">#REF!</definedName>
    <definedName name="_____ME37" localSheetId="13">#REF!</definedName>
    <definedName name="_____ME37">#REF!</definedName>
    <definedName name="_____ME38" localSheetId="9">#REF!</definedName>
    <definedName name="_____ME38" localSheetId="12">#REF!</definedName>
    <definedName name="_____ME38" localSheetId="13">#REF!</definedName>
    <definedName name="_____ME38">#REF!</definedName>
    <definedName name="_____ME39" localSheetId="9">#REF!</definedName>
    <definedName name="_____ME39" localSheetId="12">#REF!</definedName>
    <definedName name="_____ME39" localSheetId="13">#REF!</definedName>
    <definedName name="_____ME39">#REF!</definedName>
    <definedName name="_____ME40" localSheetId="9">#REF!</definedName>
    <definedName name="_____ME40" localSheetId="12">#REF!</definedName>
    <definedName name="_____ME40" localSheetId="13">#REF!</definedName>
    <definedName name="_____ME40">#REF!</definedName>
    <definedName name="_____ME41" localSheetId="9">#REF!</definedName>
    <definedName name="_____ME41" localSheetId="12">#REF!</definedName>
    <definedName name="_____ME41" localSheetId="13">#REF!</definedName>
    <definedName name="_____ME41">#REF!</definedName>
    <definedName name="_____ME42" localSheetId="9">#REF!</definedName>
    <definedName name="_____ME42" localSheetId="12">#REF!</definedName>
    <definedName name="_____ME42" localSheetId="13">#REF!</definedName>
    <definedName name="_____ME42">#REF!</definedName>
    <definedName name="_____ME43" localSheetId="9">#REF!</definedName>
    <definedName name="_____ME43" localSheetId="12">#REF!</definedName>
    <definedName name="_____ME43" localSheetId="13">#REF!</definedName>
    <definedName name="_____ME43">#REF!</definedName>
    <definedName name="_____ME44" localSheetId="9">#REF!</definedName>
    <definedName name="_____ME44" localSheetId="12">#REF!</definedName>
    <definedName name="_____ME44" localSheetId="13">#REF!</definedName>
    <definedName name="_____ME44">#REF!</definedName>
    <definedName name="_____ME45" localSheetId="9">#REF!</definedName>
    <definedName name="_____ME45" localSheetId="12">#REF!</definedName>
    <definedName name="_____ME45" localSheetId="13">#REF!</definedName>
    <definedName name="_____ME45">#REF!</definedName>
    <definedName name="_____ME46" localSheetId="9">#REF!</definedName>
    <definedName name="_____ME46" localSheetId="12">#REF!</definedName>
    <definedName name="_____ME46" localSheetId="13">#REF!</definedName>
    <definedName name="_____ME46">#REF!</definedName>
    <definedName name="_____ME47" localSheetId="9">#REF!</definedName>
    <definedName name="_____ME47" localSheetId="12">#REF!</definedName>
    <definedName name="_____ME47" localSheetId="13">#REF!</definedName>
    <definedName name="_____ME47">#REF!</definedName>
    <definedName name="_____ME48" localSheetId="9">#REF!</definedName>
    <definedName name="_____ME48" localSheetId="12">#REF!</definedName>
    <definedName name="_____ME48" localSheetId="13">#REF!</definedName>
    <definedName name="_____ME48">#REF!</definedName>
    <definedName name="_____ME49" localSheetId="9">#REF!</definedName>
    <definedName name="_____ME49" localSheetId="12">#REF!</definedName>
    <definedName name="_____ME49" localSheetId="13">#REF!</definedName>
    <definedName name="_____ME49">#REF!</definedName>
    <definedName name="_____ME50" localSheetId="9">#REF!</definedName>
    <definedName name="_____ME50" localSheetId="12">#REF!</definedName>
    <definedName name="_____ME50" localSheetId="13">#REF!</definedName>
    <definedName name="_____ME50">#REF!</definedName>
    <definedName name="_____ME51" localSheetId="9">#REF!</definedName>
    <definedName name="_____ME51" localSheetId="12">#REF!</definedName>
    <definedName name="_____ME51" localSheetId="13">#REF!</definedName>
    <definedName name="_____ME51">#REF!</definedName>
    <definedName name="_____ME52" localSheetId="9">#REF!</definedName>
    <definedName name="_____ME52" localSheetId="12">#REF!</definedName>
    <definedName name="_____ME52" localSheetId="13">#REF!</definedName>
    <definedName name="_____ME52">#REF!</definedName>
    <definedName name="_____ME53" localSheetId="9">#REF!</definedName>
    <definedName name="_____ME53" localSheetId="12">#REF!</definedName>
    <definedName name="_____ME53" localSheetId="13">#REF!</definedName>
    <definedName name="_____ME53">#REF!</definedName>
    <definedName name="_____ME54" localSheetId="9">#REF!</definedName>
    <definedName name="_____ME54" localSheetId="12">#REF!</definedName>
    <definedName name="_____ME54" localSheetId="13">#REF!</definedName>
    <definedName name="_____ME54">#REF!</definedName>
    <definedName name="_____ME55" localSheetId="9">#REF!</definedName>
    <definedName name="_____ME55" localSheetId="12">#REF!</definedName>
    <definedName name="_____ME55" localSheetId="13">#REF!</definedName>
    <definedName name="_____ME55">#REF!</definedName>
    <definedName name="_____ME56" localSheetId="9">#REF!</definedName>
    <definedName name="_____ME56" localSheetId="12">#REF!</definedName>
    <definedName name="_____ME56" localSheetId="13">#REF!</definedName>
    <definedName name="_____ME56">#REF!</definedName>
    <definedName name="_____ME57" localSheetId="9">#REF!</definedName>
    <definedName name="_____ME57" localSheetId="12">#REF!</definedName>
    <definedName name="_____ME57" localSheetId="13">#REF!</definedName>
    <definedName name="_____ME57">#REF!</definedName>
    <definedName name="_____ME58" localSheetId="9">#REF!</definedName>
    <definedName name="_____ME58" localSheetId="12">#REF!</definedName>
    <definedName name="_____ME58" localSheetId="13">#REF!</definedName>
    <definedName name="_____ME58">#REF!</definedName>
    <definedName name="_____ME59" localSheetId="9">#REF!</definedName>
    <definedName name="_____ME59" localSheetId="12">#REF!</definedName>
    <definedName name="_____ME59" localSheetId="13">#REF!</definedName>
    <definedName name="_____ME59">#REF!</definedName>
    <definedName name="_____ME60" localSheetId="9">#REF!</definedName>
    <definedName name="_____ME60" localSheetId="12">#REF!</definedName>
    <definedName name="_____ME60" localSheetId="13">#REF!</definedName>
    <definedName name="_____ME60">#REF!</definedName>
    <definedName name="_____ME61" localSheetId="9">#REF!</definedName>
    <definedName name="_____ME61" localSheetId="12">#REF!</definedName>
    <definedName name="_____ME61" localSheetId="13">#REF!</definedName>
    <definedName name="_____ME61">#REF!</definedName>
    <definedName name="_____ME62" localSheetId="9">#REF!</definedName>
    <definedName name="_____ME62" localSheetId="12">#REF!</definedName>
    <definedName name="_____ME62" localSheetId="13">#REF!</definedName>
    <definedName name="_____ME62">#REF!</definedName>
    <definedName name="_____ME63" localSheetId="9">#REF!</definedName>
    <definedName name="_____ME63" localSheetId="12">#REF!</definedName>
    <definedName name="_____ME63" localSheetId="13">#REF!</definedName>
    <definedName name="_____ME63">#REF!</definedName>
    <definedName name="_____ME64" localSheetId="9">#REF!</definedName>
    <definedName name="_____ME64" localSheetId="12">#REF!</definedName>
    <definedName name="_____ME64" localSheetId="13">#REF!</definedName>
    <definedName name="_____ME64">#REF!</definedName>
    <definedName name="_____ME65" localSheetId="9">#REF!</definedName>
    <definedName name="_____ME65" localSheetId="12">#REF!</definedName>
    <definedName name="_____ME65" localSheetId="13">#REF!</definedName>
    <definedName name="_____ME65">#REF!</definedName>
    <definedName name="_____ME66" localSheetId="9">#REF!</definedName>
    <definedName name="_____ME66" localSheetId="12">#REF!</definedName>
    <definedName name="_____ME66" localSheetId="13">#REF!</definedName>
    <definedName name="_____ME66">#REF!</definedName>
    <definedName name="_____ME67" localSheetId="9">#REF!</definedName>
    <definedName name="_____ME67" localSheetId="12">#REF!</definedName>
    <definedName name="_____ME67" localSheetId="13">#REF!</definedName>
    <definedName name="_____ME67">#REF!</definedName>
    <definedName name="_____ME68" localSheetId="9">#REF!</definedName>
    <definedName name="_____ME68" localSheetId="12">#REF!</definedName>
    <definedName name="_____ME68" localSheetId="13">#REF!</definedName>
    <definedName name="_____ME68">#REF!</definedName>
    <definedName name="_____MMM01">#REF!</definedName>
    <definedName name="_____MMM02">#REF!</definedName>
    <definedName name="_____MMM03">#REF!</definedName>
    <definedName name="_____MMM04">#REF!</definedName>
    <definedName name="_____MMM05">#REF!</definedName>
    <definedName name="_____MMM06">#REF!</definedName>
    <definedName name="_____MMM07">#REF!</definedName>
    <definedName name="_____MMM08" localSheetId="9">#REF!</definedName>
    <definedName name="_____MMM08" localSheetId="12">#REF!</definedName>
    <definedName name="_____MMM08" localSheetId="14">#REF!</definedName>
    <definedName name="_____MMM08" localSheetId="11">#REF!</definedName>
    <definedName name="_____MMM08" localSheetId="10">#REF!</definedName>
    <definedName name="_____MMM08" localSheetId="7">#REF!</definedName>
    <definedName name="_____MMM08" localSheetId="8">#REF!</definedName>
    <definedName name="_____MMM08" localSheetId="13">#REF!</definedName>
    <definedName name="_____MMM08">#REF!</definedName>
    <definedName name="_____MMM09">#REF!</definedName>
    <definedName name="_____MMM10">#REF!</definedName>
    <definedName name="_____MMM11">#REF!</definedName>
    <definedName name="_____MMM12">#REF!</definedName>
    <definedName name="_____MMM13">#REF!</definedName>
    <definedName name="_____MMM14">#REF!</definedName>
    <definedName name="_____MMM15">#REF!</definedName>
    <definedName name="_____MMM16">#REF!</definedName>
    <definedName name="_____MMM17">#REF!</definedName>
    <definedName name="_____MMM18">#REF!</definedName>
    <definedName name="_____MMM19">#REF!</definedName>
    <definedName name="_____MMM20">#REF!</definedName>
    <definedName name="_____MMM21">#REF!</definedName>
    <definedName name="_____MMM22">#REF!</definedName>
    <definedName name="_____MMM23">#REF!</definedName>
    <definedName name="_____MMM24">#REF!</definedName>
    <definedName name="_____MMM25">#REF!</definedName>
    <definedName name="_____MMM26">#REF!</definedName>
    <definedName name="_____MMM27">#REF!</definedName>
    <definedName name="_____MMM28">#REF!</definedName>
    <definedName name="_____MMM29">#REF!</definedName>
    <definedName name="_____MMM30">#REF!</definedName>
    <definedName name="_____MMM31">#REF!</definedName>
    <definedName name="_____MMM32">#REF!</definedName>
    <definedName name="_____MMM33">#REF!</definedName>
    <definedName name="_____MMM34">#REF!</definedName>
    <definedName name="_____MMM35">#REF!</definedName>
    <definedName name="_____MMM36">#REF!</definedName>
    <definedName name="_____MMM37">#REF!</definedName>
    <definedName name="_____MMM38">#REF!</definedName>
    <definedName name="_____MMM39">#REF!</definedName>
    <definedName name="_____MMM40">#REF!</definedName>
    <definedName name="_____MMM41">#REF!</definedName>
    <definedName name="_____MMM411">#REF!</definedName>
    <definedName name="_____MMM42">#REF!</definedName>
    <definedName name="_____MMM43">#REF!</definedName>
    <definedName name="_____MMM44">#REF!</definedName>
    <definedName name="_____MMM45">#REF!</definedName>
    <definedName name="_____MMM46">#REF!</definedName>
    <definedName name="_____MMM47">#REF!</definedName>
    <definedName name="_____MMM48">#REF!</definedName>
    <definedName name="_____MMM49">#REF!</definedName>
    <definedName name="_____MMM50">#REF!</definedName>
    <definedName name="_____MMM51">#REF!</definedName>
    <definedName name="_____MMM52">#REF!</definedName>
    <definedName name="_____MMM53">#REF!</definedName>
    <definedName name="_____MMM54">#REF!</definedName>
    <definedName name="_____pab126" localSheetId="9">#REF!</definedName>
    <definedName name="_____pab126" localSheetId="12">#REF!</definedName>
    <definedName name="_____pab126" localSheetId="13">#REF!</definedName>
    <definedName name="_____pab126">#REF!</definedName>
    <definedName name="_____pav8" localSheetId="9">#REF!</definedName>
    <definedName name="_____pav8" localSheetId="12">#REF!</definedName>
    <definedName name="_____pav8" localSheetId="13">#REF!</definedName>
    <definedName name="_____pav8">#REF!</definedName>
    <definedName name="_____per01" localSheetId="9">#REF!</definedName>
    <definedName name="_____per01" localSheetId="12">#REF!</definedName>
    <definedName name="_____per01" localSheetId="13">#REF!</definedName>
    <definedName name="_____per01">#REF!</definedName>
    <definedName name="_____per02" localSheetId="9">#REF!</definedName>
    <definedName name="_____per02" localSheetId="12">#REF!</definedName>
    <definedName name="_____per02" localSheetId="13">#REF!</definedName>
    <definedName name="_____per02">#REF!</definedName>
    <definedName name="_____per03" localSheetId="9">#REF!</definedName>
    <definedName name="_____per03" localSheetId="12">#REF!</definedName>
    <definedName name="_____per03" localSheetId="13">#REF!</definedName>
    <definedName name="_____per03">#REF!</definedName>
    <definedName name="_____per04" localSheetId="9">#REF!</definedName>
    <definedName name="_____per04" localSheetId="12">#REF!</definedName>
    <definedName name="_____per04" localSheetId="13">#REF!</definedName>
    <definedName name="_____per04">#REF!</definedName>
    <definedName name="_____per05" localSheetId="9">#REF!</definedName>
    <definedName name="_____per05" localSheetId="12">#REF!</definedName>
    <definedName name="_____per05" localSheetId="13">#REF!</definedName>
    <definedName name="_____per05">#REF!</definedName>
    <definedName name="_____per06" localSheetId="9">#REF!</definedName>
    <definedName name="_____per06" localSheetId="12">#REF!</definedName>
    <definedName name="_____per06" localSheetId="13">#REF!</definedName>
    <definedName name="_____per06">#REF!</definedName>
    <definedName name="_____per07" localSheetId="9">#REF!</definedName>
    <definedName name="_____per07" localSheetId="12">#REF!</definedName>
    <definedName name="_____per07" localSheetId="13">#REF!</definedName>
    <definedName name="_____per07">#REF!</definedName>
    <definedName name="_____PL1" localSheetId="9">#REF!</definedName>
    <definedName name="_____PL1" localSheetId="12">#REF!</definedName>
    <definedName name="_____PL1" localSheetId="13">#REF!</definedName>
    <definedName name="_____PL1">#REF!</definedName>
    <definedName name="_____PL2" localSheetId="9">#REF!</definedName>
    <definedName name="_____PL2" localSheetId="12">#REF!</definedName>
    <definedName name="_____PL2" localSheetId="13">#REF!</definedName>
    <definedName name="_____PL2">#REF!</definedName>
    <definedName name="_____pvc1" localSheetId="9">#REF!</definedName>
    <definedName name="_____pvc1" localSheetId="12">#REF!</definedName>
    <definedName name="_____pvc1" localSheetId="14">#REF!</definedName>
    <definedName name="_____pvc1" localSheetId="11">#REF!</definedName>
    <definedName name="_____pvc1" localSheetId="10">#REF!</definedName>
    <definedName name="_____pvc1" localSheetId="7">#REF!</definedName>
    <definedName name="_____pvc1" localSheetId="8">#REF!</definedName>
    <definedName name="_____pvc1" localSheetId="13">#REF!</definedName>
    <definedName name="_____pvc1">#REF!</definedName>
    <definedName name="_____pvc12" localSheetId="9">#REF!</definedName>
    <definedName name="_____pvc12" localSheetId="12">#REF!</definedName>
    <definedName name="_____pvc12" localSheetId="14">#REF!</definedName>
    <definedName name="_____pvc12" localSheetId="11">#REF!</definedName>
    <definedName name="_____pvc12" localSheetId="10">#REF!</definedName>
    <definedName name="_____pvc12" localSheetId="7">#REF!</definedName>
    <definedName name="_____pvc12" localSheetId="8">#REF!</definedName>
    <definedName name="_____pvc12" localSheetId="13">#REF!</definedName>
    <definedName name="_____pvc12">#REF!</definedName>
    <definedName name="_____pvc3" localSheetId="9">#REF!</definedName>
    <definedName name="_____pvc3" localSheetId="12">#REF!</definedName>
    <definedName name="_____pvc3" localSheetId="13">#REF!</definedName>
    <definedName name="_____pvc3">#REF!</definedName>
    <definedName name="_____pvc34" localSheetId="9">#REF!</definedName>
    <definedName name="_____pvc34" localSheetId="12">#REF!</definedName>
    <definedName name="_____pvc34" localSheetId="14">#REF!</definedName>
    <definedName name="_____pvc34" localSheetId="11">#REF!</definedName>
    <definedName name="_____pvc34" localSheetId="10">#REF!</definedName>
    <definedName name="_____pvc34" localSheetId="7">#REF!</definedName>
    <definedName name="_____pvc34" localSheetId="8">#REF!</definedName>
    <definedName name="_____pvc34" localSheetId="13">#REF!</definedName>
    <definedName name="_____pvc34">#REF!</definedName>
    <definedName name="_____pvc4">#REF!</definedName>
    <definedName name="_____pvc44" localSheetId="9">#REF!</definedName>
    <definedName name="_____pvc44" localSheetId="12">#REF!</definedName>
    <definedName name="_____pvc44" localSheetId="13">#REF!</definedName>
    <definedName name="_____pvc44">#REF!</definedName>
    <definedName name="_____rcp100" localSheetId="9">#REF!</definedName>
    <definedName name="_____rcp100" localSheetId="12">#REF!</definedName>
    <definedName name="_____rcp100" localSheetId="13">#REF!</definedName>
    <definedName name="_____rcp100">#REF!</definedName>
    <definedName name="_____rcp60" localSheetId="9">#REF!</definedName>
    <definedName name="_____rcp60" localSheetId="12">#REF!</definedName>
    <definedName name="_____rcp60" localSheetId="13">#REF!</definedName>
    <definedName name="_____rcp60">#REF!</definedName>
    <definedName name="_____rk100" localSheetId="9">#REF!</definedName>
    <definedName name="_____rk100" localSheetId="12">#REF!</definedName>
    <definedName name="_____rk100" localSheetId="13">#REF!</definedName>
    <definedName name="_____rk100">#REF!</definedName>
    <definedName name="_____rk200" localSheetId="9">#REF!</definedName>
    <definedName name="_____rk200" localSheetId="12">#REF!</definedName>
    <definedName name="_____rk200" localSheetId="13">#REF!</definedName>
    <definedName name="_____rk200">#REF!</definedName>
    <definedName name="_____rk300" localSheetId="9">#REF!</definedName>
    <definedName name="_____rk300" localSheetId="12">#REF!</definedName>
    <definedName name="_____rk300" localSheetId="13">#REF!</definedName>
    <definedName name="_____rk300">#REF!</definedName>
    <definedName name="_____rk600" localSheetId="9">#REF!</definedName>
    <definedName name="_____rk600" localSheetId="12">#REF!</definedName>
    <definedName name="_____rk600" localSheetId="13">#REF!</definedName>
    <definedName name="_____rk600">#REF!</definedName>
    <definedName name="_____rkl1200" localSheetId="9">#REF!</definedName>
    <definedName name="_____rkl1200" localSheetId="12">#REF!</definedName>
    <definedName name="_____rkl1200" localSheetId="13">#REF!</definedName>
    <definedName name="_____rkl1200">#REF!</definedName>
    <definedName name="_____sc175" localSheetId="9">#REF!</definedName>
    <definedName name="_____sc175" localSheetId="12">#REF!</definedName>
    <definedName name="_____sc175" localSheetId="13">#REF!</definedName>
    <definedName name="_____sc175">#REF!</definedName>
    <definedName name="____AAD3" localSheetId="9">'Anl Gali-Cabut Tunggul'!________________DIV5:'Anl Gali-Cabut Tunggul'!_______________EEE17</definedName>
    <definedName name="____AAD3" localSheetId="12">'Anl Pek. Galian tanah di rawa '!________________DIV5:'Anl Pek. Galian tanah di rawa '!_______________EEE17</definedName>
    <definedName name="____AAD3" localSheetId="10">________________DIV5:_______________EEE17</definedName>
    <definedName name="____AAD3" localSheetId="8">________________DIV5:_______________EEE17</definedName>
    <definedName name="____AAD3" localSheetId="13">'Anl Tk.alat utk tanggul'!________________DIV5:'Anl Tk.alat utk tanggul'!_______________EEE17</definedName>
    <definedName name="____AAD3">________________DIV5:_______________EEE17</definedName>
    <definedName name="____ADD1" localSheetId="9">'Anl Gali-Cabut Tunggul'!______________EEE07:'Anl Gali-Cabut Tunggul'!______________EEE07</definedName>
    <definedName name="____ADD1" localSheetId="12">'Anl Pek. Galian tanah di rawa '!______________EEE07:'Anl Pek. Galian tanah di rawa '!______________EEE07</definedName>
    <definedName name="____ADD1" localSheetId="10">______________EEE07:______________EEE07</definedName>
    <definedName name="____ADD1" localSheetId="8">______________EEE07:______________EEE07</definedName>
    <definedName name="____ADD1" localSheetId="13">'Anl Tk.alat utk tanggul'!______________EEE07:'Anl Tk.alat utk tanggul'!______________EEE07</definedName>
    <definedName name="____ADD1">______________EEE07:______________EEE07</definedName>
    <definedName name="____ADD2" localSheetId="9">'Anl Gali-Cabut Tunggul'!______________EEE07:'Anl Gali-Cabut Tunggul'!______________EEE07</definedName>
    <definedName name="____ADD2" localSheetId="12">'Anl Pek. Galian tanah di rawa '!______________EEE07:'Anl Pek. Galian tanah di rawa '!______________EEE07</definedName>
    <definedName name="____ADD2" localSheetId="10">______________EEE07:______________EEE07</definedName>
    <definedName name="____ADD2" localSheetId="8">______________EEE07:______________EEE07</definedName>
    <definedName name="____ADD2" localSheetId="13">'Anl Tk.alat utk tanggul'!______________EEE07:'Anl Tk.alat utk tanggul'!______________EEE07</definedName>
    <definedName name="____ADD2">______________EEE07:______________EEE07</definedName>
    <definedName name="____ADD3" localSheetId="9">'Anl Gali-Cabut Tunggul'!______________EEE07:'Anl Gali-Cabut Tunggul'!______________EEE07</definedName>
    <definedName name="____ADD3" localSheetId="12">'Anl Pek. Galian tanah di rawa '!______________EEE07:'Anl Pek. Galian tanah di rawa '!______________EEE07</definedName>
    <definedName name="____ADD3" localSheetId="10">______________EEE07:______________EEE07</definedName>
    <definedName name="____ADD3" localSheetId="8">______________EEE07:______________EEE07</definedName>
    <definedName name="____ADD3" localSheetId="13">'Anl Tk.alat utk tanggul'!______________EEE07:'Anl Tk.alat utk tanggul'!______________EEE07</definedName>
    <definedName name="____ADD3">______________EEE07:______________EEE07</definedName>
    <definedName name="____bbm10" localSheetId="9">#REF!</definedName>
    <definedName name="____bbm10" localSheetId="12">#REF!</definedName>
    <definedName name="____bbm10" localSheetId="13">#REF!</definedName>
    <definedName name="____bbm10">#REF!</definedName>
    <definedName name="____bbm3" localSheetId="9">#REF!</definedName>
    <definedName name="____bbm3" localSheetId="12">#REF!</definedName>
    <definedName name="____bbm3" localSheetId="13">#REF!</definedName>
    <definedName name="____bbm3">#REF!</definedName>
    <definedName name="____bbm5" localSheetId="9">#REF!</definedName>
    <definedName name="____bbm5" localSheetId="12">#REF!</definedName>
    <definedName name="____bbm5" localSheetId="13">#REF!</definedName>
    <definedName name="____bbm5">#REF!</definedName>
    <definedName name="____bbm8" localSheetId="9">#REF!</definedName>
    <definedName name="____bbm8" localSheetId="12">#REF!</definedName>
    <definedName name="____bbm8" localSheetId="13">#REF!</definedName>
    <definedName name="____bbm8">#REF!</definedName>
    <definedName name="____bet250" localSheetId="9">#REF!</definedName>
    <definedName name="____bet250" localSheetId="12">#REF!</definedName>
    <definedName name="____bet250" localSheetId="13">#REF!</definedName>
    <definedName name="____bet250">#REF!</definedName>
    <definedName name="____bet275" localSheetId="9">#REF!</definedName>
    <definedName name="____bet275" localSheetId="12">#REF!</definedName>
    <definedName name="____bet275" localSheetId="13">#REF!</definedName>
    <definedName name="____bet275">#REF!</definedName>
    <definedName name="____bet300" localSheetId="9">#REF!</definedName>
    <definedName name="____bet300" localSheetId="12">#REF!</definedName>
    <definedName name="____bet300" localSheetId="13">#REF!</definedName>
    <definedName name="____bet300">#REF!</definedName>
    <definedName name="____bpl32" localSheetId="9">#REF!</definedName>
    <definedName name="____bpl32" localSheetId="12">#REF!</definedName>
    <definedName name="____bpl32" localSheetId="13">#REF!</definedName>
    <definedName name="____bpl32">#REF!</definedName>
    <definedName name="____bpl9" localSheetId="9">#REF!</definedName>
    <definedName name="____bpl9" localSheetId="12">#REF!</definedName>
    <definedName name="____bpl9" localSheetId="13">#REF!</definedName>
    <definedName name="____bpl9">#REF!</definedName>
    <definedName name="____bsc100" localSheetId="9">#REF!</definedName>
    <definedName name="____bsc100" localSheetId="12">#REF!</definedName>
    <definedName name="____bsc100" localSheetId="13">#REF!</definedName>
    <definedName name="____bsc100">#REF!</definedName>
    <definedName name="____bsd1600" localSheetId="9">#REF!</definedName>
    <definedName name="____bsd1600" localSheetId="12">#REF!</definedName>
    <definedName name="____bsd1600" localSheetId="13">#REF!</definedName>
    <definedName name="____bsd1600">#REF!</definedName>
    <definedName name="____bsd2500" localSheetId="9">#REF!</definedName>
    <definedName name="____bsd2500" localSheetId="12">#REF!</definedName>
    <definedName name="____bsd2500" localSheetId="13">#REF!</definedName>
    <definedName name="____bsd2500">#REF!</definedName>
    <definedName name="____bsd4000" localSheetId="9">#REF!</definedName>
    <definedName name="____bsd4000" localSheetId="12">#REF!</definedName>
    <definedName name="____bsd4000" localSheetId="13">#REF!</definedName>
    <definedName name="____bsd4000">#REF!</definedName>
    <definedName name="____btn175" localSheetId="9">#REF!</definedName>
    <definedName name="____btn175" localSheetId="12">#REF!</definedName>
    <definedName name="____btn175" localSheetId="13">#REF!</definedName>
    <definedName name="____btn175">#REF!</definedName>
    <definedName name="____bud3500" localSheetId="9">#REF!</definedName>
    <definedName name="____bud3500" localSheetId="12">#REF!</definedName>
    <definedName name="____bud3500" localSheetId="13">#REF!</definedName>
    <definedName name="____bud3500">#REF!</definedName>
    <definedName name="____cip10" localSheetId="9">#REF!</definedName>
    <definedName name="____cip10" localSheetId="12">#REF!</definedName>
    <definedName name="____cip10" localSheetId="13">#REF!</definedName>
    <definedName name="____cip10">#REF!</definedName>
    <definedName name="____cip2" localSheetId="9">#REF!</definedName>
    <definedName name="____cip2" localSheetId="12">#REF!</definedName>
    <definedName name="____cip2" localSheetId="13">#REF!</definedName>
    <definedName name="____cip2">#REF!</definedName>
    <definedName name="____cip3" localSheetId="9">#REF!</definedName>
    <definedName name="____cip3" localSheetId="12">#REF!</definedName>
    <definedName name="____cip3" localSheetId="13">#REF!</definedName>
    <definedName name="____cip3">#REF!</definedName>
    <definedName name="____cip4" localSheetId="9">#REF!</definedName>
    <definedName name="____cip4" localSheetId="12">#REF!</definedName>
    <definedName name="____cip4" localSheetId="13">#REF!</definedName>
    <definedName name="____cip4">#REF!</definedName>
    <definedName name="____cip6" localSheetId="9">#REF!</definedName>
    <definedName name="____cip6" localSheetId="12">#REF!</definedName>
    <definedName name="____cip6" localSheetId="13">#REF!</definedName>
    <definedName name="____cip6">#REF!</definedName>
    <definedName name="____cip8" localSheetId="9">#REF!</definedName>
    <definedName name="____cip8" localSheetId="12">#REF!</definedName>
    <definedName name="____cip8" localSheetId="13">#REF!</definedName>
    <definedName name="____cip8">#REF!</definedName>
    <definedName name="____daf1" localSheetId="9">#REF!</definedName>
    <definedName name="____daf1" localSheetId="12">#REF!</definedName>
    <definedName name="____daf1" localSheetId="13">#REF!</definedName>
    <definedName name="____daf1">#REF!</definedName>
    <definedName name="____daf2" localSheetId="9">#REF!</definedName>
    <definedName name="____daf2" localSheetId="12">#REF!</definedName>
    <definedName name="____daf2" localSheetId="13">#REF!</definedName>
    <definedName name="____daf2">#REF!</definedName>
    <definedName name="____daf31" localSheetId="9">#REF!</definedName>
    <definedName name="____daf31" localSheetId="12">#REF!</definedName>
    <definedName name="____daf31" localSheetId="13">#REF!</definedName>
    <definedName name="____daf31">#REF!</definedName>
    <definedName name="____daf32" localSheetId="9">#REF!</definedName>
    <definedName name="____daf32" localSheetId="12">#REF!</definedName>
    <definedName name="____daf32" localSheetId="13">#REF!</definedName>
    <definedName name="____daf32">#REF!</definedName>
    <definedName name="____daf33" localSheetId="9">#REF!</definedName>
    <definedName name="____daf33" localSheetId="12">#REF!</definedName>
    <definedName name="____daf33" localSheetId="13">#REF!</definedName>
    <definedName name="____daf33">#REF!</definedName>
    <definedName name="____ddn400" localSheetId="9">#REF!</definedName>
    <definedName name="____ddn400" localSheetId="12">#REF!</definedName>
    <definedName name="____ddn400" localSheetId="13">#REF!</definedName>
    <definedName name="____ddn400">#REF!</definedName>
    <definedName name="____ddn600" localSheetId="9">#REF!</definedName>
    <definedName name="____ddn600" localSheetId="12">#REF!</definedName>
    <definedName name="____ddn600" localSheetId="13">#REF!</definedName>
    <definedName name="____ddn600">#REF!</definedName>
    <definedName name="____DIV1">#REF!</definedName>
    <definedName name="____DIV10">#REF!</definedName>
    <definedName name="____DIV11" localSheetId="9">#REF!</definedName>
    <definedName name="____DIV11" localSheetId="12">#REF!</definedName>
    <definedName name="____DIV11" localSheetId="14">#REF!</definedName>
    <definedName name="____DIV11" localSheetId="11">#REF!</definedName>
    <definedName name="____DIV11" localSheetId="10">#REF!</definedName>
    <definedName name="____DIV11" localSheetId="7">#REF!</definedName>
    <definedName name="____DIV11" localSheetId="8">#REF!</definedName>
    <definedName name="____DIV11" localSheetId="13">#REF!</definedName>
    <definedName name="____DIV11">#REF!</definedName>
    <definedName name="____DIV2">#REF!</definedName>
    <definedName name="____DIV3">#REF!</definedName>
    <definedName name="____DIV4">#REF!</definedName>
    <definedName name="____DIV5">#REF!</definedName>
    <definedName name="____DIV6">#REF!</definedName>
    <definedName name="____DIV7">#REF!</definedName>
    <definedName name="____DIV8">#REF!</definedName>
    <definedName name="____DIV9">#REF!</definedName>
    <definedName name="____dlh20" localSheetId="9">#REF!</definedName>
    <definedName name="____dlh20" localSheetId="12">#REF!</definedName>
    <definedName name="____dlh20" localSheetId="13">#REF!</definedName>
    <definedName name="____dlh20">#REF!</definedName>
    <definedName name="____dlh50" localSheetId="9">#REF!</definedName>
    <definedName name="____dlh50" localSheetId="12">#REF!</definedName>
    <definedName name="____dlh50" localSheetId="13">#REF!</definedName>
    <definedName name="____dlh50">#REF!</definedName>
    <definedName name="____EEE01">#REF!</definedName>
    <definedName name="____EEE02" localSheetId="9">#REF!</definedName>
    <definedName name="____EEE02" localSheetId="12">#REF!</definedName>
    <definedName name="____EEE02" localSheetId="14">#REF!</definedName>
    <definedName name="____EEE02" localSheetId="11">#REF!</definedName>
    <definedName name="____EEE02" localSheetId="10">#REF!</definedName>
    <definedName name="____EEE02" localSheetId="7">#REF!</definedName>
    <definedName name="____EEE02" localSheetId="8">#REF!</definedName>
    <definedName name="____EEE02" localSheetId="13">#REF!</definedName>
    <definedName name="____EEE02">#REF!</definedName>
    <definedName name="____EEE03">#REF!</definedName>
    <definedName name="____EEE04">#REF!</definedName>
    <definedName name="____EEE05" localSheetId="9">#REF!</definedName>
    <definedName name="____EEE05" localSheetId="12">#REF!</definedName>
    <definedName name="____EEE05" localSheetId="14">#REF!</definedName>
    <definedName name="____EEE05" localSheetId="11">#REF!</definedName>
    <definedName name="____EEE05" localSheetId="10">#REF!</definedName>
    <definedName name="____EEE05" localSheetId="7">#REF!</definedName>
    <definedName name="____EEE05" localSheetId="8">#REF!</definedName>
    <definedName name="____EEE05" localSheetId="13">#REF!</definedName>
    <definedName name="____EEE05">#REF!</definedName>
    <definedName name="____EEE06" localSheetId="9">#REF!</definedName>
    <definedName name="____EEE06" localSheetId="12">#REF!</definedName>
    <definedName name="____EEE06" localSheetId="14">#REF!</definedName>
    <definedName name="____EEE06" localSheetId="11">#REF!</definedName>
    <definedName name="____EEE06" localSheetId="10">#REF!</definedName>
    <definedName name="____EEE06" localSheetId="7">#REF!</definedName>
    <definedName name="____EEE06" localSheetId="8">#REF!</definedName>
    <definedName name="____EEE06" localSheetId="13">#REF!</definedName>
    <definedName name="____EEE06">#REF!</definedName>
    <definedName name="____EEE07" localSheetId="9">#REF!</definedName>
    <definedName name="____EEE07" localSheetId="12">#REF!</definedName>
    <definedName name="____EEE07" localSheetId="14">#REF!</definedName>
    <definedName name="____EEE07" localSheetId="11">#REF!</definedName>
    <definedName name="____EEE07" localSheetId="10">#REF!</definedName>
    <definedName name="____EEE07" localSheetId="7">#REF!</definedName>
    <definedName name="____EEE07" localSheetId="8">#REF!</definedName>
    <definedName name="____EEE07" localSheetId="13">#REF!</definedName>
    <definedName name="____EEE07">#REF!</definedName>
    <definedName name="____EEE08">#REF!</definedName>
    <definedName name="____EEE09" localSheetId="9">#REF!</definedName>
    <definedName name="____EEE09" localSheetId="12">#REF!</definedName>
    <definedName name="____EEE09" localSheetId="14">#REF!</definedName>
    <definedName name="____EEE09" localSheetId="11">#REF!</definedName>
    <definedName name="____EEE09" localSheetId="10">#REF!</definedName>
    <definedName name="____EEE09" localSheetId="7">#REF!</definedName>
    <definedName name="____EEE09" localSheetId="8">#REF!</definedName>
    <definedName name="____EEE09" localSheetId="13">#REF!</definedName>
    <definedName name="____EEE09">#REF!</definedName>
    <definedName name="____EEE10" localSheetId="9">#REF!</definedName>
    <definedName name="____EEE10" localSheetId="12">#REF!</definedName>
    <definedName name="____EEE10" localSheetId="14">#REF!</definedName>
    <definedName name="____EEE10" localSheetId="11">#REF!</definedName>
    <definedName name="____EEE10" localSheetId="10">#REF!</definedName>
    <definedName name="____EEE10" localSheetId="7">#REF!</definedName>
    <definedName name="____EEE10" localSheetId="8">#REF!</definedName>
    <definedName name="____EEE10" localSheetId="13">#REF!</definedName>
    <definedName name="____EEE10">#REF!</definedName>
    <definedName name="____EEE11" localSheetId="9">#REF!</definedName>
    <definedName name="____EEE11" localSheetId="12">#REF!</definedName>
    <definedName name="____EEE11" localSheetId="14">#REF!</definedName>
    <definedName name="____EEE11" localSheetId="11">#REF!</definedName>
    <definedName name="____EEE11" localSheetId="10">#REF!</definedName>
    <definedName name="____EEE11" localSheetId="7">#REF!</definedName>
    <definedName name="____EEE11" localSheetId="8">#REF!</definedName>
    <definedName name="____EEE11" localSheetId="13">#REF!</definedName>
    <definedName name="____EEE11">#REF!</definedName>
    <definedName name="____EEE12">#REF!</definedName>
    <definedName name="____EEE13" localSheetId="9">#REF!</definedName>
    <definedName name="____EEE13" localSheetId="12">#REF!</definedName>
    <definedName name="____EEE13" localSheetId="14">#REF!</definedName>
    <definedName name="____EEE13" localSheetId="11">#REF!</definedName>
    <definedName name="____EEE13" localSheetId="10">#REF!</definedName>
    <definedName name="____EEE13" localSheetId="7">#REF!</definedName>
    <definedName name="____EEE13" localSheetId="8">#REF!</definedName>
    <definedName name="____EEE13" localSheetId="13">#REF!</definedName>
    <definedName name="____EEE13">#REF!</definedName>
    <definedName name="____EEE14">#REF!</definedName>
    <definedName name="____EEE15" localSheetId="9">#REF!</definedName>
    <definedName name="____EEE15" localSheetId="12">#REF!</definedName>
    <definedName name="____EEE15" localSheetId="14">#REF!</definedName>
    <definedName name="____EEE15" localSheetId="11">#REF!</definedName>
    <definedName name="____EEE15" localSheetId="10">#REF!</definedName>
    <definedName name="____EEE15" localSheetId="7">#REF!</definedName>
    <definedName name="____EEE15" localSheetId="8">#REF!</definedName>
    <definedName name="____EEE15" localSheetId="13">#REF!</definedName>
    <definedName name="____EEE15">#REF!</definedName>
    <definedName name="____EEE16" localSheetId="9">#REF!</definedName>
    <definedName name="____EEE16" localSheetId="12">#REF!</definedName>
    <definedName name="____EEE16" localSheetId="14">#REF!</definedName>
    <definedName name="____EEE16" localSheetId="11">#REF!</definedName>
    <definedName name="____EEE16" localSheetId="10">#REF!</definedName>
    <definedName name="____EEE16" localSheetId="7">#REF!</definedName>
    <definedName name="____EEE16" localSheetId="8">#REF!</definedName>
    <definedName name="____EEE16" localSheetId="13">#REF!</definedName>
    <definedName name="____EEE16">#REF!</definedName>
    <definedName name="____EEE17" localSheetId="9">#REF!</definedName>
    <definedName name="____EEE17" localSheetId="12">#REF!</definedName>
    <definedName name="____EEE17" localSheetId="14">#REF!</definedName>
    <definedName name="____EEE17" localSheetId="11">#REF!</definedName>
    <definedName name="____EEE17" localSheetId="10">#REF!</definedName>
    <definedName name="____EEE17" localSheetId="7">#REF!</definedName>
    <definedName name="____EEE17" localSheetId="8">#REF!</definedName>
    <definedName name="____EEE17" localSheetId="13">#REF!</definedName>
    <definedName name="____EEE17">#REF!</definedName>
    <definedName name="____EEE18">#REF!</definedName>
    <definedName name="____EEE19" localSheetId="9">#REF!</definedName>
    <definedName name="____EEE19" localSheetId="12">#REF!</definedName>
    <definedName name="____EEE19" localSheetId="14">#REF!</definedName>
    <definedName name="____EEE19" localSheetId="11">#REF!</definedName>
    <definedName name="____EEE19" localSheetId="10">#REF!</definedName>
    <definedName name="____EEE19" localSheetId="7">#REF!</definedName>
    <definedName name="____EEE19" localSheetId="8">#REF!</definedName>
    <definedName name="____EEE19" localSheetId="13">#REF!</definedName>
    <definedName name="____EEE19">#REF!</definedName>
    <definedName name="____EEE20">#REF!</definedName>
    <definedName name="____EEE21">#REF!</definedName>
    <definedName name="____EEE22">#REF!</definedName>
    <definedName name="____EEE23" localSheetId="9">#REF!</definedName>
    <definedName name="____EEE23" localSheetId="12">#REF!</definedName>
    <definedName name="____EEE23" localSheetId="14">#REF!</definedName>
    <definedName name="____EEE23" localSheetId="11">#REF!</definedName>
    <definedName name="____EEE23" localSheetId="10">#REF!</definedName>
    <definedName name="____EEE23" localSheetId="7">#REF!</definedName>
    <definedName name="____EEE23" localSheetId="8">#REF!</definedName>
    <definedName name="____EEE23" localSheetId="13">#REF!</definedName>
    <definedName name="____EEE23">#REF!</definedName>
    <definedName name="____EEE24">#REF!</definedName>
    <definedName name="____EEE25">#REF!</definedName>
    <definedName name="____EEE26">#REF!</definedName>
    <definedName name="____EEE27" localSheetId="9">#REF!</definedName>
    <definedName name="____EEE27" localSheetId="12">#REF!</definedName>
    <definedName name="____EEE27" localSheetId="14">#REF!</definedName>
    <definedName name="____EEE27" localSheetId="11">#REF!</definedName>
    <definedName name="____EEE27" localSheetId="10">#REF!</definedName>
    <definedName name="____EEE27" localSheetId="7">#REF!</definedName>
    <definedName name="____EEE27" localSheetId="8">#REF!</definedName>
    <definedName name="____EEE27" localSheetId="13">#REF!</definedName>
    <definedName name="____EEE27">#REF!</definedName>
    <definedName name="____EEE28">#REF!</definedName>
    <definedName name="____EEE29" localSheetId="9">#REF!</definedName>
    <definedName name="____EEE29" localSheetId="12">#REF!</definedName>
    <definedName name="____EEE29" localSheetId="14">#REF!</definedName>
    <definedName name="____EEE29" localSheetId="11">#REF!</definedName>
    <definedName name="____EEE29" localSheetId="10">#REF!</definedName>
    <definedName name="____EEE29" localSheetId="7">#REF!</definedName>
    <definedName name="____EEE29" localSheetId="8">#REF!</definedName>
    <definedName name="____EEE29" localSheetId="13">#REF!</definedName>
    <definedName name="____EEE29">#REF!</definedName>
    <definedName name="____EEE30">#REF!</definedName>
    <definedName name="____EEE31" localSheetId="9">#REF!</definedName>
    <definedName name="____EEE31" localSheetId="12">#REF!</definedName>
    <definedName name="____EEE31" localSheetId="14">#REF!</definedName>
    <definedName name="____EEE31" localSheetId="11">#REF!</definedName>
    <definedName name="____EEE31" localSheetId="10">#REF!</definedName>
    <definedName name="____EEE31" localSheetId="7">#REF!</definedName>
    <definedName name="____EEE31" localSheetId="8">#REF!</definedName>
    <definedName name="____EEE31" localSheetId="13">#REF!</definedName>
    <definedName name="____EEE31">#REF!</definedName>
    <definedName name="____EEE32">#REF!</definedName>
    <definedName name="____EEE33">#REF!</definedName>
    <definedName name="____EQU1" localSheetId="9">#REF!</definedName>
    <definedName name="____EQU1" localSheetId="12">#REF!</definedName>
    <definedName name="____EQU1" localSheetId="13">#REF!</definedName>
    <definedName name="____EQU1">#REF!</definedName>
    <definedName name="____EQU2" localSheetId="9">#REF!</definedName>
    <definedName name="____EQU2" localSheetId="12">#REF!</definedName>
    <definedName name="____EQU2" localSheetId="13">#REF!</definedName>
    <definedName name="____EQU2">#REF!</definedName>
    <definedName name="____fdd3" localSheetId="9">#REF!</definedName>
    <definedName name="____fdd3" localSheetId="12">#REF!</definedName>
    <definedName name="____fdd3" localSheetId="13">#REF!</definedName>
    <definedName name="____fdd3">#REF!</definedName>
    <definedName name="____fdu2" localSheetId="9">#REF!</definedName>
    <definedName name="____fdu2" localSheetId="12">#REF!</definedName>
    <definedName name="____fdu2" localSheetId="13">#REF!</definedName>
    <definedName name="____fdu2">#REF!</definedName>
    <definedName name="____FIT100" localSheetId="9">#REF!</definedName>
    <definedName name="____FIT100" localSheetId="12">#REF!</definedName>
    <definedName name="____FIT100" localSheetId="13">#REF!</definedName>
    <definedName name="____FIT100">#REF!</definedName>
    <definedName name="____fit125" localSheetId="9">#REF!</definedName>
    <definedName name="____fit125" localSheetId="12">#REF!</definedName>
    <definedName name="____fit125" localSheetId="13">#REF!</definedName>
    <definedName name="____fit125">#REF!</definedName>
    <definedName name="____FIT150" localSheetId="9">#REF!</definedName>
    <definedName name="____FIT150" localSheetId="12">#REF!</definedName>
    <definedName name="____FIT150" localSheetId="13">#REF!</definedName>
    <definedName name="____FIT150">#REF!</definedName>
    <definedName name="____FIT200" localSheetId="9">#REF!</definedName>
    <definedName name="____FIT200" localSheetId="12">#REF!</definedName>
    <definedName name="____FIT200" localSheetId="13">#REF!</definedName>
    <definedName name="____FIT200">#REF!</definedName>
    <definedName name="____FIT300" localSheetId="9">#REF!</definedName>
    <definedName name="____FIT300" localSheetId="12">#REF!</definedName>
    <definedName name="____FIT300" localSheetId="13">#REF!</definedName>
    <definedName name="____FIT300">#REF!</definedName>
    <definedName name="____FIT65" localSheetId="9">#REF!</definedName>
    <definedName name="____FIT65" localSheetId="12">#REF!</definedName>
    <definedName name="____FIT65" localSheetId="13">#REF!</definedName>
    <definedName name="____FIT65">#REF!</definedName>
    <definedName name="____fit80" localSheetId="9">#REF!</definedName>
    <definedName name="____fit80" localSheetId="12">#REF!</definedName>
    <definedName name="____fit80" localSheetId="13">#REF!</definedName>
    <definedName name="____fit80">#REF!</definedName>
    <definedName name="____frc2495" localSheetId="9">#REF!</definedName>
    <definedName name="____frc2495" localSheetId="12">#REF!</definedName>
    <definedName name="____frc2495" localSheetId="13">#REF!</definedName>
    <definedName name="____frc2495">#REF!</definedName>
    <definedName name="____frc41010" localSheetId="9">#REF!</definedName>
    <definedName name="____frc41010" localSheetId="12">#REF!</definedName>
    <definedName name="____frc41010" localSheetId="13">#REF!</definedName>
    <definedName name="____frc41010">#REF!</definedName>
    <definedName name="____frc495" localSheetId="9">#REF!</definedName>
    <definedName name="____frc495" localSheetId="12">#REF!</definedName>
    <definedName name="____frc495" localSheetId="13">#REF!</definedName>
    <definedName name="____frc495">#REF!</definedName>
    <definedName name="____gk2" localSheetId="9" hidden="1">#REF!</definedName>
    <definedName name="____gk2" localSheetId="12" hidden="1">#REF!</definedName>
    <definedName name="____gk2" localSheetId="13" hidden="1">#REF!</definedName>
    <definedName name="____gk2" localSheetId="15" hidden="1">#REF!</definedName>
    <definedName name="____gk2" hidden="1">#REF!</definedName>
    <definedName name="____gti50" localSheetId="9">#REF!</definedName>
    <definedName name="____gti50" localSheetId="12">#REF!</definedName>
    <definedName name="____gti50" localSheetId="13">#REF!</definedName>
    <definedName name="____gti50">#REF!</definedName>
    <definedName name="____gti60" localSheetId="9">#REF!</definedName>
    <definedName name="____gti60" localSheetId="12">#REF!</definedName>
    <definedName name="____gti60" localSheetId="13">#REF!</definedName>
    <definedName name="____gti60">#REF!</definedName>
    <definedName name="____H66773" localSheetId="9">#REF!</definedName>
    <definedName name="____H66773" localSheetId="12">#REF!</definedName>
    <definedName name="____H66773" localSheetId="13">#REF!</definedName>
    <definedName name="____H66773">#REF!</definedName>
    <definedName name="____HAL1" localSheetId="9">#REF!</definedName>
    <definedName name="____HAL1" localSheetId="12">#REF!</definedName>
    <definedName name="____HAL1" localSheetId="14">#REF!</definedName>
    <definedName name="____HAL1" localSheetId="11">#REF!</definedName>
    <definedName name="____HAL1" localSheetId="10">#REF!</definedName>
    <definedName name="____HAL1" localSheetId="7">#REF!</definedName>
    <definedName name="____HAL1" localSheetId="8">#REF!</definedName>
    <definedName name="____HAL1" localSheetId="13">#REF!</definedName>
    <definedName name="____HAL1">#REF!</definedName>
    <definedName name="____HAL2" localSheetId="9">#REF!</definedName>
    <definedName name="____HAL2" localSheetId="12">#REF!</definedName>
    <definedName name="____HAL2" localSheetId="14">#REF!</definedName>
    <definedName name="____HAL2" localSheetId="11">#REF!</definedName>
    <definedName name="____HAL2" localSheetId="10">#REF!</definedName>
    <definedName name="____HAL2" localSheetId="7">#REF!</definedName>
    <definedName name="____HAL2" localSheetId="8">#REF!</definedName>
    <definedName name="____HAL2" localSheetId="13">#REF!</definedName>
    <definedName name="____HAL2">#REF!</definedName>
    <definedName name="____HAL3" localSheetId="9">#REF!</definedName>
    <definedName name="____HAL3" localSheetId="12">#REF!</definedName>
    <definedName name="____HAL3" localSheetId="14">#REF!</definedName>
    <definedName name="____HAL3" localSheetId="11">#REF!</definedName>
    <definedName name="____HAL3" localSheetId="10">#REF!</definedName>
    <definedName name="____HAL3" localSheetId="7">#REF!</definedName>
    <definedName name="____HAL3" localSheetId="8">#REF!</definedName>
    <definedName name="____HAL3" localSheetId="13">#REF!</definedName>
    <definedName name="____HAL3">#REF!</definedName>
    <definedName name="____HAL4" localSheetId="9">#REF!</definedName>
    <definedName name="____HAL4" localSheetId="12">#REF!</definedName>
    <definedName name="____HAL4" localSheetId="14">#REF!</definedName>
    <definedName name="____HAL4" localSheetId="11">#REF!</definedName>
    <definedName name="____HAL4" localSheetId="10">#REF!</definedName>
    <definedName name="____HAL4" localSheetId="7">#REF!</definedName>
    <definedName name="____HAL4" localSheetId="8">#REF!</definedName>
    <definedName name="____HAL4" localSheetId="13">#REF!</definedName>
    <definedName name="____HAL4">#REF!</definedName>
    <definedName name="____HAL5" localSheetId="9">#REF!</definedName>
    <definedName name="____HAL5" localSheetId="12">#REF!</definedName>
    <definedName name="____HAL5" localSheetId="14">#REF!</definedName>
    <definedName name="____HAL5" localSheetId="11">#REF!</definedName>
    <definedName name="____HAL5" localSheetId="10">#REF!</definedName>
    <definedName name="____HAL5" localSheetId="7">#REF!</definedName>
    <definedName name="____HAL5" localSheetId="8">#REF!</definedName>
    <definedName name="____HAL5" localSheetId="13">#REF!</definedName>
    <definedName name="____HAL5">#REF!</definedName>
    <definedName name="____HAL6" localSheetId="9">#REF!</definedName>
    <definedName name="____HAL6" localSheetId="12">#REF!</definedName>
    <definedName name="____HAL6" localSheetId="14">#REF!</definedName>
    <definedName name="____HAL6" localSheetId="11">#REF!</definedName>
    <definedName name="____HAL6" localSheetId="10">#REF!</definedName>
    <definedName name="____HAL6" localSheetId="7">#REF!</definedName>
    <definedName name="____HAL6" localSheetId="8">#REF!</definedName>
    <definedName name="____HAL6" localSheetId="13">#REF!</definedName>
    <definedName name="____HAL6">#REF!</definedName>
    <definedName name="____HAL7" localSheetId="9">#REF!</definedName>
    <definedName name="____HAL7" localSheetId="12">#REF!</definedName>
    <definedName name="____HAL7" localSheetId="14">#REF!</definedName>
    <definedName name="____HAL7" localSheetId="11">#REF!</definedName>
    <definedName name="____HAL7" localSheetId="10">#REF!</definedName>
    <definedName name="____HAL7" localSheetId="7">#REF!</definedName>
    <definedName name="____HAL7" localSheetId="8">#REF!</definedName>
    <definedName name="____HAL7" localSheetId="13">#REF!</definedName>
    <definedName name="____HAL7">#REF!</definedName>
    <definedName name="____HAL8" localSheetId="9">#REF!</definedName>
    <definedName name="____HAL8" localSheetId="12">#REF!</definedName>
    <definedName name="____HAL8" localSheetId="14">#REF!</definedName>
    <definedName name="____HAL8" localSheetId="11">#REF!</definedName>
    <definedName name="____HAL8" localSheetId="10">#REF!</definedName>
    <definedName name="____HAL8" localSheetId="7">#REF!</definedName>
    <definedName name="____HAL8" localSheetId="8">#REF!</definedName>
    <definedName name="____HAL8" localSheetId="13">#REF!</definedName>
    <definedName name="____HAL8">#REF!</definedName>
    <definedName name="____hdw1" localSheetId="9">#REF!</definedName>
    <definedName name="____hdw1" localSheetId="12">#REF!</definedName>
    <definedName name="____hdw1" localSheetId="13">#REF!</definedName>
    <definedName name="____hdw1">#REF!</definedName>
    <definedName name="____HPS3" localSheetId="9">#REF!</definedName>
    <definedName name="____HPS3" localSheetId="12">#REF!</definedName>
    <definedName name="____HPS3" localSheetId="13">#REF!</definedName>
    <definedName name="____HPS3">#REF!</definedName>
    <definedName name="____int1" localSheetId="9">#REF!</definedName>
    <definedName name="____int1" localSheetId="12">#REF!</definedName>
    <definedName name="____int1" localSheetId="13">#REF!</definedName>
    <definedName name="____int1">#REF!</definedName>
    <definedName name="____int2" localSheetId="9">#REF!</definedName>
    <definedName name="____int2" localSheetId="12">#REF!</definedName>
    <definedName name="____int2" localSheetId="13">#REF!</definedName>
    <definedName name="____int2">#REF!</definedName>
    <definedName name="____jk64" localSheetId="9">#REF!</definedName>
    <definedName name="____jk64" localSheetId="12">#REF!</definedName>
    <definedName name="____jk64" localSheetId="13">#REF!</definedName>
    <definedName name="____jk64">#REF!</definedName>
    <definedName name="____kco7" localSheetId="9">#REF!</definedName>
    <definedName name="____kco7" localSheetId="12">#REF!</definedName>
    <definedName name="____kco7" localSheetId="13">#REF!</definedName>
    <definedName name="____kco7">#REF!</definedName>
    <definedName name="____ker2020" localSheetId="9">#REF!</definedName>
    <definedName name="____ker2020" localSheetId="12">#REF!</definedName>
    <definedName name="____ker2020" localSheetId="13">#REF!</definedName>
    <definedName name="____ker2020">#REF!</definedName>
    <definedName name="____ker2025" localSheetId="9">#REF!</definedName>
    <definedName name="____ker2025" localSheetId="12">#REF!</definedName>
    <definedName name="____ker2025" localSheetId="13">#REF!</definedName>
    <definedName name="____ker2025">#REF!</definedName>
    <definedName name="____ker3030" localSheetId="9">#REF!</definedName>
    <definedName name="____ker3030" localSheetId="12">#REF!</definedName>
    <definedName name="____ker3030" localSheetId="13">#REF!</definedName>
    <definedName name="____ker3030">#REF!</definedName>
    <definedName name="____ko2" localSheetId="9">#REF!</definedName>
    <definedName name="____ko2" localSheetId="12">#REF!</definedName>
    <definedName name="____ko2" localSheetId="13">#REF!</definedName>
    <definedName name="____ko2">#REF!</definedName>
    <definedName name="____LCM2" localSheetId="9">#REF!</definedName>
    <definedName name="____LCM2" localSheetId="12">#REF!</definedName>
    <definedName name="____LCM2" localSheetId="13">#REF!</definedName>
    <definedName name="____LCM2">#REF!</definedName>
    <definedName name="____LCM3" localSheetId="9">#REF!</definedName>
    <definedName name="____LCM3" localSheetId="12">#REF!</definedName>
    <definedName name="____LCM3" localSheetId="13">#REF!</definedName>
    <definedName name="____LCM3">#REF!</definedName>
    <definedName name="____ldp60" localSheetId="9">#REF!</definedName>
    <definedName name="____ldp60" localSheetId="12">#REF!</definedName>
    <definedName name="____ldp60" localSheetId="13">#REF!</definedName>
    <definedName name="____ldp60">#REF!</definedName>
    <definedName name="____lh50" localSheetId="9">#REF!</definedName>
    <definedName name="____lh50" localSheetId="12">#REF!</definedName>
    <definedName name="____lh50" localSheetId="13">#REF!</definedName>
    <definedName name="____lh50">#REF!</definedName>
    <definedName name="____LLL01">#REF!</definedName>
    <definedName name="____LLL02">#REF!</definedName>
    <definedName name="____LLL03">#REF!</definedName>
    <definedName name="____LLL04">#REF!</definedName>
    <definedName name="____LLL05">#REF!</definedName>
    <definedName name="____LLL06">#REF!</definedName>
    <definedName name="____LLL07">#REF!</definedName>
    <definedName name="____LLL08">#REF!</definedName>
    <definedName name="____LLL09">#REF!</definedName>
    <definedName name="____LLL10">#REF!</definedName>
    <definedName name="____LLL11">#REF!</definedName>
    <definedName name="____lp100" localSheetId="9">#REF!</definedName>
    <definedName name="____lp100" localSheetId="12">#REF!</definedName>
    <definedName name="____lp100" localSheetId="13">#REF!</definedName>
    <definedName name="____lp100">#REF!</definedName>
    <definedName name="____lp300" localSheetId="9">#REF!</definedName>
    <definedName name="____lp300" localSheetId="12">#REF!</definedName>
    <definedName name="____lp300" localSheetId="13">#REF!</definedName>
    <definedName name="____lp300">#REF!</definedName>
    <definedName name="____lp36" localSheetId="9">#REF!</definedName>
    <definedName name="____lp36" localSheetId="12">#REF!</definedName>
    <definedName name="____lp36" localSheetId="13">#REF!</definedName>
    <definedName name="____lp36">#REF!</definedName>
    <definedName name="____lp500" localSheetId="9">#REF!</definedName>
    <definedName name="____lp500" localSheetId="12">#REF!</definedName>
    <definedName name="____lp500" localSheetId="13">#REF!</definedName>
    <definedName name="____lp500">#REF!</definedName>
    <definedName name="____lp60" localSheetId="9">#REF!</definedName>
    <definedName name="____lp60" localSheetId="12">#REF!</definedName>
    <definedName name="____lp60" localSheetId="13">#REF!</definedName>
    <definedName name="____lp60">#REF!</definedName>
    <definedName name="____lpl11" localSheetId="9">#REF!</definedName>
    <definedName name="____lpl11" localSheetId="12">#REF!</definedName>
    <definedName name="____lpl11" localSheetId="13">#REF!</definedName>
    <definedName name="____lpl11">#REF!</definedName>
    <definedName name="____MAC12" localSheetId="9">#REF!</definedName>
    <definedName name="____MAC12" localSheetId="12">#REF!</definedName>
    <definedName name="____MAC12" localSheetId="13">#REF!</definedName>
    <definedName name="____MAC12">#REF!</definedName>
    <definedName name="____MAC46" localSheetId="9">#REF!</definedName>
    <definedName name="____MAC46" localSheetId="12">#REF!</definedName>
    <definedName name="____MAC46" localSheetId="13">#REF!</definedName>
    <definedName name="____MAC46">#REF!</definedName>
    <definedName name="____mc2" localSheetId="9">#REF!</definedName>
    <definedName name="____mc2" localSheetId="12">#REF!</definedName>
    <definedName name="____mc2" localSheetId="13">#REF!</definedName>
    <definedName name="____mc2">#REF!</definedName>
    <definedName name="____MDE01">#REF!</definedName>
    <definedName name="____MDE02">#REF!</definedName>
    <definedName name="____MDE03">#REF!</definedName>
    <definedName name="____MDE04">#REF!</definedName>
    <definedName name="____MDE05">#REF!</definedName>
    <definedName name="____MDE06">#REF!</definedName>
    <definedName name="____MDE07">#REF!</definedName>
    <definedName name="____MDE08">#REF!</definedName>
    <definedName name="____MDE09">#REF!</definedName>
    <definedName name="____MDE10">#REF!</definedName>
    <definedName name="____MDE11">#REF!</definedName>
    <definedName name="____MDE12">#REF!</definedName>
    <definedName name="____MDE13">#REF!</definedName>
    <definedName name="____MDE14">#REF!</definedName>
    <definedName name="____MDE15">#REF!</definedName>
    <definedName name="____MDE16">#REF!</definedName>
    <definedName name="____MDE17">#REF!</definedName>
    <definedName name="____MDE18">#REF!</definedName>
    <definedName name="____MDE19">#REF!</definedName>
    <definedName name="____MDE20">#REF!</definedName>
    <definedName name="____MDE21">#REF!</definedName>
    <definedName name="____MDE22">#REF!</definedName>
    <definedName name="____MDE23">#REF!</definedName>
    <definedName name="____MDE24">#REF!</definedName>
    <definedName name="____MDE25">#REF!</definedName>
    <definedName name="____MDE26">#REF!</definedName>
    <definedName name="____MDE27">#REF!</definedName>
    <definedName name="____MDE28">#REF!</definedName>
    <definedName name="____MDE29">#REF!</definedName>
    <definedName name="____MDE30">#REF!</definedName>
    <definedName name="____MDE31">#REF!</definedName>
    <definedName name="____MDE32">#REF!</definedName>
    <definedName name="____MDE33">#REF!</definedName>
    <definedName name="____MDE34">#REF!</definedName>
    <definedName name="____MDE35" localSheetId="9">#REF!</definedName>
    <definedName name="____MDE35" localSheetId="12">#REF!</definedName>
    <definedName name="____MDE35" localSheetId="13">#REF!</definedName>
    <definedName name="____MDE35">#REF!</definedName>
    <definedName name="____MDE36" localSheetId="9">#REF!</definedName>
    <definedName name="____MDE36" localSheetId="12">#REF!</definedName>
    <definedName name="____MDE36" localSheetId="13">#REF!</definedName>
    <definedName name="____MDE36">#REF!</definedName>
    <definedName name="____MDE37" localSheetId="9">#REF!</definedName>
    <definedName name="____MDE37" localSheetId="12">#REF!</definedName>
    <definedName name="____MDE37" localSheetId="13">#REF!</definedName>
    <definedName name="____MDE37">#REF!</definedName>
    <definedName name="____MDE38" localSheetId="9">#REF!</definedName>
    <definedName name="____MDE38" localSheetId="12">#REF!</definedName>
    <definedName name="____MDE38" localSheetId="13">#REF!</definedName>
    <definedName name="____MDE38">#REF!</definedName>
    <definedName name="____MDE39" localSheetId="9">#REF!</definedName>
    <definedName name="____MDE39" localSheetId="12">#REF!</definedName>
    <definedName name="____MDE39" localSheetId="13">#REF!</definedName>
    <definedName name="____MDE39">#REF!</definedName>
    <definedName name="____MDE40" localSheetId="9">#REF!</definedName>
    <definedName name="____MDE40" localSheetId="12">#REF!</definedName>
    <definedName name="____MDE40" localSheetId="13">#REF!</definedName>
    <definedName name="____MDE40">#REF!</definedName>
    <definedName name="____MDE41" localSheetId="9">#REF!</definedName>
    <definedName name="____MDE41" localSheetId="12">#REF!</definedName>
    <definedName name="____MDE41" localSheetId="13">#REF!</definedName>
    <definedName name="____MDE41">#REF!</definedName>
    <definedName name="____MDE42" localSheetId="9">#REF!</definedName>
    <definedName name="____MDE42" localSheetId="12">#REF!</definedName>
    <definedName name="____MDE42" localSheetId="13">#REF!</definedName>
    <definedName name="____MDE42">#REF!</definedName>
    <definedName name="____MDE43" localSheetId="9">#REF!</definedName>
    <definedName name="____MDE43" localSheetId="12">#REF!</definedName>
    <definedName name="____MDE43" localSheetId="13">#REF!</definedName>
    <definedName name="____MDE43">#REF!</definedName>
    <definedName name="____MDE44" localSheetId="9">#REF!</definedName>
    <definedName name="____MDE44" localSheetId="12">#REF!</definedName>
    <definedName name="____MDE44" localSheetId="13">#REF!</definedName>
    <definedName name="____MDE44">#REF!</definedName>
    <definedName name="____MDE45" localSheetId="9">#REF!</definedName>
    <definedName name="____MDE45" localSheetId="12">#REF!</definedName>
    <definedName name="____MDE45" localSheetId="13">#REF!</definedName>
    <definedName name="____MDE45">#REF!</definedName>
    <definedName name="____MDE46" localSheetId="9">#REF!</definedName>
    <definedName name="____MDE46" localSheetId="12">#REF!</definedName>
    <definedName name="____MDE46" localSheetId="13">#REF!</definedName>
    <definedName name="____MDE46">#REF!</definedName>
    <definedName name="____MDE47" localSheetId="9">#REF!</definedName>
    <definedName name="____MDE47" localSheetId="12">#REF!</definedName>
    <definedName name="____MDE47" localSheetId="13">#REF!</definedName>
    <definedName name="____MDE47">#REF!</definedName>
    <definedName name="____MDE48" localSheetId="9">#REF!</definedName>
    <definedName name="____MDE48" localSheetId="12">#REF!</definedName>
    <definedName name="____MDE48" localSheetId="13">#REF!</definedName>
    <definedName name="____MDE48">#REF!</definedName>
    <definedName name="____MDE49" localSheetId="9">#REF!</definedName>
    <definedName name="____MDE49" localSheetId="12">#REF!</definedName>
    <definedName name="____MDE49" localSheetId="13">#REF!</definedName>
    <definedName name="____MDE49">#REF!</definedName>
    <definedName name="____MDE50" localSheetId="9">#REF!</definedName>
    <definedName name="____MDE50" localSheetId="12">#REF!</definedName>
    <definedName name="____MDE50" localSheetId="13">#REF!</definedName>
    <definedName name="____MDE50">#REF!</definedName>
    <definedName name="____MDE51" localSheetId="9">#REF!</definedName>
    <definedName name="____MDE51" localSheetId="12">#REF!</definedName>
    <definedName name="____MDE51" localSheetId="13">#REF!</definedName>
    <definedName name="____MDE51">#REF!</definedName>
    <definedName name="____MDE52" localSheetId="9">#REF!</definedName>
    <definedName name="____MDE52" localSheetId="12">#REF!</definedName>
    <definedName name="____MDE52" localSheetId="13">#REF!</definedName>
    <definedName name="____MDE52">#REF!</definedName>
    <definedName name="____MDE53" localSheetId="9">#REF!</definedName>
    <definedName name="____MDE53" localSheetId="12">#REF!</definedName>
    <definedName name="____MDE53" localSheetId="13">#REF!</definedName>
    <definedName name="____MDE53">#REF!</definedName>
    <definedName name="____MDE54" localSheetId="9">#REF!</definedName>
    <definedName name="____MDE54" localSheetId="12">#REF!</definedName>
    <definedName name="____MDE54" localSheetId="13">#REF!</definedName>
    <definedName name="____MDE54">#REF!</definedName>
    <definedName name="____MDE55" localSheetId="9">#REF!</definedName>
    <definedName name="____MDE55" localSheetId="12">#REF!</definedName>
    <definedName name="____MDE55" localSheetId="13">#REF!</definedName>
    <definedName name="____MDE55">#REF!</definedName>
    <definedName name="____MDE56" localSheetId="9">#REF!</definedName>
    <definedName name="____MDE56" localSheetId="12">#REF!</definedName>
    <definedName name="____MDE56" localSheetId="13">#REF!</definedName>
    <definedName name="____MDE56">#REF!</definedName>
    <definedName name="____MDE57" localSheetId="9">#REF!</definedName>
    <definedName name="____MDE57" localSheetId="12">#REF!</definedName>
    <definedName name="____MDE57" localSheetId="13">#REF!</definedName>
    <definedName name="____MDE57">#REF!</definedName>
    <definedName name="____MDE58" localSheetId="9">#REF!</definedName>
    <definedName name="____MDE58" localSheetId="12">#REF!</definedName>
    <definedName name="____MDE58" localSheetId="13">#REF!</definedName>
    <definedName name="____MDE58">#REF!</definedName>
    <definedName name="____MDE59" localSheetId="9">#REF!</definedName>
    <definedName name="____MDE59" localSheetId="12">#REF!</definedName>
    <definedName name="____MDE59" localSheetId="13">#REF!</definedName>
    <definedName name="____MDE59">#REF!</definedName>
    <definedName name="____MDE60" localSheetId="9">#REF!</definedName>
    <definedName name="____MDE60" localSheetId="12">#REF!</definedName>
    <definedName name="____MDE60" localSheetId="13">#REF!</definedName>
    <definedName name="____MDE60">#REF!</definedName>
    <definedName name="____MDE61" localSheetId="9">#REF!</definedName>
    <definedName name="____MDE61" localSheetId="12">#REF!</definedName>
    <definedName name="____MDE61" localSheetId="13">#REF!</definedName>
    <definedName name="____MDE61">#REF!</definedName>
    <definedName name="____MDE62" localSheetId="9">#REF!</definedName>
    <definedName name="____MDE62" localSheetId="12">#REF!</definedName>
    <definedName name="____MDE62" localSheetId="13">#REF!</definedName>
    <definedName name="____MDE62">#REF!</definedName>
    <definedName name="____MDE63" localSheetId="9">#REF!</definedName>
    <definedName name="____MDE63" localSheetId="12">#REF!</definedName>
    <definedName name="____MDE63" localSheetId="13">#REF!</definedName>
    <definedName name="____MDE63">#REF!</definedName>
    <definedName name="____MDE64" localSheetId="9">#REF!</definedName>
    <definedName name="____MDE64" localSheetId="12">#REF!</definedName>
    <definedName name="____MDE64" localSheetId="13">#REF!</definedName>
    <definedName name="____MDE64">#REF!</definedName>
    <definedName name="____MDE65" localSheetId="9">#REF!</definedName>
    <definedName name="____MDE65" localSheetId="12">#REF!</definedName>
    <definedName name="____MDE65" localSheetId="13">#REF!</definedName>
    <definedName name="____MDE65">#REF!</definedName>
    <definedName name="____MDE66" localSheetId="9">#REF!</definedName>
    <definedName name="____MDE66" localSheetId="12">#REF!</definedName>
    <definedName name="____MDE66" localSheetId="13">#REF!</definedName>
    <definedName name="____MDE66">#REF!</definedName>
    <definedName name="____MDE67" localSheetId="9">#REF!</definedName>
    <definedName name="____MDE67" localSheetId="12">#REF!</definedName>
    <definedName name="____MDE67" localSheetId="13">#REF!</definedName>
    <definedName name="____MDE67">#REF!</definedName>
    <definedName name="____MDE68" localSheetId="9">#REF!</definedName>
    <definedName name="____MDE68" localSheetId="12">#REF!</definedName>
    <definedName name="____MDE68" localSheetId="13">#REF!</definedName>
    <definedName name="____MDE68">#REF!</definedName>
    <definedName name="____ME01">#REF!</definedName>
    <definedName name="____ME02">#REF!</definedName>
    <definedName name="____ME03">#REF!</definedName>
    <definedName name="____ME04">#REF!</definedName>
    <definedName name="____ME05">#REF!</definedName>
    <definedName name="____ME06">#REF!</definedName>
    <definedName name="____ME07">#REF!</definedName>
    <definedName name="____ME08">#REF!</definedName>
    <definedName name="____ME09">#REF!</definedName>
    <definedName name="____ME10">#REF!</definedName>
    <definedName name="____ME11">#REF!</definedName>
    <definedName name="____ME12">#REF!</definedName>
    <definedName name="____ME13">#REF!</definedName>
    <definedName name="____ME14">#REF!</definedName>
    <definedName name="____ME15">#REF!</definedName>
    <definedName name="____ME16">#REF!</definedName>
    <definedName name="____ME17">#REF!</definedName>
    <definedName name="____ME18">#REF!</definedName>
    <definedName name="____ME19">#REF!</definedName>
    <definedName name="____ME20">#REF!</definedName>
    <definedName name="____ME21">#REF!</definedName>
    <definedName name="____ME22">#REF!</definedName>
    <definedName name="____ME23">#REF!</definedName>
    <definedName name="____ME24">#REF!</definedName>
    <definedName name="____ME25">#REF!</definedName>
    <definedName name="____ME26">#REF!</definedName>
    <definedName name="____ME27">#REF!</definedName>
    <definedName name="____ME28">#REF!</definedName>
    <definedName name="____ME29">#REF!</definedName>
    <definedName name="____ME30">#REF!</definedName>
    <definedName name="____ME31">#REF!</definedName>
    <definedName name="____ME32">#REF!</definedName>
    <definedName name="____ME33">#REF!</definedName>
    <definedName name="____ME34">#REF!</definedName>
    <definedName name="____ME35" localSheetId="9">#REF!</definedName>
    <definedName name="____ME35" localSheetId="12">#REF!</definedName>
    <definedName name="____ME35" localSheetId="13">#REF!</definedName>
    <definedName name="____ME35">#REF!</definedName>
    <definedName name="____ME36" localSheetId="9">#REF!</definedName>
    <definedName name="____ME36" localSheetId="12">#REF!</definedName>
    <definedName name="____ME36" localSheetId="13">#REF!</definedName>
    <definedName name="____ME36">#REF!</definedName>
    <definedName name="____ME37" localSheetId="9">#REF!</definedName>
    <definedName name="____ME37" localSheetId="12">#REF!</definedName>
    <definedName name="____ME37" localSheetId="13">#REF!</definedName>
    <definedName name="____ME37">#REF!</definedName>
    <definedName name="____ME38" localSheetId="9">#REF!</definedName>
    <definedName name="____ME38" localSheetId="12">#REF!</definedName>
    <definedName name="____ME38" localSheetId="13">#REF!</definedName>
    <definedName name="____ME38">#REF!</definedName>
    <definedName name="____ME39" localSheetId="9">#REF!</definedName>
    <definedName name="____ME39" localSheetId="12">#REF!</definedName>
    <definedName name="____ME39" localSheetId="13">#REF!</definedName>
    <definedName name="____ME39">#REF!</definedName>
    <definedName name="____ME40" localSheetId="9">#REF!</definedName>
    <definedName name="____ME40" localSheetId="12">#REF!</definedName>
    <definedName name="____ME40" localSheetId="13">#REF!</definedName>
    <definedName name="____ME40">#REF!</definedName>
    <definedName name="____ME41" localSheetId="9">#REF!</definedName>
    <definedName name="____ME41" localSheetId="12">#REF!</definedName>
    <definedName name="____ME41" localSheetId="13">#REF!</definedName>
    <definedName name="____ME41">#REF!</definedName>
    <definedName name="____ME42" localSheetId="9">#REF!</definedName>
    <definedName name="____ME42" localSheetId="12">#REF!</definedName>
    <definedName name="____ME42" localSheetId="13">#REF!</definedName>
    <definedName name="____ME42">#REF!</definedName>
    <definedName name="____ME43" localSheetId="9">#REF!</definedName>
    <definedName name="____ME43" localSheetId="12">#REF!</definedName>
    <definedName name="____ME43" localSheetId="13">#REF!</definedName>
    <definedName name="____ME43">#REF!</definedName>
    <definedName name="____ME44" localSheetId="9">#REF!</definedName>
    <definedName name="____ME44" localSheetId="12">#REF!</definedName>
    <definedName name="____ME44" localSheetId="13">#REF!</definedName>
    <definedName name="____ME44">#REF!</definedName>
    <definedName name="____ME45" localSheetId="9">#REF!</definedName>
    <definedName name="____ME45" localSheetId="12">#REF!</definedName>
    <definedName name="____ME45" localSheetId="13">#REF!</definedName>
    <definedName name="____ME45">#REF!</definedName>
    <definedName name="____ME46" localSheetId="9">#REF!</definedName>
    <definedName name="____ME46" localSheetId="12">#REF!</definedName>
    <definedName name="____ME46" localSheetId="13">#REF!</definedName>
    <definedName name="____ME46">#REF!</definedName>
    <definedName name="____ME47" localSheetId="9">#REF!</definedName>
    <definedName name="____ME47" localSheetId="12">#REF!</definedName>
    <definedName name="____ME47" localSheetId="13">#REF!</definedName>
    <definedName name="____ME47">#REF!</definedName>
    <definedName name="____ME48" localSheetId="9">#REF!</definedName>
    <definedName name="____ME48" localSheetId="12">#REF!</definedName>
    <definedName name="____ME48" localSheetId="13">#REF!</definedName>
    <definedName name="____ME48">#REF!</definedName>
    <definedName name="____ME49" localSheetId="9">#REF!</definedName>
    <definedName name="____ME49" localSheetId="12">#REF!</definedName>
    <definedName name="____ME49" localSheetId="13">#REF!</definedName>
    <definedName name="____ME49">#REF!</definedName>
    <definedName name="____ME50" localSheetId="9">#REF!</definedName>
    <definedName name="____ME50" localSheetId="12">#REF!</definedName>
    <definedName name="____ME50" localSheetId="13">#REF!</definedName>
    <definedName name="____ME50">#REF!</definedName>
    <definedName name="____ME51" localSheetId="9">#REF!</definedName>
    <definedName name="____ME51" localSheetId="12">#REF!</definedName>
    <definedName name="____ME51" localSheetId="13">#REF!</definedName>
    <definedName name="____ME51">#REF!</definedName>
    <definedName name="____ME52" localSheetId="9">#REF!</definedName>
    <definedName name="____ME52" localSheetId="12">#REF!</definedName>
    <definedName name="____ME52" localSheetId="13">#REF!</definedName>
    <definedName name="____ME52">#REF!</definedName>
    <definedName name="____ME53" localSheetId="9">#REF!</definedName>
    <definedName name="____ME53" localSheetId="12">#REF!</definedName>
    <definedName name="____ME53" localSheetId="13">#REF!</definedName>
    <definedName name="____ME53">#REF!</definedName>
    <definedName name="____ME54" localSheetId="9">#REF!</definedName>
    <definedName name="____ME54" localSheetId="12">#REF!</definedName>
    <definedName name="____ME54" localSheetId="13">#REF!</definedName>
    <definedName name="____ME54">#REF!</definedName>
    <definedName name="____ME55" localSheetId="9">#REF!</definedName>
    <definedName name="____ME55" localSheetId="12">#REF!</definedName>
    <definedName name="____ME55" localSheetId="13">#REF!</definedName>
    <definedName name="____ME55">#REF!</definedName>
    <definedName name="____ME56" localSheetId="9">#REF!</definedName>
    <definedName name="____ME56" localSheetId="12">#REF!</definedName>
    <definedName name="____ME56" localSheetId="13">#REF!</definedName>
    <definedName name="____ME56">#REF!</definedName>
    <definedName name="____ME57" localSheetId="9">#REF!</definedName>
    <definedName name="____ME57" localSheetId="12">#REF!</definedName>
    <definedName name="____ME57" localSheetId="13">#REF!</definedName>
    <definedName name="____ME57">#REF!</definedName>
    <definedName name="____ME58" localSheetId="9">#REF!</definedName>
    <definedName name="____ME58" localSheetId="12">#REF!</definedName>
    <definedName name="____ME58" localSheetId="13">#REF!</definedName>
    <definedName name="____ME58">#REF!</definedName>
    <definedName name="____ME59" localSheetId="9">#REF!</definedName>
    <definedName name="____ME59" localSheetId="12">#REF!</definedName>
    <definedName name="____ME59" localSheetId="13">#REF!</definedName>
    <definedName name="____ME59">#REF!</definedName>
    <definedName name="____ME60" localSheetId="9">#REF!</definedName>
    <definedName name="____ME60" localSheetId="12">#REF!</definedName>
    <definedName name="____ME60" localSheetId="13">#REF!</definedName>
    <definedName name="____ME60">#REF!</definedName>
    <definedName name="____ME61" localSheetId="9">#REF!</definedName>
    <definedName name="____ME61" localSheetId="12">#REF!</definedName>
    <definedName name="____ME61" localSheetId="13">#REF!</definedName>
    <definedName name="____ME61">#REF!</definedName>
    <definedName name="____ME62" localSheetId="9">#REF!</definedName>
    <definedName name="____ME62" localSheetId="12">#REF!</definedName>
    <definedName name="____ME62" localSheetId="13">#REF!</definedName>
    <definedName name="____ME62">#REF!</definedName>
    <definedName name="____ME63" localSheetId="9">#REF!</definedName>
    <definedName name="____ME63" localSheetId="12">#REF!</definedName>
    <definedName name="____ME63" localSheetId="13">#REF!</definedName>
    <definedName name="____ME63">#REF!</definedName>
    <definedName name="____ME64" localSheetId="9">#REF!</definedName>
    <definedName name="____ME64" localSheetId="12">#REF!</definedName>
    <definedName name="____ME64" localSheetId="13">#REF!</definedName>
    <definedName name="____ME64">#REF!</definedName>
    <definedName name="____ME65" localSheetId="9">#REF!</definedName>
    <definedName name="____ME65" localSheetId="12">#REF!</definedName>
    <definedName name="____ME65" localSheetId="13">#REF!</definedName>
    <definedName name="____ME65">#REF!</definedName>
    <definedName name="____ME66" localSheetId="9">#REF!</definedName>
    <definedName name="____ME66" localSheetId="12">#REF!</definedName>
    <definedName name="____ME66" localSheetId="13">#REF!</definedName>
    <definedName name="____ME66">#REF!</definedName>
    <definedName name="____ME67" localSheetId="9">#REF!</definedName>
    <definedName name="____ME67" localSheetId="12">#REF!</definedName>
    <definedName name="____ME67" localSheetId="13">#REF!</definedName>
    <definedName name="____ME67">#REF!</definedName>
    <definedName name="____ME68" localSheetId="9">#REF!</definedName>
    <definedName name="____ME68" localSheetId="12">#REF!</definedName>
    <definedName name="____ME68" localSheetId="13">#REF!</definedName>
    <definedName name="____ME68">#REF!</definedName>
    <definedName name="____MMM01">#REF!</definedName>
    <definedName name="____MMM02">#REF!</definedName>
    <definedName name="____MMM03">#REF!</definedName>
    <definedName name="____MMM04">#REF!</definedName>
    <definedName name="____MMM05" localSheetId="9">#REF!</definedName>
    <definedName name="____MMM05" localSheetId="12">#REF!</definedName>
    <definedName name="____MMM05" localSheetId="14">#REF!</definedName>
    <definedName name="____MMM05" localSheetId="11">#REF!</definedName>
    <definedName name="____MMM05" localSheetId="10">#REF!</definedName>
    <definedName name="____MMM05" localSheetId="7">#REF!</definedName>
    <definedName name="____MMM05" localSheetId="8">#REF!</definedName>
    <definedName name="____MMM05" localSheetId="13">#REF!</definedName>
    <definedName name="____MMM05">#REF!</definedName>
    <definedName name="____MMM06" localSheetId="9">#REF!</definedName>
    <definedName name="____MMM06" localSheetId="12">#REF!</definedName>
    <definedName name="____MMM06" localSheetId="14">#REF!</definedName>
    <definedName name="____MMM06" localSheetId="11">#REF!</definedName>
    <definedName name="____MMM06" localSheetId="10">#REF!</definedName>
    <definedName name="____MMM06" localSheetId="7">#REF!</definedName>
    <definedName name="____MMM06" localSheetId="8">#REF!</definedName>
    <definedName name="____MMM06" localSheetId="13">#REF!</definedName>
    <definedName name="____MMM06">#REF!</definedName>
    <definedName name="____MMM07" localSheetId="9">#REF!</definedName>
    <definedName name="____MMM07" localSheetId="12">#REF!</definedName>
    <definedName name="____MMM07" localSheetId="14">#REF!</definedName>
    <definedName name="____MMM07" localSheetId="11">#REF!</definedName>
    <definedName name="____MMM07" localSheetId="10">#REF!</definedName>
    <definedName name="____MMM07" localSheetId="7">#REF!</definedName>
    <definedName name="____MMM07" localSheetId="8">#REF!</definedName>
    <definedName name="____MMM07" localSheetId="13">#REF!</definedName>
    <definedName name="____MMM07">#REF!</definedName>
    <definedName name="____MMM08">#REF!</definedName>
    <definedName name="____MMM09">#REF!</definedName>
    <definedName name="____MMM10">#REF!</definedName>
    <definedName name="____MMM11">#REF!</definedName>
    <definedName name="____MMM12">#REF!</definedName>
    <definedName name="____MMM13">#REF!</definedName>
    <definedName name="____MMM14">#REF!</definedName>
    <definedName name="____MMM15">#REF!</definedName>
    <definedName name="____MMM16">#REF!</definedName>
    <definedName name="____MMM17">#REF!</definedName>
    <definedName name="____MMM18">#REF!</definedName>
    <definedName name="____MMM19">#REF!</definedName>
    <definedName name="____MMM20" localSheetId="9">#REF!</definedName>
    <definedName name="____MMM20" localSheetId="12">#REF!</definedName>
    <definedName name="____MMM20" localSheetId="14">#REF!</definedName>
    <definedName name="____MMM20" localSheetId="11">#REF!</definedName>
    <definedName name="____MMM20" localSheetId="10">#REF!</definedName>
    <definedName name="____MMM20" localSheetId="7">#REF!</definedName>
    <definedName name="____MMM20" localSheetId="8">#REF!</definedName>
    <definedName name="____MMM20" localSheetId="13">#REF!</definedName>
    <definedName name="____MMM20">#REF!</definedName>
    <definedName name="____MMM21">#REF!</definedName>
    <definedName name="____MMM22">#REF!</definedName>
    <definedName name="____MMM23">#REF!</definedName>
    <definedName name="____MMM24">#REF!</definedName>
    <definedName name="____MMM25">#REF!</definedName>
    <definedName name="____MMM26">#REF!</definedName>
    <definedName name="____MMM27">#REF!</definedName>
    <definedName name="____MMM28" localSheetId="9">#REF!</definedName>
    <definedName name="____MMM28" localSheetId="12">#REF!</definedName>
    <definedName name="____MMM28" localSheetId="14">#REF!</definedName>
    <definedName name="____MMM28" localSheetId="11">#REF!</definedName>
    <definedName name="____MMM28" localSheetId="10">#REF!</definedName>
    <definedName name="____MMM28" localSheetId="7">#REF!</definedName>
    <definedName name="____MMM28" localSheetId="8">#REF!</definedName>
    <definedName name="____MMM28" localSheetId="13">#REF!</definedName>
    <definedName name="____MMM28">#REF!</definedName>
    <definedName name="____MMM29" localSheetId="9">#REF!</definedName>
    <definedName name="____MMM29" localSheetId="12">#REF!</definedName>
    <definedName name="____MMM29" localSheetId="14">#REF!</definedName>
    <definedName name="____MMM29" localSheetId="11">#REF!</definedName>
    <definedName name="____MMM29" localSheetId="10">#REF!</definedName>
    <definedName name="____MMM29" localSheetId="7">#REF!</definedName>
    <definedName name="____MMM29" localSheetId="8">#REF!</definedName>
    <definedName name="____MMM29" localSheetId="13">#REF!</definedName>
    <definedName name="____MMM29">#REF!</definedName>
    <definedName name="____MMM30">#REF!</definedName>
    <definedName name="____MMM31" localSheetId="9">#REF!</definedName>
    <definedName name="____MMM31" localSheetId="12">#REF!</definedName>
    <definedName name="____MMM31" localSheetId="14">#REF!</definedName>
    <definedName name="____MMM31" localSheetId="11">#REF!</definedName>
    <definedName name="____MMM31" localSheetId="10">#REF!</definedName>
    <definedName name="____MMM31" localSheetId="7">#REF!</definedName>
    <definedName name="____MMM31" localSheetId="8">#REF!</definedName>
    <definedName name="____MMM31" localSheetId="13">#REF!</definedName>
    <definedName name="____MMM31">#REF!</definedName>
    <definedName name="____MMM32">#REF!</definedName>
    <definedName name="____MMM33">#REF!</definedName>
    <definedName name="____MMM34">#REF!</definedName>
    <definedName name="____MMM35">#REF!</definedName>
    <definedName name="____MMM36">#REF!</definedName>
    <definedName name="____MMM37">#REF!</definedName>
    <definedName name="____MMM38">#REF!</definedName>
    <definedName name="____MMM39">#REF!</definedName>
    <definedName name="____MMM40">#REF!</definedName>
    <definedName name="____MMM41">#REF!</definedName>
    <definedName name="____MMM411">#REF!</definedName>
    <definedName name="____MMM42" localSheetId="9">#REF!</definedName>
    <definedName name="____MMM42" localSheetId="12">#REF!</definedName>
    <definedName name="____MMM42" localSheetId="14">#REF!</definedName>
    <definedName name="____MMM42" localSheetId="11">#REF!</definedName>
    <definedName name="____MMM42" localSheetId="10">#REF!</definedName>
    <definedName name="____MMM42" localSheetId="7">#REF!</definedName>
    <definedName name="____MMM42" localSheetId="8">#REF!</definedName>
    <definedName name="____MMM42" localSheetId="13">#REF!</definedName>
    <definedName name="____MMM42">#REF!</definedName>
    <definedName name="____MMM43">#REF!</definedName>
    <definedName name="____MMM44">#REF!</definedName>
    <definedName name="____MMM45" localSheetId="9">#REF!</definedName>
    <definedName name="____MMM45" localSheetId="12">#REF!</definedName>
    <definedName name="____MMM45" localSheetId="14">#REF!</definedName>
    <definedName name="____MMM45" localSheetId="11">#REF!</definedName>
    <definedName name="____MMM45" localSheetId="10">#REF!</definedName>
    <definedName name="____MMM45" localSheetId="7">#REF!</definedName>
    <definedName name="____MMM45" localSheetId="8">#REF!</definedName>
    <definedName name="____MMM45" localSheetId="13">#REF!</definedName>
    <definedName name="____MMM45">#REF!</definedName>
    <definedName name="____MMM46" localSheetId="9">#REF!</definedName>
    <definedName name="____MMM46" localSheetId="12">#REF!</definedName>
    <definedName name="____MMM46" localSheetId="14">#REF!</definedName>
    <definedName name="____MMM46" localSheetId="11">#REF!</definedName>
    <definedName name="____MMM46" localSheetId="10">#REF!</definedName>
    <definedName name="____MMM46" localSheetId="7">#REF!</definedName>
    <definedName name="____MMM46" localSheetId="8">#REF!</definedName>
    <definedName name="____MMM46" localSheetId="13">#REF!</definedName>
    <definedName name="____MMM46">#REF!</definedName>
    <definedName name="____MMM47">#REF!</definedName>
    <definedName name="____MMM48">#REF!</definedName>
    <definedName name="____MMM49">#REF!</definedName>
    <definedName name="____MMM50">#REF!</definedName>
    <definedName name="____MMM51">#REF!</definedName>
    <definedName name="____MMM52">#REF!</definedName>
    <definedName name="____MMM53">#REF!</definedName>
    <definedName name="____MMM54">#REF!</definedName>
    <definedName name="____MOB1" localSheetId="9">#REF!</definedName>
    <definedName name="____MOB1" localSheetId="12">#REF!</definedName>
    <definedName name="____MOB1" localSheetId="13">#REF!</definedName>
    <definedName name="____MOB1">#REF!</definedName>
    <definedName name="____MOB2" localSheetId="9">#REF!</definedName>
    <definedName name="____MOB2" localSheetId="12">#REF!</definedName>
    <definedName name="____MOB2" localSheetId="13">#REF!</definedName>
    <definedName name="____MOB2">#REF!</definedName>
    <definedName name="____mu1" localSheetId="9">#REF!</definedName>
    <definedName name="____mu1" localSheetId="12">#REF!</definedName>
    <definedName name="____mu1" localSheetId="13">#REF!</definedName>
    <definedName name="____mu1">#REF!</definedName>
    <definedName name="____mu2" localSheetId="9">#REF!</definedName>
    <definedName name="____mu2" localSheetId="12">#REF!</definedName>
    <definedName name="____mu2" localSheetId="13">#REF!</definedName>
    <definedName name="____mu2">#REF!</definedName>
    <definedName name="____nym34" localSheetId="9">#REF!</definedName>
    <definedName name="____nym34" localSheetId="12">#REF!</definedName>
    <definedName name="____nym34" localSheetId="13">#REF!</definedName>
    <definedName name="____nym34">#REF!</definedName>
    <definedName name="____nym46" localSheetId="9">#REF!</definedName>
    <definedName name="____nym46" localSheetId="12">#REF!</definedName>
    <definedName name="____nym46" localSheetId="13">#REF!</definedName>
    <definedName name="____nym46">#REF!</definedName>
    <definedName name="____nyy2416" localSheetId="9">#REF!</definedName>
    <definedName name="____nyy2416" localSheetId="12">#REF!</definedName>
    <definedName name="____nyy2416" localSheetId="13">#REF!</definedName>
    <definedName name="____nyy2416">#REF!</definedName>
    <definedName name="____nyy244" localSheetId="9">#REF!</definedName>
    <definedName name="____nyy244" localSheetId="12">#REF!</definedName>
    <definedName name="____nyy244" localSheetId="13">#REF!</definedName>
    <definedName name="____nyy244">#REF!</definedName>
    <definedName name="____nyy246" localSheetId="9">#REF!</definedName>
    <definedName name="____nyy246" localSheetId="12">#REF!</definedName>
    <definedName name="____nyy246" localSheetId="13">#REF!</definedName>
    <definedName name="____nyy246">#REF!</definedName>
    <definedName name="____nyy34" localSheetId="9">#REF!</definedName>
    <definedName name="____nyy34" localSheetId="12">#REF!</definedName>
    <definedName name="____nyy34" localSheetId="13">#REF!</definedName>
    <definedName name="____nyy34">#REF!</definedName>
    <definedName name="____nyy410" localSheetId="9">#REF!</definedName>
    <definedName name="____nyy410" localSheetId="12">#REF!</definedName>
    <definedName name="____nyy410" localSheetId="13">#REF!</definedName>
    <definedName name="____nyy410">#REF!</definedName>
    <definedName name="____nyy41010" localSheetId="9">#REF!</definedName>
    <definedName name="____nyy41010" localSheetId="12">#REF!</definedName>
    <definedName name="____nyy41010" localSheetId="13">#REF!</definedName>
    <definedName name="____nyy41010">#REF!</definedName>
    <definedName name="____nyy412050" localSheetId="9">#REF!</definedName>
    <definedName name="____nyy412050" localSheetId="12">#REF!</definedName>
    <definedName name="____nyy412050" localSheetId="13">#REF!</definedName>
    <definedName name="____nyy412050">#REF!</definedName>
    <definedName name="____nyy412070" localSheetId="9">#REF!</definedName>
    <definedName name="____nyy412070" localSheetId="12">#REF!</definedName>
    <definedName name="____nyy412070" localSheetId="13">#REF!</definedName>
    <definedName name="____nyy412070">#REF!</definedName>
    <definedName name="____nyy415070" localSheetId="9">#REF!</definedName>
    <definedName name="____nyy415070" localSheetId="12">#REF!</definedName>
    <definedName name="____nyy415070" localSheetId="13">#REF!</definedName>
    <definedName name="____nyy415070">#REF!</definedName>
    <definedName name="____nyy416" localSheetId="9">#REF!</definedName>
    <definedName name="____nyy416" localSheetId="12">#REF!</definedName>
    <definedName name="____nyy416" localSheetId="13">#REF!</definedName>
    <definedName name="____nyy416">#REF!</definedName>
    <definedName name="____nyy41616" localSheetId="9">#REF!</definedName>
    <definedName name="____nyy41616" localSheetId="12">#REF!</definedName>
    <definedName name="____nyy41616" localSheetId="13">#REF!</definedName>
    <definedName name="____nyy41616">#REF!</definedName>
    <definedName name="____nyy42525" localSheetId="9">#REF!</definedName>
    <definedName name="____nyy42525" localSheetId="12">#REF!</definedName>
    <definedName name="____nyy42525" localSheetId="13">#REF!</definedName>
    <definedName name="____nyy42525">#REF!</definedName>
    <definedName name="____nyy43535" localSheetId="9">#REF!</definedName>
    <definedName name="____nyy43535" localSheetId="12">#REF!</definedName>
    <definedName name="____nyy43535" localSheetId="13">#REF!</definedName>
    <definedName name="____nyy43535">#REF!</definedName>
    <definedName name="____nyy44" localSheetId="9">#REF!</definedName>
    <definedName name="____nyy44" localSheetId="12">#REF!</definedName>
    <definedName name="____nyy44" localSheetId="13">#REF!</definedName>
    <definedName name="____nyy44">#REF!</definedName>
    <definedName name="____nyy444" localSheetId="9">#REF!</definedName>
    <definedName name="____nyy444" localSheetId="12">#REF!</definedName>
    <definedName name="____nyy444" localSheetId="13">#REF!</definedName>
    <definedName name="____nyy444">#REF!</definedName>
    <definedName name="____nyy45050" localSheetId="9">#REF!</definedName>
    <definedName name="____nyy45050" localSheetId="12">#REF!</definedName>
    <definedName name="____nyy45050" localSheetId="13">#REF!</definedName>
    <definedName name="____nyy45050">#REF!</definedName>
    <definedName name="____nyy46" localSheetId="9">#REF!</definedName>
    <definedName name="____nyy46" localSheetId="12">#REF!</definedName>
    <definedName name="____nyy46" localSheetId="13">#REF!</definedName>
    <definedName name="____nyy46">#REF!</definedName>
    <definedName name="____nyy466" localSheetId="9">#REF!</definedName>
    <definedName name="____nyy466" localSheetId="12">#REF!</definedName>
    <definedName name="____nyy466" localSheetId="13">#REF!</definedName>
    <definedName name="____nyy466">#REF!</definedName>
    <definedName name="____nyy47050" localSheetId="9">#REF!</definedName>
    <definedName name="____nyy47050" localSheetId="12">#REF!</definedName>
    <definedName name="____nyy47050" localSheetId="13">#REF!</definedName>
    <definedName name="____nyy47050">#REF!</definedName>
    <definedName name="____nyy47070" localSheetId="9">#REF!</definedName>
    <definedName name="____nyy47070" localSheetId="12">#REF!</definedName>
    <definedName name="____nyy47070" localSheetId="13">#REF!</definedName>
    <definedName name="____nyy47070">#REF!</definedName>
    <definedName name="____nyy49570" localSheetId="9">#REF!</definedName>
    <definedName name="____nyy49570" localSheetId="12">#REF!</definedName>
    <definedName name="____nyy49570" localSheetId="13">#REF!</definedName>
    <definedName name="____nyy49570">#REF!</definedName>
    <definedName name="____PA1" localSheetId="9">#REF!</definedName>
    <definedName name="____PA1" localSheetId="12">#REF!</definedName>
    <definedName name="____PA1" localSheetId="13">#REF!</definedName>
    <definedName name="____PA1">#REF!</definedName>
    <definedName name="____PA10" localSheetId="9">#REF!</definedName>
    <definedName name="____PA10" localSheetId="12">#REF!</definedName>
    <definedName name="____PA10" localSheetId="13">#REF!</definedName>
    <definedName name="____PA10">#REF!</definedName>
    <definedName name="____PA2" localSheetId="9">#REF!</definedName>
    <definedName name="____PA2" localSheetId="12">#REF!</definedName>
    <definedName name="____PA2" localSheetId="13">#REF!</definedName>
    <definedName name="____PA2">#REF!</definedName>
    <definedName name="____PA3" localSheetId="9">#REF!</definedName>
    <definedName name="____PA3" localSheetId="12">#REF!</definedName>
    <definedName name="____PA3" localSheetId="13">#REF!</definedName>
    <definedName name="____PA3">#REF!</definedName>
    <definedName name="____PA4" localSheetId="9">#REF!</definedName>
    <definedName name="____PA4" localSheetId="12">#REF!</definedName>
    <definedName name="____PA4" localSheetId="13">#REF!</definedName>
    <definedName name="____PA4">#REF!</definedName>
    <definedName name="____PA5" localSheetId="9">#REF!</definedName>
    <definedName name="____PA5" localSheetId="12">#REF!</definedName>
    <definedName name="____PA5" localSheetId="13">#REF!</definedName>
    <definedName name="____PA5">#REF!</definedName>
    <definedName name="____PA6" localSheetId="9">#REF!</definedName>
    <definedName name="____PA6" localSheetId="12">#REF!</definedName>
    <definedName name="____PA6" localSheetId="13">#REF!</definedName>
    <definedName name="____PA6">#REF!</definedName>
    <definedName name="____PA7" localSheetId="9">#REF!</definedName>
    <definedName name="____PA7" localSheetId="12">#REF!</definedName>
    <definedName name="____PA7" localSheetId="13">#REF!</definedName>
    <definedName name="____PA7">#REF!</definedName>
    <definedName name="____PA8" localSheetId="9">#REF!</definedName>
    <definedName name="____PA8" localSheetId="12">#REF!</definedName>
    <definedName name="____PA8" localSheetId="13">#REF!</definedName>
    <definedName name="____PA8">#REF!</definedName>
    <definedName name="____PA9" localSheetId="9">#REF!</definedName>
    <definedName name="____PA9" localSheetId="12">#REF!</definedName>
    <definedName name="____PA9" localSheetId="13">#REF!</definedName>
    <definedName name="____PA9">#REF!</definedName>
    <definedName name="____pab126" localSheetId="9">#REF!</definedName>
    <definedName name="____pab126" localSheetId="12">#REF!</definedName>
    <definedName name="____pab126" localSheetId="13">#REF!</definedName>
    <definedName name="____pab126">#REF!</definedName>
    <definedName name="____pav8" localSheetId="9">#REF!</definedName>
    <definedName name="____pav8" localSheetId="12">#REF!</definedName>
    <definedName name="____pav8" localSheetId="13">#REF!</definedName>
    <definedName name="____pav8">#REF!</definedName>
    <definedName name="____PB1" localSheetId="9">#REF!</definedName>
    <definedName name="____PB1" localSheetId="12">#REF!</definedName>
    <definedName name="____PB1" localSheetId="13">#REF!</definedName>
    <definedName name="____PB1">#REF!</definedName>
    <definedName name="____PB2" localSheetId="9">#REF!</definedName>
    <definedName name="____PB2" localSheetId="12">#REF!</definedName>
    <definedName name="____PB2" localSheetId="13">#REF!</definedName>
    <definedName name="____PB2">#REF!</definedName>
    <definedName name="____PB3" localSheetId="9">#REF!</definedName>
    <definedName name="____PB3" localSheetId="12">#REF!</definedName>
    <definedName name="____PB3" localSheetId="13">#REF!</definedName>
    <definedName name="____PB3">#REF!</definedName>
    <definedName name="____pb34" localSheetId="9">#REF!</definedName>
    <definedName name="____pb34" localSheetId="12">#REF!</definedName>
    <definedName name="____pb34" localSheetId="13">#REF!</definedName>
    <definedName name="____pb34">#REF!</definedName>
    <definedName name="____pb4" localSheetId="9">#REF!</definedName>
    <definedName name="____pb4" localSheetId="12">#REF!</definedName>
    <definedName name="____pb4" localSheetId="13">#REF!</definedName>
    <definedName name="____pb4">#REF!</definedName>
    <definedName name="____pbf3" localSheetId="9">#REF!</definedName>
    <definedName name="____pbf3" localSheetId="12">#REF!</definedName>
    <definedName name="____pbf3" localSheetId="13">#REF!</definedName>
    <definedName name="____pbf3">#REF!</definedName>
    <definedName name="____pbf4" localSheetId="9">#REF!</definedName>
    <definedName name="____pbf4" localSheetId="12">#REF!</definedName>
    <definedName name="____pbf4" localSheetId="13">#REF!</definedName>
    <definedName name="____pbf4">#REF!</definedName>
    <definedName name="____per01" localSheetId="9">#REF!</definedName>
    <definedName name="____per01" localSheetId="12">#REF!</definedName>
    <definedName name="____per01" localSheetId="13">#REF!</definedName>
    <definedName name="____per01">#REF!</definedName>
    <definedName name="____per02" localSheetId="9">#REF!</definedName>
    <definedName name="____per02" localSheetId="12">#REF!</definedName>
    <definedName name="____per02" localSheetId="13">#REF!</definedName>
    <definedName name="____per02">#REF!</definedName>
    <definedName name="____per03" localSheetId="9">#REF!</definedName>
    <definedName name="____per03" localSheetId="12">#REF!</definedName>
    <definedName name="____per03" localSheetId="13">#REF!</definedName>
    <definedName name="____per03">#REF!</definedName>
    <definedName name="____per04" localSheetId="9">#REF!</definedName>
    <definedName name="____per04" localSheetId="12">#REF!</definedName>
    <definedName name="____per04" localSheetId="13">#REF!</definedName>
    <definedName name="____per04">#REF!</definedName>
    <definedName name="____per05" localSheetId="9">#REF!</definedName>
    <definedName name="____per05" localSheetId="12">#REF!</definedName>
    <definedName name="____per05" localSheetId="13">#REF!</definedName>
    <definedName name="____per05">#REF!</definedName>
    <definedName name="____per06" localSheetId="9">#REF!</definedName>
    <definedName name="____per06" localSheetId="12">#REF!</definedName>
    <definedName name="____per06" localSheetId="13">#REF!</definedName>
    <definedName name="____per06">#REF!</definedName>
    <definedName name="____per07" localSheetId="9">#REF!</definedName>
    <definedName name="____per07" localSheetId="12">#REF!</definedName>
    <definedName name="____per07" localSheetId="13">#REF!</definedName>
    <definedName name="____per07">#REF!</definedName>
    <definedName name="____PJ2" localSheetId="9">#REF!</definedName>
    <definedName name="____PJ2" localSheetId="12">#REF!</definedName>
    <definedName name="____PJ2" localSheetId="13">#REF!</definedName>
    <definedName name="____PJ2">#REF!</definedName>
    <definedName name="____PJ3" localSheetId="9">#REF!</definedName>
    <definedName name="____PJ3" localSheetId="12">#REF!</definedName>
    <definedName name="____PJ3" localSheetId="13">#REF!</definedName>
    <definedName name="____PJ3">#REF!</definedName>
    <definedName name="____PL1" localSheetId="9">#REF!</definedName>
    <definedName name="____PL1" localSheetId="12">#REF!</definedName>
    <definedName name="____PL1" localSheetId="13">#REF!</definedName>
    <definedName name="____PL1">#REF!</definedName>
    <definedName name="____PL2" localSheetId="9">#REF!</definedName>
    <definedName name="____PL2" localSheetId="12">#REF!</definedName>
    <definedName name="____PL2" localSheetId="13">#REF!</definedName>
    <definedName name="____PL2">#REF!</definedName>
    <definedName name="____po1000" localSheetId="9">#REF!</definedName>
    <definedName name="____po1000" localSheetId="12">#REF!</definedName>
    <definedName name="____po1000" localSheetId="13">#REF!</definedName>
    <definedName name="____po1000">#REF!</definedName>
    <definedName name="____pvc1" localSheetId="9">#REF!</definedName>
    <definedName name="____pvc1" localSheetId="12">#REF!</definedName>
    <definedName name="____pvc1" localSheetId="14">#REF!</definedName>
    <definedName name="____pvc1" localSheetId="11">#REF!</definedName>
    <definedName name="____pvc1" localSheetId="10">#REF!</definedName>
    <definedName name="____pvc1" localSheetId="7">#REF!</definedName>
    <definedName name="____pvc1" localSheetId="8">#REF!</definedName>
    <definedName name="____pvc1" localSheetId="13">#REF!</definedName>
    <definedName name="____pvc1">#REF!</definedName>
    <definedName name="____pvc12" localSheetId="9">#REF!</definedName>
    <definedName name="____pvc12" localSheetId="12">#REF!</definedName>
    <definedName name="____pvc12" localSheetId="14">#REF!</definedName>
    <definedName name="____pvc12" localSheetId="11">#REF!</definedName>
    <definedName name="____pvc12" localSheetId="10">#REF!</definedName>
    <definedName name="____pvc12" localSheetId="7">#REF!</definedName>
    <definedName name="____pvc12" localSheetId="8">#REF!</definedName>
    <definedName name="____pvc12" localSheetId="13">#REF!</definedName>
    <definedName name="____pvc12">#REF!</definedName>
    <definedName name="____pvc3" localSheetId="9">#REF!</definedName>
    <definedName name="____pvc3" localSheetId="12">#REF!</definedName>
    <definedName name="____pvc3" localSheetId="13">#REF!</definedName>
    <definedName name="____pvc3">#REF!</definedName>
    <definedName name="____pvc34" localSheetId="9">#REF!</definedName>
    <definedName name="____pvc34" localSheetId="12">#REF!</definedName>
    <definedName name="____pvc34" localSheetId="14">#REF!</definedName>
    <definedName name="____pvc34" localSheetId="11">#REF!</definedName>
    <definedName name="____pvc34" localSheetId="10">#REF!</definedName>
    <definedName name="____pvc34" localSheetId="7">#REF!</definedName>
    <definedName name="____pvc34" localSheetId="8">#REF!</definedName>
    <definedName name="____pvc34" localSheetId="13">#REF!</definedName>
    <definedName name="____pvc34">#REF!</definedName>
    <definedName name="____pvc4">#REF!</definedName>
    <definedName name="____pvc44" localSheetId="9">#REF!</definedName>
    <definedName name="____pvc44" localSheetId="12">#REF!</definedName>
    <definedName name="____pvc44" localSheetId="13">#REF!</definedName>
    <definedName name="____pvc44">#REF!</definedName>
    <definedName name="____QS1" localSheetId="9">#REF!</definedName>
    <definedName name="____QS1" localSheetId="12">#REF!</definedName>
    <definedName name="____QS1" localSheetId="13">#REF!</definedName>
    <definedName name="____QS1">#REF!</definedName>
    <definedName name="____QS10" localSheetId="9">#REF!</definedName>
    <definedName name="____QS10" localSheetId="12">#REF!</definedName>
    <definedName name="____QS10" localSheetId="13">#REF!</definedName>
    <definedName name="____QS10">#REF!</definedName>
    <definedName name="____QS11" localSheetId="9">#REF!</definedName>
    <definedName name="____QS11" localSheetId="12">#REF!</definedName>
    <definedName name="____QS11" localSheetId="13">#REF!</definedName>
    <definedName name="____QS11">#REF!</definedName>
    <definedName name="____QS12" localSheetId="9">#REF!</definedName>
    <definedName name="____QS12" localSheetId="12">#REF!</definedName>
    <definedName name="____QS12" localSheetId="13">#REF!</definedName>
    <definedName name="____QS12">#REF!</definedName>
    <definedName name="____QS13" localSheetId="9">#REF!</definedName>
    <definedName name="____QS13" localSheetId="12">#REF!</definedName>
    <definedName name="____QS13" localSheetId="13">#REF!</definedName>
    <definedName name="____QS13">#REF!</definedName>
    <definedName name="____QS14" localSheetId="9">#REF!</definedName>
    <definedName name="____QS14" localSheetId="12">#REF!</definedName>
    <definedName name="____QS14" localSheetId="13">#REF!</definedName>
    <definedName name="____QS14">#REF!</definedName>
    <definedName name="____QS15" localSheetId="9">#REF!</definedName>
    <definedName name="____QS15" localSheetId="12">#REF!</definedName>
    <definedName name="____QS15" localSheetId="13">#REF!</definedName>
    <definedName name="____QS15">#REF!</definedName>
    <definedName name="____QS16" localSheetId="9">#REF!</definedName>
    <definedName name="____QS16" localSheetId="12">#REF!</definedName>
    <definedName name="____QS16" localSheetId="13">#REF!</definedName>
    <definedName name="____QS16">#REF!</definedName>
    <definedName name="____QS17" localSheetId="9">#REF!</definedName>
    <definedName name="____QS17" localSheetId="12">#REF!</definedName>
    <definedName name="____QS17" localSheetId="13">#REF!</definedName>
    <definedName name="____QS17">#REF!</definedName>
    <definedName name="____QS18" localSheetId="9">#REF!</definedName>
    <definedName name="____QS18" localSheetId="12">#REF!</definedName>
    <definedName name="____QS18" localSheetId="13">#REF!</definedName>
    <definedName name="____QS18">#REF!</definedName>
    <definedName name="____QS19" localSheetId="9">#REF!</definedName>
    <definedName name="____QS19" localSheetId="12">#REF!</definedName>
    <definedName name="____QS19" localSheetId="13">#REF!</definedName>
    <definedName name="____QS19">#REF!</definedName>
    <definedName name="____QS2" localSheetId="9">#REF!</definedName>
    <definedName name="____QS2" localSheetId="12">#REF!</definedName>
    <definedName name="____QS2" localSheetId="13">#REF!</definedName>
    <definedName name="____QS2">#REF!</definedName>
    <definedName name="____QS20" localSheetId="9">#REF!</definedName>
    <definedName name="____QS20" localSheetId="12">#REF!</definedName>
    <definedName name="____QS20" localSheetId="13">#REF!</definedName>
    <definedName name="____QS20">#REF!</definedName>
    <definedName name="____QS21" localSheetId="9">#REF!</definedName>
    <definedName name="____QS21" localSheetId="12">#REF!</definedName>
    <definedName name="____QS21" localSheetId="13">#REF!</definedName>
    <definedName name="____QS21">#REF!</definedName>
    <definedName name="____QS3" localSheetId="9">#REF!</definedName>
    <definedName name="____QS3" localSheetId="12">#REF!</definedName>
    <definedName name="____QS3" localSheetId="13">#REF!</definedName>
    <definedName name="____QS3">#REF!</definedName>
    <definedName name="____QS4" localSheetId="9">#REF!</definedName>
    <definedName name="____QS4" localSheetId="12">#REF!</definedName>
    <definedName name="____QS4" localSheetId="13">#REF!</definedName>
    <definedName name="____QS4">#REF!</definedName>
    <definedName name="____QS5" localSheetId="9">#REF!</definedName>
    <definedName name="____QS5" localSheetId="12">#REF!</definedName>
    <definedName name="____QS5" localSheetId="13">#REF!</definedName>
    <definedName name="____QS5">#REF!</definedName>
    <definedName name="____QS6" localSheetId="9">#REF!</definedName>
    <definedName name="____QS6" localSheetId="12">#REF!</definedName>
    <definedName name="____QS6" localSheetId="13">#REF!</definedName>
    <definedName name="____QS6">#REF!</definedName>
    <definedName name="____QS7" localSheetId="9">#REF!</definedName>
    <definedName name="____QS7" localSheetId="12">#REF!</definedName>
    <definedName name="____QS7" localSheetId="13">#REF!</definedName>
    <definedName name="____QS7">#REF!</definedName>
    <definedName name="____QS8" localSheetId="9">#REF!</definedName>
    <definedName name="____QS8" localSheetId="12">#REF!</definedName>
    <definedName name="____QS8" localSheetId="13">#REF!</definedName>
    <definedName name="____QS8">#REF!</definedName>
    <definedName name="____QS9" localSheetId="9">#REF!</definedName>
    <definedName name="____QS9" localSheetId="12">#REF!</definedName>
    <definedName name="____QS9" localSheetId="13">#REF!</definedName>
    <definedName name="____QS9">#REF!</definedName>
    <definedName name="____rcp100" localSheetId="9">#REF!</definedName>
    <definedName name="____rcp100" localSheetId="12">#REF!</definedName>
    <definedName name="____rcp100" localSheetId="13">#REF!</definedName>
    <definedName name="____rcp100">#REF!</definedName>
    <definedName name="____rcp60" localSheetId="9">#REF!</definedName>
    <definedName name="____rcp60" localSheetId="12">#REF!</definedName>
    <definedName name="____rcp60" localSheetId="13">#REF!</definedName>
    <definedName name="____rcp60">#REF!</definedName>
    <definedName name="____rd4" localSheetId="9">#REF!</definedName>
    <definedName name="____rd4" localSheetId="12">#REF!</definedName>
    <definedName name="____rd4" localSheetId="13">#REF!</definedName>
    <definedName name="____rd4">#REF!</definedName>
    <definedName name="____rd6" localSheetId="9">#REF!</definedName>
    <definedName name="____rd6" localSheetId="12">#REF!</definedName>
    <definedName name="____rd6" localSheetId="13">#REF!</definedName>
    <definedName name="____rd6">#REF!</definedName>
    <definedName name="____rd8" localSheetId="9">#REF!</definedName>
    <definedName name="____rd8" localSheetId="12">#REF!</definedName>
    <definedName name="____rd8" localSheetId="13">#REF!</definedName>
    <definedName name="____rd8">#REF!</definedName>
    <definedName name="____rk100" localSheetId="9">#REF!</definedName>
    <definedName name="____rk100" localSheetId="12">#REF!</definedName>
    <definedName name="____rk100" localSheetId="13">#REF!</definedName>
    <definedName name="____rk100">#REF!</definedName>
    <definedName name="____rk150" localSheetId="9">#REF!</definedName>
    <definedName name="____rk150" localSheetId="12">#REF!</definedName>
    <definedName name="____rk150" localSheetId="13">#REF!</definedName>
    <definedName name="____rk150">#REF!</definedName>
    <definedName name="____rk200" localSheetId="9">#REF!</definedName>
    <definedName name="____rk200" localSheetId="12">#REF!</definedName>
    <definedName name="____rk200" localSheetId="13">#REF!</definedName>
    <definedName name="____rk200">#REF!</definedName>
    <definedName name="____rk300" localSheetId="9">#REF!</definedName>
    <definedName name="____rk300" localSheetId="12">#REF!</definedName>
    <definedName name="____rk300" localSheetId="13">#REF!</definedName>
    <definedName name="____rk300">#REF!</definedName>
    <definedName name="____rk400" localSheetId="9">#REF!</definedName>
    <definedName name="____rk400" localSheetId="12">#REF!</definedName>
    <definedName name="____rk400" localSheetId="13">#REF!</definedName>
    <definedName name="____rk400">#REF!</definedName>
    <definedName name="____rk500" localSheetId="9">#REF!</definedName>
    <definedName name="____rk500" localSheetId="12">#REF!</definedName>
    <definedName name="____rk500" localSheetId="13">#REF!</definedName>
    <definedName name="____rk500">#REF!</definedName>
    <definedName name="____rk600" localSheetId="9">#REF!</definedName>
    <definedName name="____rk600" localSheetId="12">#REF!</definedName>
    <definedName name="____rk600" localSheetId="13">#REF!</definedName>
    <definedName name="____rk600">#REF!</definedName>
    <definedName name="____rkl1200" localSheetId="9">#REF!</definedName>
    <definedName name="____rkl1200" localSheetId="12">#REF!</definedName>
    <definedName name="____rkl1200" localSheetId="13">#REF!</definedName>
    <definedName name="____rkl1200">#REF!</definedName>
    <definedName name="____sc1" localSheetId="9">#REF!</definedName>
    <definedName name="____sc1" localSheetId="12">#REF!</definedName>
    <definedName name="____sc1" localSheetId="13">#REF!</definedName>
    <definedName name="____sc1">#REF!</definedName>
    <definedName name="____sc175" localSheetId="9">#REF!</definedName>
    <definedName name="____sc175" localSheetId="12">#REF!</definedName>
    <definedName name="____sc175" localSheetId="13">#REF!</definedName>
    <definedName name="____sc175">#REF!</definedName>
    <definedName name="____SC2" localSheetId="9">#REF!</definedName>
    <definedName name="____SC2" localSheetId="12">#REF!</definedName>
    <definedName name="____SC2" localSheetId="13">#REF!</definedName>
    <definedName name="____SC2">#REF!</definedName>
    <definedName name="____sc3" localSheetId="9">#REF!</definedName>
    <definedName name="____sc3" localSheetId="12">#REF!</definedName>
    <definedName name="____sc3" localSheetId="13">#REF!</definedName>
    <definedName name="____sc3">#REF!</definedName>
    <definedName name="____ti100" localSheetId="9">#REF!</definedName>
    <definedName name="____ti100" localSheetId="12">#REF!</definedName>
    <definedName name="____ti100" localSheetId="13">#REF!</definedName>
    <definedName name="____ti100">#REF!</definedName>
    <definedName name="____ti120" localSheetId="9">#REF!</definedName>
    <definedName name="____ti120" localSheetId="12">#REF!</definedName>
    <definedName name="____ti120" localSheetId="13">#REF!</definedName>
    <definedName name="____ti120">#REF!</definedName>
    <definedName name="____ti50" localSheetId="9">#REF!</definedName>
    <definedName name="____ti50" localSheetId="12">#REF!</definedName>
    <definedName name="____ti50" localSheetId="13">#REF!</definedName>
    <definedName name="____ti50">#REF!</definedName>
    <definedName name="____ti60" localSheetId="9">#REF!</definedName>
    <definedName name="____ti60" localSheetId="12">#REF!</definedName>
    <definedName name="____ti60" localSheetId="13">#REF!</definedName>
    <definedName name="____ti60">#REF!</definedName>
    <definedName name="____ti80" localSheetId="9">#REF!</definedName>
    <definedName name="____ti80" localSheetId="12">#REF!</definedName>
    <definedName name="____ti80" localSheetId="13">#REF!</definedName>
    <definedName name="____ti80">#REF!</definedName>
    <definedName name="____TL1" localSheetId="9">#REF!</definedName>
    <definedName name="____TL1" localSheetId="12">#REF!</definedName>
    <definedName name="____TL1" localSheetId="13">#REF!</definedName>
    <definedName name="____TL1">#REF!</definedName>
    <definedName name="____TL2" localSheetId="9">#REF!</definedName>
    <definedName name="____TL2" localSheetId="12">#REF!</definedName>
    <definedName name="____TL2" localSheetId="13">#REF!</definedName>
    <definedName name="____TL2">#REF!</definedName>
    <definedName name="____TLA120" localSheetId="9">#REF!</definedName>
    <definedName name="____TLA120" localSheetId="12">#REF!</definedName>
    <definedName name="____TLA120" localSheetId="13">#REF!</definedName>
    <definedName name="____TLA120">#REF!</definedName>
    <definedName name="____TLA35" localSheetId="9">#REF!</definedName>
    <definedName name="____TLA35" localSheetId="12">#REF!</definedName>
    <definedName name="____TLA35" localSheetId="13">#REF!</definedName>
    <definedName name="____TLA35">#REF!</definedName>
    <definedName name="____TLA50" localSheetId="9">#REF!</definedName>
    <definedName name="____TLA50" localSheetId="12">#REF!</definedName>
    <definedName name="____TLA50" localSheetId="13">#REF!</definedName>
    <definedName name="____TLA50">#REF!</definedName>
    <definedName name="____TLA70" localSheetId="9">#REF!</definedName>
    <definedName name="____TLA70" localSheetId="12">#REF!</definedName>
    <definedName name="____TLA70" localSheetId="13">#REF!</definedName>
    <definedName name="____TLA70">#REF!</definedName>
    <definedName name="____TLA95" localSheetId="9">#REF!</definedName>
    <definedName name="____TLA95" localSheetId="12">#REF!</definedName>
    <definedName name="____TLA95" localSheetId="13">#REF!</definedName>
    <definedName name="____TLA95">#REF!</definedName>
    <definedName name="____uls60" localSheetId="9">#REF!</definedName>
    <definedName name="____uls60" localSheetId="12">#REF!</definedName>
    <definedName name="____uls60" localSheetId="13">#REF!</definedName>
    <definedName name="____uls60">#REF!</definedName>
    <definedName name="____we3" localSheetId="9">#REF!</definedName>
    <definedName name="____we3" localSheetId="12">#REF!</definedName>
    <definedName name="____we3" localSheetId="13">#REF!</definedName>
    <definedName name="____we3">#REF!</definedName>
    <definedName name="___AAD3" localSheetId="9">'Anl Gali-Cabut Tunggul'!________________DIV5:'Anl Gali-Cabut Tunggul'!_______________EEE17</definedName>
    <definedName name="___AAD3" localSheetId="12">'Anl Pek. Galian tanah di rawa '!________________DIV5:'Anl Pek. Galian tanah di rawa '!_______________EEE17</definedName>
    <definedName name="___AAD3" localSheetId="10">________________DIV5:_______________EEE17</definedName>
    <definedName name="___AAD3" localSheetId="8">________________DIV5:_______________EEE17</definedName>
    <definedName name="___AAD3" localSheetId="13">'Anl Tk.alat utk tanggul'!________________DIV5:'Anl Tk.alat utk tanggul'!_______________EEE17</definedName>
    <definedName name="___AAD3">________________DIV5:_______________EEE17</definedName>
    <definedName name="___ADD1" localSheetId="9">'Anl Gali-Cabut Tunggul'!______________EEE07:'Anl Gali-Cabut Tunggul'!______________EEE07</definedName>
    <definedName name="___ADD1" localSheetId="12">'Anl Pek. Galian tanah di rawa '!______________EEE07:'Anl Pek. Galian tanah di rawa '!______________EEE07</definedName>
    <definedName name="___ADD1" localSheetId="10">______________EEE07:______________EEE07</definedName>
    <definedName name="___ADD1" localSheetId="8">______________EEE07:______________EEE07</definedName>
    <definedName name="___ADD1" localSheetId="13">'Anl Tk.alat utk tanggul'!______________EEE07:'Anl Tk.alat utk tanggul'!______________EEE07</definedName>
    <definedName name="___ADD1">______________EEE07:______________EEE07</definedName>
    <definedName name="___ADD2" localSheetId="9">'Anl Gali-Cabut Tunggul'!______________EEE07:'Anl Gali-Cabut Tunggul'!______________EEE07</definedName>
    <definedName name="___ADD2" localSheetId="12">'Anl Pek. Galian tanah di rawa '!______________EEE07:'Anl Pek. Galian tanah di rawa '!______________EEE07</definedName>
    <definedName name="___ADD2" localSheetId="10">______________EEE07:______________EEE07</definedName>
    <definedName name="___ADD2" localSheetId="8">______________EEE07:______________EEE07</definedName>
    <definedName name="___ADD2" localSheetId="13">'Anl Tk.alat utk tanggul'!______________EEE07:'Anl Tk.alat utk tanggul'!______________EEE07</definedName>
    <definedName name="___ADD2">______________EEE07:______________EEE07</definedName>
    <definedName name="___ADD3" localSheetId="9">'Anl Gali-Cabut Tunggul'!______________EEE07:'Anl Gali-Cabut Tunggul'!______________EEE07</definedName>
    <definedName name="___ADD3" localSheetId="12">'Anl Pek. Galian tanah di rawa '!______________EEE07:'Anl Pek. Galian tanah di rawa '!______________EEE07</definedName>
    <definedName name="___ADD3" localSheetId="10">______________EEE07:______________EEE07</definedName>
    <definedName name="___ADD3" localSheetId="8">______________EEE07:______________EEE07</definedName>
    <definedName name="___ADD3" localSheetId="13">'Anl Tk.alat utk tanggul'!______________EEE07:'Anl Tk.alat utk tanggul'!______________EEE07</definedName>
    <definedName name="___ADD3">______________EEE07:______________EEE07</definedName>
    <definedName name="___ahu100">#REF!</definedName>
    <definedName name="___ahu150">#REF!</definedName>
    <definedName name="___bsc100" localSheetId="9">#REF!</definedName>
    <definedName name="___bsc100" localSheetId="12">#REF!</definedName>
    <definedName name="___bsc100" localSheetId="13">#REF!</definedName>
    <definedName name="___bsc100">#REF!</definedName>
    <definedName name="___btn300" localSheetId="9">#REF!</definedName>
    <definedName name="___btn300" localSheetId="12">#REF!</definedName>
    <definedName name="___btn300" localSheetId="13">#REF!</definedName>
    <definedName name="___btn300">#REF!</definedName>
    <definedName name="___bvd1" localSheetId="9">#REF!</definedName>
    <definedName name="___bvd1" localSheetId="12">#REF!</definedName>
    <definedName name="___bvd1" localSheetId="13">#REF!</definedName>
    <definedName name="___bvd1">#REF!</definedName>
    <definedName name="___bvd2" localSheetId="9">#REF!</definedName>
    <definedName name="___bvd2" localSheetId="12">#REF!</definedName>
    <definedName name="___bvd2" localSheetId="13">#REF!</definedName>
    <definedName name="___bvd2">#REF!</definedName>
    <definedName name="___bvd3" localSheetId="9">#REF!</definedName>
    <definedName name="___bvd3" localSheetId="12">#REF!</definedName>
    <definedName name="___bvd3" localSheetId="13">#REF!</definedName>
    <definedName name="___bvd3">#REF!</definedName>
    <definedName name="___bvd34" localSheetId="9">#REF!</definedName>
    <definedName name="___bvd34" localSheetId="12">#REF!</definedName>
    <definedName name="___bvd34" localSheetId="13">#REF!</definedName>
    <definedName name="___bvd34">#REF!</definedName>
    <definedName name="___bvd4" localSheetId="9">#REF!</definedName>
    <definedName name="___bvd4" localSheetId="12">#REF!</definedName>
    <definedName name="___bvd4" localSheetId="13">#REF!</definedName>
    <definedName name="___bvd4">#REF!</definedName>
    <definedName name="___bvd5" localSheetId="9">#REF!</definedName>
    <definedName name="___bvd5" localSheetId="12">#REF!</definedName>
    <definedName name="___bvd5" localSheetId="13">#REF!</definedName>
    <definedName name="___bvd5">#REF!</definedName>
    <definedName name="___bvd8" localSheetId="9">#REF!</definedName>
    <definedName name="___bvd8" localSheetId="12">#REF!</definedName>
    <definedName name="___bvd8" localSheetId="13">#REF!</definedName>
    <definedName name="___bvd8">#REF!</definedName>
    <definedName name="___C" localSheetId="9">#REF!</definedName>
    <definedName name="___C" localSheetId="12">#REF!</definedName>
    <definedName name="___C" localSheetId="13">#REF!</definedName>
    <definedName name="___C">#REF!</definedName>
    <definedName name="___CCF2" localSheetId="9">#REF!</definedName>
    <definedName name="___CCF2" localSheetId="12">#REF!</definedName>
    <definedName name="___CCF2" localSheetId="13">#REF!</definedName>
    <definedName name="___CCF2">#REF!</definedName>
    <definedName name="___CLP2" localSheetId="9">#REF!</definedName>
    <definedName name="___CLP2" localSheetId="12">#REF!</definedName>
    <definedName name="___CLP2" localSheetId="13">#REF!</definedName>
    <definedName name="___CLP2">#REF!</definedName>
    <definedName name="___cod4" localSheetId="9">#REF!</definedName>
    <definedName name="___cod4" localSheetId="12">#REF!</definedName>
    <definedName name="___cod4" localSheetId="13">#REF!</definedName>
    <definedName name="___cod4">#REF!</definedName>
    <definedName name="___DIV1">#REF!</definedName>
    <definedName name="___DIV10">#REF!</definedName>
    <definedName name="___DIV11" localSheetId="9">#REF!</definedName>
    <definedName name="___DIV11" localSheetId="12">#REF!</definedName>
    <definedName name="___DIV11" localSheetId="14">#REF!</definedName>
    <definedName name="___DIV11" localSheetId="11">#REF!</definedName>
    <definedName name="___DIV11" localSheetId="10">#REF!</definedName>
    <definedName name="___DIV11" localSheetId="7">#REF!</definedName>
    <definedName name="___DIV11" localSheetId="8">#REF!</definedName>
    <definedName name="___DIV11" localSheetId="13">#REF!</definedName>
    <definedName name="___DIV11">#REF!</definedName>
    <definedName name="___DIV2">#REF!</definedName>
    <definedName name="___DIV3">#REF!</definedName>
    <definedName name="___DIV4">#REF!</definedName>
    <definedName name="___DIV5">#REF!</definedName>
    <definedName name="___DIV6">#REF!</definedName>
    <definedName name="___DIV7">#REF!</definedName>
    <definedName name="___DIV8">#REF!</definedName>
    <definedName name="___DIV9">#REF!</definedName>
    <definedName name="___dot2020" localSheetId="9">#REF!</definedName>
    <definedName name="___dot2020" localSheetId="12">#REF!</definedName>
    <definedName name="___dot2020" localSheetId="13">#REF!</definedName>
    <definedName name="___dot2020">#REF!</definedName>
    <definedName name="___EEE01" localSheetId="9">#REF!</definedName>
    <definedName name="___EEE01" localSheetId="12">#REF!</definedName>
    <definedName name="___EEE01" localSheetId="14">#REF!</definedName>
    <definedName name="___EEE01" localSheetId="11">#REF!</definedName>
    <definedName name="___EEE01" localSheetId="10">#REF!</definedName>
    <definedName name="___EEE01" localSheetId="7">#REF!</definedName>
    <definedName name="___EEE01" localSheetId="8">#REF!</definedName>
    <definedName name="___EEE01" localSheetId="13">#REF!</definedName>
    <definedName name="___EEE01">#REF!</definedName>
    <definedName name="___EEE02" localSheetId="9">#REF!</definedName>
    <definedName name="___EEE02" localSheetId="12">#REF!</definedName>
    <definedName name="___EEE02" localSheetId="14">#REF!</definedName>
    <definedName name="___EEE02" localSheetId="11">#REF!</definedName>
    <definedName name="___EEE02" localSheetId="10">#REF!</definedName>
    <definedName name="___EEE02" localSheetId="7">#REF!</definedName>
    <definedName name="___EEE02" localSheetId="8">#REF!</definedName>
    <definedName name="___EEE02" localSheetId="13">#REF!</definedName>
    <definedName name="___EEE02">#REF!</definedName>
    <definedName name="___EEE03" localSheetId="9">#REF!</definedName>
    <definedName name="___EEE03" localSheetId="12">#REF!</definedName>
    <definedName name="___EEE03" localSheetId="14">#REF!</definedName>
    <definedName name="___EEE03" localSheetId="11">#REF!</definedName>
    <definedName name="___EEE03" localSheetId="10">#REF!</definedName>
    <definedName name="___EEE03" localSheetId="7">#REF!</definedName>
    <definedName name="___EEE03" localSheetId="8">#REF!</definedName>
    <definedName name="___EEE03" localSheetId="13">#REF!</definedName>
    <definedName name="___EEE03">#REF!</definedName>
    <definedName name="___EEE04" localSheetId="9">#REF!</definedName>
    <definedName name="___EEE04" localSheetId="12">#REF!</definedName>
    <definedName name="___EEE04" localSheetId="14">#REF!</definedName>
    <definedName name="___EEE04" localSheetId="11">#REF!</definedName>
    <definedName name="___EEE04" localSheetId="10">#REF!</definedName>
    <definedName name="___EEE04" localSheetId="7">#REF!</definedName>
    <definedName name="___EEE04" localSheetId="8">#REF!</definedName>
    <definedName name="___EEE04" localSheetId="13">#REF!</definedName>
    <definedName name="___EEE04">#REF!</definedName>
    <definedName name="___EEE05" localSheetId="9">#REF!</definedName>
    <definedName name="___EEE05" localSheetId="12">#REF!</definedName>
    <definedName name="___EEE05" localSheetId="14">#REF!</definedName>
    <definedName name="___EEE05" localSheetId="11">#REF!</definedName>
    <definedName name="___EEE05" localSheetId="10">#REF!</definedName>
    <definedName name="___EEE05" localSheetId="7">#REF!</definedName>
    <definedName name="___EEE05" localSheetId="8">#REF!</definedName>
    <definedName name="___EEE05" localSheetId="13">#REF!</definedName>
    <definedName name="___EEE05">#REF!</definedName>
    <definedName name="___EEE06">#REF!</definedName>
    <definedName name="___EEE07" localSheetId="9">#REF!</definedName>
    <definedName name="___EEE07" localSheetId="12">#REF!</definedName>
    <definedName name="___EEE07" localSheetId="14">#REF!</definedName>
    <definedName name="___EEE07" localSheetId="11">#REF!</definedName>
    <definedName name="___EEE07" localSheetId="10">#REF!</definedName>
    <definedName name="___EEE07" localSheetId="7">#REF!</definedName>
    <definedName name="___EEE07" localSheetId="8">#REF!</definedName>
    <definedName name="___EEE07" localSheetId="13">#REF!</definedName>
    <definedName name="___EEE07">#REF!</definedName>
    <definedName name="___EEE08">#REF!</definedName>
    <definedName name="___EEE09" localSheetId="9">#REF!</definedName>
    <definedName name="___EEE09" localSheetId="12">#REF!</definedName>
    <definedName name="___EEE09" localSheetId="14">#REF!</definedName>
    <definedName name="___EEE09" localSheetId="11">#REF!</definedName>
    <definedName name="___EEE09" localSheetId="10">#REF!</definedName>
    <definedName name="___EEE09" localSheetId="7">#REF!</definedName>
    <definedName name="___EEE09" localSheetId="8">#REF!</definedName>
    <definedName name="___EEE09" localSheetId="13">#REF!</definedName>
    <definedName name="___EEE09">#REF!</definedName>
    <definedName name="___EEE10" localSheetId="9">#REF!</definedName>
    <definedName name="___EEE10" localSheetId="12">#REF!</definedName>
    <definedName name="___EEE10" localSheetId="14">#REF!</definedName>
    <definedName name="___EEE10" localSheetId="11">#REF!</definedName>
    <definedName name="___EEE10" localSheetId="10">#REF!</definedName>
    <definedName name="___EEE10" localSheetId="7">#REF!</definedName>
    <definedName name="___EEE10" localSheetId="8">#REF!</definedName>
    <definedName name="___EEE10" localSheetId="13">#REF!</definedName>
    <definedName name="___EEE10">#REF!</definedName>
    <definedName name="___EEE11" localSheetId="9">#REF!</definedName>
    <definedName name="___EEE11" localSheetId="12">#REF!</definedName>
    <definedName name="___EEE11" localSheetId="14">#REF!</definedName>
    <definedName name="___EEE11" localSheetId="11">#REF!</definedName>
    <definedName name="___EEE11" localSheetId="10">#REF!</definedName>
    <definedName name="___EEE11" localSheetId="7">#REF!</definedName>
    <definedName name="___EEE11" localSheetId="8">#REF!</definedName>
    <definedName name="___EEE11" localSheetId="13">#REF!</definedName>
    <definedName name="___EEE11">#REF!</definedName>
    <definedName name="___EEE12" localSheetId="9">#REF!</definedName>
    <definedName name="___EEE12" localSheetId="12">#REF!</definedName>
    <definedName name="___EEE12" localSheetId="14">#REF!</definedName>
    <definedName name="___EEE12" localSheetId="11">#REF!</definedName>
    <definedName name="___EEE12" localSheetId="10">#REF!</definedName>
    <definedName name="___EEE12" localSheetId="7">#REF!</definedName>
    <definedName name="___EEE12" localSheetId="8">#REF!</definedName>
    <definedName name="___EEE12" localSheetId="13">#REF!</definedName>
    <definedName name="___EEE12">#REF!</definedName>
    <definedName name="___EEE13" localSheetId="9">#REF!</definedName>
    <definedName name="___EEE13" localSheetId="12">#REF!</definedName>
    <definedName name="___EEE13" localSheetId="14">#REF!</definedName>
    <definedName name="___EEE13" localSheetId="11">#REF!</definedName>
    <definedName name="___EEE13" localSheetId="10">#REF!</definedName>
    <definedName name="___EEE13" localSheetId="7">#REF!</definedName>
    <definedName name="___EEE13" localSheetId="8">#REF!</definedName>
    <definedName name="___EEE13" localSheetId="13">#REF!</definedName>
    <definedName name="___EEE13">#REF!</definedName>
    <definedName name="___EEE14" localSheetId="9">#REF!</definedName>
    <definedName name="___EEE14" localSheetId="12">#REF!</definedName>
    <definedName name="___EEE14" localSheetId="14">#REF!</definedName>
    <definedName name="___EEE14" localSheetId="11">#REF!</definedName>
    <definedName name="___EEE14" localSheetId="10">#REF!</definedName>
    <definedName name="___EEE14" localSheetId="7">#REF!</definedName>
    <definedName name="___EEE14" localSheetId="8">#REF!</definedName>
    <definedName name="___EEE14" localSheetId="13">#REF!</definedName>
    <definedName name="___EEE14">#REF!</definedName>
    <definedName name="___EEE15" localSheetId="9">#REF!</definedName>
    <definedName name="___EEE15" localSheetId="12">#REF!</definedName>
    <definedName name="___EEE15" localSheetId="14">#REF!</definedName>
    <definedName name="___EEE15" localSheetId="11">#REF!</definedName>
    <definedName name="___EEE15" localSheetId="10">#REF!</definedName>
    <definedName name="___EEE15" localSheetId="7">#REF!</definedName>
    <definedName name="___EEE15" localSheetId="8">#REF!</definedName>
    <definedName name="___EEE15" localSheetId="13">#REF!</definedName>
    <definedName name="___EEE15">#REF!</definedName>
    <definedName name="___EEE16" localSheetId="9">#REF!</definedName>
    <definedName name="___EEE16" localSheetId="12">#REF!</definedName>
    <definedName name="___EEE16" localSheetId="14">#REF!</definedName>
    <definedName name="___EEE16" localSheetId="11">#REF!</definedName>
    <definedName name="___EEE16" localSheetId="10">#REF!</definedName>
    <definedName name="___EEE16" localSheetId="7">#REF!</definedName>
    <definedName name="___EEE16" localSheetId="8">#REF!</definedName>
    <definedName name="___EEE16" localSheetId="13">#REF!</definedName>
    <definedName name="___EEE16">#REF!</definedName>
    <definedName name="___EEE17">#REF!</definedName>
    <definedName name="___EEE18" localSheetId="9">#REF!</definedName>
    <definedName name="___EEE18" localSheetId="12">#REF!</definedName>
    <definedName name="___EEE18" localSheetId="14">#REF!</definedName>
    <definedName name="___EEE18" localSheetId="11">#REF!</definedName>
    <definedName name="___EEE18" localSheetId="10">#REF!</definedName>
    <definedName name="___EEE18" localSheetId="7">#REF!</definedName>
    <definedName name="___EEE18" localSheetId="8">#REF!</definedName>
    <definedName name="___EEE18" localSheetId="13">#REF!</definedName>
    <definedName name="___EEE18">#REF!</definedName>
    <definedName name="___EEE19" localSheetId="9">#REF!</definedName>
    <definedName name="___EEE19" localSheetId="12">#REF!</definedName>
    <definedName name="___EEE19" localSheetId="14">#REF!</definedName>
    <definedName name="___EEE19" localSheetId="11">#REF!</definedName>
    <definedName name="___EEE19" localSheetId="10">#REF!</definedName>
    <definedName name="___EEE19" localSheetId="7">#REF!</definedName>
    <definedName name="___EEE19" localSheetId="8">#REF!</definedName>
    <definedName name="___EEE19" localSheetId="13">#REF!</definedName>
    <definedName name="___EEE19">#REF!</definedName>
    <definedName name="___EEE20" localSheetId="9">#REF!</definedName>
    <definedName name="___EEE20" localSheetId="12">#REF!</definedName>
    <definedName name="___EEE20" localSheetId="14">#REF!</definedName>
    <definedName name="___EEE20" localSheetId="11">#REF!</definedName>
    <definedName name="___EEE20" localSheetId="10">#REF!</definedName>
    <definedName name="___EEE20" localSheetId="7">#REF!</definedName>
    <definedName name="___EEE20" localSheetId="8">#REF!</definedName>
    <definedName name="___EEE20" localSheetId="13">#REF!</definedName>
    <definedName name="___EEE20">#REF!</definedName>
    <definedName name="___EEE21" localSheetId="9">#REF!</definedName>
    <definedName name="___EEE21" localSheetId="12">#REF!</definedName>
    <definedName name="___EEE21" localSheetId="14">#REF!</definedName>
    <definedName name="___EEE21" localSheetId="11">#REF!</definedName>
    <definedName name="___EEE21" localSheetId="10">#REF!</definedName>
    <definedName name="___EEE21" localSheetId="7">#REF!</definedName>
    <definedName name="___EEE21" localSheetId="8">#REF!</definedName>
    <definedName name="___EEE21" localSheetId="13">#REF!</definedName>
    <definedName name="___EEE21">#REF!</definedName>
    <definedName name="___EEE22" localSheetId="9">#REF!</definedName>
    <definedName name="___EEE22" localSheetId="12">#REF!</definedName>
    <definedName name="___EEE22" localSheetId="14">#REF!</definedName>
    <definedName name="___EEE22" localSheetId="11">#REF!</definedName>
    <definedName name="___EEE22" localSheetId="10">#REF!</definedName>
    <definedName name="___EEE22" localSheetId="7">#REF!</definedName>
    <definedName name="___EEE22" localSheetId="8">#REF!</definedName>
    <definedName name="___EEE22" localSheetId="13">#REF!</definedName>
    <definedName name="___EEE22">#REF!</definedName>
    <definedName name="___EEE23">#REF!</definedName>
    <definedName name="___EEE24" localSheetId="9">#REF!</definedName>
    <definedName name="___EEE24" localSheetId="12">#REF!</definedName>
    <definedName name="___EEE24" localSheetId="14">#REF!</definedName>
    <definedName name="___EEE24" localSheetId="11">#REF!</definedName>
    <definedName name="___EEE24" localSheetId="10">#REF!</definedName>
    <definedName name="___EEE24" localSheetId="7">#REF!</definedName>
    <definedName name="___EEE24" localSheetId="8">#REF!</definedName>
    <definedName name="___EEE24" localSheetId="13">#REF!</definedName>
    <definedName name="___EEE24">#REF!</definedName>
    <definedName name="___EEE25" localSheetId="9">#REF!</definedName>
    <definedName name="___EEE25" localSheetId="12">#REF!</definedName>
    <definedName name="___EEE25" localSheetId="14">#REF!</definedName>
    <definedName name="___EEE25" localSheetId="11">#REF!</definedName>
    <definedName name="___EEE25" localSheetId="10">#REF!</definedName>
    <definedName name="___EEE25" localSheetId="7">#REF!</definedName>
    <definedName name="___EEE25" localSheetId="8">#REF!</definedName>
    <definedName name="___EEE25" localSheetId="13">#REF!</definedName>
    <definedName name="___EEE25">#REF!</definedName>
    <definedName name="___EEE26" localSheetId="9">#REF!</definedName>
    <definedName name="___EEE26" localSheetId="12">#REF!</definedName>
    <definedName name="___EEE26" localSheetId="14">#REF!</definedName>
    <definedName name="___EEE26" localSheetId="11">#REF!</definedName>
    <definedName name="___EEE26" localSheetId="10">#REF!</definedName>
    <definedName name="___EEE26" localSheetId="7">#REF!</definedName>
    <definedName name="___EEE26" localSheetId="8">#REF!</definedName>
    <definedName name="___EEE26" localSheetId="13">#REF!</definedName>
    <definedName name="___EEE26">#REF!</definedName>
    <definedName name="___EEE27" localSheetId="9">#REF!</definedName>
    <definedName name="___EEE27" localSheetId="12">#REF!</definedName>
    <definedName name="___EEE27" localSheetId="14">#REF!</definedName>
    <definedName name="___EEE27" localSheetId="11">#REF!</definedName>
    <definedName name="___EEE27" localSheetId="10">#REF!</definedName>
    <definedName name="___EEE27" localSheetId="7">#REF!</definedName>
    <definedName name="___EEE27" localSheetId="8">#REF!</definedName>
    <definedName name="___EEE27" localSheetId="13">#REF!</definedName>
    <definedName name="___EEE27">#REF!</definedName>
    <definedName name="___EEE28" localSheetId="9">#REF!</definedName>
    <definedName name="___EEE28" localSheetId="12">#REF!</definedName>
    <definedName name="___EEE28" localSheetId="14">#REF!</definedName>
    <definedName name="___EEE28" localSheetId="11">#REF!</definedName>
    <definedName name="___EEE28" localSheetId="10">#REF!</definedName>
    <definedName name="___EEE28" localSheetId="7">#REF!</definedName>
    <definedName name="___EEE28" localSheetId="8">#REF!</definedName>
    <definedName name="___EEE28" localSheetId="13">#REF!</definedName>
    <definedName name="___EEE28">#REF!</definedName>
    <definedName name="___EEE29" localSheetId="9">#REF!</definedName>
    <definedName name="___EEE29" localSheetId="12">#REF!</definedName>
    <definedName name="___EEE29" localSheetId="14">#REF!</definedName>
    <definedName name="___EEE29" localSheetId="11">#REF!</definedName>
    <definedName name="___EEE29" localSheetId="10">#REF!</definedName>
    <definedName name="___EEE29" localSheetId="7">#REF!</definedName>
    <definedName name="___EEE29" localSheetId="8">#REF!</definedName>
    <definedName name="___EEE29" localSheetId="13">#REF!</definedName>
    <definedName name="___EEE29">#REF!</definedName>
    <definedName name="___EEE30" localSheetId="9">#REF!</definedName>
    <definedName name="___EEE30" localSheetId="12">#REF!</definedName>
    <definedName name="___EEE30" localSheetId="14">#REF!</definedName>
    <definedName name="___EEE30" localSheetId="11">#REF!</definedName>
    <definedName name="___EEE30" localSheetId="10">#REF!</definedName>
    <definedName name="___EEE30" localSheetId="7">#REF!</definedName>
    <definedName name="___EEE30" localSheetId="8">#REF!</definedName>
    <definedName name="___EEE30" localSheetId="13">#REF!</definedName>
    <definedName name="___EEE30">#REF!</definedName>
    <definedName name="___EEE31" localSheetId="9">#REF!</definedName>
    <definedName name="___EEE31" localSheetId="12">#REF!</definedName>
    <definedName name="___EEE31" localSheetId="14">#REF!</definedName>
    <definedName name="___EEE31" localSheetId="11">#REF!</definedName>
    <definedName name="___EEE31" localSheetId="10">#REF!</definedName>
    <definedName name="___EEE31" localSheetId="7">#REF!</definedName>
    <definedName name="___EEE31" localSheetId="8">#REF!</definedName>
    <definedName name="___EEE31" localSheetId="13">#REF!</definedName>
    <definedName name="___EEE31">#REF!</definedName>
    <definedName name="___EEE32" localSheetId="9">#REF!</definedName>
    <definedName name="___EEE32" localSheetId="12">#REF!</definedName>
    <definedName name="___EEE32" localSheetId="14">#REF!</definedName>
    <definedName name="___EEE32" localSheetId="11">#REF!</definedName>
    <definedName name="___EEE32" localSheetId="10">#REF!</definedName>
    <definedName name="___EEE32" localSheetId="7">#REF!</definedName>
    <definedName name="___EEE32" localSheetId="8">#REF!</definedName>
    <definedName name="___EEE32" localSheetId="13">#REF!</definedName>
    <definedName name="___EEE32">#REF!</definedName>
    <definedName name="___EEE33" localSheetId="9">#REF!</definedName>
    <definedName name="___EEE33" localSheetId="12">#REF!</definedName>
    <definedName name="___EEE33" localSheetId="14">#REF!</definedName>
    <definedName name="___EEE33" localSheetId="11">#REF!</definedName>
    <definedName name="___EEE33" localSheetId="10">#REF!</definedName>
    <definedName name="___EEE33" localSheetId="7">#REF!</definedName>
    <definedName name="___EEE33" localSheetId="8">#REF!</definedName>
    <definedName name="___EEE33" localSheetId="13">#REF!</definedName>
    <definedName name="___EEE33">#REF!</definedName>
    <definedName name="___Eqp1" localSheetId="9">#REF!</definedName>
    <definedName name="___Eqp1" localSheetId="12">#REF!</definedName>
    <definedName name="___Eqp1" localSheetId="13">#REF!</definedName>
    <definedName name="___Eqp1">#REF!</definedName>
    <definedName name="___Eqp2" localSheetId="9">#REF!</definedName>
    <definedName name="___Eqp2" localSheetId="12">#REF!</definedName>
    <definedName name="___Eqp2" localSheetId="13">#REF!</definedName>
    <definedName name="___Eqp2">#REF!</definedName>
    <definedName name="___EQU1" localSheetId="9">#REF!</definedName>
    <definedName name="___EQU1" localSheetId="12">#REF!</definedName>
    <definedName name="___EQU1" localSheetId="13">#REF!</definedName>
    <definedName name="___EQU1">#REF!</definedName>
    <definedName name="___EQU2" localSheetId="9">#REF!</definedName>
    <definedName name="___EQU2" localSheetId="12">#REF!</definedName>
    <definedName name="___EQU2" localSheetId="13">#REF!</definedName>
    <definedName name="___EQU2">#REF!</definedName>
    <definedName name="___gk2" localSheetId="9" hidden="1">#REF!</definedName>
    <definedName name="___gk2" localSheetId="12" hidden="1">#REF!</definedName>
    <definedName name="___gk2" localSheetId="13" hidden="1">#REF!</definedName>
    <definedName name="___gk2" localSheetId="15" hidden="1">#REF!</definedName>
    <definedName name="___gk2" hidden="1">#REF!</definedName>
    <definedName name="___grc1">#REF!</definedName>
    <definedName name="___gvd1" localSheetId="9">#REF!</definedName>
    <definedName name="___gvd1" localSheetId="12">#REF!</definedName>
    <definedName name="___gvd1" localSheetId="13">#REF!</definedName>
    <definedName name="___gvd1">#REF!</definedName>
    <definedName name="___gvd10" localSheetId="9">#REF!</definedName>
    <definedName name="___gvd10" localSheetId="12">#REF!</definedName>
    <definedName name="___gvd10" localSheetId="13">#REF!</definedName>
    <definedName name="___gvd10">#REF!</definedName>
    <definedName name="___gvd2" localSheetId="9">#REF!</definedName>
    <definedName name="___gvd2" localSheetId="12">#REF!</definedName>
    <definedName name="___gvd2" localSheetId="13">#REF!</definedName>
    <definedName name="___gvd2">#REF!</definedName>
    <definedName name="___gvd3" localSheetId="9">#REF!</definedName>
    <definedName name="___gvd3" localSheetId="12">#REF!</definedName>
    <definedName name="___gvd3" localSheetId="13">#REF!</definedName>
    <definedName name="___gvd3">#REF!</definedName>
    <definedName name="___gvd4" localSheetId="9">#REF!</definedName>
    <definedName name="___gvd4" localSheetId="12">#REF!</definedName>
    <definedName name="___gvd4" localSheetId="13">#REF!</definedName>
    <definedName name="___gvd4">#REF!</definedName>
    <definedName name="___gvd5" localSheetId="9">#REF!</definedName>
    <definedName name="___gvd5" localSheetId="12">#REF!</definedName>
    <definedName name="___gvd5" localSheetId="13">#REF!</definedName>
    <definedName name="___gvd5">#REF!</definedName>
    <definedName name="___gvd6" localSheetId="9">#REF!</definedName>
    <definedName name="___gvd6" localSheetId="12">#REF!</definedName>
    <definedName name="___gvd6" localSheetId="13">#REF!</definedName>
    <definedName name="___gvd6">#REF!</definedName>
    <definedName name="___gvd8" localSheetId="9">#REF!</definedName>
    <definedName name="___gvd8" localSheetId="12">#REF!</definedName>
    <definedName name="___gvd8" localSheetId="13">#REF!</definedName>
    <definedName name="___gvd8">#REF!</definedName>
    <definedName name="___H66773" localSheetId="9">#REF!</definedName>
    <definedName name="___H66773" localSheetId="12">#REF!</definedName>
    <definedName name="___H66773" localSheetId="13">#REF!</definedName>
    <definedName name="___H66773">#REF!</definedName>
    <definedName name="___HAL1" localSheetId="9">#REF!</definedName>
    <definedName name="___HAL1" localSheetId="12">#REF!</definedName>
    <definedName name="___HAL1" localSheetId="14">#REF!</definedName>
    <definedName name="___HAL1" localSheetId="11">#REF!</definedName>
    <definedName name="___HAL1" localSheetId="10">#REF!</definedName>
    <definedName name="___HAL1" localSheetId="7">#REF!</definedName>
    <definedName name="___HAL1" localSheetId="8">#REF!</definedName>
    <definedName name="___HAL1" localSheetId="13">#REF!</definedName>
    <definedName name="___HAL1">#REF!</definedName>
    <definedName name="___HAL2" localSheetId="9">#REF!</definedName>
    <definedName name="___HAL2" localSheetId="12">#REF!</definedName>
    <definedName name="___HAL2" localSheetId="14">#REF!</definedName>
    <definedName name="___HAL2" localSheetId="11">#REF!</definedName>
    <definedName name="___HAL2" localSheetId="10">#REF!</definedName>
    <definedName name="___HAL2" localSheetId="7">#REF!</definedName>
    <definedName name="___HAL2" localSheetId="8">#REF!</definedName>
    <definedName name="___HAL2" localSheetId="13">#REF!</definedName>
    <definedName name="___HAL2">#REF!</definedName>
    <definedName name="___HAL3" localSheetId="9">#REF!</definedName>
    <definedName name="___HAL3" localSheetId="12">#REF!</definedName>
    <definedName name="___HAL3" localSheetId="14">#REF!</definedName>
    <definedName name="___HAL3" localSheetId="11">#REF!</definedName>
    <definedName name="___HAL3" localSheetId="10">#REF!</definedName>
    <definedName name="___HAL3" localSheetId="7">#REF!</definedName>
    <definedName name="___HAL3" localSheetId="8">#REF!</definedName>
    <definedName name="___HAL3" localSheetId="13">#REF!</definedName>
    <definedName name="___HAL3">#REF!</definedName>
    <definedName name="___HAL4" localSheetId="9">#REF!</definedName>
    <definedName name="___HAL4" localSheetId="12">#REF!</definedName>
    <definedName name="___HAL4" localSheetId="14">#REF!</definedName>
    <definedName name="___HAL4" localSheetId="11">#REF!</definedName>
    <definedName name="___HAL4" localSheetId="10">#REF!</definedName>
    <definedName name="___HAL4" localSheetId="7">#REF!</definedName>
    <definedName name="___HAL4" localSheetId="8">#REF!</definedName>
    <definedName name="___HAL4" localSheetId="13">#REF!</definedName>
    <definedName name="___HAL4">#REF!</definedName>
    <definedName name="___HAL5" localSheetId="9">#REF!</definedName>
    <definedName name="___HAL5" localSheetId="12">#REF!</definedName>
    <definedName name="___HAL5" localSheetId="14">#REF!</definedName>
    <definedName name="___HAL5" localSheetId="11">#REF!</definedName>
    <definedName name="___HAL5" localSheetId="10">#REF!</definedName>
    <definedName name="___HAL5" localSheetId="7">#REF!</definedName>
    <definedName name="___HAL5" localSheetId="8">#REF!</definedName>
    <definedName name="___HAL5" localSheetId="13">#REF!</definedName>
    <definedName name="___HAL5">#REF!</definedName>
    <definedName name="___HAL6" localSheetId="9">#REF!</definedName>
    <definedName name="___HAL6" localSheetId="12">#REF!</definedName>
    <definedName name="___HAL6" localSheetId="14">#REF!</definedName>
    <definedName name="___HAL6" localSheetId="11">#REF!</definedName>
    <definedName name="___HAL6" localSheetId="10">#REF!</definedName>
    <definedName name="___HAL6" localSheetId="7">#REF!</definedName>
    <definedName name="___HAL6" localSheetId="8">#REF!</definedName>
    <definedName name="___HAL6" localSheetId="13">#REF!</definedName>
    <definedName name="___HAL6">#REF!</definedName>
    <definedName name="___HAL7" localSheetId="9">#REF!</definedName>
    <definedName name="___HAL7" localSheetId="12">#REF!</definedName>
    <definedName name="___HAL7" localSheetId="14">#REF!</definedName>
    <definedName name="___HAL7" localSheetId="11">#REF!</definedName>
    <definedName name="___HAL7" localSheetId="10">#REF!</definedName>
    <definedName name="___HAL7" localSheetId="7">#REF!</definedName>
    <definedName name="___HAL7" localSheetId="8">#REF!</definedName>
    <definedName name="___HAL7" localSheetId="13">#REF!</definedName>
    <definedName name="___HAL7">#REF!</definedName>
    <definedName name="___HAL8" localSheetId="9">#REF!</definedName>
    <definedName name="___HAL8" localSheetId="12">#REF!</definedName>
    <definedName name="___HAL8" localSheetId="14">#REF!</definedName>
    <definedName name="___HAL8" localSheetId="11">#REF!</definedName>
    <definedName name="___HAL8" localSheetId="10">#REF!</definedName>
    <definedName name="___HAL8" localSheetId="7">#REF!</definedName>
    <definedName name="___HAL8" localSheetId="8">#REF!</definedName>
    <definedName name="___HAL8" localSheetId="13">#REF!</definedName>
    <definedName name="___HAL8">#REF!</definedName>
    <definedName name="___HPS3" localSheetId="9">#REF!</definedName>
    <definedName name="___HPS3" localSheetId="12">#REF!</definedName>
    <definedName name="___HPS3" localSheetId="13">#REF!</definedName>
    <definedName name="___HPS3">#REF!</definedName>
    <definedName name="___Ibr1" localSheetId="9">#REF!</definedName>
    <definedName name="___Ibr1" localSheetId="12">#REF!</definedName>
    <definedName name="___Ibr1" localSheetId="13">#REF!</definedName>
    <definedName name="___Ibr1">#REF!</definedName>
    <definedName name="___jk64" localSheetId="9">#REF!</definedName>
    <definedName name="___jk64" localSheetId="12">#REF!</definedName>
    <definedName name="___jk64" localSheetId="13">#REF!</definedName>
    <definedName name="___jk64">#REF!</definedName>
    <definedName name="___ker2020" localSheetId="9">#REF!</definedName>
    <definedName name="___ker2020" localSheetId="12">#REF!</definedName>
    <definedName name="___ker2020" localSheetId="13">#REF!</definedName>
    <definedName name="___ker2020">#REF!</definedName>
    <definedName name="___ker2025" localSheetId="9">#REF!</definedName>
    <definedName name="___ker2025" localSheetId="12">#REF!</definedName>
    <definedName name="___ker2025" localSheetId="13">#REF!</definedName>
    <definedName name="___ker2025">#REF!</definedName>
    <definedName name="___ker3030" localSheetId="9">#REF!</definedName>
    <definedName name="___ker3030" localSheetId="12">#REF!</definedName>
    <definedName name="___ker3030" localSheetId="13">#REF!</definedName>
    <definedName name="___ker3030">#REF!</definedName>
    <definedName name="___key1" localSheetId="9" hidden="1">#REF!</definedName>
    <definedName name="___key1" localSheetId="12" hidden="1">#REF!</definedName>
    <definedName name="___key1" localSheetId="13" hidden="1">#REF!</definedName>
    <definedName name="___key1" localSheetId="15" hidden="1">#REF!</definedName>
    <definedName name="___key1" hidden="1">#REF!</definedName>
    <definedName name="___ko2" localSheetId="9">#REF!</definedName>
    <definedName name="___ko2" localSheetId="12">#REF!</definedName>
    <definedName name="___ko2" localSheetId="13">#REF!</definedName>
    <definedName name="___ko2">#REF!</definedName>
    <definedName name="___ld100" localSheetId="9">#REF!</definedName>
    <definedName name="___ld100" localSheetId="12">#REF!</definedName>
    <definedName name="___ld100" localSheetId="13">#REF!</definedName>
    <definedName name="___ld100">#REF!</definedName>
    <definedName name="___ld120" localSheetId="9">#REF!</definedName>
    <definedName name="___ld120" localSheetId="12">#REF!</definedName>
    <definedName name="___ld120" localSheetId="13">#REF!</definedName>
    <definedName name="___ld120">#REF!</definedName>
    <definedName name="___ld50" localSheetId="9">#REF!</definedName>
    <definedName name="___ld50" localSheetId="12">#REF!</definedName>
    <definedName name="___ld50" localSheetId="13">#REF!</definedName>
    <definedName name="___ld50">#REF!</definedName>
    <definedName name="___ld60" localSheetId="9">#REF!</definedName>
    <definedName name="___ld60" localSheetId="12">#REF!</definedName>
    <definedName name="___ld60" localSheetId="13">#REF!</definedName>
    <definedName name="___ld60">#REF!</definedName>
    <definedName name="___ld80" localSheetId="9">#REF!</definedName>
    <definedName name="___ld80" localSheetId="12">#REF!</definedName>
    <definedName name="___ld80" localSheetId="13">#REF!</definedName>
    <definedName name="___ld80">#REF!</definedName>
    <definedName name="___LLL01">#REF!</definedName>
    <definedName name="___LLL02">#REF!</definedName>
    <definedName name="___LLL03">#REF!</definedName>
    <definedName name="___LLL04">#REF!</definedName>
    <definedName name="___LLL05">#REF!</definedName>
    <definedName name="___LLL06">#REF!</definedName>
    <definedName name="___LLL07">#REF!</definedName>
    <definedName name="___LLL08">#REF!</definedName>
    <definedName name="___LLL09">#REF!</definedName>
    <definedName name="___LLL10">#REF!</definedName>
    <definedName name="___LLL11">#REF!</definedName>
    <definedName name="___lmb1" localSheetId="9">#REF!</definedName>
    <definedName name="___lmb1" localSheetId="12">#REF!</definedName>
    <definedName name="___lmb1" localSheetId="13">#REF!</definedName>
    <definedName name="___lmb1">#REF!</definedName>
    <definedName name="___ls100" localSheetId="9">#REF!</definedName>
    <definedName name="___ls100" localSheetId="12">#REF!</definedName>
    <definedName name="___ls100" localSheetId="13">#REF!</definedName>
    <definedName name="___ls100">#REF!</definedName>
    <definedName name="___ls50" localSheetId="9">#REF!</definedName>
    <definedName name="___ls50" localSheetId="12">#REF!</definedName>
    <definedName name="___ls50" localSheetId="13">#REF!</definedName>
    <definedName name="___ls50">#REF!</definedName>
    <definedName name="___ls60" localSheetId="9">#REF!</definedName>
    <definedName name="___ls60" localSheetId="12">#REF!</definedName>
    <definedName name="___ls60" localSheetId="13">#REF!</definedName>
    <definedName name="___ls60">#REF!</definedName>
    <definedName name="___ls80" localSheetId="9">#REF!</definedName>
    <definedName name="___ls80" localSheetId="12">#REF!</definedName>
    <definedName name="___ls80" localSheetId="13">#REF!</definedName>
    <definedName name="___ls80">#REF!</definedName>
    <definedName name="___MDE01" localSheetId="9">#REF!</definedName>
    <definedName name="___MDE01" localSheetId="12">#REF!</definedName>
    <definedName name="___MDE01" localSheetId="14">#REF!</definedName>
    <definedName name="___MDE01" localSheetId="11">#REF!</definedName>
    <definedName name="___MDE01" localSheetId="10">#REF!</definedName>
    <definedName name="___MDE01" localSheetId="7">#REF!</definedName>
    <definedName name="___MDE01" localSheetId="8">#REF!</definedName>
    <definedName name="___MDE01" localSheetId="13">#REF!</definedName>
    <definedName name="___MDE01">#REF!</definedName>
    <definedName name="___MDE02" localSheetId="9">#REF!</definedName>
    <definedName name="___MDE02" localSheetId="12">#REF!</definedName>
    <definedName name="___MDE02" localSheetId="14">#REF!</definedName>
    <definedName name="___MDE02" localSheetId="11">#REF!</definedName>
    <definedName name="___MDE02" localSheetId="10">#REF!</definedName>
    <definedName name="___MDE02" localSheetId="7">#REF!</definedName>
    <definedName name="___MDE02" localSheetId="8">#REF!</definedName>
    <definedName name="___MDE02" localSheetId="13">#REF!</definedName>
    <definedName name="___MDE02">#REF!</definedName>
    <definedName name="___MDE03" localSheetId="9">#REF!</definedName>
    <definedName name="___MDE03" localSheetId="12">#REF!</definedName>
    <definedName name="___MDE03" localSheetId="14">#REF!</definedName>
    <definedName name="___MDE03" localSheetId="11">#REF!</definedName>
    <definedName name="___MDE03" localSheetId="10">#REF!</definedName>
    <definedName name="___MDE03" localSheetId="7">#REF!</definedName>
    <definedName name="___MDE03" localSheetId="8">#REF!</definedName>
    <definedName name="___MDE03" localSheetId="13">#REF!</definedName>
    <definedName name="___MDE03">#REF!</definedName>
    <definedName name="___MDE04" localSheetId="9">#REF!</definedName>
    <definedName name="___MDE04" localSheetId="12">#REF!</definedName>
    <definedName name="___MDE04" localSheetId="14">#REF!</definedName>
    <definedName name="___MDE04" localSheetId="11">#REF!</definedName>
    <definedName name="___MDE04" localSheetId="10">#REF!</definedName>
    <definedName name="___MDE04" localSheetId="7">#REF!</definedName>
    <definedName name="___MDE04" localSheetId="8">#REF!</definedName>
    <definedName name="___MDE04" localSheetId="13">#REF!</definedName>
    <definedName name="___MDE04">#REF!</definedName>
    <definedName name="___MDE05" localSheetId="9">#REF!</definedName>
    <definedName name="___MDE05" localSheetId="12">#REF!</definedName>
    <definedName name="___MDE05" localSheetId="14">#REF!</definedName>
    <definedName name="___MDE05" localSheetId="11">#REF!</definedName>
    <definedName name="___MDE05" localSheetId="10">#REF!</definedName>
    <definedName name="___MDE05" localSheetId="7">#REF!</definedName>
    <definedName name="___MDE05" localSheetId="8">#REF!</definedName>
    <definedName name="___MDE05" localSheetId="13">#REF!</definedName>
    <definedName name="___MDE05">#REF!</definedName>
    <definedName name="___MDE06" localSheetId="9">#REF!</definedName>
    <definedName name="___MDE06" localSheetId="12">#REF!</definedName>
    <definedName name="___MDE06" localSheetId="14">#REF!</definedName>
    <definedName name="___MDE06" localSheetId="11">#REF!</definedName>
    <definedName name="___MDE06" localSheetId="10">#REF!</definedName>
    <definedName name="___MDE06" localSheetId="7">#REF!</definedName>
    <definedName name="___MDE06" localSheetId="8">#REF!</definedName>
    <definedName name="___MDE06" localSheetId="13">#REF!</definedName>
    <definedName name="___MDE06">#REF!</definedName>
    <definedName name="___MDE07" localSheetId="9">#REF!</definedName>
    <definedName name="___MDE07" localSheetId="12">#REF!</definedName>
    <definedName name="___MDE07" localSheetId="14">#REF!</definedName>
    <definedName name="___MDE07" localSheetId="11">#REF!</definedName>
    <definedName name="___MDE07" localSheetId="10">#REF!</definedName>
    <definedName name="___MDE07" localSheetId="7">#REF!</definedName>
    <definedName name="___MDE07" localSheetId="8">#REF!</definedName>
    <definedName name="___MDE07" localSheetId="13">#REF!</definedName>
    <definedName name="___MDE07">#REF!</definedName>
    <definedName name="___MDE08" localSheetId="9">#REF!</definedName>
    <definedName name="___MDE08" localSheetId="12">#REF!</definedName>
    <definedName name="___MDE08" localSheetId="14">#REF!</definedName>
    <definedName name="___MDE08" localSheetId="11">#REF!</definedName>
    <definedName name="___MDE08" localSheetId="10">#REF!</definedName>
    <definedName name="___MDE08" localSheetId="7">#REF!</definedName>
    <definedName name="___MDE08" localSheetId="8">#REF!</definedName>
    <definedName name="___MDE08" localSheetId="13">#REF!</definedName>
    <definedName name="___MDE08">#REF!</definedName>
    <definedName name="___MDE09" localSheetId="9">#REF!</definedName>
    <definedName name="___MDE09" localSheetId="12">#REF!</definedName>
    <definedName name="___MDE09" localSheetId="14">#REF!</definedName>
    <definedName name="___MDE09" localSheetId="11">#REF!</definedName>
    <definedName name="___MDE09" localSheetId="10">#REF!</definedName>
    <definedName name="___MDE09" localSheetId="7">#REF!</definedName>
    <definedName name="___MDE09" localSheetId="8">#REF!</definedName>
    <definedName name="___MDE09" localSheetId="13">#REF!</definedName>
    <definedName name="___MDE09">#REF!</definedName>
    <definedName name="___MDE10" localSheetId="9">#REF!</definedName>
    <definedName name="___MDE10" localSheetId="12">#REF!</definedName>
    <definedName name="___MDE10" localSheetId="14">#REF!</definedName>
    <definedName name="___MDE10" localSheetId="11">#REF!</definedName>
    <definedName name="___MDE10" localSheetId="10">#REF!</definedName>
    <definedName name="___MDE10" localSheetId="7">#REF!</definedName>
    <definedName name="___MDE10" localSheetId="8">#REF!</definedName>
    <definedName name="___MDE10" localSheetId="13">#REF!</definedName>
    <definedName name="___MDE10">#REF!</definedName>
    <definedName name="___MDE11" localSheetId="9">#REF!</definedName>
    <definedName name="___MDE11" localSheetId="12">#REF!</definedName>
    <definedName name="___MDE11" localSheetId="14">#REF!</definedName>
    <definedName name="___MDE11" localSheetId="11">#REF!</definedName>
    <definedName name="___MDE11" localSheetId="10">#REF!</definedName>
    <definedName name="___MDE11" localSheetId="7">#REF!</definedName>
    <definedName name="___MDE11" localSheetId="8">#REF!</definedName>
    <definedName name="___MDE11" localSheetId="13">#REF!</definedName>
    <definedName name="___MDE11">#REF!</definedName>
    <definedName name="___MDE12" localSheetId="9">#REF!</definedName>
    <definedName name="___MDE12" localSheetId="12">#REF!</definedName>
    <definedName name="___MDE12" localSheetId="14">#REF!</definedName>
    <definedName name="___MDE12" localSheetId="11">#REF!</definedName>
    <definedName name="___MDE12" localSheetId="10">#REF!</definedName>
    <definedName name="___MDE12" localSheetId="7">#REF!</definedName>
    <definedName name="___MDE12" localSheetId="8">#REF!</definedName>
    <definedName name="___MDE12" localSheetId="13">#REF!</definedName>
    <definedName name="___MDE12">#REF!</definedName>
    <definedName name="___MDE13" localSheetId="9">#REF!</definedName>
    <definedName name="___MDE13" localSheetId="12">#REF!</definedName>
    <definedName name="___MDE13" localSheetId="14">#REF!</definedName>
    <definedName name="___MDE13" localSheetId="11">#REF!</definedName>
    <definedName name="___MDE13" localSheetId="10">#REF!</definedName>
    <definedName name="___MDE13" localSheetId="7">#REF!</definedName>
    <definedName name="___MDE13" localSheetId="8">#REF!</definedName>
    <definedName name="___MDE13" localSheetId="13">#REF!</definedName>
    <definedName name="___MDE13">#REF!</definedName>
    <definedName name="___MDE14" localSheetId="9">#REF!</definedName>
    <definedName name="___MDE14" localSheetId="12">#REF!</definedName>
    <definedName name="___MDE14" localSheetId="14">#REF!</definedName>
    <definedName name="___MDE14" localSheetId="11">#REF!</definedName>
    <definedName name="___MDE14" localSheetId="10">#REF!</definedName>
    <definedName name="___MDE14" localSheetId="7">#REF!</definedName>
    <definedName name="___MDE14" localSheetId="8">#REF!</definedName>
    <definedName name="___MDE14" localSheetId="13">#REF!</definedName>
    <definedName name="___MDE14">#REF!</definedName>
    <definedName name="___MDE15" localSheetId="9">#REF!</definedName>
    <definedName name="___MDE15" localSheetId="12">#REF!</definedName>
    <definedName name="___MDE15" localSheetId="14">#REF!</definedName>
    <definedName name="___MDE15" localSheetId="11">#REF!</definedName>
    <definedName name="___MDE15" localSheetId="10">#REF!</definedName>
    <definedName name="___MDE15" localSheetId="7">#REF!</definedName>
    <definedName name="___MDE15" localSheetId="8">#REF!</definedName>
    <definedName name="___MDE15" localSheetId="13">#REF!</definedName>
    <definedName name="___MDE15">#REF!</definedName>
    <definedName name="___MDE16" localSheetId="9">#REF!</definedName>
    <definedName name="___MDE16" localSheetId="12">#REF!</definedName>
    <definedName name="___MDE16" localSheetId="14">#REF!</definedName>
    <definedName name="___MDE16" localSheetId="11">#REF!</definedName>
    <definedName name="___MDE16" localSheetId="10">#REF!</definedName>
    <definedName name="___MDE16" localSheetId="7">#REF!</definedName>
    <definedName name="___MDE16" localSheetId="8">#REF!</definedName>
    <definedName name="___MDE16" localSheetId="13">#REF!</definedName>
    <definedName name="___MDE16">#REF!</definedName>
    <definedName name="___MDE17" localSheetId="9">#REF!</definedName>
    <definedName name="___MDE17" localSheetId="12">#REF!</definedName>
    <definedName name="___MDE17" localSheetId="14">#REF!</definedName>
    <definedName name="___MDE17" localSheetId="11">#REF!</definedName>
    <definedName name="___MDE17" localSheetId="10">#REF!</definedName>
    <definedName name="___MDE17" localSheetId="7">#REF!</definedName>
    <definedName name="___MDE17" localSheetId="8">#REF!</definedName>
    <definedName name="___MDE17" localSheetId="13">#REF!</definedName>
    <definedName name="___MDE17">#REF!</definedName>
    <definedName name="___MDE18" localSheetId="9">#REF!</definedName>
    <definedName name="___MDE18" localSheetId="12">#REF!</definedName>
    <definedName name="___MDE18" localSheetId="14">#REF!</definedName>
    <definedName name="___MDE18" localSheetId="11">#REF!</definedName>
    <definedName name="___MDE18" localSheetId="10">#REF!</definedName>
    <definedName name="___MDE18" localSheetId="7">#REF!</definedName>
    <definedName name="___MDE18" localSheetId="8">#REF!</definedName>
    <definedName name="___MDE18" localSheetId="13">#REF!</definedName>
    <definedName name="___MDE18">#REF!</definedName>
    <definedName name="___MDE19" localSheetId="9">#REF!</definedName>
    <definedName name="___MDE19" localSheetId="12">#REF!</definedName>
    <definedName name="___MDE19" localSheetId="14">#REF!</definedName>
    <definedName name="___MDE19" localSheetId="11">#REF!</definedName>
    <definedName name="___MDE19" localSheetId="10">#REF!</definedName>
    <definedName name="___MDE19" localSheetId="7">#REF!</definedName>
    <definedName name="___MDE19" localSheetId="8">#REF!</definedName>
    <definedName name="___MDE19" localSheetId="13">#REF!</definedName>
    <definedName name="___MDE19">#REF!</definedName>
    <definedName name="___MDE20" localSheetId="9">#REF!</definedName>
    <definedName name="___MDE20" localSheetId="12">#REF!</definedName>
    <definedName name="___MDE20" localSheetId="14">#REF!</definedName>
    <definedName name="___MDE20" localSheetId="11">#REF!</definedName>
    <definedName name="___MDE20" localSheetId="10">#REF!</definedName>
    <definedName name="___MDE20" localSheetId="7">#REF!</definedName>
    <definedName name="___MDE20" localSheetId="8">#REF!</definedName>
    <definedName name="___MDE20" localSheetId="13">#REF!</definedName>
    <definedName name="___MDE20">#REF!</definedName>
    <definedName name="___MDE21" localSheetId="9">#REF!</definedName>
    <definedName name="___MDE21" localSheetId="12">#REF!</definedName>
    <definedName name="___MDE21" localSheetId="14">#REF!</definedName>
    <definedName name="___MDE21" localSheetId="11">#REF!</definedName>
    <definedName name="___MDE21" localSheetId="10">#REF!</definedName>
    <definedName name="___MDE21" localSheetId="7">#REF!</definedName>
    <definedName name="___MDE21" localSheetId="8">#REF!</definedName>
    <definedName name="___MDE21" localSheetId="13">#REF!</definedName>
    <definedName name="___MDE21">#REF!</definedName>
    <definedName name="___MDE22" localSheetId="9">#REF!</definedName>
    <definedName name="___MDE22" localSheetId="12">#REF!</definedName>
    <definedName name="___MDE22" localSheetId="14">#REF!</definedName>
    <definedName name="___MDE22" localSheetId="11">#REF!</definedName>
    <definedName name="___MDE22" localSheetId="10">#REF!</definedName>
    <definedName name="___MDE22" localSheetId="7">#REF!</definedName>
    <definedName name="___MDE22" localSheetId="8">#REF!</definedName>
    <definedName name="___MDE22" localSheetId="13">#REF!</definedName>
    <definedName name="___MDE22">#REF!</definedName>
    <definedName name="___MDE23" localSheetId="9">#REF!</definedName>
    <definedName name="___MDE23" localSheetId="12">#REF!</definedName>
    <definedName name="___MDE23" localSheetId="14">#REF!</definedName>
    <definedName name="___MDE23" localSheetId="11">#REF!</definedName>
    <definedName name="___MDE23" localSheetId="10">#REF!</definedName>
    <definedName name="___MDE23" localSheetId="7">#REF!</definedName>
    <definedName name="___MDE23" localSheetId="8">#REF!</definedName>
    <definedName name="___MDE23" localSheetId="13">#REF!</definedName>
    <definedName name="___MDE23">#REF!</definedName>
    <definedName name="___MDE24" localSheetId="9">#REF!</definedName>
    <definedName name="___MDE24" localSheetId="12">#REF!</definedName>
    <definedName name="___MDE24" localSheetId="14">#REF!</definedName>
    <definedName name="___MDE24" localSheetId="11">#REF!</definedName>
    <definedName name="___MDE24" localSheetId="10">#REF!</definedName>
    <definedName name="___MDE24" localSheetId="7">#REF!</definedName>
    <definedName name="___MDE24" localSheetId="8">#REF!</definedName>
    <definedName name="___MDE24" localSheetId="13">#REF!</definedName>
    <definedName name="___MDE24">#REF!</definedName>
    <definedName name="___MDE25" localSheetId="9">#REF!</definedName>
    <definedName name="___MDE25" localSheetId="12">#REF!</definedName>
    <definedName name="___MDE25" localSheetId="14">#REF!</definedName>
    <definedName name="___MDE25" localSheetId="11">#REF!</definedName>
    <definedName name="___MDE25" localSheetId="10">#REF!</definedName>
    <definedName name="___MDE25" localSheetId="7">#REF!</definedName>
    <definedName name="___MDE25" localSheetId="8">#REF!</definedName>
    <definedName name="___MDE25" localSheetId="13">#REF!</definedName>
    <definedName name="___MDE25">#REF!</definedName>
    <definedName name="___MDE26" localSheetId="9">#REF!</definedName>
    <definedName name="___MDE26" localSheetId="12">#REF!</definedName>
    <definedName name="___MDE26" localSheetId="14">#REF!</definedName>
    <definedName name="___MDE26" localSheetId="11">#REF!</definedName>
    <definedName name="___MDE26" localSheetId="10">#REF!</definedName>
    <definedName name="___MDE26" localSheetId="7">#REF!</definedName>
    <definedName name="___MDE26" localSheetId="8">#REF!</definedName>
    <definedName name="___MDE26" localSheetId="13">#REF!</definedName>
    <definedName name="___MDE26">#REF!</definedName>
    <definedName name="___MDE27" localSheetId="9">#REF!</definedName>
    <definedName name="___MDE27" localSheetId="12">#REF!</definedName>
    <definedName name="___MDE27" localSheetId="14">#REF!</definedName>
    <definedName name="___MDE27" localSheetId="11">#REF!</definedName>
    <definedName name="___MDE27" localSheetId="10">#REF!</definedName>
    <definedName name="___MDE27" localSheetId="7">#REF!</definedName>
    <definedName name="___MDE27" localSheetId="8">#REF!</definedName>
    <definedName name="___MDE27" localSheetId="13">#REF!</definedName>
    <definedName name="___MDE27">#REF!</definedName>
    <definedName name="___MDE28" localSheetId="9">#REF!</definedName>
    <definedName name="___MDE28" localSheetId="12">#REF!</definedName>
    <definedName name="___MDE28" localSheetId="14">#REF!</definedName>
    <definedName name="___MDE28" localSheetId="11">#REF!</definedName>
    <definedName name="___MDE28" localSheetId="10">#REF!</definedName>
    <definedName name="___MDE28" localSheetId="7">#REF!</definedName>
    <definedName name="___MDE28" localSheetId="8">#REF!</definedName>
    <definedName name="___MDE28" localSheetId="13">#REF!</definedName>
    <definedName name="___MDE28">#REF!</definedName>
    <definedName name="___MDE29" localSheetId="9">#REF!</definedName>
    <definedName name="___MDE29" localSheetId="12">#REF!</definedName>
    <definedName name="___MDE29" localSheetId="14">#REF!</definedName>
    <definedName name="___MDE29" localSheetId="11">#REF!</definedName>
    <definedName name="___MDE29" localSheetId="10">#REF!</definedName>
    <definedName name="___MDE29" localSheetId="7">#REF!</definedName>
    <definedName name="___MDE29" localSheetId="8">#REF!</definedName>
    <definedName name="___MDE29" localSheetId="13">#REF!</definedName>
    <definedName name="___MDE29">#REF!</definedName>
    <definedName name="___MDE30" localSheetId="9">#REF!</definedName>
    <definedName name="___MDE30" localSheetId="12">#REF!</definedName>
    <definedName name="___MDE30" localSheetId="14">#REF!</definedName>
    <definedName name="___MDE30" localSheetId="11">#REF!</definedName>
    <definedName name="___MDE30" localSheetId="10">#REF!</definedName>
    <definedName name="___MDE30" localSheetId="7">#REF!</definedName>
    <definedName name="___MDE30" localSheetId="8">#REF!</definedName>
    <definedName name="___MDE30" localSheetId="13">#REF!</definedName>
    <definedName name="___MDE30">#REF!</definedName>
    <definedName name="___MDE31" localSheetId="9">#REF!</definedName>
    <definedName name="___MDE31" localSheetId="12">#REF!</definedName>
    <definedName name="___MDE31" localSheetId="14">#REF!</definedName>
    <definedName name="___MDE31" localSheetId="11">#REF!</definedName>
    <definedName name="___MDE31" localSheetId="10">#REF!</definedName>
    <definedName name="___MDE31" localSheetId="7">#REF!</definedName>
    <definedName name="___MDE31" localSheetId="8">#REF!</definedName>
    <definedName name="___MDE31" localSheetId="13">#REF!</definedName>
    <definedName name="___MDE31">#REF!</definedName>
    <definedName name="___MDE32" localSheetId="9">#REF!</definedName>
    <definedName name="___MDE32" localSheetId="12">#REF!</definedName>
    <definedName name="___MDE32" localSheetId="14">#REF!</definedName>
    <definedName name="___MDE32" localSheetId="11">#REF!</definedName>
    <definedName name="___MDE32" localSheetId="10">#REF!</definedName>
    <definedName name="___MDE32" localSheetId="7">#REF!</definedName>
    <definedName name="___MDE32" localSheetId="8">#REF!</definedName>
    <definedName name="___MDE32" localSheetId="13">#REF!</definedName>
    <definedName name="___MDE32">#REF!</definedName>
    <definedName name="___MDE33" localSheetId="9">#REF!</definedName>
    <definedName name="___MDE33" localSheetId="12">#REF!</definedName>
    <definedName name="___MDE33" localSheetId="14">#REF!</definedName>
    <definedName name="___MDE33" localSheetId="11">#REF!</definedName>
    <definedName name="___MDE33" localSheetId="10">#REF!</definedName>
    <definedName name="___MDE33" localSheetId="7">#REF!</definedName>
    <definedName name="___MDE33" localSheetId="8">#REF!</definedName>
    <definedName name="___MDE33" localSheetId="13">#REF!</definedName>
    <definedName name="___MDE33">#REF!</definedName>
    <definedName name="___MDE34" localSheetId="9">#REF!</definedName>
    <definedName name="___MDE34" localSheetId="12">#REF!</definedName>
    <definedName name="___MDE34" localSheetId="14">#REF!</definedName>
    <definedName name="___MDE34" localSheetId="11">#REF!</definedName>
    <definedName name="___MDE34" localSheetId="10">#REF!</definedName>
    <definedName name="___MDE34" localSheetId="7">#REF!</definedName>
    <definedName name="___MDE34" localSheetId="8">#REF!</definedName>
    <definedName name="___MDE34" localSheetId="13">#REF!</definedName>
    <definedName name="___MDE34">#REF!</definedName>
    <definedName name="___MDE36" localSheetId="9">#REF!</definedName>
    <definedName name="___MDE36" localSheetId="12">#REF!</definedName>
    <definedName name="___MDE36" localSheetId="13">#REF!</definedName>
    <definedName name="___MDE36">#REF!</definedName>
    <definedName name="___MDE37" localSheetId="9">#REF!</definedName>
    <definedName name="___MDE37" localSheetId="12">#REF!</definedName>
    <definedName name="___MDE37" localSheetId="13">#REF!</definedName>
    <definedName name="___MDE37">#REF!</definedName>
    <definedName name="___MDE38" localSheetId="9">#REF!</definedName>
    <definedName name="___MDE38" localSheetId="12">#REF!</definedName>
    <definedName name="___MDE38" localSheetId="13">#REF!</definedName>
    <definedName name="___MDE38">#REF!</definedName>
    <definedName name="___MDE39" localSheetId="9">#REF!</definedName>
    <definedName name="___MDE39" localSheetId="12">#REF!</definedName>
    <definedName name="___MDE39" localSheetId="13">#REF!</definedName>
    <definedName name="___MDE39">#REF!</definedName>
    <definedName name="___MDE40" localSheetId="9">#REF!</definedName>
    <definedName name="___MDE40" localSheetId="12">#REF!</definedName>
    <definedName name="___MDE40" localSheetId="13">#REF!</definedName>
    <definedName name="___MDE40">#REF!</definedName>
    <definedName name="___MDE41" localSheetId="9">#REF!</definedName>
    <definedName name="___MDE41" localSheetId="12">#REF!</definedName>
    <definedName name="___MDE41" localSheetId="13">#REF!</definedName>
    <definedName name="___MDE41">#REF!</definedName>
    <definedName name="___MDE42" localSheetId="9">#REF!</definedName>
    <definedName name="___MDE42" localSheetId="12">#REF!</definedName>
    <definedName name="___MDE42" localSheetId="13">#REF!</definedName>
    <definedName name="___MDE42">#REF!</definedName>
    <definedName name="___MDE43" localSheetId="9">#REF!</definedName>
    <definedName name="___MDE43" localSheetId="12">#REF!</definedName>
    <definedName name="___MDE43" localSheetId="13">#REF!</definedName>
    <definedName name="___MDE43">#REF!</definedName>
    <definedName name="___MDE44" localSheetId="9">#REF!</definedName>
    <definedName name="___MDE44" localSheetId="12">#REF!</definedName>
    <definedName name="___MDE44" localSheetId="13">#REF!</definedName>
    <definedName name="___MDE44">#REF!</definedName>
    <definedName name="___MDE45" localSheetId="9">#REF!</definedName>
    <definedName name="___MDE45" localSheetId="12">#REF!</definedName>
    <definedName name="___MDE45" localSheetId="13">#REF!</definedName>
    <definedName name="___MDE45">#REF!</definedName>
    <definedName name="___MDE46" localSheetId="9">#REF!</definedName>
    <definedName name="___MDE46" localSheetId="12">#REF!</definedName>
    <definedName name="___MDE46" localSheetId="13">#REF!</definedName>
    <definedName name="___MDE46">#REF!</definedName>
    <definedName name="___MDE47" localSheetId="9">#REF!</definedName>
    <definedName name="___MDE47" localSheetId="12">#REF!</definedName>
    <definedName name="___MDE47" localSheetId="13">#REF!</definedName>
    <definedName name="___MDE47">#REF!</definedName>
    <definedName name="___MDE48" localSheetId="9">#REF!</definedName>
    <definedName name="___MDE48" localSheetId="12">#REF!</definedName>
    <definedName name="___MDE48" localSheetId="13">#REF!</definedName>
    <definedName name="___MDE48">#REF!</definedName>
    <definedName name="___MDE49" localSheetId="9">#REF!</definedName>
    <definedName name="___MDE49" localSheetId="12">#REF!</definedName>
    <definedName name="___MDE49" localSheetId="13">#REF!</definedName>
    <definedName name="___MDE49">#REF!</definedName>
    <definedName name="___MDE50" localSheetId="9">#REF!</definedName>
    <definedName name="___MDE50" localSheetId="12">#REF!</definedName>
    <definedName name="___MDE50" localSheetId="13">#REF!</definedName>
    <definedName name="___MDE50">#REF!</definedName>
    <definedName name="___MDE51" localSheetId="9">#REF!</definedName>
    <definedName name="___MDE51" localSheetId="12">#REF!</definedName>
    <definedName name="___MDE51" localSheetId="13">#REF!</definedName>
    <definedName name="___MDE51">#REF!</definedName>
    <definedName name="___MDE52" localSheetId="9">#REF!</definedName>
    <definedName name="___MDE52" localSheetId="12">#REF!</definedName>
    <definedName name="___MDE52" localSheetId="13">#REF!</definedName>
    <definedName name="___MDE52">#REF!</definedName>
    <definedName name="___MDE53" localSheetId="9">#REF!</definedName>
    <definedName name="___MDE53" localSheetId="12">#REF!</definedName>
    <definedName name="___MDE53" localSheetId="13">#REF!</definedName>
    <definedName name="___MDE53">#REF!</definedName>
    <definedName name="___MDE54" localSheetId="9">#REF!</definedName>
    <definedName name="___MDE54" localSheetId="12">#REF!</definedName>
    <definedName name="___MDE54" localSheetId="13">#REF!</definedName>
    <definedName name="___MDE54">#REF!</definedName>
    <definedName name="___MDE55" localSheetId="9">#REF!</definedName>
    <definedName name="___MDE55" localSheetId="12">#REF!</definedName>
    <definedName name="___MDE55" localSheetId="13">#REF!</definedName>
    <definedName name="___MDE55">#REF!</definedName>
    <definedName name="___MDE56" localSheetId="9">#REF!</definedName>
    <definedName name="___MDE56" localSheetId="12">#REF!</definedName>
    <definedName name="___MDE56" localSheetId="13">#REF!</definedName>
    <definedName name="___MDE56">#REF!</definedName>
    <definedName name="___MDE57" localSheetId="9">#REF!</definedName>
    <definedName name="___MDE57" localSheetId="12">#REF!</definedName>
    <definedName name="___MDE57" localSheetId="13">#REF!</definedName>
    <definedName name="___MDE57">#REF!</definedName>
    <definedName name="___MDE58" localSheetId="9">#REF!</definedName>
    <definedName name="___MDE58" localSheetId="12">#REF!</definedName>
    <definedName name="___MDE58" localSheetId="13">#REF!</definedName>
    <definedName name="___MDE58">#REF!</definedName>
    <definedName name="___MDE59" localSheetId="9">#REF!</definedName>
    <definedName name="___MDE59" localSheetId="12">#REF!</definedName>
    <definedName name="___MDE59" localSheetId="13">#REF!</definedName>
    <definedName name="___MDE59">#REF!</definedName>
    <definedName name="___MDE60" localSheetId="9">#REF!</definedName>
    <definedName name="___MDE60" localSheetId="12">#REF!</definedName>
    <definedName name="___MDE60" localSheetId="13">#REF!</definedName>
    <definedName name="___MDE60">#REF!</definedName>
    <definedName name="___MDE61" localSheetId="9">#REF!</definedName>
    <definedName name="___MDE61" localSheetId="12">#REF!</definedName>
    <definedName name="___MDE61" localSheetId="13">#REF!</definedName>
    <definedName name="___MDE61">#REF!</definedName>
    <definedName name="___MDE62" localSheetId="9">#REF!</definedName>
    <definedName name="___MDE62" localSheetId="12">#REF!</definedName>
    <definedName name="___MDE62" localSheetId="13">#REF!</definedName>
    <definedName name="___MDE62">#REF!</definedName>
    <definedName name="___MDE63" localSheetId="9">#REF!</definedName>
    <definedName name="___MDE63" localSheetId="12">#REF!</definedName>
    <definedName name="___MDE63" localSheetId="13">#REF!</definedName>
    <definedName name="___MDE63">#REF!</definedName>
    <definedName name="___MDE64" localSheetId="9">#REF!</definedName>
    <definedName name="___MDE64" localSheetId="12">#REF!</definedName>
    <definedName name="___MDE64" localSheetId="13">#REF!</definedName>
    <definedName name="___MDE64">#REF!</definedName>
    <definedName name="___MDE65" localSheetId="9">#REF!</definedName>
    <definedName name="___MDE65" localSheetId="12">#REF!</definedName>
    <definedName name="___MDE65" localSheetId="13">#REF!</definedName>
    <definedName name="___MDE65">#REF!</definedName>
    <definedName name="___MDE66" localSheetId="9">#REF!</definedName>
    <definedName name="___MDE66" localSheetId="12">#REF!</definedName>
    <definedName name="___MDE66" localSheetId="13">#REF!</definedName>
    <definedName name="___MDE66">#REF!</definedName>
    <definedName name="___MDE67" localSheetId="9">#REF!</definedName>
    <definedName name="___MDE67" localSheetId="12">#REF!</definedName>
    <definedName name="___MDE67" localSheetId="13">#REF!</definedName>
    <definedName name="___MDE67">#REF!</definedName>
    <definedName name="___MDE68" localSheetId="9">#REF!</definedName>
    <definedName name="___MDE68" localSheetId="12">#REF!</definedName>
    <definedName name="___MDE68" localSheetId="13">#REF!</definedName>
    <definedName name="___MDE68">#REF!</definedName>
    <definedName name="___ME01" localSheetId="9">#REF!</definedName>
    <definedName name="___ME01" localSheetId="12">#REF!</definedName>
    <definedName name="___ME01" localSheetId="14">#REF!</definedName>
    <definedName name="___ME01" localSheetId="11">#REF!</definedName>
    <definedName name="___ME01" localSheetId="10">#REF!</definedName>
    <definedName name="___ME01" localSheetId="7">#REF!</definedName>
    <definedName name="___ME01" localSheetId="8">#REF!</definedName>
    <definedName name="___ME01" localSheetId="13">#REF!</definedName>
    <definedName name="___ME01">#REF!</definedName>
    <definedName name="___ME02" localSheetId="9">#REF!</definedName>
    <definedName name="___ME02" localSheetId="12">#REF!</definedName>
    <definedName name="___ME02" localSheetId="14">#REF!</definedName>
    <definedName name="___ME02" localSheetId="11">#REF!</definedName>
    <definedName name="___ME02" localSheetId="10">#REF!</definedName>
    <definedName name="___ME02" localSheetId="7">#REF!</definedName>
    <definedName name="___ME02" localSheetId="8">#REF!</definedName>
    <definedName name="___ME02" localSheetId="13">#REF!</definedName>
    <definedName name="___ME02">#REF!</definedName>
    <definedName name="___ME03" localSheetId="9">#REF!</definedName>
    <definedName name="___ME03" localSheetId="12">#REF!</definedName>
    <definedName name="___ME03" localSheetId="14">#REF!</definedName>
    <definedName name="___ME03" localSheetId="11">#REF!</definedName>
    <definedName name="___ME03" localSheetId="10">#REF!</definedName>
    <definedName name="___ME03" localSheetId="7">#REF!</definedName>
    <definedName name="___ME03" localSheetId="8">#REF!</definedName>
    <definedName name="___ME03" localSheetId="13">#REF!</definedName>
    <definedName name="___ME03">#REF!</definedName>
    <definedName name="___ME04" localSheetId="9">#REF!</definedName>
    <definedName name="___ME04" localSheetId="12">#REF!</definedName>
    <definedName name="___ME04" localSheetId="14">#REF!</definedName>
    <definedName name="___ME04" localSheetId="11">#REF!</definedName>
    <definedName name="___ME04" localSheetId="10">#REF!</definedName>
    <definedName name="___ME04" localSheetId="7">#REF!</definedName>
    <definedName name="___ME04" localSheetId="8">#REF!</definedName>
    <definedName name="___ME04" localSheetId="13">#REF!</definedName>
    <definedName name="___ME04">#REF!</definedName>
    <definedName name="___ME05" localSheetId="9">#REF!</definedName>
    <definedName name="___ME05" localSheetId="12">#REF!</definedName>
    <definedName name="___ME05" localSheetId="14">#REF!</definedName>
    <definedName name="___ME05" localSheetId="11">#REF!</definedName>
    <definedName name="___ME05" localSheetId="10">#REF!</definedName>
    <definedName name="___ME05" localSheetId="7">#REF!</definedName>
    <definedName name="___ME05" localSheetId="8">#REF!</definedName>
    <definedName name="___ME05" localSheetId="13">#REF!</definedName>
    <definedName name="___ME05">#REF!</definedName>
    <definedName name="___ME06" localSheetId="9">#REF!</definedName>
    <definedName name="___ME06" localSheetId="12">#REF!</definedName>
    <definedName name="___ME06" localSheetId="14">#REF!</definedName>
    <definedName name="___ME06" localSheetId="11">#REF!</definedName>
    <definedName name="___ME06" localSheetId="10">#REF!</definedName>
    <definedName name="___ME06" localSheetId="7">#REF!</definedName>
    <definedName name="___ME06" localSheetId="8">#REF!</definedName>
    <definedName name="___ME06" localSheetId="13">#REF!</definedName>
    <definedName name="___ME06">#REF!</definedName>
    <definedName name="___ME07" localSheetId="9">#REF!</definedName>
    <definedName name="___ME07" localSheetId="12">#REF!</definedName>
    <definedName name="___ME07" localSheetId="14">#REF!</definedName>
    <definedName name="___ME07" localSheetId="11">#REF!</definedName>
    <definedName name="___ME07" localSheetId="10">#REF!</definedName>
    <definedName name="___ME07" localSheetId="7">#REF!</definedName>
    <definedName name="___ME07" localSheetId="8">#REF!</definedName>
    <definedName name="___ME07" localSheetId="13">#REF!</definedName>
    <definedName name="___ME07">#REF!</definedName>
    <definedName name="___ME08" localSheetId="9">#REF!</definedName>
    <definedName name="___ME08" localSheetId="12">#REF!</definedName>
    <definedName name="___ME08" localSheetId="14">#REF!</definedName>
    <definedName name="___ME08" localSheetId="11">#REF!</definedName>
    <definedName name="___ME08" localSheetId="10">#REF!</definedName>
    <definedName name="___ME08" localSheetId="7">#REF!</definedName>
    <definedName name="___ME08" localSheetId="8">#REF!</definedName>
    <definedName name="___ME08" localSheetId="13">#REF!</definedName>
    <definedName name="___ME08">#REF!</definedName>
    <definedName name="___ME09" localSheetId="9">#REF!</definedName>
    <definedName name="___ME09" localSheetId="12">#REF!</definedName>
    <definedName name="___ME09" localSheetId="14">#REF!</definedName>
    <definedName name="___ME09" localSheetId="11">#REF!</definedName>
    <definedName name="___ME09" localSheetId="10">#REF!</definedName>
    <definedName name="___ME09" localSheetId="7">#REF!</definedName>
    <definedName name="___ME09" localSheetId="8">#REF!</definedName>
    <definedName name="___ME09" localSheetId="13">#REF!</definedName>
    <definedName name="___ME09">#REF!</definedName>
    <definedName name="___ME10" localSheetId="9">#REF!</definedName>
    <definedName name="___ME10" localSheetId="12">#REF!</definedName>
    <definedName name="___ME10" localSheetId="14">#REF!</definedName>
    <definedName name="___ME10" localSheetId="11">#REF!</definedName>
    <definedName name="___ME10" localSheetId="10">#REF!</definedName>
    <definedName name="___ME10" localSheetId="7">#REF!</definedName>
    <definedName name="___ME10" localSheetId="8">#REF!</definedName>
    <definedName name="___ME10" localSheetId="13">#REF!</definedName>
    <definedName name="___ME10">#REF!</definedName>
    <definedName name="___ME11" localSheetId="9">#REF!</definedName>
    <definedName name="___ME11" localSheetId="12">#REF!</definedName>
    <definedName name="___ME11" localSheetId="14">#REF!</definedName>
    <definedName name="___ME11" localSheetId="11">#REF!</definedName>
    <definedName name="___ME11" localSheetId="10">#REF!</definedName>
    <definedName name="___ME11" localSheetId="7">#REF!</definedName>
    <definedName name="___ME11" localSheetId="8">#REF!</definedName>
    <definedName name="___ME11" localSheetId="13">#REF!</definedName>
    <definedName name="___ME11">#REF!</definedName>
    <definedName name="___ME12" localSheetId="9">#REF!</definedName>
    <definedName name="___ME12" localSheetId="12">#REF!</definedName>
    <definedName name="___ME12" localSheetId="14">#REF!</definedName>
    <definedName name="___ME12" localSheetId="11">#REF!</definedName>
    <definedName name="___ME12" localSheetId="10">#REF!</definedName>
    <definedName name="___ME12" localSheetId="7">#REF!</definedName>
    <definedName name="___ME12" localSheetId="8">#REF!</definedName>
    <definedName name="___ME12" localSheetId="13">#REF!</definedName>
    <definedName name="___ME12">#REF!</definedName>
    <definedName name="___ME13" localSheetId="9">#REF!</definedName>
    <definedName name="___ME13" localSheetId="12">#REF!</definedName>
    <definedName name="___ME13" localSheetId="14">#REF!</definedName>
    <definedName name="___ME13" localSheetId="11">#REF!</definedName>
    <definedName name="___ME13" localSheetId="10">#REF!</definedName>
    <definedName name="___ME13" localSheetId="7">#REF!</definedName>
    <definedName name="___ME13" localSheetId="8">#REF!</definedName>
    <definedName name="___ME13" localSheetId="13">#REF!</definedName>
    <definedName name="___ME13">#REF!</definedName>
    <definedName name="___ME14" localSheetId="9">#REF!</definedName>
    <definedName name="___ME14" localSheetId="12">#REF!</definedName>
    <definedName name="___ME14" localSheetId="14">#REF!</definedName>
    <definedName name="___ME14" localSheetId="11">#REF!</definedName>
    <definedName name="___ME14" localSheetId="10">#REF!</definedName>
    <definedName name="___ME14" localSheetId="7">#REF!</definedName>
    <definedName name="___ME14" localSheetId="8">#REF!</definedName>
    <definedName name="___ME14" localSheetId="13">#REF!</definedName>
    <definedName name="___ME14">#REF!</definedName>
    <definedName name="___ME15" localSheetId="9">#REF!</definedName>
    <definedName name="___ME15" localSheetId="12">#REF!</definedName>
    <definedName name="___ME15" localSheetId="14">#REF!</definedName>
    <definedName name="___ME15" localSheetId="11">#REF!</definedName>
    <definedName name="___ME15" localSheetId="10">#REF!</definedName>
    <definedName name="___ME15" localSheetId="7">#REF!</definedName>
    <definedName name="___ME15" localSheetId="8">#REF!</definedName>
    <definedName name="___ME15" localSheetId="13">#REF!</definedName>
    <definedName name="___ME15">#REF!</definedName>
    <definedName name="___ME16" localSheetId="9">#REF!</definedName>
    <definedName name="___ME16" localSheetId="12">#REF!</definedName>
    <definedName name="___ME16" localSheetId="14">#REF!</definedName>
    <definedName name="___ME16" localSheetId="11">#REF!</definedName>
    <definedName name="___ME16" localSheetId="10">#REF!</definedName>
    <definedName name="___ME16" localSheetId="7">#REF!</definedName>
    <definedName name="___ME16" localSheetId="8">#REF!</definedName>
    <definedName name="___ME16" localSheetId="13">#REF!</definedName>
    <definedName name="___ME16">#REF!</definedName>
    <definedName name="___ME17" localSheetId="9">#REF!</definedName>
    <definedName name="___ME17" localSheetId="12">#REF!</definedName>
    <definedName name="___ME17" localSheetId="14">#REF!</definedName>
    <definedName name="___ME17" localSheetId="11">#REF!</definedName>
    <definedName name="___ME17" localSheetId="10">#REF!</definedName>
    <definedName name="___ME17" localSheetId="7">#REF!</definedName>
    <definedName name="___ME17" localSheetId="8">#REF!</definedName>
    <definedName name="___ME17" localSheetId="13">#REF!</definedName>
    <definedName name="___ME17">#REF!</definedName>
    <definedName name="___ME18" localSheetId="9">#REF!</definedName>
    <definedName name="___ME18" localSheetId="12">#REF!</definedName>
    <definedName name="___ME18" localSheetId="14">#REF!</definedName>
    <definedName name="___ME18" localSheetId="11">#REF!</definedName>
    <definedName name="___ME18" localSheetId="10">#REF!</definedName>
    <definedName name="___ME18" localSheetId="7">#REF!</definedName>
    <definedName name="___ME18" localSheetId="8">#REF!</definedName>
    <definedName name="___ME18" localSheetId="13">#REF!</definedName>
    <definedName name="___ME18">#REF!</definedName>
    <definedName name="___ME19" localSheetId="9">#REF!</definedName>
    <definedName name="___ME19" localSheetId="12">#REF!</definedName>
    <definedName name="___ME19" localSheetId="14">#REF!</definedName>
    <definedName name="___ME19" localSheetId="11">#REF!</definedName>
    <definedName name="___ME19" localSheetId="10">#REF!</definedName>
    <definedName name="___ME19" localSheetId="7">#REF!</definedName>
    <definedName name="___ME19" localSheetId="8">#REF!</definedName>
    <definedName name="___ME19" localSheetId="13">#REF!</definedName>
    <definedName name="___ME19">#REF!</definedName>
    <definedName name="___ME20" localSheetId="9">#REF!</definedName>
    <definedName name="___ME20" localSheetId="12">#REF!</definedName>
    <definedName name="___ME20" localSheetId="14">#REF!</definedName>
    <definedName name="___ME20" localSheetId="11">#REF!</definedName>
    <definedName name="___ME20" localSheetId="10">#REF!</definedName>
    <definedName name="___ME20" localSheetId="7">#REF!</definedName>
    <definedName name="___ME20" localSheetId="8">#REF!</definedName>
    <definedName name="___ME20" localSheetId="13">#REF!</definedName>
    <definedName name="___ME20">#REF!</definedName>
    <definedName name="___ME21" localSheetId="9">#REF!</definedName>
    <definedName name="___ME21" localSheetId="12">#REF!</definedName>
    <definedName name="___ME21" localSheetId="14">#REF!</definedName>
    <definedName name="___ME21" localSheetId="11">#REF!</definedName>
    <definedName name="___ME21" localSheetId="10">#REF!</definedName>
    <definedName name="___ME21" localSheetId="7">#REF!</definedName>
    <definedName name="___ME21" localSheetId="8">#REF!</definedName>
    <definedName name="___ME21" localSheetId="13">#REF!</definedName>
    <definedName name="___ME21">#REF!</definedName>
    <definedName name="___ME22" localSheetId="9">#REF!</definedName>
    <definedName name="___ME22" localSheetId="12">#REF!</definedName>
    <definedName name="___ME22" localSheetId="14">#REF!</definedName>
    <definedName name="___ME22" localSheetId="11">#REF!</definedName>
    <definedName name="___ME22" localSheetId="10">#REF!</definedName>
    <definedName name="___ME22" localSheetId="7">#REF!</definedName>
    <definedName name="___ME22" localSheetId="8">#REF!</definedName>
    <definedName name="___ME22" localSheetId="13">#REF!</definedName>
    <definedName name="___ME22">#REF!</definedName>
    <definedName name="___ME23" localSheetId="9">#REF!</definedName>
    <definedName name="___ME23" localSheetId="12">#REF!</definedName>
    <definedName name="___ME23" localSheetId="14">#REF!</definedName>
    <definedName name="___ME23" localSheetId="11">#REF!</definedName>
    <definedName name="___ME23" localSheetId="10">#REF!</definedName>
    <definedName name="___ME23" localSheetId="7">#REF!</definedName>
    <definedName name="___ME23" localSheetId="8">#REF!</definedName>
    <definedName name="___ME23" localSheetId="13">#REF!</definedName>
    <definedName name="___ME23">#REF!</definedName>
    <definedName name="___ME24" localSheetId="9">#REF!</definedName>
    <definedName name="___ME24" localSheetId="12">#REF!</definedName>
    <definedName name="___ME24" localSheetId="14">#REF!</definedName>
    <definedName name="___ME24" localSheetId="11">#REF!</definedName>
    <definedName name="___ME24" localSheetId="10">#REF!</definedName>
    <definedName name="___ME24" localSheetId="7">#REF!</definedName>
    <definedName name="___ME24" localSheetId="8">#REF!</definedName>
    <definedName name="___ME24" localSheetId="13">#REF!</definedName>
    <definedName name="___ME24">#REF!</definedName>
    <definedName name="___ME25" localSheetId="9">#REF!</definedName>
    <definedName name="___ME25" localSheetId="12">#REF!</definedName>
    <definedName name="___ME25" localSheetId="14">#REF!</definedName>
    <definedName name="___ME25" localSheetId="11">#REF!</definedName>
    <definedName name="___ME25" localSheetId="10">#REF!</definedName>
    <definedName name="___ME25" localSheetId="7">#REF!</definedName>
    <definedName name="___ME25" localSheetId="8">#REF!</definedName>
    <definedName name="___ME25" localSheetId="13">#REF!</definedName>
    <definedName name="___ME25">#REF!</definedName>
    <definedName name="___ME26" localSheetId="9">#REF!</definedName>
    <definedName name="___ME26" localSheetId="12">#REF!</definedName>
    <definedName name="___ME26" localSheetId="14">#REF!</definedName>
    <definedName name="___ME26" localSheetId="11">#REF!</definedName>
    <definedName name="___ME26" localSheetId="10">#REF!</definedName>
    <definedName name="___ME26" localSheetId="7">#REF!</definedName>
    <definedName name="___ME26" localSheetId="8">#REF!</definedName>
    <definedName name="___ME26" localSheetId="13">#REF!</definedName>
    <definedName name="___ME26">#REF!</definedName>
    <definedName name="___ME27" localSheetId="9">#REF!</definedName>
    <definedName name="___ME27" localSheetId="12">#REF!</definedName>
    <definedName name="___ME27" localSheetId="14">#REF!</definedName>
    <definedName name="___ME27" localSheetId="11">#REF!</definedName>
    <definedName name="___ME27" localSheetId="10">#REF!</definedName>
    <definedName name="___ME27" localSheetId="7">#REF!</definedName>
    <definedName name="___ME27" localSheetId="8">#REF!</definedName>
    <definedName name="___ME27" localSheetId="13">#REF!</definedName>
    <definedName name="___ME27">#REF!</definedName>
    <definedName name="___ME28" localSheetId="9">#REF!</definedName>
    <definedName name="___ME28" localSheetId="12">#REF!</definedName>
    <definedName name="___ME28" localSheetId="14">#REF!</definedName>
    <definedName name="___ME28" localSheetId="11">#REF!</definedName>
    <definedName name="___ME28" localSheetId="10">#REF!</definedName>
    <definedName name="___ME28" localSheetId="7">#REF!</definedName>
    <definedName name="___ME28" localSheetId="8">#REF!</definedName>
    <definedName name="___ME28" localSheetId="13">#REF!</definedName>
    <definedName name="___ME28">#REF!</definedName>
    <definedName name="___ME29" localSheetId="9">#REF!</definedName>
    <definedName name="___ME29" localSheetId="12">#REF!</definedName>
    <definedName name="___ME29" localSheetId="14">#REF!</definedName>
    <definedName name="___ME29" localSheetId="11">#REF!</definedName>
    <definedName name="___ME29" localSheetId="10">#REF!</definedName>
    <definedName name="___ME29" localSheetId="7">#REF!</definedName>
    <definedName name="___ME29" localSheetId="8">#REF!</definedName>
    <definedName name="___ME29" localSheetId="13">#REF!</definedName>
    <definedName name="___ME29">#REF!</definedName>
    <definedName name="___ME30" localSheetId="9">#REF!</definedName>
    <definedName name="___ME30" localSheetId="12">#REF!</definedName>
    <definedName name="___ME30" localSheetId="14">#REF!</definedName>
    <definedName name="___ME30" localSheetId="11">#REF!</definedName>
    <definedName name="___ME30" localSheetId="10">#REF!</definedName>
    <definedName name="___ME30" localSheetId="7">#REF!</definedName>
    <definedName name="___ME30" localSheetId="8">#REF!</definedName>
    <definedName name="___ME30" localSheetId="13">#REF!</definedName>
    <definedName name="___ME30">#REF!</definedName>
    <definedName name="___ME31" localSheetId="9">#REF!</definedName>
    <definedName name="___ME31" localSheetId="12">#REF!</definedName>
    <definedName name="___ME31" localSheetId="14">#REF!</definedName>
    <definedName name="___ME31" localSheetId="11">#REF!</definedName>
    <definedName name="___ME31" localSheetId="10">#REF!</definedName>
    <definedName name="___ME31" localSheetId="7">#REF!</definedName>
    <definedName name="___ME31" localSheetId="8">#REF!</definedName>
    <definedName name="___ME31" localSheetId="13">#REF!</definedName>
    <definedName name="___ME31">#REF!</definedName>
    <definedName name="___ME32" localSheetId="9">#REF!</definedName>
    <definedName name="___ME32" localSheetId="12">#REF!</definedName>
    <definedName name="___ME32" localSheetId="14">#REF!</definedName>
    <definedName name="___ME32" localSheetId="11">#REF!</definedName>
    <definedName name="___ME32" localSheetId="10">#REF!</definedName>
    <definedName name="___ME32" localSheetId="7">#REF!</definedName>
    <definedName name="___ME32" localSheetId="8">#REF!</definedName>
    <definedName name="___ME32" localSheetId="13">#REF!</definedName>
    <definedName name="___ME32">#REF!</definedName>
    <definedName name="___ME33" localSheetId="9">#REF!</definedName>
    <definedName name="___ME33" localSheetId="12">#REF!</definedName>
    <definedName name="___ME33" localSheetId="14">#REF!</definedName>
    <definedName name="___ME33" localSheetId="11">#REF!</definedName>
    <definedName name="___ME33" localSheetId="10">#REF!</definedName>
    <definedName name="___ME33" localSheetId="7">#REF!</definedName>
    <definedName name="___ME33" localSheetId="8">#REF!</definedName>
    <definedName name="___ME33" localSheetId="13">#REF!</definedName>
    <definedName name="___ME33">#REF!</definedName>
    <definedName name="___ME34" localSheetId="9">#REF!</definedName>
    <definedName name="___ME34" localSheetId="12">#REF!</definedName>
    <definedName name="___ME34" localSheetId="14">#REF!</definedName>
    <definedName name="___ME34" localSheetId="11">#REF!</definedName>
    <definedName name="___ME34" localSheetId="10">#REF!</definedName>
    <definedName name="___ME34" localSheetId="7">#REF!</definedName>
    <definedName name="___ME34" localSheetId="8">#REF!</definedName>
    <definedName name="___ME34" localSheetId="13">#REF!</definedName>
    <definedName name="___ME34">#REF!</definedName>
    <definedName name="___ME36" localSheetId="9">#REF!</definedName>
    <definedName name="___ME36" localSheetId="12">#REF!</definedName>
    <definedName name="___ME36" localSheetId="13">#REF!</definedName>
    <definedName name="___ME36">#REF!</definedName>
    <definedName name="___ME37" localSheetId="9">#REF!</definedName>
    <definedName name="___ME37" localSheetId="12">#REF!</definedName>
    <definedName name="___ME37" localSheetId="13">#REF!</definedName>
    <definedName name="___ME37">#REF!</definedName>
    <definedName name="___ME38" localSheetId="9">#REF!</definedName>
    <definedName name="___ME38" localSheetId="12">#REF!</definedName>
    <definedName name="___ME38" localSheetId="13">#REF!</definedName>
    <definedName name="___ME38">#REF!</definedName>
    <definedName name="___ME39" localSheetId="9">#REF!</definedName>
    <definedName name="___ME39" localSheetId="12">#REF!</definedName>
    <definedName name="___ME39" localSheetId="13">#REF!</definedName>
    <definedName name="___ME39">#REF!</definedName>
    <definedName name="___ME40" localSheetId="9">#REF!</definedName>
    <definedName name="___ME40" localSheetId="12">#REF!</definedName>
    <definedName name="___ME40" localSheetId="13">#REF!</definedName>
    <definedName name="___ME40">#REF!</definedName>
    <definedName name="___ME41" localSheetId="9">#REF!</definedName>
    <definedName name="___ME41" localSheetId="12">#REF!</definedName>
    <definedName name="___ME41" localSheetId="13">#REF!</definedName>
    <definedName name="___ME41">#REF!</definedName>
    <definedName name="___ME42" localSheetId="9">#REF!</definedName>
    <definedName name="___ME42" localSheetId="12">#REF!</definedName>
    <definedName name="___ME42" localSheetId="13">#REF!</definedName>
    <definedName name="___ME42">#REF!</definedName>
    <definedName name="___ME43" localSheetId="9">#REF!</definedName>
    <definedName name="___ME43" localSheetId="12">#REF!</definedName>
    <definedName name="___ME43" localSheetId="13">#REF!</definedName>
    <definedName name="___ME43">#REF!</definedName>
    <definedName name="___ME44" localSheetId="9">#REF!</definedName>
    <definedName name="___ME44" localSheetId="12">#REF!</definedName>
    <definedName name="___ME44" localSheetId="13">#REF!</definedName>
    <definedName name="___ME44">#REF!</definedName>
    <definedName name="___ME45" localSheetId="9">#REF!</definedName>
    <definedName name="___ME45" localSheetId="12">#REF!</definedName>
    <definedName name="___ME45" localSheetId="13">#REF!</definedName>
    <definedName name="___ME45">#REF!</definedName>
    <definedName name="___ME46" localSheetId="9">#REF!</definedName>
    <definedName name="___ME46" localSheetId="12">#REF!</definedName>
    <definedName name="___ME46" localSheetId="13">#REF!</definedName>
    <definedName name="___ME46">#REF!</definedName>
    <definedName name="___ME47" localSheetId="9">#REF!</definedName>
    <definedName name="___ME47" localSheetId="12">#REF!</definedName>
    <definedName name="___ME47" localSheetId="13">#REF!</definedName>
    <definedName name="___ME47">#REF!</definedName>
    <definedName name="___ME48" localSheetId="9">#REF!</definedName>
    <definedName name="___ME48" localSheetId="12">#REF!</definedName>
    <definedName name="___ME48" localSheetId="13">#REF!</definedName>
    <definedName name="___ME48">#REF!</definedName>
    <definedName name="___ME49" localSheetId="9">#REF!</definedName>
    <definedName name="___ME49" localSheetId="12">#REF!</definedName>
    <definedName name="___ME49" localSheetId="13">#REF!</definedName>
    <definedName name="___ME49">#REF!</definedName>
    <definedName name="___ME50" localSheetId="9">#REF!</definedName>
    <definedName name="___ME50" localSheetId="12">#REF!</definedName>
    <definedName name="___ME50" localSheetId="13">#REF!</definedName>
    <definedName name="___ME50">#REF!</definedName>
    <definedName name="___ME51" localSheetId="9">#REF!</definedName>
    <definedName name="___ME51" localSheetId="12">#REF!</definedName>
    <definedName name="___ME51" localSheetId="13">#REF!</definedName>
    <definedName name="___ME51">#REF!</definedName>
    <definedName name="___ME52" localSheetId="9">#REF!</definedName>
    <definedName name="___ME52" localSheetId="12">#REF!</definedName>
    <definedName name="___ME52" localSheetId="13">#REF!</definedName>
    <definedName name="___ME52">#REF!</definedName>
    <definedName name="___ME53" localSheetId="9">#REF!</definedName>
    <definedName name="___ME53" localSheetId="12">#REF!</definedName>
    <definedName name="___ME53" localSheetId="13">#REF!</definedName>
    <definedName name="___ME53">#REF!</definedName>
    <definedName name="___ME54" localSheetId="9">#REF!</definedName>
    <definedName name="___ME54" localSheetId="12">#REF!</definedName>
    <definedName name="___ME54" localSheetId="13">#REF!</definedName>
    <definedName name="___ME54">#REF!</definedName>
    <definedName name="___ME55" localSheetId="9">#REF!</definedName>
    <definedName name="___ME55" localSheetId="12">#REF!</definedName>
    <definedName name="___ME55" localSheetId="13">#REF!</definedName>
    <definedName name="___ME55">#REF!</definedName>
    <definedName name="___ME56" localSheetId="9">#REF!</definedName>
    <definedName name="___ME56" localSheetId="12">#REF!</definedName>
    <definedName name="___ME56" localSheetId="13">#REF!</definedName>
    <definedName name="___ME56">#REF!</definedName>
    <definedName name="___ME57" localSheetId="9">#REF!</definedName>
    <definedName name="___ME57" localSheetId="12">#REF!</definedName>
    <definedName name="___ME57" localSheetId="13">#REF!</definedName>
    <definedName name="___ME57">#REF!</definedName>
    <definedName name="___ME58" localSheetId="9">#REF!</definedName>
    <definedName name="___ME58" localSheetId="12">#REF!</definedName>
    <definedName name="___ME58" localSheetId="13">#REF!</definedName>
    <definedName name="___ME58">#REF!</definedName>
    <definedName name="___ME59" localSheetId="9">#REF!</definedName>
    <definedName name="___ME59" localSheetId="12">#REF!</definedName>
    <definedName name="___ME59" localSheetId="13">#REF!</definedName>
    <definedName name="___ME59">#REF!</definedName>
    <definedName name="___ME60" localSheetId="9">#REF!</definedName>
    <definedName name="___ME60" localSheetId="12">#REF!</definedName>
    <definedName name="___ME60" localSheetId="13">#REF!</definedName>
    <definedName name="___ME60">#REF!</definedName>
    <definedName name="___ME61" localSheetId="9">#REF!</definedName>
    <definedName name="___ME61" localSheetId="12">#REF!</definedName>
    <definedName name="___ME61" localSheetId="13">#REF!</definedName>
    <definedName name="___ME61">#REF!</definedName>
    <definedName name="___ME62" localSheetId="9">#REF!</definedName>
    <definedName name="___ME62" localSheetId="12">#REF!</definedName>
    <definedName name="___ME62" localSheetId="13">#REF!</definedName>
    <definedName name="___ME62">#REF!</definedName>
    <definedName name="___ME63" localSheetId="9">#REF!</definedName>
    <definedName name="___ME63" localSheetId="12">#REF!</definedName>
    <definedName name="___ME63" localSheetId="13">#REF!</definedName>
    <definedName name="___ME63">#REF!</definedName>
    <definedName name="___ME64" localSheetId="9">#REF!</definedName>
    <definedName name="___ME64" localSheetId="12">#REF!</definedName>
    <definedName name="___ME64" localSheetId="13">#REF!</definedName>
    <definedName name="___ME64">#REF!</definedName>
    <definedName name="___ME65" localSheetId="9">#REF!</definedName>
    <definedName name="___ME65" localSheetId="12">#REF!</definedName>
    <definedName name="___ME65" localSheetId="13">#REF!</definedName>
    <definedName name="___ME65">#REF!</definedName>
    <definedName name="___ME66" localSheetId="9">#REF!</definedName>
    <definedName name="___ME66" localSheetId="12">#REF!</definedName>
    <definedName name="___ME66" localSheetId="13">#REF!</definedName>
    <definedName name="___ME66">#REF!</definedName>
    <definedName name="___ME67" localSheetId="9">#REF!</definedName>
    <definedName name="___ME67" localSheetId="12">#REF!</definedName>
    <definedName name="___ME67" localSheetId="13">#REF!</definedName>
    <definedName name="___ME67">#REF!</definedName>
    <definedName name="___ME68" localSheetId="9">#REF!</definedName>
    <definedName name="___ME68" localSheetId="12">#REF!</definedName>
    <definedName name="___ME68" localSheetId="13">#REF!</definedName>
    <definedName name="___ME68">#REF!</definedName>
    <definedName name="___MMM01">#REF!</definedName>
    <definedName name="___MMM02">#REF!</definedName>
    <definedName name="___MMM03">#REF!</definedName>
    <definedName name="___MMM04">#REF!</definedName>
    <definedName name="___MMM05">#REF!</definedName>
    <definedName name="___MMM06">#REF!</definedName>
    <definedName name="___MMM07">#REF!</definedName>
    <definedName name="___MMM08">#REF!</definedName>
    <definedName name="___MMM09">#REF!</definedName>
    <definedName name="___MMM10">#REF!</definedName>
    <definedName name="___MMM11">#REF!</definedName>
    <definedName name="___MMM12">#REF!</definedName>
    <definedName name="___MMM13">#REF!</definedName>
    <definedName name="___MMM14">#REF!</definedName>
    <definedName name="___MMM15">#REF!</definedName>
    <definedName name="___MMM16">#REF!</definedName>
    <definedName name="___MMM17">#REF!</definedName>
    <definedName name="___MMM18">#REF!</definedName>
    <definedName name="___MMM19">#REF!</definedName>
    <definedName name="___MMM20">#REF!</definedName>
    <definedName name="___MMM21">#REF!</definedName>
    <definedName name="___MMM22">#REF!</definedName>
    <definedName name="___MMM23">#REF!</definedName>
    <definedName name="___MMM24">#REF!</definedName>
    <definedName name="___MMM25">#REF!</definedName>
    <definedName name="___MMM26">#REF!</definedName>
    <definedName name="___MMM27">#REF!</definedName>
    <definedName name="___MMM28">#REF!</definedName>
    <definedName name="___MMM29">#REF!</definedName>
    <definedName name="___MMM30">#REF!</definedName>
    <definedName name="___MMM31">#REF!</definedName>
    <definedName name="___MMM32">#REF!</definedName>
    <definedName name="___MMM33">#REF!</definedName>
    <definedName name="___MMM34">#REF!</definedName>
    <definedName name="___MMM35">#REF!</definedName>
    <definedName name="___MMM36">#REF!</definedName>
    <definedName name="___MMM37">#REF!</definedName>
    <definedName name="___MMM38">#REF!</definedName>
    <definedName name="___MMM39">#REF!</definedName>
    <definedName name="___MMM40">#REF!</definedName>
    <definedName name="___MMM41">#REF!</definedName>
    <definedName name="___MMM411">#REF!</definedName>
    <definedName name="___MMM42">#REF!</definedName>
    <definedName name="___MMM43">#REF!</definedName>
    <definedName name="___MMM44">#REF!</definedName>
    <definedName name="___MMM45">#REF!</definedName>
    <definedName name="___MMM46">#REF!</definedName>
    <definedName name="___MMM47">#REF!</definedName>
    <definedName name="___MMM48">#REF!</definedName>
    <definedName name="___MMM49">#REF!</definedName>
    <definedName name="___MMM50">#REF!</definedName>
    <definedName name="___MMM51">#REF!</definedName>
    <definedName name="___MMM52">#REF!</definedName>
    <definedName name="___MMM53">#REF!</definedName>
    <definedName name="___MMM54">#REF!</definedName>
    <definedName name="___MOB1" localSheetId="9">#REF!</definedName>
    <definedName name="___MOB1" localSheetId="12">#REF!</definedName>
    <definedName name="___MOB1" localSheetId="13">#REF!</definedName>
    <definedName name="___MOB1">#REF!</definedName>
    <definedName name="___MOB2" localSheetId="9">#REF!</definedName>
    <definedName name="___MOB2" localSheetId="12">#REF!</definedName>
    <definedName name="___MOB2" localSheetId="13">#REF!</definedName>
    <definedName name="___MOB2">#REF!</definedName>
    <definedName name="___MU1" localSheetId="9">#REF!</definedName>
    <definedName name="___MU1" localSheetId="12">#REF!</definedName>
    <definedName name="___MU1" localSheetId="13">#REF!</definedName>
    <definedName name="___MU1">#REF!</definedName>
    <definedName name="___mvd1" localSheetId="9">#REF!</definedName>
    <definedName name="___mvd1" localSheetId="12">#REF!</definedName>
    <definedName name="___mvd1" localSheetId="13">#REF!</definedName>
    <definedName name="___mvd1">#REF!</definedName>
    <definedName name="___mvd2" localSheetId="9">#REF!</definedName>
    <definedName name="___mvd2" localSheetId="12">#REF!</definedName>
    <definedName name="___mvd2" localSheetId="13">#REF!</definedName>
    <definedName name="___mvd2">#REF!</definedName>
    <definedName name="___mvd3" localSheetId="9">#REF!</definedName>
    <definedName name="___mvd3" localSheetId="12">#REF!</definedName>
    <definedName name="___mvd3" localSheetId="13">#REF!</definedName>
    <definedName name="___mvd3">#REF!</definedName>
    <definedName name="___mvd4" localSheetId="9">#REF!</definedName>
    <definedName name="___mvd4" localSheetId="12">#REF!</definedName>
    <definedName name="___mvd4" localSheetId="13">#REF!</definedName>
    <definedName name="___mvd4">#REF!</definedName>
    <definedName name="___NCL100" localSheetId="9">#REF!</definedName>
    <definedName name="___NCL100" localSheetId="12">#REF!</definedName>
    <definedName name="___NCL100" localSheetId="13">#REF!</definedName>
    <definedName name="___NCL100">#REF!</definedName>
    <definedName name="___NCL200" localSheetId="9">#REF!</definedName>
    <definedName name="___NCL200" localSheetId="12">#REF!</definedName>
    <definedName name="___NCL200" localSheetId="13">#REF!</definedName>
    <definedName name="___NCL200">#REF!</definedName>
    <definedName name="___NCL250" localSheetId="9">#REF!</definedName>
    <definedName name="___NCL250" localSheetId="12">#REF!</definedName>
    <definedName name="___NCL250" localSheetId="13">#REF!</definedName>
    <definedName name="___NCL250">#REF!</definedName>
    <definedName name="___nin190" localSheetId="9">#REF!</definedName>
    <definedName name="___nin190" localSheetId="12">#REF!</definedName>
    <definedName name="___nin190" localSheetId="13">#REF!</definedName>
    <definedName name="___nin190">#REF!</definedName>
    <definedName name="___PA1" localSheetId="9">#REF!</definedName>
    <definedName name="___PA1" localSheetId="12">#REF!</definedName>
    <definedName name="___PA1" localSheetId="13">#REF!</definedName>
    <definedName name="___PA1">#REF!</definedName>
    <definedName name="___PA2" localSheetId="9">#REF!</definedName>
    <definedName name="___PA2" localSheetId="12">#REF!</definedName>
    <definedName name="___PA2" localSheetId="13">#REF!</definedName>
    <definedName name="___PA2">#REF!</definedName>
    <definedName name="___pab126" localSheetId="9">#REF!</definedName>
    <definedName name="___pab126" localSheetId="12">#REF!</definedName>
    <definedName name="___pab126" localSheetId="13">#REF!</definedName>
    <definedName name="___pab126">#REF!</definedName>
    <definedName name="___PAC012" localSheetId="9">#REF!</definedName>
    <definedName name="___PAC012" localSheetId="12">#REF!</definedName>
    <definedName name="___PAC012" localSheetId="13">#REF!</definedName>
    <definedName name="___PAC012">#REF!</definedName>
    <definedName name="___pah150">#REF!</definedName>
    <definedName name="___pav8" localSheetId="9">#REF!</definedName>
    <definedName name="___pav8" localSheetId="12">#REF!</definedName>
    <definedName name="___pav8" localSheetId="13">#REF!</definedName>
    <definedName name="___pav8">#REF!</definedName>
    <definedName name="___pc1" localSheetId="9">#REF!</definedName>
    <definedName name="___pc1" localSheetId="12">#REF!</definedName>
    <definedName name="___pc1" localSheetId="13">#REF!</definedName>
    <definedName name="___pc1">#REF!</definedName>
    <definedName name="___pc10" localSheetId="9">#REF!</definedName>
    <definedName name="___pc10" localSheetId="12">#REF!</definedName>
    <definedName name="___pc10" localSheetId="13">#REF!</definedName>
    <definedName name="___pc10">#REF!</definedName>
    <definedName name="___pc12" localSheetId="9">#REF!</definedName>
    <definedName name="___pc12" localSheetId="12">#REF!</definedName>
    <definedName name="___pc12" localSheetId="13">#REF!</definedName>
    <definedName name="___pc12">#REF!</definedName>
    <definedName name="___pc2" localSheetId="9">#REF!</definedName>
    <definedName name="___pc2" localSheetId="12">#REF!</definedName>
    <definedName name="___pc2" localSheetId="13">#REF!</definedName>
    <definedName name="___pc2">#REF!</definedName>
    <definedName name="___pc3" localSheetId="9">#REF!</definedName>
    <definedName name="___pc3" localSheetId="12">#REF!</definedName>
    <definedName name="___pc3" localSheetId="13">#REF!</definedName>
    <definedName name="___pc3">#REF!</definedName>
    <definedName name="___pc4" localSheetId="9">#REF!</definedName>
    <definedName name="___pc4" localSheetId="12">#REF!</definedName>
    <definedName name="___pc4" localSheetId="13">#REF!</definedName>
    <definedName name="___pc4">#REF!</definedName>
    <definedName name="___pc5" localSheetId="9">#REF!</definedName>
    <definedName name="___pc5" localSheetId="12">#REF!</definedName>
    <definedName name="___pc5" localSheetId="13">#REF!</definedName>
    <definedName name="___pc5">#REF!</definedName>
    <definedName name="___pc6" localSheetId="9">#REF!</definedName>
    <definedName name="___pc6" localSheetId="12">#REF!</definedName>
    <definedName name="___pc6" localSheetId="13">#REF!</definedName>
    <definedName name="___pc6">#REF!</definedName>
    <definedName name="___pc8" localSheetId="9">#REF!</definedName>
    <definedName name="___pc8" localSheetId="12">#REF!</definedName>
    <definedName name="___pc8" localSheetId="13">#REF!</definedName>
    <definedName name="___pc8">#REF!</definedName>
    <definedName name="___pcf10" localSheetId="9">#REF!</definedName>
    <definedName name="___pcf10" localSheetId="12">#REF!</definedName>
    <definedName name="___pcf10" localSheetId="13">#REF!</definedName>
    <definedName name="___pcf10">#REF!</definedName>
    <definedName name="___pcf12" localSheetId="9">#REF!</definedName>
    <definedName name="___pcf12" localSheetId="12">#REF!</definedName>
    <definedName name="___pcf12" localSheetId="13">#REF!</definedName>
    <definedName name="___pcf12">#REF!</definedName>
    <definedName name="___pcf3" localSheetId="9">#REF!</definedName>
    <definedName name="___pcf3" localSheetId="12">#REF!</definedName>
    <definedName name="___pcf3" localSheetId="13">#REF!</definedName>
    <definedName name="___pcf3">#REF!</definedName>
    <definedName name="___pcf4" localSheetId="9">#REF!</definedName>
    <definedName name="___pcf4" localSheetId="12">#REF!</definedName>
    <definedName name="___pcf4" localSheetId="13">#REF!</definedName>
    <definedName name="___pcf4">#REF!</definedName>
    <definedName name="___pcf5" localSheetId="9">#REF!</definedName>
    <definedName name="___pcf5" localSheetId="12">#REF!</definedName>
    <definedName name="___pcf5" localSheetId="13">#REF!</definedName>
    <definedName name="___pcf5">#REF!</definedName>
    <definedName name="___pcf6" localSheetId="9">#REF!</definedName>
    <definedName name="___pcf6" localSheetId="12">#REF!</definedName>
    <definedName name="___pcf6" localSheetId="13">#REF!</definedName>
    <definedName name="___pcf6">#REF!</definedName>
    <definedName name="___pcf8" localSheetId="9">#REF!</definedName>
    <definedName name="___pcf8" localSheetId="12">#REF!</definedName>
    <definedName name="___pcf8" localSheetId="13">#REF!</definedName>
    <definedName name="___pcf8">#REF!</definedName>
    <definedName name="___pd1" localSheetId="9">#REF!</definedName>
    <definedName name="___pd1" localSheetId="12">#REF!</definedName>
    <definedName name="___pd1" localSheetId="13">#REF!</definedName>
    <definedName name="___pd1">#REF!</definedName>
    <definedName name="___pd2" localSheetId="9">#REF!</definedName>
    <definedName name="___pd2" localSheetId="12">#REF!</definedName>
    <definedName name="___pd2" localSheetId="13">#REF!</definedName>
    <definedName name="___pd2">#REF!</definedName>
    <definedName name="___pd3" localSheetId="9">#REF!</definedName>
    <definedName name="___pd3" localSheetId="12">#REF!</definedName>
    <definedName name="___pd3" localSheetId="13">#REF!</definedName>
    <definedName name="___pd3">#REF!</definedName>
    <definedName name="___pdf3" localSheetId="9">#REF!</definedName>
    <definedName name="___pdf3" localSheetId="12">#REF!</definedName>
    <definedName name="___pdf3" localSheetId="13">#REF!</definedName>
    <definedName name="___pdf3">#REF!</definedName>
    <definedName name="___per01" localSheetId="9">#REF!</definedName>
    <definedName name="___per01" localSheetId="12">#REF!</definedName>
    <definedName name="___per01" localSheetId="13">#REF!</definedName>
    <definedName name="___per01">#REF!</definedName>
    <definedName name="___per02" localSheetId="9">#REF!</definedName>
    <definedName name="___per02" localSheetId="12">#REF!</definedName>
    <definedName name="___per02" localSheetId="13">#REF!</definedName>
    <definedName name="___per02">#REF!</definedName>
    <definedName name="___per03" localSheetId="9">#REF!</definedName>
    <definedName name="___per03" localSheetId="12">#REF!</definedName>
    <definedName name="___per03" localSheetId="13">#REF!</definedName>
    <definedName name="___per03">#REF!</definedName>
    <definedName name="___per04" localSheetId="9">#REF!</definedName>
    <definedName name="___per04" localSheetId="12">#REF!</definedName>
    <definedName name="___per04" localSheetId="13">#REF!</definedName>
    <definedName name="___per04">#REF!</definedName>
    <definedName name="___per05" localSheetId="9">#REF!</definedName>
    <definedName name="___per05" localSheetId="12">#REF!</definedName>
    <definedName name="___per05" localSheetId="13">#REF!</definedName>
    <definedName name="___per05">#REF!</definedName>
    <definedName name="___per06" localSheetId="9">#REF!</definedName>
    <definedName name="___per06" localSheetId="12">#REF!</definedName>
    <definedName name="___per06" localSheetId="13">#REF!</definedName>
    <definedName name="___per06">#REF!</definedName>
    <definedName name="___per07" localSheetId="9">#REF!</definedName>
    <definedName name="___per07" localSheetId="12">#REF!</definedName>
    <definedName name="___per07" localSheetId="13">#REF!</definedName>
    <definedName name="___per07">#REF!</definedName>
    <definedName name="___ph100">#REF!</definedName>
    <definedName name="___ph150">#REF!</definedName>
    <definedName name="___phf100">#REF!</definedName>
    <definedName name="___phf150">#REF!</definedName>
    <definedName name="___PJA1" localSheetId="9">#REF!</definedName>
    <definedName name="___PJA1" localSheetId="12">#REF!</definedName>
    <definedName name="___PJA1" localSheetId="13">#REF!</definedName>
    <definedName name="___PJA1">#REF!</definedName>
    <definedName name="___PJA2" localSheetId="9">#REF!</definedName>
    <definedName name="___PJA2" localSheetId="12">#REF!</definedName>
    <definedName name="___PJA2" localSheetId="13">#REF!</definedName>
    <definedName name="___PJA2">#REF!</definedName>
    <definedName name="___PJA3" localSheetId="9">#REF!</definedName>
    <definedName name="___PJA3" localSheetId="12">#REF!</definedName>
    <definedName name="___PJA3" localSheetId="13">#REF!</definedName>
    <definedName name="___PJA3">#REF!</definedName>
    <definedName name="___PJA4" localSheetId="9">#REF!</definedName>
    <definedName name="___PJA4" localSheetId="12">#REF!</definedName>
    <definedName name="___PJA4" localSheetId="13">#REF!</definedName>
    <definedName name="___PJA4">#REF!</definedName>
    <definedName name="___PJA6" localSheetId="9">#REF!</definedName>
    <definedName name="___PJA6" localSheetId="12">#REF!</definedName>
    <definedName name="___PJA6" localSheetId="13">#REF!</definedName>
    <definedName name="___PJA6">#REF!</definedName>
    <definedName name="___por4040" localSheetId="9">#REF!</definedName>
    <definedName name="___por4040" localSheetId="12">#REF!</definedName>
    <definedName name="___por4040" localSheetId="13">#REF!</definedName>
    <definedName name="___por4040">#REF!</definedName>
    <definedName name="___PRC019" localSheetId="9">#REF!</definedName>
    <definedName name="___PRC019" localSheetId="12">#REF!</definedName>
    <definedName name="___PRC019" localSheetId="13">#REF!</definedName>
    <definedName name="___PRC019">#REF!</definedName>
    <definedName name="___PSC052" localSheetId="9">#REF!</definedName>
    <definedName name="___PSC052" localSheetId="12">#REF!</definedName>
    <definedName name="___PSC052" localSheetId="13">#REF!</definedName>
    <definedName name="___PSC052">#REF!</definedName>
    <definedName name="___PSC084" localSheetId="9">#REF!</definedName>
    <definedName name="___PSC084" localSheetId="12">#REF!</definedName>
    <definedName name="___PSC084" localSheetId="13">#REF!</definedName>
    <definedName name="___PSC084">#REF!</definedName>
    <definedName name="___pv100">#REF!</definedName>
    <definedName name="___pv50">#REF!</definedName>
    <definedName name="___pv80">#REF!</definedName>
    <definedName name="___pvc1" localSheetId="9">#REF!</definedName>
    <definedName name="___pvc1" localSheetId="12">#REF!</definedName>
    <definedName name="___pvc1" localSheetId="14">#REF!</definedName>
    <definedName name="___pvc1" localSheetId="11">#REF!</definedName>
    <definedName name="___pvc1" localSheetId="10">#REF!</definedName>
    <definedName name="___pvc1" localSheetId="7">#REF!</definedName>
    <definedName name="___pvc1" localSheetId="8">#REF!</definedName>
    <definedName name="___pvc1" localSheetId="13">#REF!</definedName>
    <definedName name="___pvc1">#REF!</definedName>
    <definedName name="___pvc12" localSheetId="9">#REF!</definedName>
    <definedName name="___pvc12" localSheetId="12">#REF!</definedName>
    <definedName name="___pvc12" localSheetId="14">#REF!</definedName>
    <definedName name="___pvc12" localSheetId="11">#REF!</definedName>
    <definedName name="___pvc12" localSheetId="10">#REF!</definedName>
    <definedName name="___pvc12" localSheetId="7">#REF!</definedName>
    <definedName name="___pvc12" localSheetId="8">#REF!</definedName>
    <definedName name="___pvc12" localSheetId="13">#REF!</definedName>
    <definedName name="___pvc12">#REF!</definedName>
    <definedName name="___pvc3" localSheetId="9">#REF!</definedName>
    <definedName name="___pvc3" localSheetId="12">#REF!</definedName>
    <definedName name="___pvc3" localSheetId="13">#REF!</definedName>
    <definedName name="___pvc3">#REF!</definedName>
    <definedName name="___pvc34" localSheetId="9">#REF!</definedName>
    <definedName name="___pvc34" localSheetId="12">#REF!</definedName>
    <definedName name="___pvc34" localSheetId="14">#REF!</definedName>
    <definedName name="___pvc34" localSheetId="11">#REF!</definedName>
    <definedName name="___pvc34" localSheetId="10">#REF!</definedName>
    <definedName name="___pvc34" localSheetId="7">#REF!</definedName>
    <definedName name="___pvc34" localSheetId="8">#REF!</definedName>
    <definedName name="___pvc34" localSheetId="13">#REF!</definedName>
    <definedName name="___pvc34">#REF!</definedName>
    <definedName name="___pvc4">#REF!</definedName>
    <definedName name="___pvc44" localSheetId="9">#REF!</definedName>
    <definedName name="___pvc44" localSheetId="12">#REF!</definedName>
    <definedName name="___pvc44" localSheetId="13">#REF!</definedName>
    <definedName name="___pvc44">#REF!</definedName>
    <definedName name="___pvf100">#REF!</definedName>
    <definedName name="___pvf80">#REF!</definedName>
    <definedName name="___RAP1" localSheetId="9">#REF!</definedName>
    <definedName name="___RAP1" localSheetId="12">#REF!</definedName>
    <definedName name="___RAP1" localSheetId="13">#REF!</definedName>
    <definedName name="___RAP1">#REF!</definedName>
    <definedName name="___RAP2" localSheetId="9">#REF!</definedName>
    <definedName name="___RAP2" localSheetId="12">#REF!</definedName>
    <definedName name="___RAP2" localSheetId="13">#REF!</definedName>
    <definedName name="___RAP2">#REF!</definedName>
    <definedName name="___rcp100" localSheetId="9">#REF!</definedName>
    <definedName name="___rcp100" localSheetId="12">#REF!</definedName>
    <definedName name="___rcp100" localSheetId="13">#REF!</definedName>
    <definedName name="___rcp100">#REF!</definedName>
    <definedName name="___rcp60" localSheetId="9">#REF!</definedName>
    <definedName name="___rcp60" localSheetId="12">#REF!</definedName>
    <definedName name="___rcp60" localSheetId="13">#REF!</definedName>
    <definedName name="___rcp60">#REF!</definedName>
    <definedName name="___sc175" localSheetId="9">#REF!</definedName>
    <definedName name="___sc175" localSheetId="12">#REF!</definedName>
    <definedName name="___sc175" localSheetId="13">#REF!</definedName>
    <definedName name="___sc175">#REF!</definedName>
    <definedName name="___sh1040" localSheetId="9">#REF!</definedName>
    <definedName name="___sh1040" localSheetId="12">#REF!</definedName>
    <definedName name="___sh1040" localSheetId="13">#REF!</definedName>
    <definedName name="___sh1040">#REF!</definedName>
    <definedName name="___SN3" localSheetId="9">#REF!</definedName>
    <definedName name="___SN3" localSheetId="12">#REF!</definedName>
    <definedName name="___SN3" localSheetId="13">#REF!</definedName>
    <definedName name="___SN3">#REF!</definedName>
    <definedName name="___std2" localSheetId="9">#REF!</definedName>
    <definedName name="___std2" localSheetId="12">#REF!</definedName>
    <definedName name="___std2" localSheetId="13">#REF!</definedName>
    <definedName name="___std2">#REF!</definedName>
    <definedName name="___std3" localSheetId="9">#REF!</definedName>
    <definedName name="___std3" localSheetId="12">#REF!</definedName>
    <definedName name="___std3" localSheetId="13">#REF!</definedName>
    <definedName name="___std3">#REF!</definedName>
    <definedName name="___std4" localSheetId="9">#REF!</definedName>
    <definedName name="___std4" localSheetId="12">#REF!</definedName>
    <definedName name="___std4" localSheetId="13">#REF!</definedName>
    <definedName name="___std4">#REF!</definedName>
    <definedName name="___TL3" localSheetId="9">#REF!</definedName>
    <definedName name="___TL3" localSheetId="12">#REF!</definedName>
    <definedName name="___TL3" localSheetId="13">#REF!</definedName>
    <definedName name="___TL3">#REF!</definedName>
    <definedName name="___utd1" localSheetId="9">#REF!</definedName>
    <definedName name="___utd1" localSheetId="12">#REF!</definedName>
    <definedName name="___utd1" localSheetId="13">#REF!</definedName>
    <definedName name="___utd1">#REF!</definedName>
    <definedName name="___utd2" localSheetId="9">#REF!</definedName>
    <definedName name="___utd2" localSheetId="12">#REF!</definedName>
    <definedName name="___utd2" localSheetId="13">#REF!</definedName>
    <definedName name="___utd2">#REF!</definedName>
    <definedName name="___utd3" localSheetId="9">#REF!</definedName>
    <definedName name="___utd3" localSheetId="12">#REF!</definedName>
    <definedName name="___utd3" localSheetId="13">#REF!</definedName>
    <definedName name="___utd3">#REF!</definedName>
    <definedName name="___vcd2" localSheetId="9">#REF!</definedName>
    <definedName name="___vcd2" localSheetId="12">#REF!</definedName>
    <definedName name="___vcd2" localSheetId="13">#REF!</definedName>
    <definedName name="___vcd2">#REF!</definedName>
    <definedName name="___vcd3" localSheetId="9">#REF!</definedName>
    <definedName name="___vcd3" localSheetId="12">#REF!</definedName>
    <definedName name="___vcd3" localSheetId="13">#REF!</definedName>
    <definedName name="___vcd3">#REF!</definedName>
    <definedName name="___vcd4" localSheetId="9">#REF!</definedName>
    <definedName name="___vcd4" localSheetId="12">#REF!</definedName>
    <definedName name="___vcd4" localSheetId="13">#REF!</definedName>
    <definedName name="___vcd4">#REF!</definedName>
    <definedName name="___VL100" localSheetId="9">#REF!</definedName>
    <definedName name="___VL100" localSheetId="12">#REF!</definedName>
    <definedName name="___VL100" localSheetId="13">#REF!</definedName>
    <definedName name="___VL100">#REF!</definedName>
    <definedName name="___VL200" localSheetId="9">#REF!</definedName>
    <definedName name="___VL200" localSheetId="12">#REF!</definedName>
    <definedName name="___VL200" localSheetId="13">#REF!</definedName>
    <definedName name="___VL200">#REF!</definedName>
    <definedName name="___VL250" localSheetId="9">#REF!</definedName>
    <definedName name="___VL250" localSheetId="12">#REF!</definedName>
    <definedName name="___VL250" localSheetId="13">#REF!</definedName>
    <definedName name="___VL250">#REF!</definedName>
    <definedName name="___vnt100">#REF!</definedName>
    <definedName name="___vnt50">#REF!</definedName>
    <definedName name="___vnt80">#REF!</definedName>
    <definedName name="__123Graph_A" localSheetId="15" hidden="1">#REF!</definedName>
    <definedName name="__123Graph_A">#REF!</definedName>
    <definedName name="__123Graph_AChart1">#REF!</definedName>
    <definedName name="__123Graph_AChart2">#REF!</definedName>
    <definedName name="__123Graph_AChart3">#REF!</definedName>
    <definedName name="__123Graph_AChart4">#REF!</definedName>
    <definedName name="__123Graph_AChart5">#REF!</definedName>
    <definedName name="__123Graph_ACurrent">#REF!</definedName>
    <definedName name="__123Graph_AGF2" hidden="1">#REF!</definedName>
    <definedName name="__123Graph_B" localSheetId="15" hidden="1">#REF!</definedName>
    <definedName name="__123Graph_B">#REF!</definedName>
    <definedName name="__123Graph_BChart1">#REF!</definedName>
    <definedName name="__123Graph_BChart2">#REF!</definedName>
    <definedName name="__123Graph_BChart3">#REF!</definedName>
    <definedName name="__123Graph_BChart4">#REF!</definedName>
    <definedName name="__123Graph_BChart5">#REF!</definedName>
    <definedName name="__123Graph_BCurrent">#REF!</definedName>
    <definedName name="__123Graph_C" localSheetId="15" hidden="1">#REF!</definedName>
    <definedName name="__123Graph_C" hidden="1">#REF!</definedName>
    <definedName name="__123Graph_D" localSheetId="15" hidden="1">#REF!</definedName>
    <definedName name="__123Graph_D" hidden="1">#REF!</definedName>
    <definedName name="__123Graph_E" localSheetId="15" hidden="1">#REF!</definedName>
    <definedName name="__123Graph_E" hidden="1">#REF!</definedName>
    <definedName name="__123Graph_F" localSheetId="15" hidden="1">#REF!</definedName>
    <definedName name="__123Graph_F" hidden="1">#REF!</definedName>
    <definedName name="__123Graph_X" localSheetId="15" hidden="1">#REF!</definedName>
    <definedName name="__123Graph_X">#REF!</definedName>
    <definedName name="__123Graph_XChart1">#REF!</definedName>
    <definedName name="__123Graph_XChart2">#REF!</definedName>
    <definedName name="__123Graph_XChart3">#REF!</definedName>
    <definedName name="__123Graph_XChart4">#REF!</definedName>
    <definedName name="__123Graph_XChart5">#REF!</definedName>
    <definedName name="__123Graph_XCurrent">#REF!</definedName>
    <definedName name="__123Graph_XGF2" hidden="1">#REF!</definedName>
    <definedName name="__AAD3">#N/A</definedName>
    <definedName name="__abs100">#REF!</definedName>
    <definedName name="__ADD1">#N/A</definedName>
    <definedName name="__ADD2">#N/A</definedName>
    <definedName name="__ADD3">#N/A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alt1">#N/A</definedName>
    <definedName name="__APP3">#N/A</definedName>
    <definedName name="__bbm10" localSheetId="9">#REF!</definedName>
    <definedName name="__bbm10" localSheetId="12">#REF!</definedName>
    <definedName name="__bbm10" localSheetId="13">#REF!</definedName>
    <definedName name="__bbm10">#REF!</definedName>
    <definedName name="__bbm3" localSheetId="9">#REF!</definedName>
    <definedName name="__bbm3" localSheetId="12">#REF!</definedName>
    <definedName name="__bbm3" localSheetId="13">#REF!</definedName>
    <definedName name="__bbm3">#REF!</definedName>
    <definedName name="__bbm5" localSheetId="9">#REF!</definedName>
    <definedName name="__bbm5" localSheetId="12">#REF!</definedName>
    <definedName name="__bbm5" localSheetId="13">#REF!</definedName>
    <definedName name="__bbm5">#REF!</definedName>
    <definedName name="__bbm8" localSheetId="9">#REF!</definedName>
    <definedName name="__bbm8" localSheetId="12">#REF!</definedName>
    <definedName name="__bbm8" localSheetId="13">#REF!</definedName>
    <definedName name="__bbm8">#REF!</definedName>
    <definedName name="__bcv100" localSheetId="9">#REF!</definedName>
    <definedName name="__bcv100" localSheetId="12">#REF!</definedName>
    <definedName name="__bcv100" localSheetId="14">#REF!</definedName>
    <definedName name="__bcv100" localSheetId="11">#REF!</definedName>
    <definedName name="__bcv100" localSheetId="10">#REF!</definedName>
    <definedName name="__bcv100" localSheetId="7">#REF!</definedName>
    <definedName name="__bcv100" localSheetId="8">#REF!</definedName>
    <definedName name="__bcv100" localSheetId="13">#REF!</definedName>
    <definedName name="__bcv100">#REF!</definedName>
    <definedName name="__bcv125" localSheetId="9">#REF!</definedName>
    <definedName name="__bcv125" localSheetId="12">#REF!</definedName>
    <definedName name="__bcv125" localSheetId="14">#REF!</definedName>
    <definedName name="__bcv125" localSheetId="11">#REF!</definedName>
    <definedName name="__bcv125" localSheetId="10">#REF!</definedName>
    <definedName name="__bcv125" localSheetId="7">#REF!</definedName>
    <definedName name="__bcv125" localSheetId="8">#REF!</definedName>
    <definedName name="__bcv125" localSheetId="13">#REF!</definedName>
    <definedName name="__bcv125">#REF!</definedName>
    <definedName name="__bcv150" localSheetId="9">#REF!</definedName>
    <definedName name="__bcv150" localSheetId="12">#REF!</definedName>
    <definedName name="__bcv150" localSheetId="14">#REF!</definedName>
    <definedName name="__bcv150" localSheetId="11">#REF!</definedName>
    <definedName name="__bcv150" localSheetId="10">#REF!</definedName>
    <definedName name="__bcv150" localSheetId="7">#REF!</definedName>
    <definedName name="__bcv150" localSheetId="8">#REF!</definedName>
    <definedName name="__bcv150" localSheetId="13">#REF!</definedName>
    <definedName name="__bcv150">#REF!</definedName>
    <definedName name="__bet250" localSheetId="9">#REF!</definedName>
    <definedName name="__bet250" localSheetId="12">#REF!</definedName>
    <definedName name="__bet250" localSheetId="13">#REF!</definedName>
    <definedName name="__bet250">#REF!</definedName>
    <definedName name="__bet275" localSheetId="9">#REF!</definedName>
    <definedName name="__bet275" localSheetId="12">#REF!</definedName>
    <definedName name="__bet275" localSheetId="13">#REF!</definedName>
    <definedName name="__bet275">#REF!</definedName>
    <definedName name="__bet300" localSheetId="9">#REF!</definedName>
    <definedName name="__bet300" localSheetId="12">#REF!</definedName>
    <definedName name="__bet300" localSheetId="13">#REF!</definedName>
    <definedName name="__bet300">#REF!</definedName>
    <definedName name="__BOX2" localSheetId="9">#REF!</definedName>
    <definedName name="__BOX2" localSheetId="12">#REF!</definedName>
    <definedName name="__BOX2" localSheetId="13">#REF!</definedName>
    <definedName name="__BOX2">#REF!</definedName>
    <definedName name="__bpl32" localSheetId="9">#REF!</definedName>
    <definedName name="__bpl32" localSheetId="12">#REF!</definedName>
    <definedName name="__bpl32" localSheetId="13">#REF!</definedName>
    <definedName name="__bpl32">#REF!</definedName>
    <definedName name="__bpl9" localSheetId="9">#REF!</definedName>
    <definedName name="__bpl9" localSheetId="12">#REF!</definedName>
    <definedName name="__bpl9" localSheetId="13">#REF!</definedName>
    <definedName name="__bpl9">#REF!</definedName>
    <definedName name="__bsc100" localSheetId="9">#REF!</definedName>
    <definedName name="__bsc100" localSheetId="12">#REF!</definedName>
    <definedName name="__bsc100" localSheetId="13">#REF!</definedName>
    <definedName name="__bsc100">#REF!</definedName>
    <definedName name="__bsd1600" localSheetId="9">#REF!</definedName>
    <definedName name="__bsd1600" localSheetId="12">#REF!</definedName>
    <definedName name="__bsd1600" localSheetId="13">#REF!</definedName>
    <definedName name="__bsd1600">#REF!</definedName>
    <definedName name="__bsd2500" localSheetId="9">#REF!</definedName>
    <definedName name="__bsd2500" localSheetId="12">#REF!</definedName>
    <definedName name="__bsd2500" localSheetId="13">#REF!</definedName>
    <definedName name="__bsd2500">#REF!</definedName>
    <definedName name="__bsd4000" localSheetId="9">#REF!</definedName>
    <definedName name="__bsd4000" localSheetId="12">#REF!</definedName>
    <definedName name="__bsd4000" localSheetId="13">#REF!</definedName>
    <definedName name="__bsd4000">#REF!</definedName>
    <definedName name="__btn175" localSheetId="9">#REF!</definedName>
    <definedName name="__btn175" localSheetId="12">#REF!</definedName>
    <definedName name="__btn175" localSheetId="13">#REF!</definedName>
    <definedName name="__btn175">#REF!</definedName>
    <definedName name="__btn300" localSheetId="9">#REF!</definedName>
    <definedName name="__btn300" localSheetId="12">#REF!</definedName>
    <definedName name="__btn300" localSheetId="13">#REF!</definedName>
    <definedName name="__btn300">#REF!</definedName>
    <definedName name="__bud3500" localSheetId="9">#REF!</definedName>
    <definedName name="__bud3500" localSheetId="12">#REF!</definedName>
    <definedName name="__bud3500" localSheetId="13">#REF!</definedName>
    <definedName name="__bud3500">#REF!</definedName>
    <definedName name="__bvd1" localSheetId="9">#REF!</definedName>
    <definedName name="__bvd1" localSheetId="12">#REF!</definedName>
    <definedName name="__bvd1" localSheetId="13">#REF!</definedName>
    <definedName name="__bvd1">#REF!</definedName>
    <definedName name="__bvd2" localSheetId="9">#REF!</definedName>
    <definedName name="__bvd2" localSheetId="12">#REF!</definedName>
    <definedName name="__bvd2" localSheetId="13">#REF!</definedName>
    <definedName name="__bvd2">#REF!</definedName>
    <definedName name="__bvd3" localSheetId="9">#REF!</definedName>
    <definedName name="__bvd3" localSheetId="12">#REF!</definedName>
    <definedName name="__bvd3" localSheetId="13">#REF!</definedName>
    <definedName name="__bvd3">#REF!</definedName>
    <definedName name="__bvd34" localSheetId="9">#REF!</definedName>
    <definedName name="__bvd34" localSheetId="12">#REF!</definedName>
    <definedName name="__bvd34" localSheetId="13">#REF!</definedName>
    <definedName name="__bvd34">#REF!</definedName>
    <definedName name="__bvd4" localSheetId="9">#REF!</definedName>
    <definedName name="__bvd4" localSheetId="12">#REF!</definedName>
    <definedName name="__bvd4" localSheetId="13">#REF!</definedName>
    <definedName name="__bvd4">#REF!</definedName>
    <definedName name="__bvd5" localSheetId="9">#REF!</definedName>
    <definedName name="__bvd5" localSheetId="12">#REF!</definedName>
    <definedName name="__bvd5" localSheetId="13">#REF!</definedName>
    <definedName name="__bvd5">#REF!</definedName>
    <definedName name="__bvd8" localSheetId="9">#REF!</definedName>
    <definedName name="__bvd8" localSheetId="12">#REF!</definedName>
    <definedName name="__bvd8" localSheetId="13">#REF!</definedName>
    <definedName name="__bvd8">#REF!</definedName>
    <definedName name="__C" localSheetId="9">#REF!</definedName>
    <definedName name="__C" localSheetId="12">#REF!</definedName>
    <definedName name="__C" localSheetId="13">#REF!</definedName>
    <definedName name="__C">#REF!</definedName>
    <definedName name="__CAL1" localSheetId="9">#REF!</definedName>
    <definedName name="__CAL1" localSheetId="12">#REF!</definedName>
    <definedName name="__CAL1" localSheetId="13">#REF!</definedName>
    <definedName name="__CAL1">#REF!</definedName>
    <definedName name="__CAL10" localSheetId="9">#REF!</definedName>
    <definedName name="__CAL10" localSheetId="12">#REF!</definedName>
    <definedName name="__CAL10" localSheetId="13">#REF!</definedName>
    <definedName name="__CAL10">#REF!</definedName>
    <definedName name="__CAL11" localSheetId="9">#REF!</definedName>
    <definedName name="__CAL11" localSheetId="12">#REF!</definedName>
    <definedName name="__CAL11" localSheetId="13">#REF!</definedName>
    <definedName name="__CAL11">#REF!</definedName>
    <definedName name="__CAL12" localSheetId="9">#REF!</definedName>
    <definedName name="__CAL12" localSheetId="12">#REF!</definedName>
    <definedName name="__CAL12" localSheetId="13">#REF!</definedName>
    <definedName name="__CAL12">#REF!</definedName>
    <definedName name="__CAL13" localSheetId="9">#REF!</definedName>
    <definedName name="__CAL13" localSheetId="12">#REF!</definedName>
    <definedName name="__CAL13" localSheetId="13">#REF!</definedName>
    <definedName name="__CAL13">#REF!</definedName>
    <definedName name="__CAL14" localSheetId="9">#REF!</definedName>
    <definedName name="__CAL14" localSheetId="12">#REF!</definedName>
    <definedName name="__CAL14" localSheetId="13">#REF!</definedName>
    <definedName name="__CAL14">#REF!</definedName>
    <definedName name="__CAL15" localSheetId="9">#REF!</definedName>
    <definedName name="__CAL15" localSheetId="12">#REF!</definedName>
    <definedName name="__CAL15" localSheetId="13">#REF!</definedName>
    <definedName name="__CAL15">#REF!</definedName>
    <definedName name="__CAL16" localSheetId="9">#REF!</definedName>
    <definedName name="__CAL16" localSheetId="12">#REF!</definedName>
    <definedName name="__CAL16" localSheetId="13">#REF!</definedName>
    <definedName name="__CAL16">#REF!</definedName>
    <definedName name="__CAL17" localSheetId="9">#REF!</definedName>
    <definedName name="__CAL17" localSheetId="12">#REF!</definedName>
    <definedName name="__CAL17" localSheetId="13">#REF!</definedName>
    <definedName name="__CAL17">#REF!</definedName>
    <definedName name="__CAL18" localSheetId="9">#REF!</definedName>
    <definedName name="__CAL18" localSheetId="12">#REF!</definedName>
    <definedName name="__CAL18" localSheetId="13">#REF!</definedName>
    <definedName name="__CAL18">#REF!</definedName>
    <definedName name="__CAL19" localSheetId="9">#REF!</definedName>
    <definedName name="__CAL19" localSheetId="12">#REF!</definedName>
    <definedName name="__CAL19" localSheetId="13">#REF!</definedName>
    <definedName name="__CAL19">#REF!</definedName>
    <definedName name="__CAL2" localSheetId="9">#REF!</definedName>
    <definedName name="__CAL2" localSheetId="12">#REF!</definedName>
    <definedName name="__CAL2" localSheetId="13">#REF!</definedName>
    <definedName name="__CAL2">#REF!</definedName>
    <definedName name="__CAL20" localSheetId="9">#REF!</definedName>
    <definedName name="__CAL20" localSheetId="12">#REF!</definedName>
    <definedName name="__CAL20" localSheetId="13">#REF!</definedName>
    <definedName name="__CAL20">#REF!</definedName>
    <definedName name="__CAL21" localSheetId="9">#REF!</definedName>
    <definedName name="__CAL21" localSheetId="12">#REF!</definedName>
    <definedName name="__CAL21" localSheetId="13">#REF!</definedName>
    <definedName name="__CAL21">#REF!</definedName>
    <definedName name="__CAL3" localSheetId="9">#REF!</definedName>
    <definedName name="__CAL3" localSheetId="12">#REF!</definedName>
    <definedName name="__CAL3" localSheetId="13">#REF!</definedName>
    <definedName name="__CAL3">#REF!</definedName>
    <definedName name="__CAL4" localSheetId="9">#REF!</definedName>
    <definedName name="__CAL4" localSheetId="12">#REF!</definedName>
    <definedName name="__CAL4" localSheetId="13">#REF!</definedName>
    <definedName name="__CAL4">#REF!</definedName>
    <definedName name="__CAL5" localSheetId="9">#REF!</definedName>
    <definedName name="__CAL5" localSheetId="12">#REF!</definedName>
    <definedName name="__CAL5" localSheetId="13">#REF!</definedName>
    <definedName name="__CAL5">#REF!</definedName>
    <definedName name="__CAL6" localSheetId="9">#REF!</definedName>
    <definedName name="__CAL6" localSheetId="12">#REF!</definedName>
    <definedName name="__CAL6" localSheetId="13">#REF!</definedName>
    <definedName name="__CAL6">#REF!</definedName>
    <definedName name="__CAL7" localSheetId="9">#REF!</definedName>
    <definedName name="__CAL7" localSheetId="12">#REF!</definedName>
    <definedName name="__CAL7" localSheetId="13">#REF!</definedName>
    <definedName name="__CAL7">#REF!</definedName>
    <definedName name="__CAL8" localSheetId="9">#REF!</definedName>
    <definedName name="__CAL8" localSheetId="12">#REF!</definedName>
    <definedName name="__CAL8" localSheetId="13">#REF!</definedName>
    <definedName name="__CAL8">#REF!</definedName>
    <definedName name="__CAL9" localSheetId="9">#REF!</definedName>
    <definedName name="__CAL9" localSheetId="12">#REF!</definedName>
    <definedName name="__CAL9" localSheetId="13">#REF!</definedName>
    <definedName name="__CAL9">#REF!</definedName>
    <definedName name="__cas80">#REF!</definedName>
    <definedName name="__CCF2" localSheetId="9">#REF!</definedName>
    <definedName name="__CCF2" localSheetId="12">#REF!</definedName>
    <definedName name="__CCF2" localSheetId="13">#REF!</definedName>
    <definedName name="__CCF2">#REF!</definedName>
    <definedName name="__cip10" localSheetId="9">#REF!</definedName>
    <definedName name="__cip10" localSheetId="12">#REF!</definedName>
    <definedName name="__cip10" localSheetId="13">#REF!</definedName>
    <definedName name="__cip10">#REF!</definedName>
    <definedName name="__cip2" localSheetId="9">#REF!</definedName>
    <definedName name="__cip2" localSheetId="12">#REF!</definedName>
    <definedName name="__cip2" localSheetId="13">#REF!</definedName>
    <definedName name="__cip2">#REF!</definedName>
    <definedName name="__cip3" localSheetId="9">#REF!</definedName>
    <definedName name="__cip3" localSheetId="12">#REF!</definedName>
    <definedName name="__cip3" localSheetId="13">#REF!</definedName>
    <definedName name="__cip3">#REF!</definedName>
    <definedName name="__cip4" localSheetId="9">#REF!</definedName>
    <definedName name="__cip4" localSheetId="12">#REF!</definedName>
    <definedName name="__cip4" localSheetId="13">#REF!</definedName>
    <definedName name="__cip4">#REF!</definedName>
    <definedName name="__cip6" localSheetId="9">#REF!</definedName>
    <definedName name="__cip6" localSheetId="12">#REF!</definedName>
    <definedName name="__cip6" localSheetId="13">#REF!</definedName>
    <definedName name="__cip6">#REF!</definedName>
    <definedName name="__cip8" localSheetId="9">#REF!</definedName>
    <definedName name="__cip8" localSheetId="12">#REF!</definedName>
    <definedName name="__cip8" localSheetId="13">#REF!</definedName>
    <definedName name="__cip8">#REF!</definedName>
    <definedName name="__CLP2" localSheetId="9">#REF!</definedName>
    <definedName name="__CLP2" localSheetId="12">#REF!</definedName>
    <definedName name="__CLP2" localSheetId="13">#REF!</definedName>
    <definedName name="__CLP2">#REF!</definedName>
    <definedName name="__cod4" localSheetId="9">#REF!</definedName>
    <definedName name="__cod4" localSheetId="12">#REF!</definedName>
    <definedName name="__cod4" localSheetId="13">#REF!</definedName>
    <definedName name="__cod4">#REF!</definedName>
    <definedName name="__cor175" localSheetId="9">#REF!</definedName>
    <definedName name="__cor175" localSheetId="12">#REF!</definedName>
    <definedName name="__cor175" localSheetId="13">#REF!</definedName>
    <definedName name="__cor175">#REF!</definedName>
    <definedName name="__cor225" localSheetId="9">#REF!</definedName>
    <definedName name="__cor225" localSheetId="12">#REF!</definedName>
    <definedName name="__cor225" localSheetId="13">#REF!</definedName>
    <definedName name="__cor225">#REF!</definedName>
    <definedName name="__cor300" localSheetId="9">#REF!</definedName>
    <definedName name="__cor300" localSheetId="12">#REF!</definedName>
    <definedName name="__cor300" localSheetId="13">#REF!</definedName>
    <definedName name="__cor300">#REF!</definedName>
    <definedName name="__cvd100" localSheetId="9">#REF!</definedName>
    <definedName name="__cvd100" localSheetId="12">#REF!</definedName>
    <definedName name="__cvd100" localSheetId="14">#REF!</definedName>
    <definedName name="__cvd100" localSheetId="11">#REF!</definedName>
    <definedName name="__cvd100" localSheetId="10">#REF!</definedName>
    <definedName name="__cvd100" localSheetId="7">#REF!</definedName>
    <definedName name="__cvd100" localSheetId="8">#REF!</definedName>
    <definedName name="__cvd100" localSheetId="13">#REF!</definedName>
    <definedName name="__cvd100">#REF!</definedName>
    <definedName name="__cvd15" localSheetId="9">#REF!</definedName>
    <definedName name="__cvd15" localSheetId="12">#REF!</definedName>
    <definedName name="__cvd15" localSheetId="14">#REF!</definedName>
    <definedName name="__cvd15" localSheetId="11">#REF!</definedName>
    <definedName name="__cvd15" localSheetId="10">#REF!</definedName>
    <definedName name="__cvd15" localSheetId="7">#REF!</definedName>
    <definedName name="__cvd15" localSheetId="8">#REF!</definedName>
    <definedName name="__cvd15" localSheetId="13">#REF!</definedName>
    <definedName name="__cvd15">#REF!</definedName>
    <definedName name="__cvd150" localSheetId="9">#REF!</definedName>
    <definedName name="__cvd150" localSheetId="12">#REF!</definedName>
    <definedName name="__cvd150" localSheetId="14">#REF!</definedName>
    <definedName name="__cvd150" localSheetId="11">#REF!</definedName>
    <definedName name="__cvd150" localSheetId="10">#REF!</definedName>
    <definedName name="__cvd150" localSheetId="7">#REF!</definedName>
    <definedName name="__cvd150" localSheetId="8">#REF!</definedName>
    <definedName name="__cvd150" localSheetId="13">#REF!</definedName>
    <definedName name="__cvd150">#REF!</definedName>
    <definedName name="__cvd50" localSheetId="9">#REF!</definedName>
    <definedName name="__cvd50" localSheetId="12">#REF!</definedName>
    <definedName name="__cvd50" localSheetId="14">#REF!</definedName>
    <definedName name="__cvd50" localSheetId="11">#REF!</definedName>
    <definedName name="__cvd50" localSheetId="10">#REF!</definedName>
    <definedName name="__cvd50" localSheetId="7">#REF!</definedName>
    <definedName name="__cvd50" localSheetId="8">#REF!</definedName>
    <definedName name="__cvd50" localSheetId="13">#REF!</definedName>
    <definedName name="__cvd50">#REF!</definedName>
    <definedName name="__cvd65" localSheetId="9">#REF!</definedName>
    <definedName name="__cvd65" localSheetId="12">#REF!</definedName>
    <definedName name="__cvd65" localSheetId="14">#REF!</definedName>
    <definedName name="__cvd65" localSheetId="11">#REF!</definedName>
    <definedName name="__cvd65" localSheetId="10">#REF!</definedName>
    <definedName name="__cvd65" localSheetId="7">#REF!</definedName>
    <definedName name="__cvd65" localSheetId="8">#REF!</definedName>
    <definedName name="__cvd65" localSheetId="13">#REF!</definedName>
    <definedName name="__cvd65">#REF!</definedName>
    <definedName name="__daf1" localSheetId="9">#REF!</definedName>
    <definedName name="__daf1" localSheetId="12">#REF!</definedName>
    <definedName name="__daf1" localSheetId="13">#REF!</definedName>
    <definedName name="__daf1">#REF!</definedName>
    <definedName name="__DAF10" localSheetId="9">#REF!</definedName>
    <definedName name="__DAF10" localSheetId="12">#REF!</definedName>
    <definedName name="__DAF10" localSheetId="13">#REF!</definedName>
    <definedName name="__DAF10">#REF!</definedName>
    <definedName name="__daf2" localSheetId="9">#REF!</definedName>
    <definedName name="__daf2" localSheetId="12">#REF!</definedName>
    <definedName name="__daf2" localSheetId="13">#REF!</definedName>
    <definedName name="__daf2">#REF!</definedName>
    <definedName name="__daf31" localSheetId="9">#REF!</definedName>
    <definedName name="__daf31" localSheetId="12">#REF!</definedName>
    <definedName name="__daf31" localSheetId="13">#REF!</definedName>
    <definedName name="__daf31">#REF!</definedName>
    <definedName name="__daf32" localSheetId="9">#REF!</definedName>
    <definedName name="__daf32" localSheetId="12">#REF!</definedName>
    <definedName name="__daf32" localSheetId="13">#REF!</definedName>
    <definedName name="__daf32">#REF!</definedName>
    <definedName name="__daf33" localSheetId="9">#REF!</definedName>
    <definedName name="__daf33" localSheetId="12">#REF!</definedName>
    <definedName name="__daf33" localSheetId="13">#REF!</definedName>
    <definedName name="__daf33">#REF!</definedName>
    <definedName name="__dcd021">#REF!</definedName>
    <definedName name="__ddn400" localSheetId="9">#REF!</definedName>
    <definedName name="__ddn400" localSheetId="12">#REF!</definedName>
    <definedName name="__ddn400" localSheetId="13">#REF!</definedName>
    <definedName name="__ddn400">#REF!</definedName>
    <definedName name="__ddn600" localSheetId="9">#REF!</definedName>
    <definedName name="__ddn600" localSheetId="12">#REF!</definedName>
    <definedName name="__ddn600" localSheetId="13">#REF!</definedName>
    <definedName name="__ddn600">#REF!</definedName>
    <definedName name="__dia6">#REF!</definedName>
    <definedName name="__DIV1">#REF!</definedName>
    <definedName name="__DIV10">#REF!</definedName>
    <definedName name="__DIV11" localSheetId="9">#REF!</definedName>
    <definedName name="__DIV11" localSheetId="12">#REF!</definedName>
    <definedName name="__DIV11" localSheetId="14">#REF!</definedName>
    <definedName name="__DIV11" localSheetId="11">#REF!</definedName>
    <definedName name="__DIV11" localSheetId="10">#REF!</definedName>
    <definedName name="__DIV11" localSheetId="7">#REF!</definedName>
    <definedName name="__DIV11" localSheetId="8">#REF!</definedName>
    <definedName name="__DIV11" localSheetId="13">#REF!</definedName>
    <definedName name="__DIV11">#REF!</definedName>
    <definedName name="__DIV2">#REF!</definedName>
    <definedName name="__DIV3">#REF!</definedName>
    <definedName name="__DIV4">#REF!</definedName>
    <definedName name="__DIV5">#REF!</definedName>
    <definedName name="__DIV6">#REF!</definedName>
    <definedName name="__DIV7">#REF!</definedName>
    <definedName name="__DIV8">#REF!</definedName>
    <definedName name="__DIV9">#REF!</definedName>
    <definedName name="__dlh20" localSheetId="9">#REF!</definedName>
    <definedName name="__dlh20" localSheetId="12">#REF!</definedName>
    <definedName name="__dlh20" localSheetId="13">#REF!</definedName>
    <definedName name="__dlh20">#REF!</definedName>
    <definedName name="__dlh50" localSheetId="9">#REF!</definedName>
    <definedName name="__dlh50" localSheetId="12">#REF!</definedName>
    <definedName name="__dlh50" localSheetId="13">#REF!</definedName>
    <definedName name="__dlh50">#REF!</definedName>
    <definedName name="__dot2020" localSheetId="9">#REF!</definedName>
    <definedName name="__dot2020" localSheetId="12">#REF!</definedName>
    <definedName name="__dot2020" localSheetId="13">#REF!</definedName>
    <definedName name="__dot2020">#REF!</definedName>
    <definedName name="__EEE01" localSheetId="9">#REF!</definedName>
    <definedName name="__EEE01" localSheetId="12">#REF!</definedName>
    <definedName name="__EEE01" localSheetId="14">#REF!</definedName>
    <definedName name="__EEE01" localSheetId="11">#REF!</definedName>
    <definedName name="__EEE01" localSheetId="10">#REF!</definedName>
    <definedName name="__EEE01" localSheetId="7">#REF!</definedName>
    <definedName name="__EEE01" localSheetId="8">#REF!</definedName>
    <definedName name="__EEE01" localSheetId="13">#REF!</definedName>
    <definedName name="__EEE01">#REF!</definedName>
    <definedName name="__EEE02">#REF!</definedName>
    <definedName name="__EEE03" localSheetId="9">#REF!</definedName>
    <definedName name="__EEE03" localSheetId="12">#REF!</definedName>
    <definedName name="__EEE03" localSheetId="14">#REF!</definedName>
    <definedName name="__EEE03" localSheetId="11">#REF!</definedName>
    <definedName name="__EEE03" localSheetId="10">#REF!</definedName>
    <definedName name="__EEE03" localSheetId="7">#REF!</definedName>
    <definedName name="__EEE03" localSheetId="8">#REF!</definedName>
    <definedName name="__EEE03" localSheetId="13">#REF!</definedName>
    <definedName name="__EEE03">#REF!</definedName>
    <definedName name="__EEE04" localSheetId="9">#REF!</definedName>
    <definedName name="__EEE04" localSheetId="12">#REF!</definedName>
    <definedName name="__EEE04" localSheetId="14">#REF!</definedName>
    <definedName name="__EEE04" localSheetId="11">#REF!</definedName>
    <definedName name="__EEE04" localSheetId="10">#REF!</definedName>
    <definedName name="__EEE04" localSheetId="7">#REF!</definedName>
    <definedName name="__EEE04" localSheetId="8">#REF!</definedName>
    <definedName name="__EEE04" localSheetId="13">#REF!</definedName>
    <definedName name="__EEE04">#REF!</definedName>
    <definedName name="__EEE05" localSheetId="9">#REF!</definedName>
    <definedName name="__EEE05" localSheetId="12">#REF!</definedName>
    <definedName name="__EEE05" localSheetId="14">#REF!</definedName>
    <definedName name="__EEE05" localSheetId="11">#REF!</definedName>
    <definedName name="__EEE05" localSheetId="10">#REF!</definedName>
    <definedName name="__EEE05" localSheetId="7">#REF!</definedName>
    <definedName name="__EEE05" localSheetId="8">#REF!</definedName>
    <definedName name="__EEE05" localSheetId="13">#REF!</definedName>
    <definedName name="__EEE05">#REF!</definedName>
    <definedName name="__EEE06">#REF!</definedName>
    <definedName name="__EEE07">#REF!</definedName>
    <definedName name="__EEE08">#REF!</definedName>
    <definedName name="__EEE09" localSheetId="9">#REF!</definedName>
    <definedName name="__EEE09" localSheetId="12">#REF!</definedName>
    <definedName name="__EEE09" localSheetId="14">#REF!</definedName>
    <definedName name="__EEE09" localSheetId="11">#REF!</definedName>
    <definedName name="__EEE09" localSheetId="10">#REF!</definedName>
    <definedName name="__EEE09" localSheetId="7">#REF!</definedName>
    <definedName name="__EEE09" localSheetId="8">#REF!</definedName>
    <definedName name="__EEE09" localSheetId="13">#REF!</definedName>
    <definedName name="__EEE09">#REF!</definedName>
    <definedName name="__EEE10" localSheetId="9">#REF!</definedName>
    <definedName name="__EEE10" localSheetId="12">#REF!</definedName>
    <definedName name="__EEE10" localSheetId="14">#REF!</definedName>
    <definedName name="__EEE10" localSheetId="11">#REF!</definedName>
    <definedName name="__EEE10" localSheetId="10">#REF!</definedName>
    <definedName name="__EEE10" localSheetId="7">#REF!</definedName>
    <definedName name="__EEE10" localSheetId="8">#REF!</definedName>
    <definedName name="__EEE10" localSheetId="13">#REF!</definedName>
    <definedName name="__EEE10">#REF!</definedName>
    <definedName name="__EEE11" localSheetId="9">#REF!</definedName>
    <definedName name="__EEE11" localSheetId="12">#REF!</definedName>
    <definedName name="__EEE11" localSheetId="14">#REF!</definedName>
    <definedName name="__EEE11" localSheetId="11">#REF!</definedName>
    <definedName name="__EEE11" localSheetId="10">#REF!</definedName>
    <definedName name="__EEE11" localSheetId="7">#REF!</definedName>
    <definedName name="__EEE11" localSheetId="8">#REF!</definedName>
    <definedName name="__EEE11" localSheetId="13">#REF!</definedName>
    <definedName name="__EEE11">#REF!</definedName>
    <definedName name="__EEE12" localSheetId="9">#REF!</definedName>
    <definedName name="__EEE12" localSheetId="12">#REF!</definedName>
    <definedName name="__EEE12" localSheetId="14">#REF!</definedName>
    <definedName name="__EEE12" localSheetId="11">#REF!</definedName>
    <definedName name="__EEE12" localSheetId="10">#REF!</definedName>
    <definedName name="__EEE12" localSheetId="7">#REF!</definedName>
    <definedName name="__EEE12" localSheetId="8">#REF!</definedName>
    <definedName name="__EEE12" localSheetId="13">#REF!</definedName>
    <definedName name="__EEE12">#REF!</definedName>
    <definedName name="__EEE13">#REF!</definedName>
    <definedName name="__EEE14" localSheetId="9">#REF!</definedName>
    <definedName name="__EEE14" localSheetId="12">#REF!</definedName>
    <definedName name="__EEE14" localSheetId="14">#REF!</definedName>
    <definedName name="__EEE14" localSheetId="11">#REF!</definedName>
    <definedName name="__EEE14" localSheetId="10">#REF!</definedName>
    <definedName name="__EEE14" localSheetId="7">#REF!</definedName>
    <definedName name="__EEE14" localSheetId="8">#REF!</definedName>
    <definedName name="__EEE14" localSheetId="13">#REF!</definedName>
    <definedName name="__EEE14">#REF!</definedName>
    <definedName name="__EEE15">#REF!</definedName>
    <definedName name="__EEE16" localSheetId="9">#REF!</definedName>
    <definedName name="__EEE16" localSheetId="12">#REF!</definedName>
    <definedName name="__EEE16" localSheetId="14">#REF!</definedName>
    <definedName name="__EEE16" localSheetId="11">#REF!</definedName>
    <definedName name="__EEE16" localSheetId="10">#REF!</definedName>
    <definedName name="__EEE16" localSheetId="7">#REF!</definedName>
    <definedName name="__EEE16" localSheetId="8">#REF!</definedName>
    <definedName name="__EEE16" localSheetId="13">#REF!</definedName>
    <definedName name="__EEE16">#REF!</definedName>
    <definedName name="__EEE17">#REF!</definedName>
    <definedName name="__EEE18" localSheetId="9">#REF!</definedName>
    <definedName name="__EEE18" localSheetId="12">#REF!</definedName>
    <definedName name="__EEE18" localSheetId="14">#REF!</definedName>
    <definedName name="__EEE18" localSheetId="11">#REF!</definedName>
    <definedName name="__EEE18" localSheetId="10">#REF!</definedName>
    <definedName name="__EEE18" localSheetId="7">#REF!</definedName>
    <definedName name="__EEE18" localSheetId="8">#REF!</definedName>
    <definedName name="__EEE18" localSheetId="13">#REF!</definedName>
    <definedName name="__EEE18">#REF!</definedName>
    <definedName name="__EEE19">#REF!</definedName>
    <definedName name="__EEE20" localSheetId="9">#REF!</definedName>
    <definedName name="__EEE20" localSheetId="12">#REF!</definedName>
    <definedName name="__EEE20" localSheetId="14">#REF!</definedName>
    <definedName name="__EEE20" localSheetId="11">#REF!</definedName>
    <definedName name="__EEE20" localSheetId="10">#REF!</definedName>
    <definedName name="__EEE20" localSheetId="7">#REF!</definedName>
    <definedName name="__EEE20" localSheetId="8">#REF!</definedName>
    <definedName name="__EEE20" localSheetId="13">#REF!</definedName>
    <definedName name="__EEE20">#REF!</definedName>
    <definedName name="__EEE21" localSheetId="9">#REF!</definedName>
    <definedName name="__EEE21" localSheetId="12">#REF!</definedName>
    <definedName name="__EEE21" localSheetId="14">#REF!</definedName>
    <definedName name="__EEE21" localSheetId="11">#REF!</definedName>
    <definedName name="__EEE21" localSheetId="10">#REF!</definedName>
    <definedName name="__EEE21" localSheetId="7">#REF!</definedName>
    <definedName name="__EEE21" localSheetId="8">#REF!</definedName>
    <definedName name="__EEE21" localSheetId="13">#REF!</definedName>
    <definedName name="__EEE21">#REF!</definedName>
    <definedName name="__EEE22" localSheetId="9">#REF!</definedName>
    <definedName name="__EEE22" localSheetId="12">#REF!</definedName>
    <definedName name="__EEE22" localSheetId="14">#REF!</definedName>
    <definedName name="__EEE22" localSheetId="11">#REF!</definedName>
    <definedName name="__EEE22" localSheetId="10">#REF!</definedName>
    <definedName name="__EEE22" localSheetId="7">#REF!</definedName>
    <definedName name="__EEE22" localSheetId="8">#REF!</definedName>
    <definedName name="__EEE22" localSheetId="13">#REF!</definedName>
    <definedName name="__EEE22">#REF!</definedName>
    <definedName name="__EEE23">#REF!</definedName>
    <definedName name="__EEE24" localSheetId="9">#REF!</definedName>
    <definedName name="__EEE24" localSheetId="12">#REF!</definedName>
    <definedName name="__EEE24" localSheetId="14">#REF!</definedName>
    <definedName name="__EEE24" localSheetId="11">#REF!</definedName>
    <definedName name="__EEE24" localSheetId="10">#REF!</definedName>
    <definedName name="__EEE24" localSheetId="7">#REF!</definedName>
    <definedName name="__EEE24" localSheetId="8">#REF!</definedName>
    <definedName name="__EEE24" localSheetId="13">#REF!</definedName>
    <definedName name="__EEE24">#REF!</definedName>
    <definedName name="__EEE25" localSheetId="9">#REF!</definedName>
    <definedName name="__EEE25" localSheetId="12">#REF!</definedName>
    <definedName name="__EEE25" localSheetId="14">#REF!</definedName>
    <definedName name="__EEE25" localSheetId="11">#REF!</definedName>
    <definedName name="__EEE25" localSheetId="10">#REF!</definedName>
    <definedName name="__EEE25" localSheetId="7">#REF!</definedName>
    <definedName name="__EEE25" localSheetId="8">#REF!</definedName>
    <definedName name="__EEE25" localSheetId="13">#REF!</definedName>
    <definedName name="__EEE25">#REF!</definedName>
    <definedName name="__EEE26" localSheetId="9">#REF!</definedName>
    <definedName name="__EEE26" localSheetId="12">#REF!</definedName>
    <definedName name="__EEE26" localSheetId="14">#REF!</definedName>
    <definedName name="__EEE26" localSheetId="11">#REF!</definedName>
    <definedName name="__EEE26" localSheetId="10">#REF!</definedName>
    <definedName name="__EEE26" localSheetId="7">#REF!</definedName>
    <definedName name="__EEE26" localSheetId="8">#REF!</definedName>
    <definedName name="__EEE26" localSheetId="13">#REF!</definedName>
    <definedName name="__EEE26">#REF!</definedName>
    <definedName name="__EEE27">#REF!</definedName>
    <definedName name="__EEE28" localSheetId="9">#REF!</definedName>
    <definedName name="__EEE28" localSheetId="12">#REF!</definedName>
    <definedName name="__EEE28" localSheetId="14">#REF!</definedName>
    <definedName name="__EEE28" localSheetId="11">#REF!</definedName>
    <definedName name="__EEE28" localSheetId="10">#REF!</definedName>
    <definedName name="__EEE28" localSheetId="7">#REF!</definedName>
    <definedName name="__EEE28" localSheetId="8">#REF!</definedName>
    <definedName name="__EEE28" localSheetId="13">#REF!</definedName>
    <definedName name="__EEE28">#REF!</definedName>
    <definedName name="__EEE29">#REF!</definedName>
    <definedName name="__EEE30" localSheetId="9">#REF!</definedName>
    <definedName name="__EEE30" localSheetId="12">#REF!</definedName>
    <definedName name="__EEE30" localSheetId="14">#REF!</definedName>
    <definedName name="__EEE30" localSheetId="11">#REF!</definedName>
    <definedName name="__EEE30" localSheetId="10">#REF!</definedName>
    <definedName name="__EEE30" localSheetId="7">#REF!</definedName>
    <definedName name="__EEE30" localSheetId="8">#REF!</definedName>
    <definedName name="__EEE30" localSheetId="13">#REF!</definedName>
    <definedName name="__EEE30">#REF!</definedName>
    <definedName name="__EEE31">#REF!</definedName>
    <definedName name="__EEE32" localSheetId="9">#REF!</definedName>
    <definedName name="__EEE32" localSheetId="12">#REF!</definedName>
    <definedName name="__EEE32" localSheetId="14">#REF!</definedName>
    <definedName name="__EEE32" localSheetId="11">#REF!</definedName>
    <definedName name="__EEE32" localSheetId="10">#REF!</definedName>
    <definedName name="__EEE32" localSheetId="7">#REF!</definedName>
    <definedName name="__EEE32" localSheetId="8">#REF!</definedName>
    <definedName name="__EEE32" localSheetId="13">#REF!</definedName>
    <definedName name="__EEE32">#REF!</definedName>
    <definedName name="__EEE33" localSheetId="9">#REF!</definedName>
    <definedName name="__EEE33" localSheetId="12">#REF!</definedName>
    <definedName name="__EEE33" localSheetId="14">#REF!</definedName>
    <definedName name="__EEE33" localSheetId="11">#REF!</definedName>
    <definedName name="__EEE33" localSheetId="10">#REF!</definedName>
    <definedName name="__EEE33" localSheetId="7">#REF!</definedName>
    <definedName name="__EEE33" localSheetId="8">#REF!</definedName>
    <definedName name="__EEE33" localSheetId="13">#REF!</definedName>
    <definedName name="__EEE33">#REF!</definedName>
    <definedName name="__Eqp1" localSheetId="9">#REF!</definedName>
    <definedName name="__Eqp1" localSheetId="12">#REF!</definedName>
    <definedName name="__Eqp1" localSheetId="13">#REF!</definedName>
    <definedName name="__Eqp1">#REF!</definedName>
    <definedName name="__Eqp2" localSheetId="9">#REF!</definedName>
    <definedName name="__Eqp2" localSheetId="12">#REF!</definedName>
    <definedName name="__Eqp2" localSheetId="13">#REF!</definedName>
    <definedName name="__Eqp2">#REF!</definedName>
    <definedName name="__EQU1" localSheetId="9">#REF!</definedName>
    <definedName name="__EQU1" localSheetId="12">#REF!</definedName>
    <definedName name="__EQU1" localSheetId="13">#REF!</definedName>
    <definedName name="__EQU1">#REF!</definedName>
    <definedName name="__EQU2" localSheetId="9">#REF!</definedName>
    <definedName name="__EQU2" localSheetId="12">#REF!</definedName>
    <definedName name="__EQU2" localSheetId="13">#REF!</definedName>
    <definedName name="__EQU2">#REF!</definedName>
    <definedName name="__fdd3" localSheetId="9">#REF!</definedName>
    <definedName name="__fdd3" localSheetId="12">#REF!</definedName>
    <definedName name="__fdd3" localSheetId="13">#REF!</definedName>
    <definedName name="__fdd3">#REF!</definedName>
    <definedName name="__fdu2" localSheetId="9">#REF!</definedName>
    <definedName name="__fdu2" localSheetId="12">#REF!</definedName>
    <definedName name="__fdu2" localSheetId="13">#REF!</definedName>
    <definedName name="__fdu2">#REF!</definedName>
    <definedName name="__FIT100" localSheetId="9">#REF!</definedName>
    <definedName name="__FIT100" localSheetId="12">#REF!</definedName>
    <definedName name="__FIT100" localSheetId="13">#REF!</definedName>
    <definedName name="__FIT100">#REF!</definedName>
    <definedName name="__fit125" localSheetId="9">#REF!</definedName>
    <definedName name="__fit125" localSheetId="12">#REF!</definedName>
    <definedName name="__fit125" localSheetId="13">#REF!</definedName>
    <definedName name="__fit125">#REF!</definedName>
    <definedName name="__FIT150" localSheetId="9">#REF!</definedName>
    <definedName name="__FIT150" localSheetId="12">#REF!</definedName>
    <definedName name="__FIT150" localSheetId="13">#REF!</definedName>
    <definedName name="__FIT150">#REF!</definedName>
    <definedName name="__FIT200" localSheetId="9">#REF!</definedName>
    <definedName name="__FIT200" localSheetId="12">#REF!</definedName>
    <definedName name="__FIT200" localSheetId="13">#REF!</definedName>
    <definedName name="__FIT200">#REF!</definedName>
    <definedName name="__FIT300" localSheetId="9">#REF!</definedName>
    <definedName name="__FIT300" localSheetId="12">#REF!</definedName>
    <definedName name="__FIT300" localSheetId="13">#REF!</definedName>
    <definedName name="__FIT300">#REF!</definedName>
    <definedName name="__FIT65" localSheetId="9">#REF!</definedName>
    <definedName name="__FIT65" localSheetId="12">#REF!</definedName>
    <definedName name="__FIT65" localSheetId="13">#REF!</definedName>
    <definedName name="__FIT65">#REF!</definedName>
    <definedName name="__fit80" localSheetId="9">#REF!</definedName>
    <definedName name="__fit80" localSheetId="12">#REF!</definedName>
    <definedName name="__fit80" localSheetId="13">#REF!</definedName>
    <definedName name="__fit80">#REF!</definedName>
    <definedName name="__fjd100" localSheetId="9">#REF!</definedName>
    <definedName name="__fjd100" localSheetId="12">#REF!</definedName>
    <definedName name="__fjd100" localSheetId="14">#REF!</definedName>
    <definedName name="__fjd100" localSheetId="11">#REF!</definedName>
    <definedName name="__fjd100" localSheetId="10">#REF!</definedName>
    <definedName name="__fjd100" localSheetId="7">#REF!</definedName>
    <definedName name="__fjd100" localSheetId="8">#REF!</definedName>
    <definedName name="__fjd100" localSheetId="13">#REF!</definedName>
    <definedName name="__fjd100">#REF!</definedName>
    <definedName name="__fjd150" localSheetId="9">#REF!</definedName>
    <definedName name="__fjd150" localSheetId="12">#REF!</definedName>
    <definedName name="__fjd150" localSheetId="14">#REF!</definedName>
    <definedName name="__fjd150" localSheetId="11">#REF!</definedName>
    <definedName name="__fjd150" localSheetId="10">#REF!</definedName>
    <definedName name="__fjd150" localSheetId="7">#REF!</definedName>
    <definedName name="__fjd150" localSheetId="8">#REF!</definedName>
    <definedName name="__fjd150" localSheetId="13">#REF!</definedName>
    <definedName name="__fjd150">#REF!</definedName>
    <definedName name="__fjd50" localSheetId="9">#REF!</definedName>
    <definedName name="__fjd50" localSheetId="12">#REF!</definedName>
    <definedName name="__fjd50" localSheetId="14">#REF!</definedName>
    <definedName name="__fjd50" localSheetId="11">#REF!</definedName>
    <definedName name="__fjd50" localSheetId="10">#REF!</definedName>
    <definedName name="__fjd50" localSheetId="7">#REF!</definedName>
    <definedName name="__fjd50" localSheetId="8">#REF!</definedName>
    <definedName name="__fjd50" localSheetId="13">#REF!</definedName>
    <definedName name="__fjd50">#REF!</definedName>
    <definedName name="__fjd65" localSheetId="9">#REF!</definedName>
    <definedName name="__fjd65" localSheetId="12">#REF!</definedName>
    <definedName name="__fjd65" localSheetId="13">#REF!</definedName>
    <definedName name="__fjd65">#REF!</definedName>
    <definedName name="__fmd150" localSheetId="9">#REF!</definedName>
    <definedName name="__fmd150" localSheetId="12">#REF!</definedName>
    <definedName name="__fmd150" localSheetId="14">#REF!</definedName>
    <definedName name="__fmd150" localSheetId="11">#REF!</definedName>
    <definedName name="__fmd150" localSheetId="10">#REF!</definedName>
    <definedName name="__fmd150" localSheetId="7">#REF!</definedName>
    <definedName name="__fmd150" localSheetId="8">#REF!</definedName>
    <definedName name="__fmd150" localSheetId="13">#REF!</definedName>
    <definedName name="__fmd150">#REF!</definedName>
    <definedName name="__frc2495" localSheetId="9">#REF!</definedName>
    <definedName name="__frc2495" localSheetId="12">#REF!</definedName>
    <definedName name="__frc2495" localSheetId="13">#REF!</definedName>
    <definedName name="__frc2495">#REF!</definedName>
    <definedName name="__frc41010" localSheetId="9">#REF!</definedName>
    <definedName name="__frc41010" localSheetId="12">#REF!</definedName>
    <definedName name="__frc41010" localSheetId="13">#REF!</definedName>
    <definedName name="__frc41010">#REF!</definedName>
    <definedName name="__frc495" localSheetId="9">#REF!</definedName>
    <definedName name="__frc495" localSheetId="12">#REF!</definedName>
    <definedName name="__frc495" localSheetId="13">#REF!</definedName>
    <definedName name="__frc495">#REF!</definedName>
    <definedName name="__gk2" localSheetId="9" hidden="1">#REF!</definedName>
    <definedName name="__gk2" localSheetId="12" hidden="1">#REF!</definedName>
    <definedName name="__gk2" localSheetId="13" hidden="1">#REF!</definedName>
    <definedName name="__gk2" localSheetId="15" hidden="1">#REF!</definedName>
    <definedName name="__gk2" hidden="1">#REF!</definedName>
    <definedName name="__grc1" localSheetId="9">#REF!</definedName>
    <definedName name="__grc1" localSheetId="12">#REF!</definedName>
    <definedName name="__grc1" localSheetId="13">#REF!</definedName>
    <definedName name="__grc1">#REF!</definedName>
    <definedName name="__gti50" localSheetId="9">#REF!</definedName>
    <definedName name="__gti50" localSheetId="12">#REF!</definedName>
    <definedName name="__gti50" localSheetId="13">#REF!</definedName>
    <definedName name="__gti50">#REF!</definedName>
    <definedName name="__gti60" localSheetId="9">#REF!</definedName>
    <definedName name="__gti60" localSheetId="12">#REF!</definedName>
    <definedName name="__gti60" localSheetId="13">#REF!</definedName>
    <definedName name="__gti60">#REF!</definedName>
    <definedName name="__gvd1" localSheetId="9">#REF!</definedName>
    <definedName name="__gvd1" localSheetId="12">#REF!</definedName>
    <definedName name="__gvd1" localSheetId="13">#REF!</definedName>
    <definedName name="__gvd1">#REF!</definedName>
    <definedName name="__gvd10" localSheetId="9">#REF!</definedName>
    <definedName name="__gvd10" localSheetId="12">#REF!</definedName>
    <definedName name="__gvd10" localSheetId="13">#REF!</definedName>
    <definedName name="__gvd10">#REF!</definedName>
    <definedName name="__gvd100" localSheetId="9">#REF!</definedName>
    <definedName name="__gvd100" localSheetId="12">#REF!</definedName>
    <definedName name="__gvd100" localSheetId="14">#REF!</definedName>
    <definedName name="__gvd100" localSheetId="11">#REF!</definedName>
    <definedName name="__gvd100" localSheetId="10">#REF!</definedName>
    <definedName name="__gvd100" localSheetId="7">#REF!</definedName>
    <definedName name="__gvd100" localSheetId="8">#REF!</definedName>
    <definedName name="__gvd100" localSheetId="13">#REF!</definedName>
    <definedName name="__gvd100">#REF!</definedName>
    <definedName name="__gvd15" localSheetId="9">#REF!</definedName>
    <definedName name="__gvd15" localSheetId="12">#REF!</definedName>
    <definedName name="__gvd15" localSheetId="14">#REF!</definedName>
    <definedName name="__gvd15" localSheetId="11">#REF!</definedName>
    <definedName name="__gvd15" localSheetId="10">#REF!</definedName>
    <definedName name="__gvd15" localSheetId="7">#REF!</definedName>
    <definedName name="__gvd15" localSheetId="8">#REF!</definedName>
    <definedName name="__gvd15" localSheetId="13">#REF!</definedName>
    <definedName name="__gvd15">#REF!</definedName>
    <definedName name="__gvd150" localSheetId="9">#REF!</definedName>
    <definedName name="__gvd150" localSheetId="12">#REF!</definedName>
    <definedName name="__gvd150" localSheetId="14">#REF!</definedName>
    <definedName name="__gvd150" localSheetId="11">#REF!</definedName>
    <definedName name="__gvd150" localSheetId="10">#REF!</definedName>
    <definedName name="__gvd150" localSheetId="7">#REF!</definedName>
    <definedName name="__gvd150" localSheetId="8">#REF!</definedName>
    <definedName name="__gvd150" localSheetId="13">#REF!</definedName>
    <definedName name="__gvd150">#REF!</definedName>
    <definedName name="__gvd2" localSheetId="9">#REF!</definedName>
    <definedName name="__gvd2" localSheetId="12">#REF!</definedName>
    <definedName name="__gvd2" localSheetId="13">#REF!</definedName>
    <definedName name="__gvd2">#REF!</definedName>
    <definedName name="__gvd25" localSheetId="9">#REF!</definedName>
    <definedName name="__gvd25" localSheetId="12">#REF!</definedName>
    <definedName name="__gvd25" localSheetId="14">#REF!</definedName>
    <definedName name="__gvd25" localSheetId="11">#REF!</definedName>
    <definedName name="__gvd25" localSheetId="10">#REF!</definedName>
    <definedName name="__gvd25" localSheetId="7">#REF!</definedName>
    <definedName name="__gvd25" localSheetId="8">#REF!</definedName>
    <definedName name="__gvd25" localSheetId="13">#REF!</definedName>
    <definedName name="__gvd25">#REF!</definedName>
    <definedName name="__gvd3" localSheetId="9">#REF!</definedName>
    <definedName name="__gvd3" localSheetId="12">#REF!</definedName>
    <definedName name="__gvd3" localSheetId="13">#REF!</definedName>
    <definedName name="__gvd3">#REF!</definedName>
    <definedName name="__gvd4" localSheetId="9">#REF!</definedName>
    <definedName name="__gvd4" localSheetId="12">#REF!</definedName>
    <definedName name="__gvd4" localSheetId="13">#REF!</definedName>
    <definedName name="__gvd4">#REF!</definedName>
    <definedName name="__gvd5" localSheetId="9">#REF!</definedName>
    <definedName name="__gvd5" localSheetId="12">#REF!</definedName>
    <definedName name="__gvd5" localSheetId="13">#REF!</definedName>
    <definedName name="__gvd5">#REF!</definedName>
    <definedName name="__gvd50" localSheetId="9">#REF!</definedName>
    <definedName name="__gvd50" localSheetId="12">#REF!</definedName>
    <definedName name="__gvd50" localSheetId="14">#REF!</definedName>
    <definedName name="__gvd50" localSheetId="11">#REF!</definedName>
    <definedName name="__gvd50" localSheetId="10">#REF!</definedName>
    <definedName name="__gvd50" localSheetId="7">#REF!</definedName>
    <definedName name="__gvd50" localSheetId="8">#REF!</definedName>
    <definedName name="__gvd50" localSheetId="13">#REF!</definedName>
    <definedName name="__gvd50">#REF!</definedName>
    <definedName name="__gvd6" localSheetId="9">#REF!</definedName>
    <definedName name="__gvd6" localSheetId="12">#REF!</definedName>
    <definedName name="__gvd6" localSheetId="13">#REF!</definedName>
    <definedName name="__gvd6">#REF!</definedName>
    <definedName name="__gvd65" localSheetId="9">#REF!</definedName>
    <definedName name="__gvd65" localSheetId="12">#REF!</definedName>
    <definedName name="__gvd65" localSheetId="14">#REF!</definedName>
    <definedName name="__gvd65" localSheetId="11">#REF!</definedName>
    <definedName name="__gvd65" localSheetId="10">#REF!</definedName>
    <definedName name="__gvd65" localSheetId="7">#REF!</definedName>
    <definedName name="__gvd65" localSheetId="8">#REF!</definedName>
    <definedName name="__gvd65" localSheetId="13">#REF!</definedName>
    <definedName name="__gvd65">#REF!</definedName>
    <definedName name="__gvd8" localSheetId="9">#REF!</definedName>
    <definedName name="__gvd8" localSheetId="12">#REF!</definedName>
    <definedName name="__gvd8" localSheetId="13">#REF!</definedName>
    <definedName name="__gvd8">#REF!</definedName>
    <definedName name="__H66773" localSheetId="9">#REF!</definedName>
    <definedName name="__H66773" localSheetId="12">#REF!</definedName>
    <definedName name="__H66773" localSheetId="13">#REF!</definedName>
    <definedName name="__H66773">#REF!</definedName>
    <definedName name="__HAL1" localSheetId="9">#REF!</definedName>
    <definedName name="__HAL1" localSheetId="12">#REF!</definedName>
    <definedName name="__HAL1" localSheetId="14">#REF!</definedName>
    <definedName name="__HAL1" localSheetId="11">#REF!</definedName>
    <definedName name="__HAL1" localSheetId="10">#REF!</definedName>
    <definedName name="__HAL1" localSheetId="7">#REF!</definedName>
    <definedName name="__HAL1" localSheetId="8">#REF!</definedName>
    <definedName name="__HAL1" localSheetId="13">#REF!</definedName>
    <definedName name="__HAL1">#REF!</definedName>
    <definedName name="__HAL2" localSheetId="9">#REF!</definedName>
    <definedName name="__HAL2" localSheetId="12">#REF!</definedName>
    <definedName name="__HAL2" localSheetId="14">#REF!</definedName>
    <definedName name="__HAL2" localSheetId="11">#REF!</definedName>
    <definedName name="__HAL2" localSheetId="10">#REF!</definedName>
    <definedName name="__HAL2" localSheetId="7">#REF!</definedName>
    <definedName name="__HAL2" localSheetId="8">#REF!</definedName>
    <definedName name="__HAL2" localSheetId="13">#REF!</definedName>
    <definedName name="__HAL2">#REF!</definedName>
    <definedName name="__HAL3" localSheetId="9">#REF!</definedName>
    <definedName name="__HAL3" localSheetId="12">#REF!</definedName>
    <definedName name="__HAL3" localSheetId="14">#REF!</definedName>
    <definedName name="__HAL3" localSheetId="11">#REF!</definedName>
    <definedName name="__HAL3" localSheetId="10">#REF!</definedName>
    <definedName name="__HAL3" localSheetId="7">#REF!</definedName>
    <definedName name="__HAL3" localSheetId="8">#REF!</definedName>
    <definedName name="__HAL3" localSheetId="13">#REF!</definedName>
    <definedName name="__HAL3">#REF!</definedName>
    <definedName name="__HAL4" localSheetId="9">#REF!</definedName>
    <definedName name="__HAL4" localSheetId="12">#REF!</definedName>
    <definedName name="__HAL4" localSheetId="14">#REF!</definedName>
    <definedName name="__HAL4" localSheetId="11">#REF!</definedName>
    <definedName name="__HAL4" localSheetId="10">#REF!</definedName>
    <definedName name="__HAL4" localSheetId="7">#REF!</definedName>
    <definedName name="__HAL4" localSheetId="8">#REF!</definedName>
    <definedName name="__HAL4" localSheetId="13">#REF!</definedName>
    <definedName name="__HAL4">#REF!</definedName>
    <definedName name="__HAL5" localSheetId="9">#REF!</definedName>
    <definedName name="__HAL5" localSheetId="12">#REF!</definedName>
    <definedName name="__HAL5" localSheetId="14">#REF!</definedName>
    <definedName name="__HAL5" localSheetId="11">#REF!</definedName>
    <definedName name="__HAL5" localSheetId="10">#REF!</definedName>
    <definedName name="__HAL5" localSheetId="7">#REF!</definedName>
    <definedName name="__HAL5" localSheetId="8">#REF!</definedName>
    <definedName name="__HAL5" localSheetId="13">#REF!</definedName>
    <definedName name="__HAL5">#REF!</definedName>
    <definedName name="__HAL6" localSheetId="9">#REF!</definedName>
    <definedName name="__HAL6" localSheetId="12">#REF!</definedName>
    <definedName name="__HAL6" localSheetId="14">#REF!</definedName>
    <definedName name="__HAL6" localSheetId="11">#REF!</definedName>
    <definedName name="__HAL6" localSheetId="10">#REF!</definedName>
    <definedName name="__HAL6" localSheetId="7">#REF!</definedName>
    <definedName name="__HAL6" localSheetId="8">#REF!</definedName>
    <definedName name="__HAL6" localSheetId="13">#REF!</definedName>
    <definedName name="__HAL6">#REF!</definedName>
    <definedName name="__HAL7" localSheetId="9">#REF!</definedName>
    <definedName name="__HAL7" localSheetId="12">#REF!</definedName>
    <definedName name="__HAL7" localSheetId="14">#REF!</definedName>
    <definedName name="__HAL7" localSheetId="11">#REF!</definedName>
    <definedName name="__HAL7" localSheetId="10">#REF!</definedName>
    <definedName name="__HAL7" localSheetId="7">#REF!</definedName>
    <definedName name="__HAL7" localSheetId="8">#REF!</definedName>
    <definedName name="__HAL7" localSheetId="13">#REF!</definedName>
    <definedName name="__HAL7">#REF!</definedName>
    <definedName name="__HAL8" localSheetId="9">#REF!</definedName>
    <definedName name="__HAL8" localSheetId="12">#REF!</definedName>
    <definedName name="__HAL8" localSheetId="14">#REF!</definedName>
    <definedName name="__HAL8" localSheetId="11">#REF!</definedName>
    <definedName name="__HAL8" localSheetId="10">#REF!</definedName>
    <definedName name="__HAL8" localSheetId="7">#REF!</definedName>
    <definedName name="__HAL8" localSheetId="8">#REF!</definedName>
    <definedName name="__HAL8" localSheetId="13">#REF!</definedName>
    <definedName name="__HAL8">#REF!</definedName>
    <definedName name="__hdw1" localSheetId="9">#REF!</definedName>
    <definedName name="__hdw1" localSheetId="12">#REF!</definedName>
    <definedName name="__hdw1" localSheetId="14">#REF!</definedName>
    <definedName name="__hdw1" localSheetId="11">#REF!</definedName>
    <definedName name="__hdw1" localSheetId="10">#REF!</definedName>
    <definedName name="__hdw1" localSheetId="7">#REF!</definedName>
    <definedName name="__hdw1" localSheetId="8">#REF!</definedName>
    <definedName name="__hdw1" localSheetId="13">#REF!</definedName>
    <definedName name="__hdw1">#REF!</definedName>
    <definedName name="__HPS3" localSheetId="9">#REF!</definedName>
    <definedName name="__HPS3" localSheetId="12">#REF!</definedName>
    <definedName name="__HPS3" localSheetId="13">#REF!</definedName>
    <definedName name="__HPS3">#REF!</definedName>
    <definedName name="__Ibr1" localSheetId="9">#REF!</definedName>
    <definedName name="__Ibr1" localSheetId="12">#REF!</definedName>
    <definedName name="__Ibr1" localSheetId="13">#REF!</definedName>
    <definedName name="__Ibr1">#REF!</definedName>
    <definedName name="__int1" localSheetId="9">#REF!</definedName>
    <definedName name="__int1" localSheetId="12">#REF!</definedName>
    <definedName name="__int1" localSheetId="13">#REF!</definedName>
    <definedName name="__int1">#REF!</definedName>
    <definedName name="__int2" localSheetId="9">#REF!</definedName>
    <definedName name="__int2" localSheetId="12">#REF!</definedName>
    <definedName name="__int2" localSheetId="13">#REF!</definedName>
    <definedName name="__int2">#REF!</definedName>
    <definedName name="__jk64" localSheetId="9">#REF!</definedName>
    <definedName name="__jk64" localSheetId="12">#REF!</definedName>
    <definedName name="__jk64" localSheetId="13">#REF!</definedName>
    <definedName name="__jk64">#REF!</definedName>
    <definedName name="__jum1" localSheetId="9">#REF!</definedName>
    <definedName name="__jum1" localSheetId="12">#REF!</definedName>
    <definedName name="__jum1" localSheetId="13">#REF!</definedName>
    <definedName name="__jum1">#REF!</definedName>
    <definedName name="__jum10" localSheetId="9">#REF!</definedName>
    <definedName name="__jum10" localSheetId="12">#REF!</definedName>
    <definedName name="__jum10" localSheetId="13">#REF!</definedName>
    <definedName name="__jum10">#REF!</definedName>
    <definedName name="__jum2" localSheetId="9">#REF!</definedName>
    <definedName name="__jum2" localSheetId="12">#REF!</definedName>
    <definedName name="__jum2" localSheetId="13">#REF!</definedName>
    <definedName name="__jum2">#REF!</definedName>
    <definedName name="__jum3" localSheetId="9">#REF!</definedName>
    <definedName name="__jum3" localSheetId="12">#REF!</definedName>
    <definedName name="__jum3" localSheetId="13">#REF!</definedName>
    <definedName name="__jum3">#REF!</definedName>
    <definedName name="__jum4" localSheetId="9">#REF!</definedName>
    <definedName name="__jum4" localSheetId="12">#REF!</definedName>
    <definedName name="__jum4" localSheetId="13">#REF!</definedName>
    <definedName name="__jum4">#REF!</definedName>
    <definedName name="__jum5" localSheetId="9">#REF!</definedName>
    <definedName name="__jum5" localSheetId="12">#REF!</definedName>
    <definedName name="__jum5" localSheetId="13">#REF!</definedName>
    <definedName name="__jum5">#REF!</definedName>
    <definedName name="__jum6" localSheetId="9">#REF!</definedName>
    <definedName name="__jum6" localSheetId="12">#REF!</definedName>
    <definedName name="__jum6" localSheetId="13">#REF!</definedName>
    <definedName name="__jum6">#REF!</definedName>
    <definedName name="__jum7" localSheetId="9">#REF!</definedName>
    <definedName name="__jum7" localSheetId="12">#REF!</definedName>
    <definedName name="__jum7" localSheetId="13">#REF!</definedName>
    <definedName name="__jum7">#REF!</definedName>
    <definedName name="__jum8" localSheetId="9">#REF!</definedName>
    <definedName name="__jum8" localSheetId="12">#REF!</definedName>
    <definedName name="__jum8" localSheetId="13">#REF!</definedName>
    <definedName name="__jum8">#REF!</definedName>
    <definedName name="__jum9" localSheetId="9">#REF!</definedName>
    <definedName name="__jum9" localSheetId="12">#REF!</definedName>
    <definedName name="__jum9" localSheetId="13">#REF!</definedName>
    <definedName name="__jum9">#REF!</definedName>
    <definedName name="__kap11000" localSheetId="9">#REF!</definedName>
    <definedName name="__kap11000" localSheetId="12">#REF!</definedName>
    <definedName name="__kap11000" localSheetId="13">#REF!</definedName>
    <definedName name="__kap11000">#REF!</definedName>
    <definedName name="__kap2200" localSheetId="9">#REF!</definedName>
    <definedName name="__kap2200" localSheetId="12">#REF!</definedName>
    <definedName name="__kap2200" localSheetId="13">#REF!</definedName>
    <definedName name="__kap2200">#REF!</definedName>
    <definedName name="__kap3000" localSheetId="9">#REF!</definedName>
    <definedName name="__kap3000" localSheetId="12">#REF!</definedName>
    <definedName name="__kap3000" localSheetId="13">#REF!</definedName>
    <definedName name="__kap3000">#REF!</definedName>
    <definedName name="__kap4500" localSheetId="9">#REF!</definedName>
    <definedName name="__kap4500" localSheetId="12">#REF!</definedName>
    <definedName name="__kap4500" localSheetId="13">#REF!</definedName>
    <definedName name="__kap4500">#REF!</definedName>
    <definedName name="__kap5500" localSheetId="9">#REF!</definedName>
    <definedName name="__kap5500" localSheetId="12">#REF!</definedName>
    <definedName name="__kap5500" localSheetId="13">#REF!</definedName>
    <definedName name="__kap5500">#REF!</definedName>
    <definedName name="__kap6500" localSheetId="9">#REF!</definedName>
    <definedName name="__kap6500" localSheetId="12">#REF!</definedName>
    <definedName name="__kap6500" localSheetId="13">#REF!</definedName>
    <definedName name="__kap6500">#REF!</definedName>
    <definedName name="__kap9000" localSheetId="9">#REF!</definedName>
    <definedName name="__kap9000" localSheetId="12">#REF!</definedName>
    <definedName name="__kap9000" localSheetId="13">#REF!</definedName>
    <definedName name="__kap9000">#REF!</definedName>
    <definedName name="__kco7" localSheetId="9">#REF!</definedName>
    <definedName name="__kco7" localSheetId="12">#REF!</definedName>
    <definedName name="__kco7" localSheetId="13">#REF!</definedName>
    <definedName name="__kco7">#REF!</definedName>
    <definedName name="__ker2020" localSheetId="9">#REF!</definedName>
    <definedName name="__ker2020" localSheetId="12">#REF!</definedName>
    <definedName name="__ker2020" localSheetId="13">#REF!</definedName>
    <definedName name="__ker2020">#REF!</definedName>
    <definedName name="__ker2025" localSheetId="9">#REF!</definedName>
    <definedName name="__ker2025" localSheetId="12">#REF!</definedName>
    <definedName name="__ker2025" localSheetId="13">#REF!</definedName>
    <definedName name="__ker2025">#REF!</definedName>
    <definedName name="__ker3030" localSheetId="9">#REF!</definedName>
    <definedName name="__ker3030" localSheetId="12">#REF!</definedName>
    <definedName name="__ker3030" localSheetId="13">#REF!</definedName>
    <definedName name="__ker3030">#REF!</definedName>
    <definedName name="__key1" localSheetId="9" hidden="1">#REF!</definedName>
    <definedName name="__key1" localSheetId="12" hidden="1">#REF!</definedName>
    <definedName name="__key1" localSheetId="13" hidden="1">#REF!</definedName>
    <definedName name="__key1" localSheetId="15" hidden="1">#REF!</definedName>
    <definedName name="__key1" hidden="1">#REF!</definedName>
    <definedName name="__kht20" localSheetId="9">#REF!</definedName>
    <definedName name="__kht20" localSheetId="12">#REF!</definedName>
    <definedName name="__kht20" localSheetId="13">#REF!</definedName>
    <definedName name="__kht20">#REF!</definedName>
    <definedName name="__kht40" localSheetId="9">#REF!</definedName>
    <definedName name="__kht40" localSheetId="12">#REF!</definedName>
    <definedName name="__kht40" localSheetId="13">#REF!</definedName>
    <definedName name="__kht40">#REF!</definedName>
    <definedName name="__kht50" localSheetId="9">#REF!</definedName>
    <definedName name="__kht50" localSheetId="12">#REF!</definedName>
    <definedName name="__kht50" localSheetId="13">#REF!</definedName>
    <definedName name="__kht50">#REF!</definedName>
    <definedName name="__KM1">#REF!</definedName>
    <definedName name="__KM2">#REF!</definedName>
    <definedName name="__ko2" localSheetId="9">#REF!</definedName>
    <definedName name="__ko2" localSheetId="12">#REF!</definedName>
    <definedName name="__ko2" localSheetId="13">#REF!</definedName>
    <definedName name="__ko2">#REF!</definedName>
    <definedName name="__kof1">#REF!</definedName>
    <definedName name="__LCM2" localSheetId="9">#REF!</definedName>
    <definedName name="__LCM2" localSheetId="12">#REF!</definedName>
    <definedName name="__LCM2" localSheetId="13">#REF!</definedName>
    <definedName name="__LCM2">#REF!</definedName>
    <definedName name="__LCM3" localSheetId="9">#REF!</definedName>
    <definedName name="__LCM3" localSheetId="12">#REF!</definedName>
    <definedName name="__LCM3" localSheetId="13">#REF!</definedName>
    <definedName name="__LCM3">#REF!</definedName>
    <definedName name="__ld100" localSheetId="9">#REF!</definedName>
    <definedName name="__ld100" localSheetId="12">#REF!</definedName>
    <definedName name="__ld100" localSheetId="13">#REF!</definedName>
    <definedName name="__ld100">#REF!</definedName>
    <definedName name="__ld120" localSheetId="9">#REF!</definedName>
    <definedName name="__ld120" localSheetId="12">#REF!</definedName>
    <definedName name="__ld120" localSheetId="13">#REF!</definedName>
    <definedName name="__ld120">#REF!</definedName>
    <definedName name="__ld50" localSheetId="9">#REF!</definedName>
    <definedName name="__ld50" localSheetId="12">#REF!</definedName>
    <definedName name="__ld50" localSheetId="13">#REF!</definedName>
    <definedName name="__ld50">#REF!</definedName>
    <definedName name="__ld60" localSheetId="9">#REF!</definedName>
    <definedName name="__ld60" localSheetId="12">#REF!</definedName>
    <definedName name="__ld60" localSheetId="13">#REF!</definedName>
    <definedName name="__ld60">#REF!</definedName>
    <definedName name="__ld80" localSheetId="9">#REF!</definedName>
    <definedName name="__ld80" localSheetId="12">#REF!</definedName>
    <definedName name="__ld80" localSheetId="13">#REF!</definedName>
    <definedName name="__ld80">#REF!</definedName>
    <definedName name="__ldp60" localSheetId="9">#REF!</definedName>
    <definedName name="__ldp60" localSheetId="12">#REF!</definedName>
    <definedName name="__ldp60" localSheetId="13">#REF!</definedName>
    <definedName name="__ldp60">#REF!</definedName>
    <definedName name="__lh50" localSheetId="9">#REF!</definedName>
    <definedName name="__lh50" localSheetId="12">#REF!</definedName>
    <definedName name="__lh50" localSheetId="13">#REF!</definedName>
    <definedName name="__lh50">#REF!</definedName>
    <definedName name="__LLL01">#REF!</definedName>
    <definedName name="__LLL02">#REF!</definedName>
    <definedName name="__LLL03">#REF!</definedName>
    <definedName name="__LLL04">#REF!</definedName>
    <definedName name="__LLL05">#REF!</definedName>
    <definedName name="__LLL06">#REF!</definedName>
    <definedName name="__LLL07">#REF!</definedName>
    <definedName name="__LLL08">#REF!</definedName>
    <definedName name="__LLL09">#REF!</definedName>
    <definedName name="__LLL10">#REF!</definedName>
    <definedName name="__LLL11">#REF!</definedName>
    <definedName name="__lmb1" localSheetId="9">#REF!</definedName>
    <definedName name="__lmb1" localSheetId="12">#REF!</definedName>
    <definedName name="__lmb1" localSheetId="13">#REF!</definedName>
    <definedName name="__lmb1">#REF!</definedName>
    <definedName name="__lp100" localSheetId="9">#REF!</definedName>
    <definedName name="__lp100" localSheetId="12">#REF!</definedName>
    <definedName name="__lp100" localSheetId="13">#REF!</definedName>
    <definedName name="__lp100">#REF!</definedName>
    <definedName name="__lp300" localSheetId="9">#REF!</definedName>
    <definedName name="__lp300" localSheetId="12">#REF!</definedName>
    <definedName name="__lp300" localSheetId="13">#REF!</definedName>
    <definedName name="__lp300">#REF!</definedName>
    <definedName name="__lp36" localSheetId="9">#REF!</definedName>
    <definedName name="__lp36" localSheetId="12">#REF!</definedName>
    <definedName name="__lp36" localSheetId="13">#REF!</definedName>
    <definedName name="__lp36">#REF!</definedName>
    <definedName name="__lp500" localSheetId="9">#REF!</definedName>
    <definedName name="__lp500" localSheetId="12">#REF!</definedName>
    <definedName name="__lp500" localSheetId="13">#REF!</definedName>
    <definedName name="__lp500">#REF!</definedName>
    <definedName name="__lp60" localSheetId="9">#REF!</definedName>
    <definedName name="__lp60" localSheetId="12">#REF!</definedName>
    <definedName name="__lp60" localSheetId="13">#REF!</definedName>
    <definedName name="__lp60">#REF!</definedName>
    <definedName name="__lpl11" localSheetId="9">#REF!</definedName>
    <definedName name="__lpl11" localSheetId="12">#REF!</definedName>
    <definedName name="__lpl11" localSheetId="13">#REF!</definedName>
    <definedName name="__lpl11">#REF!</definedName>
    <definedName name="__ls100" localSheetId="9">#REF!</definedName>
    <definedName name="__ls100" localSheetId="12">#REF!</definedName>
    <definedName name="__ls100" localSheetId="13">#REF!</definedName>
    <definedName name="__ls100">#REF!</definedName>
    <definedName name="__ls50" localSheetId="9">#REF!</definedName>
    <definedName name="__ls50" localSheetId="12">#REF!</definedName>
    <definedName name="__ls50" localSheetId="13">#REF!</definedName>
    <definedName name="__ls50">#REF!</definedName>
    <definedName name="__ls60" localSheetId="9">#REF!</definedName>
    <definedName name="__ls60" localSheetId="12">#REF!</definedName>
    <definedName name="__ls60" localSheetId="13">#REF!</definedName>
    <definedName name="__ls60">#REF!</definedName>
    <definedName name="__ls80" localSheetId="9">#REF!</definedName>
    <definedName name="__ls80" localSheetId="12">#REF!</definedName>
    <definedName name="__ls80" localSheetId="13">#REF!</definedName>
    <definedName name="__ls80">#REF!</definedName>
    <definedName name="__MAC12" localSheetId="9">#REF!</definedName>
    <definedName name="__MAC12" localSheetId="12">#REF!</definedName>
    <definedName name="__MAC12" localSheetId="13">#REF!</definedName>
    <definedName name="__MAC12">#REF!</definedName>
    <definedName name="__MAC46" localSheetId="9">#REF!</definedName>
    <definedName name="__MAC46" localSheetId="12">#REF!</definedName>
    <definedName name="__MAC46" localSheetId="13">#REF!</definedName>
    <definedName name="__MAC46">#REF!</definedName>
    <definedName name="__mc2" localSheetId="9">#REF!</definedName>
    <definedName name="__mc2" localSheetId="12">#REF!</definedName>
    <definedName name="__mc2" localSheetId="13">#REF!</definedName>
    <definedName name="__mc2">#REF!</definedName>
    <definedName name="__MDE01" localSheetId="9">#REF!</definedName>
    <definedName name="__MDE01" localSheetId="12">#REF!</definedName>
    <definedName name="__MDE01" localSheetId="14">#REF!</definedName>
    <definedName name="__MDE01" localSheetId="11">#REF!</definedName>
    <definedName name="__MDE01" localSheetId="10">#REF!</definedName>
    <definedName name="__MDE01" localSheetId="7">#REF!</definedName>
    <definedName name="__MDE01" localSheetId="8">#REF!</definedName>
    <definedName name="__MDE01" localSheetId="13">#REF!</definedName>
    <definedName name="__MDE01">#REF!</definedName>
    <definedName name="__MDE02" localSheetId="9">#REF!</definedName>
    <definedName name="__MDE02" localSheetId="12">#REF!</definedName>
    <definedName name="__MDE02" localSheetId="14">#REF!</definedName>
    <definedName name="__MDE02" localSheetId="11">#REF!</definedName>
    <definedName name="__MDE02" localSheetId="10">#REF!</definedName>
    <definedName name="__MDE02" localSheetId="7">#REF!</definedName>
    <definedName name="__MDE02" localSheetId="8">#REF!</definedName>
    <definedName name="__MDE02" localSheetId="13">#REF!</definedName>
    <definedName name="__MDE02">#REF!</definedName>
    <definedName name="__MDE03" localSheetId="9">#REF!</definedName>
    <definedName name="__MDE03" localSheetId="12">#REF!</definedName>
    <definedName name="__MDE03" localSheetId="14">#REF!</definedName>
    <definedName name="__MDE03" localSheetId="11">#REF!</definedName>
    <definedName name="__MDE03" localSheetId="10">#REF!</definedName>
    <definedName name="__MDE03" localSheetId="7">#REF!</definedName>
    <definedName name="__MDE03" localSheetId="8">#REF!</definedName>
    <definedName name="__MDE03" localSheetId="13">#REF!</definedName>
    <definedName name="__MDE03">#REF!</definedName>
    <definedName name="__MDE04" localSheetId="9">#REF!</definedName>
    <definedName name="__MDE04" localSheetId="12">#REF!</definedName>
    <definedName name="__MDE04" localSheetId="14">#REF!</definedName>
    <definedName name="__MDE04" localSheetId="11">#REF!</definedName>
    <definedName name="__MDE04" localSheetId="10">#REF!</definedName>
    <definedName name="__MDE04" localSheetId="7">#REF!</definedName>
    <definedName name="__MDE04" localSheetId="8">#REF!</definedName>
    <definedName name="__MDE04" localSheetId="13">#REF!</definedName>
    <definedName name="__MDE04">#REF!</definedName>
    <definedName name="__MDE05" localSheetId="9">#REF!</definedName>
    <definedName name="__MDE05" localSheetId="12">#REF!</definedName>
    <definedName name="__MDE05" localSheetId="14">#REF!</definedName>
    <definedName name="__MDE05" localSheetId="11">#REF!</definedName>
    <definedName name="__MDE05" localSheetId="10">#REF!</definedName>
    <definedName name="__MDE05" localSheetId="7">#REF!</definedName>
    <definedName name="__MDE05" localSheetId="8">#REF!</definedName>
    <definedName name="__MDE05" localSheetId="13">#REF!</definedName>
    <definedName name="__MDE05">#REF!</definedName>
    <definedName name="__MDE06" localSheetId="9">#REF!</definedName>
    <definedName name="__MDE06" localSheetId="12">#REF!</definedName>
    <definedName name="__MDE06" localSheetId="14">#REF!</definedName>
    <definedName name="__MDE06" localSheetId="11">#REF!</definedName>
    <definedName name="__MDE06" localSheetId="10">#REF!</definedName>
    <definedName name="__MDE06" localSheetId="7">#REF!</definedName>
    <definedName name="__MDE06" localSheetId="8">#REF!</definedName>
    <definedName name="__MDE06" localSheetId="13">#REF!</definedName>
    <definedName name="__MDE06">#REF!</definedName>
    <definedName name="__MDE07" localSheetId="9">#REF!</definedName>
    <definedName name="__MDE07" localSheetId="12">#REF!</definedName>
    <definedName name="__MDE07" localSheetId="14">#REF!</definedName>
    <definedName name="__MDE07" localSheetId="11">#REF!</definedName>
    <definedName name="__MDE07" localSheetId="10">#REF!</definedName>
    <definedName name="__MDE07" localSheetId="7">#REF!</definedName>
    <definedName name="__MDE07" localSheetId="8">#REF!</definedName>
    <definedName name="__MDE07" localSheetId="13">#REF!</definedName>
    <definedName name="__MDE07">#REF!</definedName>
    <definedName name="__MDE08" localSheetId="9">#REF!</definedName>
    <definedName name="__MDE08" localSheetId="12">#REF!</definedName>
    <definedName name="__MDE08" localSheetId="14">#REF!</definedName>
    <definedName name="__MDE08" localSheetId="11">#REF!</definedName>
    <definedName name="__MDE08" localSheetId="10">#REF!</definedName>
    <definedName name="__MDE08" localSheetId="7">#REF!</definedName>
    <definedName name="__MDE08" localSheetId="8">#REF!</definedName>
    <definedName name="__MDE08" localSheetId="13">#REF!</definedName>
    <definedName name="__MDE08">#REF!</definedName>
    <definedName name="__MDE09" localSheetId="9">#REF!</definedName>
    <definedName name="__MDE09" localSheetId="12">#REF!</definedName>
    <definedName name="__MDE09" localSheetId="14">#REF!</definedName>
    <definedName name="__MDE09" localSheetId="11">#REF!</definedName>
    <definedName name="__MDE09" localSheetId="10">#REF!</definedName>
    <definedName name="__MDE09" localSheetId="7">#REF!</definedName>
    <definedName name="__MDE09" localSheetId="8">#REF!</definedName>
    <definedName name="__MDE09" localSheetId="13">#REF!</definedName>
    <definedName name="__MDE09">#REF!</definedName>
    <definedName name="__MDE10" localSheetId="9">#REF!</definedName>
    <definedName name="__MDE10" localSheetId="12">#REF!</definedName>
    <definedName name="__MDE10" localSheetId="14">#REF!</definedName>
    <definedName name="__MDE10" localSheetId="11">#REF!</definedName>
    <definedName name="__MDE10" localSheetId="10">#REF!</definedName>
    <definedName name="__MDE10" localSheetId="7">#REF!</definedName>
    <definedName name="__MDE10" localSheetId="8">#REF!</definedName>
    <definedName name="__MDE10" localSheetId="13">#REF!</definedName>
    <definedName name="__MDE10">#REF!</definedName>
    <definedName name="__MDE11" localSheetId="9">#REF!</definedName>
    <definedName name="__MDE11" localSheetId="12">#REF!</definedName>
    <definedName name="__MDE11" localSheetId="14">#REF!</definedName>
    <definedName name="__MDE11" localSheetId="11">#REF!</definedName>
    <definedName name="__MDE11" localSheetId="10">#REF!</definedName>
    <definedName name="__MDE11" localSheetId="7">#REF!</definedName>
    <definedName name="__MDE11" localSheetId="8">#REF!</definedName>
    <definedName name="__MDE11" localSheetId="13">#REF!</definedName>
    <definedName name="__MDE11">#REF!</definedName>
    <definedName name="__MDE12" localSheetId="9">#REF!</definedName>
    <definedName name="__MDE12" localSheetId="12">#REF!</definedName>
    <definedName name="__MDE12" localSheetId="14">#REF!</definedName>
    <definedName name="__MDE12" localSheetId="11">#REF!</definedName>
    <definedName name="__MDE12" localSheetId="10">#REF!</definedName>
    <definedName name="__MDE12" localSheetId="7">#REF!</definedName>
    <definedName name="__MDE12" localSheetId="8">#REF!</definedName>
    <definedName name="__MDE12" localSheetId="13">#REF!</definedName>
    <definedName name="__MDE12">#REF!</definedName>
    <definedName name="__MDE13" localSheetId="9">#REF!</definedName>
    <definedName name="__MDE13" localSheetId="12">#REF!</definedName>
    <definedName name="__MDE13" localSheetId="14">#REF!</definedName>
    <definedName name="__MDE13" localSheetId="11">#REF!</definedName>
    <definedName name="__MDE13" localSheetId="10">#REF!</definedName>
    <definedName name="__MDE13" localSheetId="7">#REF!</definedName>
    <definedName name="__MDE13" localSheetId="8">#REF!</definedName>
    <definedName name="__MDE13" localSheetId="13">#REF!</definedName>
    <definedName name="__MDE13">#REF!</definedName>
    <definedName name="__MDE14" localSheetId="9">#REF!</definedName>
    <definedName name="__MDE14" localSheetId="12">#REF!</definedName>
    <definedName name="__MDE14" localSheetId="14">#REF!</definedName>
    <definedName name="__MDE14" localSheetId="11">#REF!</definedName>
    <definedName name="__MDE14" localSheetId="10">#REF!</definedName>
    <definedName name="__MDE14" localSheetId="7">#REF!</definedName>
    <definedName name="__MDE14" localSheetId="8">#REF!</definedName>
    <definedName name="__MDE14" localSheetId="13">#REF!</definedName>
    <definedName name="__MDE14">#REF!</definedName>
    <definedName name="__MDE15" localSheetId="9">#REF!</definedName>
    <definedName name="__MDE15" localSheetId="12">#REF!</definedName>
    <definedName name="__MDE15" localSheetId="14">#REF!</definedName>
    <definedName name="__MDE15" localSheetId="11">#REF!</definedName>
    <definedName name="__MDE15" localSheetId="10">#REF!</definedName>
    <definedName name="__MDE15" localSheetId="7">#REF!</definedName>
    <definedName name="__MDE15" localSheetId="8">#REF!</definedName>
    <definedName name="__MDE15" localSheetId="13">#REF!</definedName>
    <definedName name="__MDE15">#REF!</definedName>
    <definedName name="__MDE16" localSheetId="9">#REF!</definedName>
    <definedName name="__MDE16" localSheetId="12">#REF!</definedName>
    <definedName name="__MDE16" localSheetId="14">#REF!</definedName>
    <definedName name="__MDE16" localSheetId="11">#REF!</definedName>
    <definedName name="__MDE16" localSheetId="10">#REF!</definedName>
    <definedName name="__MDE16" localSheetId="7">#REF!</definedName>
    <definedName name="__MDE16" localSheetId="8">#REF!</definedName>
    <definedName name="__MDE16" localSheetId="13">#REF!</definedName>
    <definedName name="__MDE16">#REF!</definedName>
    <definedName name="__MDE17" localSheetId="9">#REF!</definedName>
    <definedName name="__MDE17" localSheetId="12">#REF!</definedName>
    <definedName name="__MDE17" localSheetId="14">#REF!</definedName>
    <definedName name="__MDE17" localSheetId="11">#REF!</definedName>
    <definedName name="__MDE17" localSheetId="10">#REF!</definedName>
    <definedName name="__MDE17" localSheetId="7">#REF!</definedName>
    <definedName name="__MDE17" localSheetId="8">#REF!</definedName>
    <definedName name="__MDE17" localSheetId="13">#REF!</definedName>
    <definedName name="__MDE17">#REF!</definedName>
    <definedName name="__MDE18" localSheetId="9">#REF!</definedName>
    <definedName name="__MDE18" localSheetId="12">#REF!</definedName>
    <definedName name="__MDE18" localSheetId="14">#REF!</definedName>
    <definedName name="__MDE18" localSheetId="11">#REF!</definedName>
    <definedName name="__MDE18" localSheetId="10">#REF!</definedName>
    <definedName name="__MDE18" localSheetId="7">#REF!</definedName>
    <definedName name="__MDE18" localSheetId="8">#REF!</definedName>
    <definedName name="__MDE18" localSheetId="13">#REF!</definedName>
    <definedName name="__MDE18">#REF!</definedName>
    <definedName name="__MDE19" localSheetId="9">#REF!</definedName>
    <definedName name="__MDE19" localSheetId="12">#REF!</definedName>
    <definedName name="__MDE19" localSheetId="14">#REF!</definedName>
    <definedName name="__MDE19" localSheetId="11">#REF!</definedName>
    <definedName name="__MDE19" localSheetId="10">#REF!</definedName>
    <definedName name="__MDE19" localSheetId="7">#REF!</definedName>
    <definedName name="__MDE19" localSheetId="8">#REF!</definedName>
    <definedName name="__MDE19" localSheetId="13">#REF!</definedName>
    <definedName name="__MDE19">#REF!</definedName>
    <definedName name="__MDE20" localSheetId="9">#REF!</definedName>
    <definedName name="__MDE20" localSheetId="12">#REF!</definedName>
    <definedName name="__MDE20" localSheetId="14">#REF!</definedName>
    <definedName name="__MDE20" localSheetId="11">#REF!</definedName>
    <definedName name="__MDE20" localSheetId="10">#REF!</definedName>
    <definedName name="__MDE20" localSheetId="7">#REF!</definedName>
    <definedName name="__MDE20" localSheetId="8">#REF!</definedName>
    <definedName name="__MDE20" localSheetId="13">#REF!</definedName>
    <definedName name="__MDE20">#REF!</definedName>
    <definedName name="__MDE21" localSheetId="9">#REF!</definedName>
    <definedName name="__MDE21" localSheetId="12">#REF!</definedName>
    <definedName name="__MDE21" localSheetId="14">#REF!</definedName>
    <definedName name="__MDE21" localSheetId="11">#REF!</definedName>
    <definedName name="__MDE21" localSheetId="10">#REF!</definedName>
    <definedName name="__MDE21" localSheetId="7">#REF!</definedName>
    <definedName name="__MDE21" localSheetId="8">#REF!</definedName>
    <definedName name="__MDE21" localSheetId="13">#REF!</definedName>
    <definedName name="__MDE21">#REF!</definedName>
    <definedName name="__MDE22" localSheetId="9">#REF!</definedName>
    <definedName name="__MDE22" localSheetId="12">#REF!</definedName>
    <definedName name="__MDE22" localSheetId="14">#REF!</definedName>
    <definedName name="__MDE22" localSheetId="11">#REF!</definedName>
    <definedName name="__MDE22" localSheetId="10">#REF!</definedName>
    <definedName name="__MDE22" localSheetId="7">#REF!</definedName>
    <definedName name="__MDE22" localSheetId="8">#REF!</definedName>
    <definedName name="__MDE22" localSheetId="13">#REF!</definedName>
    <definedName name="__MDE22">#REF!</definedName>
    <definedName name="__MDE23" localSheetId="9">#REF!</definedName>
    <definedName name="__MDE23" localSheetId="12">#REF!</definedName>
    <definedName name="__MDE23" localSheetId="14">#REF!</definedName>
    <definedName name="__MDE23" localSheetId="11">#REF!</definedName>
    <definedName name="__MDE23" localSheetId="10">#REF!</definedName>
    <definedName name="__MDE23" localSheetId="7">#REF!</definedName>
    <definedName name="__MDE23" localSheetId="8">#REF!</definedName>
    <definedName name="__MDE23" localSheetId="13">#REF!</definedName>
    <definedName name="__MDE23">#REF!</definedName>
    <definedName name="__MDE24" localSheetId="9">#REF!</definedName>
    <definedName name="__MDE24" localSheetId="12">#REF!</definedName>
    <definedName name="__MDE24" localSheetId="14">#REF!</definedName>
    <definedName name="__MDE24" localSheetId="11">#REF!</definedName>
    <definedName name="__MDE24" localSheetId="10">#REF!</definedName>
    <definedName name="__MDE24" localSheetId="7">#REF!</definedName>
    <definedName name="__MDE24" localSheetId="8">#REF!</definedName>
    <definedName name="__MDE24" localSheetId="13">#REF!</definedName>
    <definedName name="__MDE24">#REF!</definedName>
    <definedName name="__MDE25" localSheetId="9">#REF!</definedName>
    <definedName name="__MDE25" localSheetId="12">#REF!</definedName>
    <definedName name="__MDE25" localSheetId="14">#REF!</definedName>
    <definedName name="__MDE25" localSheetId="11">#REF!</definedName>
    <definedName name="__MDE25" localSheetId="10">#REF!</definedName>
    <definedName name="__MDE25" localSheetId="7">#REF!</definedName>
    <definedName name="__MDE25" localSheetId="8">#REF!</definedName>
    <definedName name="__MDE25" localSheetId="13">#REF!</definedName>
    <definedName name="__MDE25">#REF!</definedName>
    <definedName name="__MDE26" localSheetId="9">#REF!</definedName>
    <definedName name="__MDE26" localSheetId="12">#REF!</definedName>
    <definedName name="__MDE26" localSheetId="14">#REF!</definedName>
    <definedName name="__MDE26" localSheetId="11">#REF!</definedName>
    <definedName name="__MDE26" localSheetId="10">#REF!</definedName>
    <definedName name="__MDE26" localSheetId="7">#REF!</definedName>
    <definedName name="__MDE26" localSheetId="8">#REF!</definedName>
    <definedName name="__MDE26" localSheetId="13">#REF!</definedName>
    <definedName name="__MDE26">#REF!</definedName>
    <definedName name="__MDE27" localSheetId="9">#REF!</definedName>
    <definedName name="__MDE27" localSheetId="12">#REF!</definedName>
    <definedName name="__MDE27" localSheetId="14">#REF!</definedName>
    <definedName name="__MDE27" localSheetId="11">#REF!</definedName>
    <definedName name="__MDE27" localSheetId="10">#REF!</definedName>
    <definedName name="__MDE27" localSheetId="7">#REF!</definedName>
    <definedName name="__MDE27" localSheetId="8">#REF!</definedName>
    <definedName name="__MDE27" localSheetId="13">#REF!</definedName>
    <definedName name="__MDE27">#REF!</definedName>
    <definedName name="__MDE28" localSheetId="9">#REF!</definedName>
    <definedName name="__MDE28" localSheetId="12">#REF!</definedName>
    <definedName name="__MDE28" localSheetId="14">#REF!</definedName>
    <definedName name="__MDE28" localSheetId="11">#REF!</definedName>
    <definedName name="__MDE28" localSheetId="10">#REF!</definedName>
    <definedName name="__MDE28" localSheetId="7">#REF!</definedName>
    <definedName name="__MDE28" localSheetId="8">#REF!</definedName>
    <definedName name="__MDE28" localSheetId="13">#REF!</definedName>
    <definedName name="__MDE28">#REF!</definedName>
    <definedName name="__MDE29" localSheetId="9">#REF!</definedName>
    <definedName name="__MDE29" localSheetId="12">#REF!</definedName>
    <definedName name="__MDE29" localSheetId="14">#REF!</definedName>
    <definedName name="__MDE29" localSheetId="11">#REF!</definedName>
    <definedName name="__MDE29" localSheetId="10">#REF!</definedName>
    <definedName name="__MDE29" localSheetId="7">#REF!</definedName>
    <definedName name="__MDE29" localSheetId="8">#REF!</definedName>
    <definedName name="__MDE29" localSheetId="13">#REF!</definedName>
    <definedName name="__MDE29">#REF!</definedName>
    <definedName name="__MDE30" localSheetId="9">#REF!</definedName>
    <definedName name="__MDE30" localSheetId="12">#REF!</definedName>
    <definedName name="__MDE30" localSheetId="14">#REF!</definedName>
    <definedName name="__MDE30" localSheetId="11">#REF!</definedName>
    <definedName name="__MDE30" localSheetId="10">#REF!</definedName>
    <definedName name="__MDE30" localSheetId="7">#REF!</definedName>
    <definedName name="__MDE30" localSheetId="8">#REF!</definedName>
    <definedName name="__MDE30" localSheetId="13">#REF!</definedName>
    <definedName name="__MDE30">#REF!</definedName>
    <definedName name="__MDE31" localSheetId="9">#REF!</definedName>
    <definedName name="__MDE31" localSheetId="12">#REF!</definedName>
    <definedName name="__MDE31" localSheetId="14">#REF!</definedName>
    <definedName name="__MDE31" localSheetId="11">#REF!</definedName>
    <definedName name="__MDE31" localSheetId="10">#REF!</definedName>
    <definedName name="__MDE31" localSheetId="7">#REF!</definedName>
    <definedName name="__MDE31" localSheetId="8">#REF!</definedName>
    <definedName name="__MDE31" localSheetId="13">#REF!</definedName>
    <definedName name="__MDE31">#REF!</definedName>
    <definedName name="__MDE32" localSheetId="9">#REF!</definedName>
    <definedName name="__MDE32" localSheetId="12">#REF!</definedName>
    <definedName name="__MDE32" localSheetId="14">#REF!</definedName>
    <definedName name="__MDE32" localSheetId="11">#REF!</definedName>
    <definedName name="__MDE32" localSheetId="10">#REF!</definedName>
    <definedName name="__MDE32" localSheetId="7">#REF!</definedName>
    <definedName name="__MDE32" localSheetId="8">#REF!</definedName>
    <definedName name="__MDE32" localSheetId="13">#REF!</definedName>
    <definedName name="__MDE32">#REF!</definedName>
    <definedName name="__MDE33" localSheetId="9">#REF!</definedName>
    <definedName name="__MDE33" localSheetId="12">#REF!</definedName>
    <definedName name="__MDE33" localSheetId="14">#REF!</definedName>
    <definedName name="__MDE33" localSheetId="11">#REF!</definedName>
    <definedName name="__MDE33" localSheetId="10">#REF!</definedName>
    <definedName name="__MDE33" localSheetId="7">#REF!</definedName>
    <definedName name="__MDE33" localSheetId="8">#REF!</definedName>
    <definedName name="__MDE33" localSheetId="13">#REF!</definedName>
    <definedName name="__MDE33">#REF!</definedName>
    <definedName name="__MDE34" localSheetId="9">#REF!</definedName>
    <definedName name="__MDE34" localSheetId="12">#REF!</definedName>
    <definedName name="__MDE34" localSheetId="14">#REF!</definedName>
    <definedName name="__MDE34" localSheetId="11">#REF!</definedName>
    <definedName name="__MDE34" localSheetId="10">#REF!</definedName>
    <definedName name="__MDE34" localSheetId="7">#REF!</definedName>
    <definedName name="__MDE34" localSheetId="8">#REF!</definedName>
    <definedName name="__MDE34" localSheetId="13">#REF!</definedName>
    <definedName name="__MDE34">#REF!</definedName>
    <definedName name="__MDE35">#REF!</definedName>
    <definedName name="__MDE36" localSheetId="9">#REF!</definedName>
    <definedName name="__MDE36" localSheetId="12">#REF!</definedName>
    <definedName name="__MDE36" localSheetId="14">#REF!</definedName>
    <definedName name="__MDE36" localSheetId="11">#REF!</definedName>
    <definedName name="__MDE36" localSheetId="10">#REF!</definedName>
    <definedName name="__MDE36" localSheetId="7">#REF!</definedName>
    <definedName name="__MDE36" localSheetId="8">#REF!</definedName>
    <definedName name="__MDE36" localSheetId="13">#REF!</definedName>
    <definedName name="__MDE36">#REF!</definedName>
    <definedName name="__MDE37" localSheetId="9">#REF!</definedName>
    <definedName name="__MDE37" localSheetId="12">#REF!</definedName>
    <definedName name="__MDE37" localSheetId="14">#REF!</definedName>
    <definedName name="__MDE37" localSheetId="11">#REF!</definedName>
    <definedName name="__MDE37" localSheetId="10">#REF!</definedName>
    <definedName name="__MDE37" localSheetId="7">#REF!</definedName>
    <definedName name="__MDE37" localSheetId="8">#REF!</definedName>
    <definedName name="__MDE37" localSheetId="13">#REF!</definedName>
    <definedName name="__MDE37">#REF!</definedName>
    <definedName name="__MDE38" localSheetId="9">#REF!</definedName>
    <definedName name="__MDE38" localSheetId="12">#REF!</definedName>
    <definedName name="__MDE38" localSheetId="14">#REF!</definedName>
    <definedName name="__MDE38" localSheetId="11">#REF!</definedName>
    <definedName name="__MDE38" localSheetId="10">#REF!</definedName>
    <definedName name="__MDE38" localSheetId="7">#REF!</definedName>
    <definedName name="__MDE38" localSheetId="8">#REF!</definedName>
    <definedName name="__MDE38" localSheetId="13">#REF!</definedName>
    <definedName name="__MDE38">#REF!</definedName>
    <definedName name="__MDE39" localSheetId="9">#REF!</definedName>
    <definedName name="__MDE39" localSheetId="12">#REF!</definedName>
    <definedName name="__MDE39" localSheetId="14">#REF!</definedName>
    <definedName name="__MDE39" localSheetId="11">#REF!</definedName>
    <definedName name="__MDE39" localSheetId="10">#REF!</definedName>
    <definedName name="__MDE39" localSheetId="7">#REF!</definedName>
    <definedName name="__MDE39" localSheetId="8">#REF!</definedName>
    <definedName name="__MDE39" localSheetId="13">#REF!</definedName>
    <definedName name="__MDE39">#REF!</definedName>
    <definedName name="__MDE40" localSheetId="9">#REF!</definedName>
    <definedName name="__MDE40" localSheetId="12">#REF!</definedName>
    <definedName name="__MDE40" localSheetId="14">#REF!</definedName>
    <definedName name="__MDE40" localSheetId="11">#REF!</definedName>
    <definedName name="__MDE40" localSheetId="10">#REF!</definedName>
    <definedName name="__MDE40" localSheetId="7">#REF!</definedName>
    <definedName name="__MDE40" localSheetId="8">#REF!</definedName>
    <definedName name="__MDE40" localSheetId="13">#REF!</definedName>
    <definedName name="__MDE40">#REF!</definedName>
    <definedName name="__MDE41" localSheetId="9">#REF!</definedName>
    <definedName name="__MDE41" localSheetId="12">#REF!</definedName>
    <definedName name="__MDE41" localSheetId="14">#REF!</definedName>
    <definedName name="__MDE41" localSheetId="11">#REF!</definedName>
    <definedName name="__MDE41" localSheetId="10">#REF!</definedName>
    <definedName name="__MDE41" localSheetId="7">#REF!</definedName>
    <definedName name="__MDE41" localSheetId="8">#REF!</definedName>
    <definedName name="__MDE41" localSheetId="13">#REF!</definedName>
    <definedName name="__MDE41">#REF!</definedName>
    <definedName name="__MDE42" localSheetId="9">#REF!</definedName>
    <definedName name="__MDE42" localSheetId="12">#REF!</definedName>
    <definedName name="__MDE42" localSheetId="14">#REF!</definedName>
    <definedName name="__MDE42" localSheetId="11">#REF!</definedName>
    <definedName name="__MDE42" localSheetId="10">#REF!</definedName>
    <definedName name="__MDE42" localSheetId="7">#REF!</definedName>
    <definedName name="__MDE42" localSheetId="8">#REF!</definedName>
    <definedName name="__MDE42" localSheetId="13">#REF!</definedName>
    <definedName name="__MDE42">#REF!</definedName>
    <definedName name="__MDE43" localSheetId="9">#REF!</definedName>
    <definedName name="__MDE43" localSheetId="12">#REF!</definedName>
    <definedName name="__MDE43" localSheetId="14">#REF!</definedName>
    <definedName name="__MDE43" localSheetId="11">#REF!</definedName>
    <definedName name="__MDE43" localSheetId="10">#REF!</definedName>
    <definedName name="__MDE43" localSheetId="7">#REF!</definedName>
    <definedName name="__MDE43" localSheetId="8">#REF!</definedName>
    <definedName name="__MDE43" localSheetId="13">#REF!</definedName>
    <definedName name="__MDE43">#REF!</definedName>
    <definedName name="__MDE44" localSheetId="9">#REF!</definedName>
    <definedName name="__MDE44" localSheetId="12">#REF!</definedName>
    <definedName name="__MDE44" localSheetId="14">#REF!</definedName>
    <definedName name="__MDE44" localSheetId="11">#REF!</definedName>
    <definedName name="__MDE44" localSheetId="10">#REF!</definedName>
    <definedName name="__MDE44" localSheetId="7">#REF!</definedName>
    <definedName name="__MDE44" localSheetId="8">#REF!</definedName>
    <definedName name="__MDE44" localSheetId="13">#REF!</definedName>
    <definedName name="__MDE44">#REF!</definedName>
    <definedName name="__MDE45" localSheetId="9">#REF!</definedName>
    <definedName name="__MDE45" localSheetId="12">#REF!</definedName>
    <definedName name="__MDE45" localSheetId="14">#REF!</definedName>
    <definedName name="__MDE45" localSheetId="11">#REF!</definedName>
    <definedName name="__MDE45" localSheetId="10">#REF!</definedName>
    <definedName name="__MDE45" localSheetId="7">#REF!</definedName>
    <definedName name="__MDE45" localSheetId="8">#REF!</definedName>
    <definedName name="__MDE45" localSheetId="13">#REF!</definedName>
    <definedName name="__MDE45">#REF!</definedName>
    <definedName name="__MDE46" localSheetId="9">#REF!</definedName>
    <definedName name="__MDE46" localSheetId="12">#REF!</definedName>
    <definedName name="__MDE46" localSheetId="14">#REF!</definedName>
    <definedName name="__MDE46" localSheetId="11">#REF!</definedName>
    <definedName name="__MDE46" localSheetId="10">#REF!</definedName>
    <definedName name="__MDE46" localSheetId="7">#REF!</definedName>
    <definedName name="__MDE46" localSheetId="8">#REF!</definedName>
    <definedName name="__MDE46" localSheetId="13">#REF!</definedName>
    <definedName name="__MDE46">#REF!</definedName>
    <definedName name="__MDE47" localSheetId="9">#REF!</definedName>
    <definedName name="__MDE47" localSheetId="12">#REF!</definedName>
    <definedName name="__MDE47" localSheetId="14">#REF!</definedName>
    <definedName name="__MDE47" localSheetId="11">#REF!</definedName>
    <definedName name="__MDE47" localSheetId="10">#REF!</definedName>
    <definedName name="__MDE47" localSheetId="7">#REF!</definedName>
    <definedName name="__MDE47" localSheetId="8">#REF!</definedName>
    <definedName name="__MDE47" localSheetId="13">#REF!</definedName>
    <definedName name="__MDE47">#REF!</definedName>
    <definedName name="__MDE48" localSheetId="9">#REF!</definedName>
    <definedName name="__MDE48" localSheetId="12">#REF!</definedName>
    <definedName name="__MDE48" localSheetId="14">#REF!</definedName>
    <definedName name="__MDE48" localSheetId="11">#REF!</definedName>
    <definedName name="__MDE48" localSheetId="10">#REF!</definedName>
    <definedName name="__MDE48" localSheetId="7">#REF!</definedName>
    <definedName name="__MDE48" localSheetId="8">#REF!</definedName>
    <definedName name="__MDE48" localSheetId="13">#REF!</definedName>
    <definedName name="__MDE48">#REF!</definedName>
    <definedName name="__MDE49" localSheetId="9">#REF!</definedName>
    <definedName name="__MDE49" localSheetId="12">#REF!</definedName>
    <definedName name="__MDE49" localSheetId="14">#REF!</definedName>
    <definedName name="__MDE49" localSheetId="11">#REF!</definedName>
    <definedName name="__MDE49" localSheetId="10">#REF!</definedName>
    <definedName name="__MDE49" localSheetId="7">#REF!</definedName>
    <definedName name="__MDE49" localSheetId="8">#REF!</definedName>
    <definedName name="__MDE49" localSheetId="13">#REF!</definedName>
    <definedName name="__MDE49">#REF!</definedName>
    <definedName name="__MDE50" localSheetId="9">#REF!</definedName>
    <definedName name="__MDE50" localSheetId="12">#REF!</definedName>
    <definedName name="__MDE50" localSheetId="14">#REF!</definedName>
    <definedName name="__MDE50" localSheetId="11">#REF!</definedName>
    <definedName name="__MDE50" localSheetId="10">#REF!</definedName>
    <definedName name="__MDE50" localSheetId="7">#REF!</definedName>
    <definedName name="__MDE50" localSheetId="8">#REF!</definedName>
    <definedName name="__MDE50" localSheetId="13">#REF!</definedName>
    <definedName name="__MDE50">#REF!</definedName>
    <definedName name="__MDE51" localSheetId="9">#REF!</definedName>
    <definedName name="__MDE51" localSheetId="12">#REF!</definedName>
    <definedName name="__MDE51" localSheetId="14">#REF!</definedName>
    <definedName name="__MDE51" localSheetId="11">#REF!</definedName>
    <definedName name="__MDE51" localSheetId="10">#REF!</definedName>
    <definedName name="__MDE51" localSheetId="7">#REF!</definedName>
    <definedName name="__MDE51" localSheetId="8">#REF!</definedName>
    <definedName name="__MDE51" localSheetId="13">#REF!</definedName>
    <definedName name="__MDE51">#REF!</definedName>
    <definedName name="__MDE52" localSheetId="9">#REF!</definedName>
    <definedName name="__MDE52" localSheetId="12">#REF!</definedName>
    <definedName name="__MDE52" localSheetId="14">#REF!</definedName>
    <definedName name="__MDE52" localSheetId="11">#REF!</definedName>
    <definedName name="__MDE52" localSheetId="10">#REF!</definedName>
    <definedName name="__MDE52" localSheetId="7">#REF!</definedName>
    <definedName name="__MDE52" localSheetId="8">#REF!</definedName>
    <definedName name="__MDE52" localSheetId="13">#REF!</definedName>
    <definedName name="__MDE52">#REF!</definedName>
    <definedName name="__MDE53" localSheetId="9">#REF!</definedName>
    <definedName name="__MDE53" localSheetId="12">#REF!</definedName>
    <definedName name="__MDE53" localSheetId="14">#REF!</definedName>
    <definedName name="__MDE53" localSheetId="11">#REF!</definedName>
    <definedName name="__MDE53" localSheetId="10">#REF!</definedName>
    <definedName name="__MDE53" localSheetId="7">#REF!</definedName>
    <definedName name="__MDE53" localSheetId="8">#REF!</definedName>
    <definedName name="__MDE53" localSheetId="13">#REF!</definedName>
    <definedName name="__MDE53">#REF!</definedName>
    <definedName name="__MDE54" localSheetId="9">#REF!</definedName>
    <definedName name="__MDE54" localSheetId="12">#REF!</definedName>
    <definedName name="__MDE54" localSheetId="14">#REF!</definedName>
    <definedName name="__MDE54" localSheetId="11">#REF!</definedName>
    <definedName name="__MDE54" localSheetId="10">#REF!</definedName>
    <definedName name="__MDE54" localSheetId="7">#REF!</definedName>
    <definedName name="__MDE54" localSheetId="8">#REF!</definedName>
    <definedName name="__MDE54" localSheetId="13">#REF!</definedName>
    <definedName name="__MDE54">#REF!</definedName>
    <definedName name="__MDE55" localSheetId="9">#REF!</definedName>
    <definedName name="__MDE55" localSheetId="12">#REF!</definedName>
    <definedName name="__MDE55" localSheetId="14">#REF!</definedName>
    <definedName name="__MDE55" localSheetId="11">#REF!</definedName>
    <definedName name="__MDE55" localSheetId="10">#REF!</definedName>
    <definedName name="__MDE55" localSheetId="7">#REF!</definedName>
    <definedName name="__MDE55" localSheetId="8">#REF!</definedName>
    <definedName name="__MDE55" localSheetId="13">#REF!</definedName>
    <definedName name="__MDE55">#REF!</definedName>
    <definedName name="__MDE56" localSheetId="9">#REF!</definedName>
    <definedName name="__MDE56" localSheetId="12">#REF!</definedName>
    <definedName name="__MDE56" localSheetId="14">#REF!</definedName>
    <definedName name="__MDE56" localSheetId="11">#REF!</definedName>
    <definedName name="__MDE56" localSheetId="10">#REF!</definedName>
    <definedName name="__MDE56" localSheetId="7">#REF!</definedName>
    <definedName name="__MDE56" localSheetId="8">#REF!</definedName>
    <definedName name="__MDE56" localSheetId="13">#REF!</definedName>
    <definedName name="__MDE56">#REF!</definedName>
    <definedName name="__MDE57" localSheetId="9">#REF!</definedName>
    <definedName name="__MDE57" localSheetId="12">#REF!</definedName>
    <definedName name="__MDE57" localSheetId="14">#REF!</definedName>
    <definedName name="__MDE57" localSheetId="11">#REF!</definedName>
    <definedName name="__MDE57" localSheetId="10">#REF!</definedName>
    <definedName name="__MDE57" localSheetId="7">#REF!</definedName>
    <definedName name="__MDE57" localSheetId="8">#REF!</definedName>
    <definedName name="__MDE57" localSheetId="13">#REF!</definedName>
    <definedName name="__MDE57">#REF!</definedName>
    <definedName name="__MDE58" localSheetId="9">#REF!</definedName>
    <definedName name="__MDE58" localSheetId="12">#REF!</definedName>
    <definedName name="__MDE58" localSheetId="14">#REF!</definedName>
    <definedName name="__MDE58" localSheetId="11">#REF!</definedName>
    <definedName name="__MDE58" localSheetId="10">#REF!</definedName>
    <definedName name="__MDE58" localSheetId="7">#REF!</definedName>
    <definedName name="__MDE58" localSheetId="8">#REF!</definedName>
    <definedName name="__MDE58" localSheetId="13">#REF!</definedName>
    <definedName name="__MDE58">#REF!</definedName>
    <definedName name="__MDE59" localSheetId="9">#REF!</definedName>
    <definedName name="__MDE59" localSheetId="12">#REF!</definedName>
    <definedName name="__MDE59" localSheetId="14">#REF!</definedName>
    <definedName name="__MDE59" localSheetId="11">#REF!</definedName>
    <definedName name="__MDE59" localSheetId="10">#REF!</definedName>
    <definedName name="__MDE59" localSheetId="7">#REF!</definedName>
    <definedName name="__MDE59" localSheetId="8">#REF!</definedName>
    <definedName name="__MDE59" localSheetId="13">#REF!</definedName>
    <definedName name="__MDE59">#REF!</definedName>
    <definedName name="__MDE60" localSheetId="9">#REF!</definedName>
    <definedName name="__MDE60" localSheetId="12">#REF!</definedName>
    <definedName name="__MDE60" localSheetId="14">#REF!</definedName>
    <definedName name="__MDE60" localSheetId="11">#REF!</definedName>
    <definedName name="__MDE60" localSheetId="10">#REF!</definedName>
    <definedName name="__MDE60" localSheetId="7">#REF!</definedName>
    <definedName name="__MDE60" localSheetId="8">#REF!</definedName>
    <definedName name="__MDE60" localSheetId="13">#REF!</definedName>
    <definedName name="__MDE60">#REF!</definedName>
    <definedName name="__MDE61" localSheetId="9">#REF!</definedName>
    <definedName name="__MDE61" localSheetId="12">#REF!</definedName>
    <definedName name="__MDE61" localSheetId="14">#REF!</definedName>
    <definedName name="__MDE61" localSheetId="11">#REF!</definedName>
    <definedName name="__MDE61" localSheetId="10">#REF!</definedName>
    <definedName name="__MDE61" localSheetId="7">#REF!</definedName>
    <definedName name="__MDE61" localSheetId="8">#REF!</definedName>
    <definedName name="__MDE61" localSheetId="13">#REF!</definedName>
    <definedName name="__MDE61">#REF!</definedName>
    <definedName name="__MDE62" localSheetId="9">#REF!</definedName>
    <definedName name="__MDE62" localSheetId="12">#REF!</definedName>
    <definedName name="__MDE62" localSheetId="14">#REF!</definedName>
    <definedName name="__MDE62" localSheetId="11">#REF!</definedName>
    <definedName name="__MDE62" localSheetId="10">#REF!</definedName>
    <definedName name="__MDE62" localSheetId="7">#REF!</definedName>
    <definedName name="__MDE62" localSheetId="8">#REF!</definedName>
    <definedName name="__MDE62" localSheetId="13">#REF!</definedName>
    <definedName name="__MDE62">#REF!</definedName>
    <definedName name="__MDE63" localSheetId="9">#REF!</definedName>
    <definedName name="__MDE63" localSheetId="12">#REF!</definedName>
    <definedName name="__MDE63" localSheetId="14">#REF!</definedName>
    <definedName name="__MDE63" localSheetId="11">#REF!</definedName>
    <definedName name="__MDE63" localSheetId="10">#REF!</definedName>
    <definedName name="__MDE63" localSheetId="7">#REF!</definedName>
    <definedName name="__MDE63" localSheetId="8">#REF!</definedName>
    <definedName name="__MDE63" localSheetId="13">#REF!</definedName>
    <definedName name="__MDE63">#REF!</definedName>
    <definedName name="__MDE64" localSheetId="9">#REF!</definedName>
    <definedName name="__MDE64" localSheetId="12">#REF!</definedName>
    <definedName name="__MDE64" localSheetId="14">#REF!</definedName>
    <definedName name="__MDE64" localSheetId="11">#REF!</definedName>
    <definedName name="__MDE64" localSheetId="10">#REF!</definedName>
    <definedName name="__MDE64" localSheetId="7">#REF!</definedName>
    <definedName name="__MDE64" localSheetId="8">#REF!</definedName>
    <definedName name="__MDE64" localSheetId="13">#REF!</definedName>
    <definedName name="__MDE64">#REF!</definedName>
    <definedName name="__MDE65" localSheetId="9">#REF!</definedName>
    <definedName name="__MDE65" localSheetId="12">#REF!</definedName>
    <definedName name="__MDE65" localSheetId="14">#REF!</definedName>
    <definedName name="__MDE65" localSheetId="11">#REF!</definedName>
    <definedName name="__MDE65" localSheetId="10">#REF!</definedName>
    <definedName name="__MDE65" localSheetId="7">#REF!</definedName>
    <definedName name="__MDE65" localSheetId="8">#REF!</definedName>
    <definedName name="__MDE65" localSheetId="13">#REF!</definedName>
    <definedName name="__MDE65">#REF!</definedName>
    <definedName name="__MDE66" localSheetId="9">#REF!</definedName>
    <definedName name="__MDE66" localSheetId="12">#REF!</definedName>
    <definedName name="__MDE66" localSheetId="14">#REF!</definedName>
    <definedName name="__MDE66" localSheetId="11">#REF!</definedName>
    <definedName name="__MDE66" localSheetId="10">#REF!</definedName>
    <definedName name="__MDE66" localSheetId="7">#REF!</definedName>
    <definedName name="__MDE66" localSheetId="8">#REF!</definedName>
    <definedName name="__MDE66" localSheetId="13">#REF!</definedName>
    <definedName name="__MDE66">#REF!</definedName>
    <definedName name="__MDE67" localSheetId="9">#REF!</definedName>
    <definedName name="__MDE67" localSheetId="12">#REF!</definedName>
    <definedName name="__MDE67" localSheetId="14">#REF!</definedName>
    <definedName name="__MDE67" localSheetId="11">#REF!</definedName>
    <definedName name="__MDE67" localSheetId="10">#REF!</definedName>
    <definedName name="__MDE67" localSheetId="7">#REF!</definedName>
    <definedName name="__MDE67" localSheetId="8">#REF!</definedName>
    <definedName name="__MDE67" localSheetId="13">#REF!</definedName>
    <definedName name="__MDE67">#REF!</definedName>
    <definedName name="__MDE68" localSheetId="9">#REF!</definedName>
    <definedName name="__MDE68" localSheetId="12">#REF!</definedName>
    <definedName name="__MDE68" localSheetId="14">#REF!</definedName>
    <definedName name="__MDE68" localSheetId="11">#REF!</definedName>
    <definedName name="__MDE68" localSheetId="10">#REF!</definedName>
    <definedName name="__MDE68" localSheetId="7">#REF!</definedName>
    <definedName name="__MDE68" localSheetId="8">#REF!</definedName>
    <definedName name="__MDE68" localSheetId="13">#REF!</definedName>
    <definedName name="__MDE68">#REF!</definedName>
    <definedName name="__ME01" localSheetId="9">#REF!</definedName>
    <definedName name="__ME01" localSheetId="12">#REF!</definedName>
    <definedName name="__ME01" localSheetId="14">#REF!</definedName>
    <definedName name="__ME01" localSheetId="11">#REF!</definedName>
    <definedName name="__ME01" localSheetId="10">#REF!</definedName>
    <definedName name="__ME01" localSheetId="7">#REF!</definedName>
    <definedName name="__ME01" localSheetId="8">#REF!</definedName>
    <definedName name="__ME01" localSheetId="13">#REF!</definedName>
    <definedName name="__ME01">#REF!</definedName>
    <definedName name="__ME02" localSheetId="9">#REF!</definedName>
    <definedName name="__ME02" localSheetId="12">#REF!</definedName>
    <definedName name="__ME02" localSheetId="14">#REF!</definedName>
    <definedName name="__ME02" localSheetId="11">#REF!</definedName>
    <definedName name="__ME02" localSheetId="10">#REF!</definedName>
    <definedName name="__ME02" localSheetId="7">#REF!</definedName>
    <definedName name="__ME02" localSheetId="8">#REF!</definedName>
    <definedName name="__ME02" localSheetId="13">#REF!</definedName>
    <definedName name="__ME02">#REF!</definedName>
    <definedName name="__ME03" localSheetId="9">#REF!</definedName>
    <definedName name="__ME03" localSheetId="12">#REF!</definedName>
    <definedName name="__ME03" localSheetId="14">#REF!</definedName>
    <definedName name="__ME03" localSheetId="11">#REF!</definedName>
    <definedName name="__ME03" localSheetId="10">#REF!</definedName>
    <definedName name="__ME03" localSheetId="7">#REF!</definedName>
    <definedName name="__ME03" localSheetId="8">#REF!</definedName>
    <definedName name="__ME03" localSheetId="13">#REF!</definedName>
    <definedName name="__ME03">#REF!</definedName>
    <definedName name="__ME04" localSheetId="9">#REF!</definedName>
    <definedName name="__ME04" localSheetId="12">#REF!</definedName>
    <definedName name="__ME04" localSheetId="14">#REF!</definedName>
    <definedName name="__ME04" localSheetId="11">#REF!</definedName>
    <definedName name="__ME04" localSheetId="10">#REF!</definedName>
    <definedName name="__ME04" localSheetId="7">#REF!</definedName>
    <definedName name="__ME04" localSheetId="8">#REF!</definedName>
    <definedName name="__ME04" localSheetId="13">#REF!</definedName>
    <definedName name="__ME04">#REF!</definedName>
    <definedName name="__ME05" localSheetId="9">#REF!</definedName>
    <definedName name="__ME05" localSheetId="12">#REF!</definedName>
    <definedName name="__ME05" localSheetId="14">#REF!</definedName>
    <definedName name="__ME05" localSheetId="11">#REF!</definedName>
    <definedName name="__ME05" localSheetId="10">#REF!</definedName>
    <definedName name="__ME05" localSheetId="7">#REF!</definedName>
    <definedName name="__ME05" localSheetId="8">#REF!</definedName>
    <definedName name="__ME05" localSheetId="13">#REF!</definedName>
    <definedName name="__ME05">#REF!</definedName>
    <definedName name="__ME06" localSheetId="9">#REF!</definedName>
    <definedName name="__ME06" localSheetId="12">#REF!</definedName>
    <definedName name="__ME06" localSheetId="14">#REF!</definedName>
    <definedName name="__ME06" localSheetId="11">#REF!</definedName>
    <definedName name="__ME06" localSheetId="10">#REF!</definedName>
    <definedName name="__ME06" localSheetId="7">#REF!</definedName>
    <definedName name="__ME06" localSheetId="8">#REF!</definedName>
    <definedName name="__ME06" localSheetId="13">#REF!</definedName>
    <definedName name="__ME06">#REF!</definedName>
    <definedName name="__ME07" localSheetId="9">#REF!</definedName>
    <definedName name="__ME07" localSheetId="12">#REF!</definedName>
    <definedName name="__ME07" localSheetId="14">#REF!</definedName>
    <definedName name="__ME07" localSheetId="11">#REF!</definedName>
    <definedName name="__ME07" localSheetId="10">#REF!</definedName>
    <definedName name="__ME07" localSheetId="7">#REF!</definedName>
    <definedName name="__ME07" localSheetId="8">#REF!</definedName>
    <definedName name="__ME07" localSheetId="13">#REF!</definedName>
    <definedName name="__ME07">#REF!</definedName>
    <definedName name="__ME08" localSheetId="9">#REF!</definedName>
    <definedName name="__ME08" localSheetId="12">#REF!</definedName>
    <definedName name="__ME08" localSheetId="14">#REF!</definedName>
    <definedName name="__ME08" localSheetId="11">#REF!</definedName>
    <definedName name="__ME08" localSheetId="10">#REF!</definedName>
    <definedName name="__ME08" localSheetId="7">#REF!</definedName>
    <definedName name="__ME08" localSheetId="8">#REF!</definedName>
    <definedName name="__ME08" localSheetId="13">#REF!</definedName>
    <definedName name="__ME08">#REF!</definedName>
    <definedName name="__ME09" localSheetId="9">#REF!</definedName>
    <definedName name="__ME09" localSheetId="12">#REF!</definedName>
    <definedName name="__ME09" localSheetId="14">#REF!</definedName>
    <definedName name="__ME09" localSheetId="11">#REF!</definedName>
    <definedName name="__ME09" localSheetId="10">#REF!</definedName>
    <definedName name="__ME09" localSheetId="7">#REF!</definedName>
    <definedName name="__ME09" localSheetId="8">#REF!</definedName>
    <definedName name="__ME09" localSheetId="13">#REF!</definedName>
    <definedName name="__ME09">#REF!</definedName>
    <definedName name="__ME10" localSheetId="9">#REF!</definedName>
    <definedName name="__ME10" localSheetId="12">#REF!</definedName>
    <definedName name="__ME10" localSheetId="14">#REF!</definedName>
    <definedName name="__ME10" localSheetId="11">#REF!</definedName>
    <definedName name="__ME10" localSheetId="10">#REF!</definedName>
    <definedName name="__ME10" localSheetId="7">#REF!</definedName>
    <definedName name="__ME10" localSheetId="8">#REF!</definedName>
    <definedName name="__ME10" localSheetId="13">#REF!</definedName>
    <definedName name="__ME10">#REF!</definedName>
    <definedName name="__ME11" localSheetId="9">#REF!</definedName>
    <definedName name="__ME11" localSheetId="12">#REF!</definedName>
    <definedName name="__ME11" localSheetId="14">#REF!</definedName>
    <definedName name="__ME11" localSheetId="11">#REF!</definedName>
    <definedName name="__ME11" localSheetId="10">#REF!</definedName>
    <definedName name="__ME11" localSheetId="7">#REF!</definedName>
    <definedName name="__ME11" localSheetId="8">#REF!</definedName>
    <definedName name="__ME11" localSheetId="13">#REF!</definedName>
    <definedName name="__ME11">#REF!</definedName>
    <definedName name="__ME12" localSheetId="9">#REF!</definedName>
    <definedName name="__ME12" localSheetId="12">#REF!</definedName>
    <definedName name="__ME12" localSheetId="14">#REF!</definedName>
    <definedName name="__ME12" localSheetId="11">#REF!</definedName>
    <definedName name="__ME12" localSheetId="10">#REF!</definedName>
    <definedName name="__ME12" localSheetId="7">#REF!</definedName>
    <definedName name="__ME12" localSheetId="8">#REF!</definedName>
    <definedName name="__ME12" localSheetId="13">#REF!</definedName>
    <definedName name="__ME12">#REF!</definedName>
    <definedName name="__ME13" localSheetId="9">#REF!</definedName>
    <definedName name="__ME13" localSheetId="12">#REF!</definedName>
    <definedName name="__ME13" localSheetId="14">#REF!</definedName>
    <definedName name="__ME13" localSheetId="11">#REF!</definedName>
    <definedName name="__ME13" localSheetId="10">#REF!</definedName>
    <definedName name="__ME13" localSheetId="7">#REF!</definedName>
    <definedName name="__ME13" localSheetId="8">#REF!</definedName>
    <definedName name="__ME13" localSheetId="13">#REF!</definedName>
    <definedName name="__ME13">#REF!</definedName>
    <definedName name="__ME14" localSheetId="9">#REF!</definedName>
    <definedName name="__ME14" localSheetId="12">#REF!</definedName>
    <definedName name="__ME14" localSheetId="14">#REF!</definedName>
    <definedName name="__ME14" localSheetId="11">#REF!</definedName>
    <definedName name="__ME14" localSheetId="10">#REF!</definedName>
    <definedName name="__ME14" localSheetId="7">#REF!</definedName>
    <definedName name="__ME14" localSheetId="8">#REF!</definedName>
    <definedName name="__ME14" localSheetId="13">#REF!</definedName>
    <definedName name="__ME14">#REF!</definedName>
    <definedName name="__ME15" localSheetId="9">#REF!</definedName>
    <definedName name="__ME15" localSheetId="12">#REF!</definedName>
    <definedName name="__ME15" localSheetId="14">#REF!</definedName>
    <definedName name="__ME15" localSheetId="11">#REF!</definedName>
    <definedName name="__ME15" localSheetId="10">#REF!</definedName>
    <definedName name="__ME15" localSheetId="7">#REF!</definedName>
    <definedName name="__ME15" localSheetId="8">#REF!</definedName>
    <definedName name="__ME15" localSheetId="13">#REF!</definedName>
    <definedName name="__ME15">#REF!</definedName>
    <definedName name="__ME16" localSheetId="9">#REF!</definedName>
    <definedName name="__ME16" localSheetId="12">#REF!</definedName>
    <definedName name="__ME16" localSheetId="14">#REF!</definedName>
    <definedName name="__ME16" localSheetId="11">#REF!</definedName>
    <definedName name="__ME16" localSheetId="10">#REF!</definedName>
    <definedName name="__ME16" localSheetId="7">#REF!</definedName>
    <definedName name="__ME16" localSheetId="8">#REF!</definedName>
    <definedName name="__ME16" localSheetId="13">#REF!</definedName>
    <definedName name="__ME16">#REF!</definedName>
    <definedName name="__ME17" localSheetId="9">#REF!</definedName>
    <definedName name="__ME17" localSheetId="12">#REF!</definedName>
    <definedName name="__ME17" localSheetId="14">#REF!</definedName>
    <definedName name="__ME17" localSheetId="11">#REF!</definedName>
    <definedName name="__ME17" localSheetId="10">#REF!</definedName>
    <definedName name="__ME17" localSheetId="7">#REF!</definedName>
    <definedName name="__ME17" localSheetId="8">#REF!</definedName>
    <definedName name="__ME17" localSheetId="13">#REF!</definedName>
    <definedName name="__ME17">#REF!</definedName>
    <definedName name="__ME18" localSheetId="9">#REF!</definedName>
    <definedName name="__ME18" localSheetId="12">#REF!</definedName>
    <definedName name="__ME18" localSheetId="14">#REF!</definedName>
    <definedName name="__ME18" localSheetId="11">#REF!</definedName>
    <definedName name="__ME18" localSheetId="10">#REF!</definedName>
    <definedName name="__ME18" localSheetId="7">#REF!</definedName>
    <definedName name="__ME18" localSheetId="8">#REF!</definedName>
    <definedName name="__ME18" localSheetId="13">#REF!</definedName>
    <definedName name="__ME18">#REF!</definedName>
    <definedName name="__ME19" localSheetId="9">#REF!</definedName>
    <definedName name="__ME19" localSheetId="12">#REF!</definedName>
    <definedName name="__ME19" localSheetId="14">#REF!</definedName>
    <definedName name="__ME19" localSheetId="11">#REF!</definedName>
    <definedName name="__ME19" localSheetId="10">#REF!</definedName>
    <definedName name="__ME19" localSheetId="7">#REF!</definedName>
    <definedName name="__ME19" localSheetId="8">#REF!</definedName>
    <definedName name="__ME19" localSheetId="13">#REF!</definedName>
    <definedName name="__ME19">#REF!</definedName>
    <definedName name="__ME20" localSheetId="9">#REF!</definedName>
    <definedName name="__ME20" localSheetId="12">#REF!</definedName>
    <definedName name="__ME20" localSheetId="14">#REF!</definedName>
    <definedName name="__ME20" localSheetId="11">#REF!</definedName>
    <definedName name="__ME20" localSheetId="10">#REF!</definedName>
    <definedName name="__ME20" localSheetId="7">#REF!</definedName>
    <definedName name="__ME20" localSheetId="8">#REF!</definedName>
    <definedName name="__ME20" localSheetId="13">#REF!</definedName>
    <definedName name="__ME20">#REF!</definedName>
    <definedName name="__ME21" localSheetId="9">#REF!</definedName>
    <definedName name="__ME21" localSheetId="12">#REF!</definedName>
    <definedName name="__ME21" localSheetId="14">#REF!</definedName>
    <definedName name="__ME21" localSheetId="11">#REF!</definedName>
    <definedName name="__ME21" localSheetId="10">#REF!</definedName>
    <definedName name="__ME21" localSheetId="7">#REF!</definedName>
    <definedName name="__ME21" localSheetId="8">#REF!</definedName>
    <definedName name="__ME21" localSheetId="13">#REF!</definedName>
    <definedName name="__ME21">#REF!</definedName>
    <definedName name="__ME22" localSheetId="9">#REF!</definedName>
    <definedName name="__ME22" localSheetId="12">#REF!</definedName>
    <definedName name="__ME22" localSheetId="14">#REF!</definedName>
    <definedName name="__ME22" localSheetId="11">#REF!</definedName>
    <definedName name="__ME22" localSheetId="10">#REF!</definedName>
    <definedName name="__ME22" localSheetId="7">#REF!</definedName>
    <definedName name="__ME22" localSheetId="8">#REF!</definedName>
    <definedName name="__ME22" localSheetId="13">#REF!</definedName>
    <definedName name="__ME22">#REF!</definedName>
    <definedName name="__ME23" localSheetId="9">#REF!</definedName>
    <definedName name="__ME23" localSheetId="12">#REF!</definedName>
    <definedName name="__ME23" localSheetId="14">#REF!</definedName>
    <definedName name="__ME23" localSheetId="11">#REF!</definedName>
    <definedName name="__ME23" localSheetId="10">#REF!</definedName>
    <definedName name="__ME23" localSheetId="7">#REF!</definedName>
    <definedName name="__ME23" localSheetId="8">#REF!</definedName>
    <definedName name="__ME23" localSheetId="13">#REF!</definedName>
    <definedName name="__ME23">#REF!</definedName>
    <definedName name="__ME24" localSheetId="9">#REF!</definedName>
    <definedName name="__ME24" localSheetId="12">#REF!</definedName>
    <definedName name="__ME24" localSheetId="14">#REF!</definedName>
    <definedName name="__ME24" localSheetId="11">#REF!</definedName>
    <definedName name="__ME24" localSheetId="10">#REF!</definedName>
    <definedName name="__ME24" localSheetId="7">#REF!</definedName>
    <definedName name="__ME24" localSheetId="8">#REF!</definedName>
    <definedName name="__ME24" localSheetId="13">#REF!</definedName>
    <definedName name="__ME24">#REF!</definedName>
    <definedName name="__ME25" localSheetId="9">#REF!</definedName>
    <definedName name="__ME25" localSheetId="12">#REF!</definedName>
    <definedName name="__ME25" localSheetId="14">#REF!</definedName>
    <definedName name="__ME25" localSheetId="11">#REF!</definedName>
    <definedName name="__ME25" localSheetId="10">#REF!</definedName>
    <definedName name="__ME25" localSheetId="7">#REF!</definedName>
    <definedName name="__ME25" localSheetId="8">#REF!</definedName>
    <definedName name="__ME25" localSheetId="13">#REF!</definedName>
    <definedName name="__ME25">#REF!</definedName>
    <definedName name="__ME26" localSheetId="9">#REF!</definedName>
    <definedName name="__ME26" localSheetId="12">#REF!</definedName>
    <definedName name="__ME26" localSheetId="14">#REF!</definedName>
    <definedName name="__ME26" localSheetId="11">#REF!</definedName>
    <definedName name="__ME26" localSheetId="10">#REF!</definedName>
    <definedName name="__ME26" localSheetId="7">#REF!</definedName>
    <definedName name="__ME26" localSheetId="8">#REF!</definedName>
    <definedName name="__ME26" localSheetId="13">#REF!</definedName>
    <definedName name="__ME26">#REF!</definedName>
    <definedName name="__ME27" localSheetId="9">#REF!</definedName>
    <definedName name="__ME27" localSheetId="12">#REF!</definedName>
    <definedName name="__ME27" localSheetId="14">#REF!</definedName>
    <definedName name="__ME27" localSheetId="11">#REF!</definedName>
    <definedName name="__ME27" localSheetId="10">#REF!</definedName>
    <definedName name="__ME27" localSheetId="7">#REF!</definedName>
    <definedName name="__ME27" localSheetId="8">#REF!</definedName>
    <definedName name="__ME27" localSheetId="13">#REF!</definedName>
    <definedName name="__ME27">#REF!</definedName>
    <definedName name="__ME28" localSheetId="9">#REF!</definedName>
    <definedName name="__ME28" localSheetId="12">#REF!</definedName>
    <definedName name="__ME28" localSheetId="14">#REF!</definedName>
    <definedName name="__ME28" localSheetId="11">#REF!</definedName>
    <definedName name="__ME28" localSheetId="10">#REF!</definedName>
    <definedName name="__ME28" localSheetId="7">#REF!</definedName>
    <definedName name="__ME28" localSheetId="8">#REF!</definedName>
    <definedName name="__ME28" localSheetId="13">#REF!</definedName>
    <definedName name="__ME28">#REF!</definedName>
    <definedName name="__ME29" localSheetId="9">#REF!</definedName>
    <definedName name="__ME29" localSheetId="12">#REF!</definedName>
    <definedName name="__ME29" localSheetId="14">#REF!</definedName>
    <definedName name="__ME29" localSheetId="11">#REF!</definedName>
    <definedName name="__ME29" localSheetId="10">#REF!</definedName>
    <definedName name="__ME29" localSheetId="7">#REF!</definedName>
    <definedName name="__ME29" localSheetId="8">#REF!</definedName>
    <definedName name="__ME29" localSheetId="13">#REF!</definedName>
    <definedName name="__ME29">#REF!</definedName>
    <definedName name="__ME30" localSheetId="9">#REF!</definedName>
    <definedName name="__ME30" localSheetId="12">#REF!</definedName>
    <definedName name="__ME30" localSheetId="14">#REF!</definedName>
    <definedName name="__ME30" localSheetId="11">#REF!</definedName>
    <definedName name="__ME30" localSheetId="10">#REF!</definedName>
    <definedName name="__ME30" localSheetId="7">#REF!</definedName>
    <definedName name="__ME30" localSheetId="8">#REF!</definedName>
    <definedName name="__ME30" localSheetId="13">#REF!</definedName>
    <definedName name="__ME30">#REF!</definedName>
    <definedName name="__ME31" localSheetId="9">#REF!</definedName>
    <definedName name="__ME31" localSheetId="12">#REF!</definedName>
    <definedName name="__ME31" localSheetId="14">#REF!</definedName>
    <definedName name="__ME31" localSheetId="11">#REF!</definedName>
    <definedName name="__ME31" localSheetId="10">#REF!</definedName>
    <definedName name="__ME31" localSheetId="7">#REF!</definedName>
    <definedName name="__ME31" localSheetId="8">#REF!</definedName>
    <definedName name="__ME31" localSheetId="13">#REF!</definedName>
    <definedName name="__ME31">#REF!</definedName>
    <definedName name="__ME32" localSheetId="9">#REF!</definedName>
    <definedName name="__ME32" localSheetId="12">#REF!</definedName>
    <definedName name="__ME32" localSheetId="14">#REF!</definedName>
    <definedName name="__ME32" localSheetId="11">#REF!</definedName>
    <definedName name="__ME32" localSheetId="10">#REF!</definedName>
    <definedName name="__ME32" localSheetId="7">#REF!</definedName>
    <definedName name="__ME32" localSheetId="8">#REF!</definedName>
    <definedName name="__ME32" localSheetId="13">#REF!</definedName>
    <definedName name="__ME32">#REF!</definedName>
    <definedName name="__ME33" localSheetId="9">#REF!</definedName>
    <definedName name="__ME33" localSheetId="12">#REF!</definedName>
    <definedName name="__ME33" localSheetId="14">#REF!</definedName>
    <definedName name="__ME33" localSheetId="11">#REF!</definedName>
    <definedName name="__ME33" localSheetId="10">#REF!</definedName>
    <definedName name="__ME33" localSheetId="7">#REF!</definedName>
    <definedName name="__ME33" localSheetId="8">#REF!</definedName>
    <definedName name="__ME33" localSheetId="13">#REF!</definedName>
    <definedName name="__ME33">#REF!</definedName>
    <definedName name="__ME34" localSheetId="9">#REF!</definedName>
    <definedName name="__ME34" localSheetId="12">#REF!</definedName>
    <definedName name="__ME34" localSheetId="14">#REF!</definedName>
    <definedName name="__ME34" localSheetId="11">#REF!</definedName>
    <definedName name="__ME34" localSheetId="10">#REF!</definedName>
    <definedName name="__ME34" localSheetId="7">#REF!</definedName>
    <definedName name="__ME34" localSheetId="8">#REF!</definedName>
    <definedName name="__ME34" localSheetId="13">#REF!</definedName>
    <definedName name="__ME34">#REF!</definedName>
    <definedName name="__ME35">#REF!</definedName>
    <definedName name="__ME36" localSheetId="9">#REF!</definedName>
    <definedName name="__ME36" localSheetId="12">#REF!</definedName>
    <definedName name="__ME36" localSheetId="14">#REF!</definedName>
    <definedName name="__ME36" localSheetId="11">#REF!</definedName>
    <definedName name="__ME36" localSheetId="10">#REF!</definedName>
    <definedName name="__ME36" localSheetId="7">#REF!</definedName>
    <definedName name="__ME36" localSheetId="8">#REF!</definedName>
    <definedName name="__ME36" localSheetId="13">#REF!</definedName>
    <definedName name="__ME36">#REF!</definedName>
    <definedName name="__ME37" localSheetId="9">#REF!</definedName>
    <definedName name="__ME37" localSheetId="12">#REF!</definedName>
    <definedName name="__ME37" localSheetId="14">#REF!</definedName>
    <definedName name="__ME37" localSheetId="11">#REF!</definedName>
    <definedName name="__ME37" localSheetId="10">#REF!</definedName>
    <definedName name="__ME37" localSheetId="7">#REF!</definedName>
    <definedName name="__ME37" localSheetId="8">#REF!</definedName>
    <definedName name="__ME37" localSheetId="13">#REF!</definedName>
    <definedName name="__ME37">#REF!</definedName>
    <definedName name="__ME38" localSheetId="9">#REF!</definedName>
    <definedName name="__ME38" localSheetId="12">#REF!</definedName>
    <definedName name="__ME38" localSheetId="14">#REF!</definedName>
    <definedName name="__ME38" localSheetId="11">#REF!</definedName>
    <definedName name="__ME38" localSheetId="10">#REF!</definedName>
    <definedName name="__ME38" localSheetId="7">#REF!</definedName>
    <definedName name="__ME38" localSheetId="8">#REF!</definedName>
    <definedName name="__ME38" localSheetId="13">#REF!</definedName>
    <definedName name="__ME38">#REF!</definedName>
    <definedName name="__ME39" localSheetId="9">#REF!</definedName>
    <definedName name="__ME39" localSheetId="12">#REF!</definedName>
    <definedName name="__ME39" localSheetId="14">#REF!</definedName>
    <definedName name="__ME39" localSheetId="11">#REF!</definedName>
    <definedName name="__ME39" localSheetId="10">#REF!</definedName>
    <definedName name="__ME39" localSheetId="7">#REF!</definedName>
    <definedName name="__ME39" localSheetId="8">#REF!</definedName>
    <definedName name="__ME39" localSheetId="13">#REF!</definedName>
    <definedName name="__ME39">#REF!</definedName>
    <definedName name="__ME40" localSheetId="9">#REF!</definedName>
    <definedName name="__ME40" localSheetId="12">#REF!</definedName>
    <definedName name="__ME40" localSheetId="14">#REF!</definedName>
    <definedName name="__ME40" localSheetId="11">#REF!</definedName>
    <definedName name="__ME40" localSheetId="10">#REF!</definedName>
    <definedName name="__ME40" localSheetId="7">#REF!</definedName>
    <definedName name="__ME40" localSheetId="8">#REF!</definedName>
    <definedName name="__ME40" localSheetId="13">#REF!</definedName>
    <definedName name="__ME40">#REF!</definedName>
    <definedName name="__ME41" localSheetId="9">#REF!</definedName>
    <definedName name="__ME41" localSheetId="12">#REF!</definedName>
    <definedName name="__ME41" localSheetId="14">#REF!</definedName>
    <definedName name="__ME41" localSheetId="11">#REF!</definedName>
    <definedName name="__ME41" localSheetId="10">#REF!</definedName>
    <definedName name="__ME41" localSheetId="7">#REF!</definedName>
    <definedName name="__ME41" localSheetId="8">#REF!</definedName>
    <definedName name="__ME41" localSheetId="13">#REF!</definedName>
    <definedName name="__ME41">#REF!</definedName>
    <definedName name="__ME42" localSheetId="9">#REF!</definedName>
    <definedName name="__ME42" localSheetId="12">#REF!</definedName>
    <definedName name="__ME42" localSheetId="14">#REF!</definedName>
    <definedName name="__ME42" localSheetId="11">#REF!</definedName>
    <definedName name="__ME42" localSheetId="10">#REF!</definedName>
    <definedName name="__ME42" localSheetId="7">#REF!</definedName>
    <definedName name="__ME42" localSheetId="8">#REF!</definedName>
    <definedName name="__ME42" localSheetId="13">#REF!</definedName>
    <definedName name="__ME42">#REF!</definedName>
    <definedName name="__ME43" localSheetId="9">#REF!</definedName>
    <definedName name="__ME43" localSheetId="12">#REF!</definedName>
    <definedName name="__ME43" localSheetId="14">#REF!</definedName>
    <definedName name="__ME43" localSheetId="11">#REF!</definedName>
    <definedName name="__ME43" localSheetId="10">#REF!</definedName>
    <definedName name="__ME43" localSheetId="7">#REF!</definedName>
    <definedName name="__ME43" localSheetId="8">#REF!</definedName>
    <definedName name="__ME43" localSheetId="13">#REF!</definedName>
    <definedName name="__ME43">#REF!</definedName>
    <definedName name="__ME44" localSheetId="9">#REF!</definedName>
    <definedName name="__ME44" localSheetId="12">#REF!</definedName>
    <definedName name="__ME44" localSheetId="14">#REF!</definedName>
    <definedName name="__ME44" localSheetId="11">#REF!</definedName>
    <definedName name="__ME44" localSheetId="10">#REF!</definedName>
    <definedName name="__ME44" localSheetId="7">#REF!</definedName>
    <definedName name="__ME44" localSheetId="8">#REF!</definedName>
    <definedName name="__ME44" localSheetId="13">#REF!</definedName>
    <definedName name="__ME44">#REF!</definedName>
    <definedName name="__ME45" localSheetId="9">#REF!</definedName>
    <definedName name="__ME45" localSheetId="12">#REF!</definedName>
    <definedName name="__ME45" localSheetId="14">#REF!</definedName>
    <definedName name="__ME45" localSheetId="11">#REF!</definedName>
    <definedName name="__ME45" localSheetId="10">#REF!</definedName>
    <definedName name="__ME45" localSheetId="7">#REF!</definedName>
    <definedName name="__ME45" localSheetId="8">#REF!</definedName>
    <definedName name="__ME45" localSheetId="13">#REF!</definedName>
    <definedName name="__ME45">#REF!</definedName>
    <definedName name="__ME46" localSheetId="9">#REF!</definedName>
    <definedName name="__ME46" localSheetId="12">#REF!</definedName>
    <definedName name="__ME46" localSheetId="14">#REF!</definedName>
    <definedName name="__ME46" localSheetId="11">#REF!</definedName>
    <definedName name="__ME46" localSheetId="10">#REF!</definedName>
    <definedName name="__ME46" localSheetId="7">#REF!</definedName>
    <definedName name="__ME46" localSheetId="8">#REF!</definedName>
    <definedName name="__ME46" localSheetId="13">#REF!</definedName>
    <definedName name="__ME46">#REF!</definedName>
    <definedName name="__ME47" localSheetId="9">#REF!</definedName>
    <definedName name="__ME47" localSheetId="12">#REF!</definedName>
    <definedName name="__ME47" localSheetId="14">#REF!</definedName>
    <definedName name="__ME47" localSheetId="11">#REF!</definedName>
    <definedName name="__ME47" localSheetId="10">#REF!</definedName>
    <definedName name="__ME47" localSheetId="7">#REF!</definedName>
    <definedName name="__ME47" localSheetId="8">#REF!</definedName>
    <definedName name="__ME47" localSheetId="13">#REF!</definedName>
    <definedName name="__ME47">#REF!</definedName>
    <definedName name="__ME48" localSheetId="9">#REF!</definedName>
    <definedName name="__ME48" localSheetId="12">#REF!</definedName>
    <definedName name="__ME48" localSheetId="14">#REF!</definedName>
    <definedName name="__ME48" localSheetId="11">#REF!</definedName>
    <definedName name="__ME48" localSheetId="10">#REF!</definedName>
    <definedName name="__ME48" localSheetId="7">#REF!</definedName>
    <definedName name="__ME48" localSheetId="8">#REF!</definedName>
    <definedName name="__ME48" localSheetId="13">#REF!</definedName>
    <definedName name="__ME48">#REF!</definedName>
    <definedName name="__ME49" localSheetId="9">#REF!</definedName>
    <definedName name="__ME49" localSheetId="12">#REF!</definedName>
    <definedName name="__ME49" localSheetId="14">#REF!</definedName>
    <definedName name="__ME49" localSheetId="11">#REF!</definedName>
    <definedName name="__ME49" localSheetId="10">#REF!</definedName>
    <definedName name="__ME49" localSheetId="7">#REF!</definedName>
    <definedName name="__ME49" localSheetId="8">#REF!</definedName>
    <definedName name="__ME49" localSheetId="13">#REF!</definedName>
    <definedName name="__ME49">#REF!</definedName>
    <definedName name="__ME50" localSheetId="9">#REF!</definedName>
    <definedName name="__ME50" localSheetId="12">#REF!</definedName>
    <definedName name="__ME50" localSheetId="14">#REF!</definedName>
    <definedName name="__ME50" localSheetId="11">#REF!</definedName>
    <definedName name="__ME50" localSheetId="10">#REF!</definedName>
    <definedName name="__ME50" localSheetId="7">#REF!</definedName>
    <definedName name="__ME50" localSheetId="8">#REF!</definedName>
    <definedName name="__ME50" localSheetId="13">#REF!</definedName>
    <definedName name="__ME50">#REF!</definedName>
    <definedName name="__ME51" localSheetId="9">#REF!</definedName>
    <definedName name="__ME51" localSheetId="12">#REF!</definedName>
    <definedName name="__ME51" localSheetId="14">#REF!</definedName>
    <definedName name="__ME51" localSheetId="11">#REF!</definedName>
    <definedName name="__ME51" localSheetId="10">#REF!</definedName>
    <definedName name="__ME51" localSheetId="7">#REF!</definedName>
    <definedName name="__ME51" localSheetId="8">#REF!</definedName>
    <definedName name="__ME51" localSheetId="13">#REF!</definedName>
    <definedName name="__ME51">#REF!</definedName>
    <definedName name="__ME52" localSheetId="9">#REF!</definedName>
    <definedName name="__ME52" localSheetId="12">#REF!</definedName>
    <definedName name="__ME52" localSheetId="14">#REF!</definedName>
    <definedName name="__ME52" localSheetId="11">#REF!</definedName>
    <definedName name="__ME52" localSheetId="10">#REF!</definedName>
    <definedName name="__ME52" localSheetId="7">#REF!</definedName>
    <definedName name="__ME52" localSheetId="8">#REF!</definedName>
    <definedName name="__ME52" localSheetId="13">#REF!</definedName>
    <definedName name="__ME52">#REF!</definedName>
    <definedName name="__ME53" localSheetId="9">#REF!</definedName>
    <definedName name="__ME53" localSheetId="12">#REF!</definedName>
    <definedName name="__ME53" localSheetId="14">#REF!</definedName>
    <definedName name="__ME53" localSheetId="11">#REF!</definedName>
    <definedName name="__ME53" localSheetId="10">#REF!</definedName>
    <definedName name="__ME53" localSheetId="7">#REF!</definedName>
    <definedName name="__ME53" localSheetId="8">#REF!</definedName>
    <definedName name="__ME53" localSheetId="13">#REF!</definedName>
    <definedName name="__ME53">#REF!</definedName>
    <definedName name="__ME54" localSheetId="9">#REF!</definedName>
    <definedName name="__ME54" localSheetId="12">#REF!</definedName>
    <definedName name="__ME54" localSheetId="14">#REF!</definedName>
    <definedName name="__ME54" localSheetId="11">#REF!</definedName>
    <definedName name="__ME54" localSheetId="10">#REF!</definedName>
    <definedName name="__ME54" localSheetId="7">#REF!</definedName>
    <definedName name="__ME54" localSheetId="8">#REF!</definedName>
    <definedName name="__ME54" localSheetId="13">#REF!</definedName>
    <definedName name="__ME54">#REF!</definedName>
    <definedName name="__ME55" localSheetId="9">#REF!</definedName>
    <definedName name="__ME55" localSheetId="12">#REF!</definedName>
    <definedName name="__ME55" localSheetId="14">#REF!</definedName>
    <definedName name="__ME55" localSheetId="11">#REF!</definedName>
    <definedName name="__ME55" localSheetId="10">#REF!</definedName>
    <definedName name="__ME55" localSheetId="7">#REF!</definedName>
    <definedName name="__ME55" localSheetId="8">#REF!</definedName>
    <definedName name="__ME55" localSheetId="13">#REF!</definedName>
    <definedName name="__ME55">#REF!</definedName>
    <definedName name="__ME56" localSheetId="9">#REF!</definedName>
    <definedName name="__ME56" localSheetId="12">#REF!</definedName>
    <definedName name="__ME56" localSheetId="14">#REF!</definedName>
    <definedName name="__ME56" localSheetId="11">#REF!</definedName>
    <definedName name="__ME56" localSheetId="10">#REF!</definedName>
    <definedName name="__ME56" localSheetId="7">#REF!</definedName>
    <definedName name="__ME56" localSheetId="8">#REF!</definedName>
    <definedName name="__ME56" localSheetId="13">#REF!</definedName>
    <definedName name="__ME56">#REF!</definedName>
    <definedName name="__ME57" localSheetId="9">#REF!</definedName>
    <definedName name="__ME57" localSheetId="12">#REF!</definedName>
    <definedName name="__ME57" localSheetId="14">#REF!</definedName>
    <definedName name="__ME57" localSheetId="11">#REF!</definedName>
    <definedName name="__ME57" localSheetId="10">#REF!</definedName>
    <definedName name="__ME57" localSheetId="7">#REF!</definedName>
    <definedName name="__ME57" localSheetId="8">#REF!</definedName>
    <definedName name="__ME57" localSheetId="13">#REF!</definedName>
    <definedName name="__ME57">#REF!</definedName>
    <definedName name="__ME58" localSheetId="9">#REF!</definedName>
    <definedName name="__ME58" localSheetId="12">#REF!</definedName>
    <definedName name="__ME58" localSheetId="14">#REF!</definedName>
    <definedName name="__ME58" localSheetId="11">#REF!</definedName>
    <definedName name="__ME58" localSheetId="10">#REF!</definedName>
    <definedName name="__ME58" localSheetId="7">#REF!</definedName>
    <definedName name="__ME58" localSheetId="8">#REF!</definedName>
    <definedName name="__ME58" localSheetId="13">#REF!</definedName>
    <definedName name="__ME58">#REF!</definedName>
    <definedName name="__ME59" localSheetId="9">#REF!</definedName>
    <definedName name="__ME59" localSheetId="12">#REF!</definedName>
    <definedName name="__ME59" localSheetId="14">#REF!</definedName>
    <definedName name="__ME59" localSheetId="11">#REF!</definedName>
    <definedName name="__ME59" localSheetId="10">#REF!</definedName>
    <definedName name="__ME59" localSheetId="7">#REF!</definedName>
    <definedName name="__ME59" localSheetId="8">#REF!</definedName>
    <definedName name="__ME59" localSheetId="13">#REF!</definedName>
    <definedName name="__ME59">#REF!</definedName>
    <definedName name="__ME60" localSheetId="9">#REF!</definedName>
    <definedName name="__ME60" localSheetId="12">#REF!</definedName>
    <definedName name="__ME60" localSheetId="14">#REF!</definedName>
    <definedName name="__ME60" localSheetId="11">#REF!</definedName>
    <definedName name="__ME60" localSheetId="10">#REF!</definedName>
    <definedName name="__ME60" localSheetId="7">#REF!</definedName>
    <definedName name="__ME60" localSheetId="8">#REF!</definedName>
    <definedName name="__ME60" localSheetId="13">#REF!</definedName>
    <definedName name="__ME60">#REF!</definedName>
    <definedName name="__ME61" localSheetId="9">#REF!</definedName>
    <definedName name="__ME61" localSheetId="12">#REF!</definedName>
    <definedName name="__ME61" localSheetId="14">#REF!</definedName>
    <definedName name="__ME61" localSheetId="11">#REF!</definedName>
    <definedName name="__ME61" localSheetId="10">#REF!</definedName>
    <definedName name="__ME61" localSheetId="7">#REF!</definedName>
    <definedName name="__ME61" localSheetId="8">#REF!</definedName>
    <definedName name="__ME61" localSheetId="13">#REF!</definedName>
    <definedName name="__ME61">#REF!</definedName>
    <definedName name="__ME62" localSheetId="9">#REF!</definedName>
    <definedName name="__ME62" localSheetId="12">#REF!</definedName>
    <definedName name="__ME62" localSheetId="14">#REF!</definedName>
    <definedName name="__ME62" localSheetId="11">#REF!</definedName>
    <definedName name="__ME62" localSheetId="10">#REF!</definedName>
    <definedName name="__ME62" localSheetId="7">#REF!</definedName>
    <definedName name="__ME62" localSheetId="8">#REF!</definedName>
    <definedName name="__ME62" localSheetId="13">#REF!</definedName>
    <definedName name="__ME62">#REF!</definedName>
    <definedName name="__ME63" localSheetId="9">#REF!</definedName>
    <definedName name="__ME63" localSheetId="12">#REF!</definedName>
    <definedName name="__ME63" localSheetId="14">#REF!</definedName>
    <definedName name="__ME63" localSheetId="11">#REF!</definedName>
    <definedName name="__ME63" localSheetId="10">#REF!</definedName>
    <definedName name="__ME63" localSheetId="7">#REF!</definedName>
    <definedName name="__ME63" localSheetId="8">#REF!</definedName>
    <definedName name="__ME63" localSheetId="13">#REF!</definedName>
    <definedName name="__ME63">#REF!</definedName>
    <definedName name="__ME64" localSheetId="9">#REF!</definedName>
    <definedName name="__ME64" localSheetId="12">#REF!</definedName>
    <definedName name="__ME64" localSheetId="14">#REF!</definedName>
    <definedName name="__ME64" localSheetId="11">#REF!</definedName>
    <definedName name="__ME64" localSheetId="10">#REF!</definedName>
    <definedName name="__ME64" localSheetId="7">#REF!</definedName>
    <definedName name="__ME64" localSheetId="8">#REF!</definedName>
    <definedName name="__ME64" localSheetId="13">#REF!</definedName>
    <definedName name="__ME64">#REF!</definedName>
    <definedName name="__ME65" localSheetId="9">#REF!</definedName>
    <definedName name="__ME65" localSheetId="12">#REF!</definedName>
    <definedName name="__ME65" localSheetId="14">#REF!</definedName>
    <definedName name="__ME65" localSheetId="11">#REF!</definedName>
    <definedName name="__ME65" localSheetId="10">#REF!</definedName>
    <definedName name="__ME65" localSheetId="7">#REF!</definedName>
    <definedName name="__ME65" localSheetId="8">#REF!</definedName>
    <definedName name="__ME65" localSheetId="13">#REF!</definedName>
    <definedName name="__ME65">#REF!</definedName>
    <definedName name="__ME66" localSheetId="9">#REF!</definedName>
    <definedName name="__ME66" localSheetId="12">#REF!</definedName>
    <definedName name="__ME66" localSheetId="14">#REF!</definedName>
    <definedName name="__ME66" localSheetId="11">#REF!</definedName>
    <definedName name="__ME66" localSheetId="10">#REF!</definedName>
    <definedName name="__ME66" localSheetId="7">#REF!</definedName>
    <definedName name="__ME66" localSheetId="8">#REF!</definedName>
    <definedName name="__ME66" localSheetId="13">#REF!</definedName>
    <definedName name="__ME66">#REF!</definedName>
    <definedName name="__ME67" localSheetId="9">#REF!</definedName>
    <definedName name="__ME67" localSheetId="12">#REF!</definedName>
    <definedName name="__ME67" localSheetId="14">#REF!</definedName>
    <definedName name="__ME67" localSheetId="11">#REF!</definedName>
    <definedName name="__ME67" localSheetId="10">#REF!</definedName>
    <definedName name="__ME67" localSheetId="7">#REF!</definedName>
    <definedName name="__ME67" localSheetId="8">#REF!</definedName>
    <definedName name="__ME67" localSheetId="13">#REF!</definedName>
    <definedName name="__ME67">#REF!</definedName>
    <definedName name="__ME68" localSheetId="9">#REF!</definedName>
    <definedName name="__ME68" localSheetId="12">#REF!</definedName>
    <definedName name="__ME68" localSheetId="14">#REF!</definedName>
    <definedName name="__ME68" localSheetId="11">#REF!</definedName>
    <definedName name="__ME68" localSheetId="10">#REF!</definedName>
    <definedName name="__ME68" localSheetId="7">#REF!</definedName>
    <definedName name="__ME68" localSheetId="8">#REF!</definedName>
    <definedName name="__ME68" localSheetId="13">#REF!</definedName>
    <definedName name="__ME68">#REF!</definedName>
    <definedName name="__MMM01">#REF!</definedName>
    <definedName name="__MMM02">#REF!</definedName>
    <definedName name="__MMM03">#REF!</definedName>
    <definedName name="__MMM04">#REF!</definedName>
    <definedName name="__MMM05">#REF!</definedName>
    <definedName name="__MMM06">#REF!</definedName>
    <definedName name="__MMM07">#REF!</definedName>
    <definedName name="__MMM08">#REF!</definedName>
    <definedName name="__MMM09">#REF!</definedName>
    <definedName name="__MMM10">#REF!</definedName>
    <definedName name="__MMM11">#REF!</definedName>
    <definedName name="__MMM12">#REF!</definedName>
    <definedName name="__MMM13">#REF!</definedName>
    <definedName name="__MMM14">#REF!</definedName>
    <definedName name="__MMM15">#REF!</definedName>
    <definedName name="__MMM16">#REF!</definedName>
    <definedName name="__MMM17">#REF!</definedName>
    <definedName name="__MMM18">#REF!</definedName>
    <definedName name="__MMM19">#REF!</definedName>
    <definedName name="__MMM20">#REF!</definedName>
    <definedName name="__MMM21">#REF!</definedName>
    <definedName name="__MMM22">#REF!</definedName>
    <definedName name="__MMM23">#REF!</definedName>
    <definedName name="__MMM24">#REF!</definedName>
    <definedName name="__MMM25">#REF!</definedName>
    <definedName name="__MMM26">#REF!</definedName>
    <definedName name="__MMM27">#REF!</definedName>
    <definedName name="__MMM28">#REF!</definedName>
    <definedName name="__MMM29">#REF!</definedName>
    <definedName name="__MMM30">#REF!</definedName>
    <definedName name="__MMM31">#REF!</definedName>
    <definedName name="__MMM32">#REF!</definedName>
    <definedName name="__MMM33">#REF!</definedName>
    <definedName name="__MMM34">#REF!</definedName>
    <definedName name="__MMM35">#REF!</definedName>
    <definedName name="__MMM36">#REF!</definedName>
    <definedName name="__MMM37">#REF!</definedName>
    <definedName name="__MMM38">#REF!</definedName>
    <definedName name="__MMM39">#REF!</definedName>
    <definedName name="__MMM40">#REF!</definedName>
    <definedName name="__MMM41">#REF!</definedName>
    <definedName name="__MMM411">#REF!</definedName>
    <definedName name="__MMM42">#REF!</definedName>
    <definedName name="__MMM43">#REF!</definedName>
    <definedName name="__MMM44">#REF!</definedName>
    <definedName name="__MMM45">#REF!</definedName>
    <definedName name="__MMM46">#REF!</definedName>
    <definedName name="__MMM47">#REF!</definedName>
    <definedName name="__MMM48">#REF!</definedName>
    <definedName name="__MMM49">#REF!</definedName>
    <definedName name="__MMM50">#REF!</definedName>
    <definedName name="__MMM51">#REF!</definedName>
    <definedName name="__MMM52">#REF!</definedName>
    <definedName name="__MMM53">#REF!</definedName>
    <definedName name="__MMM54">#REF!</definedName>
    <definedName name="__MOB1" localSheetId="9">#REF!</definedName>
    <definedName name="__MOB1" localSheetId="12">#REF!</definedName>
    <definedName name="__MOB1" localSheetId="13">#REF!</definedName>
    <definedName name="__MOB1">#REF!</definedName>
    <definedName name="__MOB2" localSheetId="9">#REF!</definedName>
    <definedName name="__MOB2" localSheetId="12">#REF!</definedName>
    <definedName name="__MOB2" localSheetId="13">#REF!</definedName>
    <definedName name="__MOB2">#REF!</definedName>
    <definedName name="__MU1" localSheetId="9">#REF!</definedName>
    <definedName name="__MU1" localSheetId="12">#REF!</definedName>
    <definedName name="__MU1" localSheetId="13">#REF!</definedName>
    <definedName name="__MU1">#REF!</definedName>
    <definedName name="__mu2" localSheetId="9">#REF!</definedName>
    <definedName name="__mu2" localSheetId="12">#REF!</definedName>
    <definedName name="__mu2" localSheetId="13">#REF!</definedName>
    <definedName name="__mu2">#REF!</definedName>
    <definedName name="__mvd1" localSheetId="9">#REF!</definedName>
    <definedName name="__mvd1" localSheetId="12">#REF!</definedName>
    <definedName name="__mvd1" localSheetId="13">#REF!</definedName>
    <definedName name="__mvd1">#REF!</definedName>
    <definedName name="__mvd2" localSheetId="9">#REF!</definedName>
    <definedName name="__mvd2" localSheetId="12">#REF!</definedName>
    <definedName name="__mvd2" localSheetId="13">#REF!</definedName>
    <definedName name="__mvd2">#REF!</definedName>
    <definedName name="__mvd3" localSheetId="9">#REF!</definedName>
    <definedName name="__mvd3" localSheetId="12">#REF!</definedName>
    <definedName name="__mvd3" localSheetId="13">#REF!</definedName>
    <definedName name="__mvd3">#REF!</definedName>
    <definedName name="__mvd4" localSheetId="9">#REF!</definedName>
    <definedName name="__mvd4" localSheetId="12">#REF!</definedName>
    <definedName name="__mvd4" localSheetId="13">#REF!</definedName>
    <definedName name="__mvd4">#REF!</definedName>
    <definedName name="__NCL100" localSheetId="9">#REF!</definedName>
    <definedName name="__NCL100" localSheetId="12">#REF!</definedName>
    <definedName name="__NCL100" localSheetId="13">#REF!</definedName>
    <definedName name="__NCL100">#REF!</definedName>
    <definedName name="__NCL200" localSheetId="9">#REF!</definedName>
    <definedName name="__NCL200" localSheetId="12">#REF!</definedName>
    <definedName name="__NCL200" localSheetId="13">#REF!</definedName>
    <definedName name="__NCL200">#REF!</definedName>
    <definedName name="__NCL250" localSheetId="9">#REF!</definedName>
    <definedName name="__NCL250" localSheetId="12">#REF!</definedName>
    <definedName name="__NCL250" localSheetId="13">#REF!</definedName>
    <definedName name="__NCL250">#REF!</definedName>
    <definedName name="__nin190" localSheetId="9">#REF!</definedName>
    <definedName name="__nin190" localSheetId="12">#REF!</definedName>
    <definedName name="__nin190" localSheetId="13">#REF!</definedName>
    <definedName name="__nin190">#REF!</definedName>
    <definedName name="__nym34" localSheetId="9">#REF!</definedName>
    <definedName name="__nym34" localSheetId="12">#REF!</definedName>
    <definedName name="__nym34" localSheetId="13">#REF!</definedName>
    <definedName name="__nym34">#REF!</definedName>
    <definedName name="__nym46" localSheetId="9">#REF!</definedName>
    <definedName name="__nym46" localSheetId="12">#REF!</definedName>
    <definedName name="__nym46" localSheetId="13">#REF!</definedName>
    <definedName name="__nym46">#REF!</definedName>
    <definedName name="__nyy2416" localSheetId="9">#REF!</definedName>
    <definedName name="__nyy2416" localSheetId="12">#REF!</definedName>
    <definedName name="__nyy2416" localSheetId="13">#REF!</definedName>
    <definedName name="__nyy2416">#REF!</definedName>
    <definedName name="__nyy244" localSheetId="9">#REF!</definedName>
    <definedName name="__nyy244" localSheetId="12">#REF!</definedName>
    <definedName name="__nyy244" localSheetId="13">#REF!</definedName>
    <definedName name="__nyy244">#REF!</definedName>
    <definedName name="__nyy246" localSheetId="9">#REF!</definedName>
    <definedName name="__nyy246" localSheetId="12">#REF!</definedName>
    <definedName name="__nyy246" localSheetId="13">#REF!</definedName>
    <definedName name="__nyy246">#REF!</definedName>
    <definedName name="__nyy34" localSheetId="9">#REF!</definedName>
    <definedName name="__nyy34" localSheetId="12">#REF!</definedName>
    <definedName name="__nyy34" localSheetId="13">#REF!</definedName>
    <definedName name="__nyy34">#REF!</definedName>
    <definedName name="__nyy410" localSheetId="9">#REF!</definedName>
    <definedName name="__nyy410" localSheetId="12">#REF!</definedName>
    <definedName name="__nyy410" localSheetId="13">#REF!</definedName>
    <definedName name="__nyy410">#REF!</definedName>
    <definedName name="__nyy41010" localSheetId="9">#REF!</definedName>
    <definedName name="__nyy41010" localSheetId="12">#REF!</definedName>
    <definedName name="__nyy41010" localSheetId="13">#REF!</definedName>
    <definedName name="__nyy41010">#REF!</definedName>
    <definedName name="__nyy412050" localSheetId="9">#REF!</definedName>
    <definedName name="__nyy412050" localSheetId="12">#REF!</definedName>
    <definedName name="__nyy412050" localSheetId="13">#REF!</definedName>
    <definedName name="__nyy412050">#REF!</definedName>
    <definedName name="__nyy412070" localSheetId="9">#REF!</definedName>
    <definedName name="__nyy412070" localSheetId="12">#REF!</definedName>
    <definedName name="__nyy412070" localSheetId="13">#REF!</definedName>
    <definedName name="__nyy412070">#REF!</definedName>
    <definedName name="__nyy415070" localSheetId="9">#REF!</definedName>
    <definedName name="__nyy415070" localSheetId="12">#REF!</definedName>
    <definedName name="__nyy415070" localSheetId="13">#REF!</definedName>
    <definedName name="__nyy415070">#REF!</definedName>
    <definedName name="__nyy416" localSheetId="9">#REF!</definedName>
    <definedName name="__nyy416" localSheetId="12">#REF!</definedName>
    <definedName name="__nyy416" localSheetId="13">#REF!</definedName>
    <definedName name="__nyy416">#REF!</definedName>
    <definedName name="__nyy41616" localSheetId="9">#REF!</definedName>
    <definedName name="__nyy41616" localSheetId="12">#REF!</definedName>
    <definedName name="__nyy41616" localSheetId="13">#REF!</definedName>
    <definedName name="__nyy41616">#REF!</definedName>
    <definedName name="__nyy42525" localSheetId="9">#REF!</definedName>
    <definedName name="__nyy42525" localSheetId="12">#REF!</definedName>
    <definedName name="__nyy42525" localSheetId="13">#REF!</definedName>
    <definedName name="__nyy42525">#REF!</definedName>
    <definedName name="__nyy43535" localSheetId="9">#REF!</definedName>
    <definedName name="__nyy43535" localSheetId="12">#REF!</definedName>
    <definedName name="__nyy43535" localSheetId="13">#REF!</definedName>
    <definedName name="__nyy43535">#REF!</definedName>
    <definedName name="__nyy44" localSheetId="9">#REF!</definedName>
    <definedName name="__nyy44" localSheetId="12">#REF!</definedName>
    <definedName name="__nyy44" localSheetId="13">#REF!</definedName>
    <definedName name="__nyy44">#REF!</definedName>
    <definedName name="__nyy444" localSheetId="9">#REF!</definedName>
    <definedName name="__nyy444" localSheetId="12">#REF!</definedName>
    <definedName name="__nyy444" localSheetId="13">#REF!</definedName>
    <definedName name="__nyy444">#REF!</definedName>
    <definedName name="__nyy45050" localSheetId="9">#REF!</definedName>
    <definedName name="__nyy45050" localSheetId="12">#REF!</definedName>
    <definedName name="__nyy45050" localSheetId="13">#REF!</definedName>
    <definedName name="__nyy45050">#REF!</definedName>
    <definedName name="__nyy46" localSheetId="9">#REF!</definedName>
    <definedName name="__nyy46" localSheetId="12">#REF!</definedName>
    <definedName name="__nyy46" localSheetId="13">#REF!</definedName>
    <definedName name="__nyy46">#REF!</definedName>
    <definedName name="__nyy466" localSheetId="9">#REF!</definedName>
    <definedName name="__nyy466" localSheetId="12">#REF!</definedName>
    <definedName name="__nyy466" localSheetId="13">#REF!</definedName>
    <definedName name="__nyy466">#REF!</definedName>
    <definedName name="__nyy47050" localSheetId="9">#REF!</definedName>
    <definedName name="__nyy47050" localSheetId="12">#REF!</definedName>
    <definedName name="__nyy47050" localSheetId="13">#REF!</definedName>
    <definedName name="__nyy47050">#REF!</definedName>
    <definedName name="__nyy47070" localSheetId="9">#REF!</definedName>
    <definedName name="__nyy47070" localSheetId="12">#REF!</definedName>
    <definedName name="__nyy47070" localSheetId="13">#REF!</definedName>
    <definedName name="__nyy47070">#REF!</definedName>
    <definedName name="__nyy49570" localSheetId="9">#REF!</definedName>
    <definedName name="__nyy49570" localSheetId="12">#REF!</definedName>
    <definedName name="__nyy49570" localSheetId="13">#REF!</definedName>
    <definedName name="__nyy49570">#REF!</definedName>
    <definedName name="__PA1" localSheetId="9">#REF!</definedName>
    <definedName name="__PA1" localSheetId="12">#REF!</definedName>
    <definedName name="__PA1" localSheetId="13">#REF!</definedName>
    <definedName name="__PA1">#REF!</definedName>
    <definedName name="__PA10" localSheetId="9">#REF!</definedName>
    <definedName name="__PA10" localSheetId="12">#REF!</definedName>
    <definedName name="__PA10" localSheetId="13">#REF!</definedName>
    <definedName name="__PA10">#REF!</definedName>
    <definedName name="__PA2" localSheetId="9">#REF!</definedName>
    <definedName name="__PA2" localSheetId="12">#REF!</definedName>
    <definedName name="__PA2" localSheetId="13">#REF!</definedName>
    <definedName name="__PA2">#REF!</definedName>
    <definedName name="__PA3" localSheetId="9">#REF!</definedName>
    <definedName name="__PA3" localSheetId="12">#REF!</definedName>
    <definedName name="__PA3" localSheetId="13">#REF!</definedName>
    <definedName name="__PA3">#REF!</definedName>
    <definedName name="__PA4" localSheetId="9">#REF!</definedName>
    <definedName name="__PA4" localSheetId="12">#REF!</definedName>
    <definedName name="__PA4" localSheetId="13">#REF!</definedName>
    <definedName name="__PA4">#REF!</definedName>
    <definedName name="__PA5" localSheetId="9">#REF!</definedName>
    <definedName name="__PA5" localSheetId="12">#REF!</definedName>
    <definedName name="__PA5" localSheetId="13">#REF!</definedName>
    <definedName name="__PA5">#REF!</definedName>
    <definedName name="__PA6" localSheetId="9">#REF!</definedName>
    <definedName name="__PA6" localSheetId="12">#REF!</definedName>
    <definedName name="__PA6" localSheetId="13">#REF!</definedName>
    <definedName name="__PA6">#REF!</definedName>
    <definedName name="__PA7" localSheetId="9">#REF!</definedName>
    <definedName name="__PA7" localSheetId="12">#REF!</definedName>
    <definedName name="__PA7" localSheetId="13">#REF!</definedName>
    <definedName name="__PA7">#REF!</definedName>
    <definedName name="__PA8" localSheetId="9">#REF!</definedName>
    <definedName name="__PA8" localSheetId="12">#REF!</definedName>
    <definedName name="__PA8" localSheetId="13">#REF!</definedName>
    <definedName name="__PA8">#REF!</definedName>
    <definedName name="__PA9" localSheetId="9">#REF!</definedName>
    <definedName name="__PA9" localSheetId="12">#REF!</definedName>
    <definedName name="__PA9" localSheetId="13">#REF!</definedName>
    <definedName name="__PA9">#REF!</definedName>
    <definedName name="__pab100">#REF!</definedName>
    <definedName name="__pab125" localSheetId="9">#REF!</definedName>
    <definedName name="__pab125" localSheetId="12">#REF!</definedName>
    <definedName name="__pab125" localSheetId="14">#REF!</definedName>
    <definedName name="__pab125" localSheetId="11">#REF!</definedName>
    <definedName name="__pab125" localSheetId="10">#REF!</definedName>
    <definedName name="__pab125" localSheetId="7">#REF!</definedName>
    <definedName name="__pab125" localSheetId="8">#REF!</definedName>
    <definedName name="__pab125" localSheetId="13">#REF!</definedName>
    <definedName name="__pab125">#REF!</definedName>
    <definedName name="__pab126" localSheetId="9">#REF!</definedName>
    <definedName name="__pab126" localSheetId="12">#REF!</definedName>
    <definedName name="__pab126" localSheetId="13">#REF!</definedName>
    <definedName name="__pab126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 localSheetId="9">#REF!</definedName>
    <definedName name="__pab65" localSheetId="12">#REF!</definedName>
    <definedName name="__pab65" localSheetId="14">#REF!</definedName>
    <definedName name="__pab65" localSheetId="11">#REF!</definedName>
    <definedName name="__pab65" localSheetId="10">#REF!</definedName>
    <definedName name="__pab65" localSheetId="7">#REF!</definedName>
    <definedName name="__pab65" localSheetId="8">#REF!</definedName>
    <definedName name="__pab65" localSheetId="13">#REF!</definedName>
    <definedName name="__pab65">#REF!</definedName>
    <definedName name="__pab80">#REF!</definedName>
    <definedName name="__PAC012" localSheetId="9">#REF!</definedName>
    <definedName name="__PAC012" localSheetId="12">#REF!</definedName>
    <definedName name="__PAC012" localSheetId="13">#REF!</definedName>
    <definedName name="__PAC012">#REF!</definedName>
    <definedName name="__pak100">#REF!</definedName>
    <definedName name="__pak150">#REF!</definedName>
    <definedName name="__pak50">#REF!</definedName>
    <definedName name="__pak80">#REF!</definedName>
    <definedName name="__pav8" localSheetId="9">#REF!</definedName>
    <definedName name="__pav8" localSheetId="12">#REF!</definedName>
    <definedName name="__pav8" localSheetId="13">#REF!</definedName>
    <definedName name="__pav8">#REF!</definedName>
    <definedName name="__PB2" localSheetId="9">#REF!</definedName>
    <definedName name="__PB2" localSheetId="12">#REF!</definedName>
    <definedName name="__PB2" localSheetId="13">#REF!</definedName>
    <definedName name="__PB2">#REF!</definedName>
    <definedName name="__PB3" localSheetId="9">#REF!</definedName>
    <definedName name="__PB3" localSheetId="12">#REF!</definedName>
    <definedName name="__PB3" localSheetId="13">#REF!</definedName>
    <definedName name="__PB3">#REF!</definedName>
    <definedName name="__pb34" localSheetId="9">#REF!</definedName>
    <definedName name="__pb34" localSheetId="12">#REF!</definedName>
    <definedName name="__pb34" localSheetId="13">#REF!</definedName>
    <definedName name="__pb34">#REF!</definedName>
    <definedName name="__pb4" localSheetId="9">#REF!</definedName>
    <definedName name="__pb4" localSheetId="12">#REF!</definedName>
    <definedName name="__pb4" localSheetId="13">#REF!</definedName>
    <definedName name="__pb4">#REF!</definedName>
    <definedName name="__pbf3" localSheetId="9">#REF!</definedName>
    <definedName name="__pbf3" localSheetId="12">#REF!</definedName>
    <definedName name="__pbf3" localSheetId="13">#REF!</definedName>
    <definedName name="__pbf3">#REF!</definedName>
    <definedName name="__pbf4" localSheetId="9">#REF!</definedName>
    <definedName name="__pbf4" localSheetId="12">#REF!</definedName>
    <definedName name="__pbf4" localSheetId="13">#REF!</definedName>
    <definedName name="__pbf4">#REF!</definedName>
    <definedName name="__pbs100" localSheetId="9">#REF!</definedName>
    <definedName name="__pbs100" localSheetId="12">#REF!</definedName>
    <definedName name="__pbs100" localSheetId="14">#REF!</definedName>
    <definedName name="__pbs100" localSheetId="11">#REF!</definedName>
    <definedName name="__pbs100" localSheetId="10">#REF!</definedName>
    <definedName name="__pbs100" localSheetId="7">#REF!</definedName>
    <definedName name="__pbs100" localSheetId="8">#REF!</definedName>
    <definedName name="__pbs100" localSheetId="13">#REF!</definedName>
    <definedName name="__pbs100">#REF!</definedName>
    <definedName name="__pbs15" localSheetId="9">#REF!</definedName>
    <definedName name="__pbs15" localSheetId="12">#REF!</definedName>
    <definedName name="__pbs15" localSheetId="14">#REF!</definedName>
    <definedName name="__pbs15" localSheetId="11">#REF!</definedName>
    <definedName name="__pbs15" localSheetId="10">#REF!</definedName>
    <definedName name="__pbs15" localSheetId="7">#REF!</definedName>
    <definedName name="__pbs15" localSheetId="8">#REF!</definedName>
    <definedName name="__pbs15" localSheetId="13">#REF!</definedName>
    <definedName name="__pbs15">#REF!</definedName>
    <definedName name="__pbs150" localSheetId="9">#REF!</definedName>
    <definedName name="__pbs150" localSheetId="12">#REF!</definedName>
    <definedName name="__pbs150" localSheetId="14">#REF!</definedName>
    <definedName name="__pbs150" localSheetId="11">#REF!</definedName>
    <definedName name="__pbs150" localSheetId="10">#REF!</definedName>
    <definedName name="__pbs150" localSheetId="7">#REF!</definedName>
    <definedName name="__pbs150" localSheetId="8">#REF!</definedName>
    <definedName name="__pbs150" localSheetId="13">#REF!</definedName>
    <definedName name="__pbs150">#REF!</definedName>
    <definedName name="__pbs40" localSheetId="9">#REF!</definedName>
    <definedName name="__pbs40" localSheetId="12">#REF!</definedName>
    <definedName name="__pbs40" localSheetId="14">#REF!</definedName>
    <definedName name="__pbs40" localSheetId="11">#REF!</definedName>
    <definedName name="__pbs40" localSheetId="10">#REF!</definedName>
    <definedName name="__pbs40" localSheetId="7">#REF!</definedName>
    <definedName name="__pbs40" localSheetId="8">#REF!</definedName>
    <definedName name="__pbs40" localSheetId="13">#REF!</definedName>
    <definedName name="__pbs40">#REF!</definedName>
    <definedName name="__pbs50" localSheetId="9">#REF!</definedName>
    <definedName name="__pbs50" localSheetId="12">#REF!</definedName>
    <definedName name="__pbs50" localSheetId="14">#REF!</definedName>
    <definedName name="__pbs50" localSheetId="11">#REF!</definedName>
    <definedName name="__pbs50" localSheetId="10">#REF!</definedName>
    <definedName name="__pbs50" localSheetId="7">#REF!</definedName>
    <definedName name="__pbs50" localSheetId="8">#REF!</definedName>
    <definedName name="__pbs50" localSheetId="13">#REF!</definedName>
    <definedName name="__pbs50">#REF!</definedName>
    <definedName name="__pbs65" localSheetId="9">#REF!</definedName>
    <definedName name="__pbs65" localSheetId="12">#REF!</definedName>
    <definedName name="__pbs65" localSheetId="14">#REF!</definedName>
    <definedName name="__pbs65" localSheetId="11">#REF!</definedName>
    <definedName name="__pbs65" localSheetId="10">#REF!</definedName>
    <definedName name="__pbs65" localSheetId="7">#REF!</definedName>
    <definedName name="__pbs65" localSheetId="8">#REF!</definedName>
    <definedName name="__pbs65" localSheetId="13">#REF!</definedName>
    <definedName name="__pbs65">#REF!</definedName>
    <definedName name="__pbs80" localSheetId="9">#REF!</definedName>
    <definedName name="__pbs80" localSheetId="12">#REF!</definedName>
    <definedName name="__pbs80" localSheetId="14">#REF!</definedName>
    <definedName name="__pbs80" localSheetId="11">#REF!</definedName>
    <definedName name="__pbs80" localSheetId="10">#REF!</definedName>
    <definedName name="__pbs80" localSheetId="7">#REF!</definedName>
    <definedName name="__pbs80" localSheetId="8">#REF!</definedName>
    <definedName name="__pbs80" localSheetId="13">#REF!</definedName>
    <definedName name="__pbs80">#REF!</definedName>
    <definedName name="__pc1" localSheetId="9">#REF!</definedName>
    <definedName name="__pc1" localSheetId="12">#REF!</definedName>
    <definedName name="__pc1" localSheetId="13">#REF!</definedName>
    <definedName name="__pc1">#REF!</definedName>
    <definedName name="__pc10" localSheetId="9">#REF!</definedName>
    <definedName name="__pc10" localSheetId="12">#REF!</definedName>
    <definedName name="__pc10" localSheetId="13">#REF!</definedName>
    <definedName name="__pc10">#REF!</definedName>
    <definedName name="__pc12" localSheetId="9">#REF!</definedName>
    <definedName name="__pc12" localSheetId="12">#REF!</definedName>
    <definedName name="__pc12" localSheetId="13">#REF!</definedName>
    <definedName name="__pc12">#REF!</definedName>
    <definedName name="__pc2" localSheetId="9">#REF!</definedName>
    <definedName name="__pc2" localSheetId="12">#REF!</definedName>
    <definedName name="__pc2" localSheetId="13">#REF!</definedName>
    <definedName name="__pc2">#REF!</definedName>
    <definedName name="__pc3" localSheetId="9">#REF!</definedName>
    <definedName name="__pc3" localSheetId="12">#REF!</definedName>
    <definedName name="__pc3" localSheetId="13">#REF!</definedName>
    <definedName name="__pc3">#REF!</definedName>
    <definedName name="__pc4" localSheetId="9">#REF!</definedName>
    <definedName name="__pc4" localSheetId="12">#REF!</definedName>
    <definedName name="__pc4" localSheetId="13">#REF!</definedName>
    <definedName name="__pc4">#REF!</definedName>
    <definedName name="__PC450">#REF!</definedName>
    <definedName name="__pc5" localSheetId="9">#REF!</definedName>
    <definedName name="__pc5" localSheetId="12">#REF!</definedName>
    <definedName name="__pc5" localSheetId="13">#REF!</definedName>
    <definedName name="__pc5">#REF!</definedName>
    <definedName name="__pc50">#REF!</definedName>
    <definedName name="__pc6" localSheetId="9">#REF!</definedName>
    <definedName name="__pc6" localSheetId="12">#REF!</definedName>
    <definedName name="__pc6" localSheetId="13">#REF!</definedName>
    <definedName name="__pc6">#REF!</definedName>
    <definedName name="__PC600">#REF!</definedName>
    <definedName name="__pc8" localSheetId="9">#REF!</definedName>
    <definedName name="__pc8" localSheetId="12">#REF!</definedName>
    <definedName name="__pc8" localSheetId="13">#REF!</definedName>
    <definedName name="__pc8">#REF!</definedName>
    <definedName name="__pc80">#REF!</definedName>
    <definedName name="__PCD10" localSheetId="9">#REF!</definedName>
    <definedName name="__PCD10" localSheetId="12">#REF!</definedName>
    <definedName name="__PCD10" localSheetId="13">#REF!</definedName>
    <definedName name="__PCD10">#REF!</definedName>
    <definedName name="__PCD3" localSheetId="9">#REF!</definedName>
    <definedName name="__PCD3" localSheetId="12">#REF!</definedName>
    <definedName name="__PCD3" localSheetId="13">#REF!</definedName>
    <definedName name="__PCD3">#REF!</definedName>
    <definedName name="__PCD6" localSheetId="9">#REF!</definedName>
    <definedName name="__PCD6" localSheetId="12">#REF!</definedName>
    <definedName name="__PCD6" localSheetId="13">#REF!</definedName>
    <definedName name="__PCD6">#REF!</definedName>
    <definedName name="__PCD8" localSheetId="9">#REF!</definedName>
    <definedName name="__PCD8" localSheetId="12">#REF!</definedName>
    <definedName name="__PCD8" localSheetId="13">#REF!</definedName>
    <definedName name="__PCD8">#REF!</definedName>
    <definedName name="__pcf10" localSheetId="9">#REF!</definedName>
    <definedName name="__pcf10" localSheetId="12">#REF!</definedName>
    <definedName name="__pcf10" localSheetId="13">#REF!</definedName>
    <definedName name="__pcf10">#REF!</definedName>
    <definedName name="__pcf12" localSheetId="9">#REF!</definedName>
    <definedName name="__pcf12" localSheetId="12">#REF!</definedName>
    <definedName name="__pcf12" localSheetId="13">#REF!</definedName>
    <definedName name="__pcf12">#REF!</definedName>
    <definedName name="__pcf3" localSheetId="9">#REF!</definedName>
    <definedName name="__pcf3" localSheetId="12">#REF!</definedName>
    <definedName name="__pcf3" localSheetId="13">#REF!</definedName>
    <definedName name="__pcf3">#REF!</definedName>
    <definedName name="__pcf4" localSheetId="9">#REF!</definedName>
    <definedName name="__pcf4" localSheetId="12">#REF!</definedName>
    <definedName name="__pcf4" localSheetId="13">#REF!</definedName>
    <definedName name="__pcf4">#REF!</definedName>
    <definedName name="__pcf5" localSheetId="9">#REF!</definedName>
    <definedName name="__pcf5" localSheetId="12">#REF!</definedName>
    <definedName name="__pcf5" localSheetId="13">#REF!</definedName>
    <definedName name="__pcf5">#REF!</definedName>
    <definedName name="__pcf6" localSheetId="9">#REF!</definedName>
    <definedName name="__pcf6" localSheetId="12">#REF!</definedName>
    <definedName name="__pcf6" localSheetId="13">#REF!</definedName>
    <definedName name="__pcf6">#REF!</definedName>
    <definedName name="__pcf8" localSheetId="9">#REF!</definedName>
    <definedName name="__pcf8" localSheetId="12">#REF!</definedName>
    <definedName name="__pcf8" localSheetId="13">#REF!</definedName>
    <definedName name="__pcf8">#REF!</definedName>
    <definedName name="__pcf80">#REF!</definedName>
    <definedName name="__pd1" localSheetId="9">#REF!</definedName>
    <definedName name="__pd1" localSheetId="12">#REF!</definedName>
    <definedName name="__pd1" localSheetId="13">#REF!</definedName>
    <definedName name="__pd1">#REF!</definedName>
    <definedName name="__pd2" localSheetId="9">#REF!</definedName>
    <definedName name="__pd2" localSheetId="12">#REF!</definedName>
    <definedName name="__pd2" localSheetId="13">#REF!</definedName>
    <definedName name="__pd2">#REF!</definedName>
    <definedName name="__pd3" localSheetId="9">#REF!</definedName>
    <definedName name="__pd3" localSheetId="12">#REF!</definedName>
    <definedName name="__pd3" localSheetId="13">#REF!</definedName>
    <definedName name="__pd3">#REF!</definedName>
    <definedName name="__pdf3" localSheetId="9">#REF!</definedName>
    <definedName name="__pdf3" localSheetId="12">#REF!</definedName>
    <definedName name="__pdf3" localSheetId="13">#REF!</definedName>
    <definedName name="__pdf3">#REF!</definedName>
    <definedName name="__per01" localSheetId="9">#REF!</definedName>
    <definedName name="__per01" localSheetId="12">#REF!</definedName>
    <definedName name="__per01" localSheetId="13">#REF!</definedName>
    <definedName name="__per01">#REF!</definedName>
    <definedName name="__per02" localSheetId="9">#REF!</definedName>
    <definedName name="__per02" localSheetId="12">#REF!</definedName>
    <definedName name="__per02" localSheetId="13">#REF!</definedName>
    <definedName name="__per02">#REF!</definedName>
    <definedName name="__per03" localSheetId="9">#REF!</definedName>
    <definedName name="__per03" localSheetId="12">#REF!</definedName>
    <definedName name="__per03" localSheetId="13">#REF!</definedName>
    <definedName name="__per03">#REF!</definedName>
    <definedName name="__per04" localSheetId="9">#REF!</definedName>
    <definedName name="__per04" localSheetId="12">#REF!</definedName>
    <definedName name="__per04" localSheetId="13">#REF!</definedName>
    <definedName name="__per04">#REF!</definedName>
    <definedName name="__per05" localSheetId="9">#REF!</definedName>
    <definedName name="__per05" localSheetId="12">#REF!</definedName>
    <definedName name="__per05" localSheetId="13">#REF!</definedName>
    <definedName name="__per05">#REF!</definedName>
    <definedName name="__per06" localSheetId="9">#REF!</definedName>
    <definedName name="__per06" localSheetId="12">#REF!</definedName>
    <definedName name="__per06" localSheetId="13">#REF!</definedName>
    <definedName name="__per06">#REF!</definedName>
    <definedName name="__per07" localSheetId="9">#REF!</definedName>
    <definedName name="__per07" localSheetId="12">#REF!</definedName>
    <definedName name="__per07" localSheetId="13">#REF!</definedName>
    <definedName name="__per07">#REF!</definedName>
    <definedName name="__PJ2" localSheetId="9">#REF!</definedName>
    <definedName name="__PJ2" localSheetId="12">#REF!</definedName>
    <definedName name="__PJ2" localSheetId="13">#REF!</definedName>
    <definedName name="__PJ2">#REF!</definedName>
    <definedName name="__PJ3" localSheetId="9">#REF!</definedName>
    <definedName name="__PJ3" localSheetId="12">#REF!</definedName>
    <definedName name="__PJ3" localSheetId="13">#REF!</definedName>
    <definedName name="__PJ3">#REF!</definedName>
    <definedName name="__PJA1" localSheetId="9">#REF!</definedName>
    <definedName name="__PJA1" localSheetId="12">#REF!</definedName>
    <definedName name="__PJA1" localSheetId="13">#REF!</definedName>
    <definedName name="__PJA1">#REF!</definedName>
    <definedName name="__PJA2" localSheetId="9">#REF!</definedName>
    <definedName name="__PJA2" localSheetId="12">#REF!</definedName>
    <definedName name="__PJA2" localSheetId="13">#REF!</definedName>
    <definedName name="__PJA2">#REF!</definedName>
    <definedName name="__PJA3" localSheetId="9">#REF!</definedName>
    <definedName name="__PJA3" localSheetId="12">#REF!</definedName>
    <definedName name="__PJA3" localSheetId="13">#REF!</definedName>
    <definedName name="__PJA3">#REF!</definedName>
    <definedName name="__PJA4" localSheetId="9">#REF!</definedName>
    <definedName name="__PJA4" localSheetId="12">#REF!</definedName>
    <definedName name="__PJA4" localSheetId="13">#REF!</definedName>
    <definedName name="__PJA4">#REF!</definedName>
    <definedName name="__PJA6" localSheetId="9">#REF!</definedName>
    <definedName name="__PJA6" localSheetId="12">#REF!</definedName>
    <definedName name="__PJA6" localSheetId="13">#REF!</definedName>
    <definedName name="__PJA6">#REF!</definedName>
    <definedName name="__PL1" localSheetId="9">#REF!</definedName>
    <definedName name="__PL1" localSheetId="12">#REF!</definedName>
    <definedName name="__PL1" localSheetId="13">#REF!</definedName>
    <definedName name="__PL1">#REF!</definedName>
    <definedName name="__PL2" localSheetId="9">#REF!</definedName>
    <definedName name="__PL2" localSheetId="12">#REF!</definedName>
    <definedName name="__PL2" localSheetId="13">#REF!</definedName>
    <definedName name="__PL2">#REF!</definedName>
    <definedName name="__PL3" localSheetId="9">#REF!</definedName>
    <definedName name="__PL3" localSheetId="12">#REF!</definedName>
    <definedName name="__PL3" localSheetId="13">#REF!</definedName>
    <definedName name="__PL3">#REF!</definedName>
    <definedName name="__po1000" localSheetId="9">#REF!</definedName>
    <definedName name="__po1000" localSheetId="12">#REF!</definedName>
    <definedName name="__po1000" localSheetId="13">#REF!</definedName>
    <definedName name="__po1000">#REF!</definedName>
    <definedName name="__por4040" localSheetId="9">#REF!</definedName>
    <definedName name="__por4040" localSheetId="12">#REF!</definedName>
    <definedName name="__por4040" localSheetId="13">#REF!</definedName>
    <definedName name="__por4040">#REF!</definedName>
    <definedName name="__PRC019" localSheetId="9">#REF!</definedName>
    <definedName name="__PRC019" localSheetId="12">#REF!</definedName>
    <definedName name="__PRC019" localSheetId="13">#REF!</definedName>
    <definedName name="__PRC019">#REF!</definedName>
    <definedName name="__PSC052" localSheetId="9">#REF!</definedName>
    <definedName name="__PSC052" localSheetId="12">#REF!</definedName>
    <definedName name="__PSC052" localSheetId="13">#REF!</definedName>
    <definedName name="__PSC052">#REF!</definedName>
    <definedName name="__PSC084" localSheetId="9">#REF!</definedName>
    <definedName name="__PSC084" localSheetId="12">#REF!</definedName>
    <definedName name="__PSC084" localSheetId="13">#REF!</definedName>
    <definedName name="__PSC084">#REF!</definedName>
    <definedName name="__pv40">#REF!</definedName>
    <definedName name="__pvc1" localSheetId="9">#REF!</definedName>
    <definedName name="__pvc1" localSheetId="12">#REF!</definedName>
    <definedName name="__pvc1" localSheetId="14">#REF!</definedName>
    <definedName name="__pvc1" localSheetId="11">#REF!</definedName>
    <definedName name="__pvc1" localSheetId="10">#REF!</definedName>
    <definedName name="__pvc1" localSheetId="7">#REF!</definedName>
    <definedName name="__pvc1" localSheetId="8">#REF!</definedName>
    <definedName name="__pvc1" localSheetId="13">#REF!</definedName>
    <definedName name="__pvc1">#REF!</definedName>
    <definedName name="__pvc12" localSheetId="9">#REF!</definedName>
    <definedName name="__pvc12" localSheetId="12">#REF!</definedName>
    <definedName name="__pvc12" localSheetId="14">#REF!</definedName>
    <definedName name="__pvc12" localSheetId="11">#REF!</definedName>
    <definedName name="__pvc12" localSheetId="10">#REF!</definedName>
    <definedName name="__pvc12" localSheetId="7">#REF!</definedName>
    <definedName name="__pvc12" localSheetId="8">#REF!</definedName>
    <definedName name="__pvc12" localSheetId="13">#REF!</definedName>
    <definedName name="__pvc12">#REF!</definedName>
    <definedName name="__pvc3" localSheetId="9">#REF!</definedName>
    <definedName name="__pvc3" localSheetId="12">#REF!</definedName>
    <definedName name="__pvc3" localSheetId="13">#REF!</definedName>
    <definedName name="__pvc3">#REF!</definedName>
    <definedName name="__pvc34" localSheetId="9">#REF!</definedName>
    <definedName name="__pvc34" localSheetId="12">#REF!</definedName>
    <definedName name="__pvc34" localSheetId="14">#REF!</definedName>
    <definedName name="__pvc34" localSheetId="11">#REF!</definedName>
    <definedName name="__pvc34" localSheetId="10">#REF!</definedName>
    <definedName name="__pvc34" localSheetId="7">#REF!</definedName>
    <definedName name="__pvc34" localSheetId="8">#REF!</definedName>
    <definedName name="__pvc34" localSheetId="13">#REF!</definedName>
    <definedName name="__pvc34">#REF!</definedName>
    <definedName name="__pvc4">#REF!</definedName>
    <definedName name="__pvc44" localSheetId="9">#REF!</definedName>
    <definedName name="__pvc44" localSheetId="12">#REF!</definedName>
    <definedName name="__pvc44" localSheetId="13">#REF!</definedName>
    <definedName name="__pvc44">#REF!</definedName>
    <definedName name="__QS1" localSheetId="9">#REF!</definedName>
    <definedName name="__QS1" localSheetId="12">#REF!</definedName>
    <definedName name="__QS1" localSheetId="13">#REF!</definedName>
    <definedName name="__QS1">#REF!</definedName>
    <definedName name="__QS10" localSheetId="9">#REF!</definedName>
    <definedName name="__QS10" localSheetId="12">#REF!</definedName>
    <definedName name="__QS10" localSheetId="13">#REF!</definedName>
    <definedName name="__QS10">#REF!</definedName>
    <definedName name="__QS11" localSheetId="9">#REF!</definedName>
    <definedName name="__QS11" localSheetId="12">#REF!</definedName>
    <definedName name="__QS11" localSheetId="13">#REF!</definedName>
    <definedName name="__QS11">#REF!</definedName>
    <definedName name="__QS12" localSheetId="9">#REF!</definedName>
    <definedName name="__QS12" localSheetId="12">#REF!</definedName>
    <definedName name="__QS12" localSheetId="13">#REF!</definedName>
    <definedName name="__QS12">#REF!</definedName>
    <definedName name="__QS13" localSheetId="9">#REF!</definedName>
    <definedName name="__QS13" localSheetId="12">#REF!</definedName>
    <definedName name="__QS13" localSheetId="13">#REF!</definedName>
    <definedName name="__QS13">#REF!</definedName>
    <definedName name="__QS14" localSheetId="9">#REF!</definedName>
    <definedName name="__QS14" localSheetId="12">#REF!</definedName>
    <definedName name="__QS14" localSheetId="13">#REF!</definedName>
    <definedName name="__QS14">#REF!</definedName>
    <definedName name="__QS15" localSheetId="9">#REF!</definedName>
    <definedName name="__QS15" localSheetId="12">#REF!</definedName>
    <definedName name="__QS15" localSheetId="13">#REF!</definedName>
    <definedName name="__QS15">#REF!</definedName>
    <definedName name="__QS16" localSheetId="9">#REF!</definedName>
    <definedName name="__QS16" localSheetId="12">#REF!</definedName>
    <definedName name="__QS16" localSheetId="13">#REF!</definedName>
    <definedName name="__QS16">#REF!</definedName>
    <definedName name="__QS17" localSheetId="9">#REF!</definedName>
    <definedName name="__QS17" localSheetId="12">#REF!</definedName>
    <definedName name="__QS17" localSheetId="13">#REF!</definedName>
    <definedName name="__QS17">#REF!</definedName>
    <definedName name="__QS18" localSheetId="9">#REF!</definedName>
    <definedName name="__QS18" localSheetId="12">#REF!</definedName>
    <definedName name="__QS18" localSheetId="13">#REF!</definedName>
    <definedName name="__QS18">#REF!</definedName>
    <definedName name="__QS19" localSheetId="9">#REF!</definedName>
    <definedName name="__QS19" localSheetId="12">#REF!</definedName>
    <definedName name="__QS19" localSheetId="13">#REF!</definedName>
    <definedName name="__QS19">#REF!</definedName>
    <definedName name="__QS2" localSheetId="9">#REF!</definedName>
    <definedName name="__QS2" localSheetId="12">#REF!</definedName>
    <definedName name="__QS2" localSheetId="13">#REF!</definedName>
    <definedName name="__QS2">#REF!</definedName>
    <definedName name="__QS20" localSheetId="9">#REF!</definedName>
    <definedName name="__QS20" localSheetId="12">#REF!</definedName>
    <definedName name="__QS20" localSheetId="13">#REF!</definedName>
    <definedName name="__QS20">#REF!</definedName>
    <definedName name="__QS21" localSheetId="9">#REF!</definedName>
    <definedName name="__QS21" localSheetId="12">#REF!</definedName>
    <definedName name="__QS21" localSheetId="13">#REF!</definedName>
    <definedName name="__QS21">#REF!</definedName>
    <definedName name="__QS3" localSheetId="9">#REF!</definedName>
    <definedName name="__QS3" localSheetId="12">#REF!</definedName>
    <definedName name="__QS3" localSheetId="13">#REF!</definedName>
    <definedName name="__QS3">#REF!</definedName>
    <definedName name="__QS4" localSheetId="9">#REF!</definedName>
    <definedName name="__QS4" localSheetId="12">#REF!</definedName>
    <definedName name="__QS4" localSheetId="13">#REF!</definedName>
    <definedName name="__QS4">#REF!</definedName>
    <definedName name="__QS5" localSheetId="9">#REF!</definedName>
    <definedName name="__QS5" localSheetId="12">#REF!</definedName>
    <definedName name="__QS5" localSheetId="13">#REF!</definedName>
    <definedName name="__QS5">#REF!</definedName>
    <definedName name="__QS6" localSheetId="9">#REF!</definedName>
    <definedName name="__QS6" localSheetId="12">#REF!</definedName>
    <definedName name="__QS6" localSheetId="13">#REF!</definedName>
    <definedName name="__QS6">#REF!</definedName>
    <definedName name="__QS7" localSheetId="9">#REF!</definedName>
    <definedName name="__QS7" localSheetId="12">#REF!</definedName>
    <definedName name="__QS7" localSheetId="13">#REF!</definedName>
    <definedName name="__QS7">#REF!</definedName>
    <definedName name="__QS8" localSheetId="9">#REF!</definedName>
    <definedName name="__QS8" localSheetId="12">#REF!</definedName>
    <definedName name="__QS8" localSheetId="13">#REF!</definedName>
    <definedName name="__QS8">#REF!</definedName>
    <definedName name="__QS9" localSheetId="9">#REF!</definedName>
    <definedName name="__QS9" localSheetId="12">#REF!</definedName>
    <definedName name="__QS9" localSheetId="13">#REF!</definedName>
    <definedName name="__QS9">#REF!</definedName>
    <definedName name="__RAP1" localSheetId="9">#REF!</definedName>
    <definedName name="__RAP1" localSheetId="12">#REF!</definedName>
    <definedName name="__RAP1" localSheetId="13">#REF!</definedName>
    <definedName name="__RAP1">#REF!</definedName>
    <definedName name="__RAP2" localSheetId="9">#REF!</definedName>
    <definedName name="__RAP2" localSheetId="12">#REF!</definedName>
    <definedName name="__RAP2" localSheetId="13">#REF!</definedName>
    <definedName name="__RAP2">#REF!</definedName>
    <definedName name="__rcp100" localSheetId="9">#REF!</definedName>
    <definedName name="__rcp100" localSheetId="12">#REF!</definedName>
    <definedName name="__rcp100" localSheetId="13">#REF!</definedName>
    <definedName name="__rcp100">#REF!</definedName>
    <definedName name="__rcp60" localSheetId="9">#REF!</definedName>
    <definedName name="__rcp60" localSheetId="12">#REF!</definedName>
    <definedName name="__rcp60" localSheetId="13">#REF!</definedName>
    <definedName name="__rcp60">#REF!</definedName>
    <definedName name="__rd4" localSheetId="9">#REF!</definedName>
    <definedName name="__rd4" localSheetId="12">#REF!</definedName>
    <definedName name="__rd4" localSheetId="13">#REF!</definedName>
    <definedName name="__rd4">#REF!</definedName>
    <definedName name="__rd6" localSheetId="9">#REF!</definedName>
    <definedName name="__rd6" localSheetId="12">#REF!</definedName>
    <definedName name="__rd6" localSheetId="13">#REF!</definedName>
    <definedName name="__rd6">#REF!</definedName>
    <definedName name="__rd8" localSheetId="9">#REF!</definedName>
    <definedName name="__rd8" localSheetId="12">#REF!</definedName>
    <definedName name="__rd8" localSheetId="13">#REF!</definedName>
    <definedName name="__rd8">#REF!</definedName>
    <definedName name="__rk100" localSheetId="9">#REF!</definedName>
    <definedName name="__rk100" localSheetId="12">#REF!</definedName>
    <definedName name="__rk100" localSheetId="13">#REF!</definedName>
    <definedName name="__rk100">#REF!</definedName>
    <definedName name="__rk150" localSheetId="9">#REF!</definedName>
    <definedName name="__rk150" localSheetId="12">#REF!</definedName>
    <definedName name="__rk150" localSheetId="13">#REF!</definedName>
    <definedName name="__rk150">#REF!</definedName>
    <definedName name="__rk200" localSheetId="9">#REF!</definedName>
    <definedName name="__rk200" localSheetId="12">#REF!</definedName>
    <definedName name="__rk200" localSheetId="13">#REF!</definedName>
    <definedName name="__rk200">#REF!</definedName>
    <definedName name="__rk300" localSheetId="9">#REF!</definedName>
    <definedName name="__rk300" localSheetId="12">#REF!</definedName>
    <definedName name="__rk300" localSheetId="13">#REF!</definedName>
    <definedName name="__rk300">#REF!</definedName>
    <definedName name="__rk400" localSheetId="9">#REF!</definedName>
    <definedName name="__rk400" localSheetId="12">#REF!</definedName>
    <definedName name="__rk400" localSheetId="13">#REF!</definedName>
    <definedName name="__rk400">#REF!</definedName>
    <definedName name="__rk500" localSheetId="9">#REF!</definedName>
    <definedName name="__rk500" localSheetId="12">#REF!</definedName>
    <definedName name="__rk500" localSheetId="13">#REF!</definedName>
    <definedName name="__rk500">#REF!</definedName>
    <definedName name="__rk600" localSheetId="9">#REF!</definedName>
    <definedName name="__rk600" localSheetId="12">#REF!</definedName>
    <definedName name="__rk600" localSheetId="13">#REF!</definedName>
    <definedName name="__rk600">#REF!</definedName>
    <definedName name="__rkl1000" localSheetId="9">#REF!</definedName>
    <definedName name="__rkl1000" localSheetId="12">#REF!</definedName>
    <definedName name="__rkl1000" localSheetId="13">#REF!</definedName>
    <definedName name="__rkl1000">#REF!</definedName>
    <definedName name="__rkl1200" localSheetId="9">#REF!</definedName>
    <definedName name="__rkl1200" localSheetId="12">#REF!</definedName>
    <definedName name="__rkl1200" localSheetId="13">#REF!</definedName>
    <definedName name="__rkl1200">#REF!</definedName>
    <definedName name="__rkl200" localSheetId="9">#REF!</definedName>
    <definedName name="__rkl200" localSheetId="12">#REF!</definedName>
    <definedName name="__rkl200" localSheetId="13">#REF!</definedName>
    <definedName name="__rkl200">#REF!</definedName>
    <definedName name="__rkl300" localSheetId="9">#REF!</definedName>
    <definedName name="__rkl300" localSheetId="12">#REF!</definedName>
    <definedName name="__rkl300" localSheetId="13">#REF!</definedName>
    <definedName name="__rkl300">#REF!</definedName>
    <definedName name="__rkl400" localSheetId="9">#REF!</definedName>
    <definedName name="__rkl400" localSheetId="12">#REF!</definedName>
    <definedName name="__rkl400" localSheetId="13">#REF!</definedName>
    <definedName name="__rkl400">#REF!</definedName>
    <definedName name="__rkl500" localSheetId="9">#REF!</definedName>
    <definedName name="__rkl500" localSheetId="12">#REF!</definedName>
    <definedName name="__rkl500" localSheetId="13">#REF!</definedName>
    <definedName name="__rkl500">#REF!</definedName>
    <definedName name="__rkl600" localSheetId="9">#REF!</definedName>
    <definedName name="__rkl600" localSheetId="12">#REF!</definedName>
    <definedName name="__rkl600" localSheetId="13">#REF!</definedName>
    <definedName name="__rkl600">#REF!</definedName>
    <definedName name="__rkl700" localSheetId="9">#REF!</definedName>
    <definedName name="__rkl700" localSheetId="12">#REF!</definedName>
    <definedName name="__rkl700" localSheetId="13">#REF!</definedName>
    <definedName name="__rkl700">#REF!</definedName>
    <definedName name="__rkl800" localSheetId="9">#REF!</definedName>
    <definedName name="__rkl800" localSheetId="12">#REF!</definedName>
    <definedName name="__rkl800" localSheetId="13">#REF!</definedName>
    <definedName name="__rkl800">#REF!</definedName>
    <definedName name="__sc1" localSheetId="9">#REF!</definedName>
    <definedName name="__sc1" localSheetId="12">#REF!</definedName>
    <definedName name="__sc1" localSheetId="13">#REF!</definedName>
    <definedName name="__sc1">#REF!</definedName>
    <definedName name="__sc175" localSheetId="9">#REF!</definedName>
    <definedName name="__sc175" localSheetId="12">#REF!</definedName>
    <definedName name="__sc175" localSheetId="13">#REF!</definedName>
    <definedName name="__sc175">#REF!</definedName>
    <definedName name="__SC2" localSheetId="9">#REF!</definedName>
    <definedName name="__SC2" localSheetId="12">#REF!</definedName>
    <definedName name="__SC2" localSheetId="13">#REF!</definedName>
    <definedName name="__SC2">#REF!</definedName>
    <definedName name="__sc3" localSheetId="9">#REF!</definedName>
    <definedName name="__sc3" localSheetId="12">#REF!</definedName>
    <definedName name="__sc3" localSheetId="13">#REF!</definedName>
    <definedName name="__sc3">#REF!</definedName>
    <definedName name="__SFL1" localSheetId="9">#REF!</definedName>
    <definedName name="__SFL1" localSheetId="12">#REF!</definedName>
    <definedName name="__SFL1" localSheetId="13">#REF!</definedName>
    <definedName name="__SFL1">#REF!</definedName>
    <definedName name="__SFL2" localSheetId="9">#REF!</definedName>
    <definedName name="__SFL2" localSheetId="12">#REF!</definedName>
    <definedName name="__SFL2" localSheetId="13">#REF!</definedName>
    <definedName name="__SFL2">#REF!</definedName>
    <definedName name="__SFL3" localSheetId="9">#REF!</definedName>
    <definedName name="__SFL3" localSheetId="12">#REF!</definedName>
    <definedName name="__SFL3" localSheetId="13">#REF!</definedName>
    <definedName name="__SFL3">#REF!</definedName>
    <definedName name="__SFM1" localSheetId="9">#REF!</definedName>
    <definedName name="__SFM1" localSheetId="12">#REF!</definedName>
    <definedName name="__SFM1" localSheetId="13">#REF!</definedName>
    <definedName name="__SFM1">#REF!</definedName>
    <definedName name="__SFM2" localSheetId="9">#REF!</definedName>
    <definedName name="__SFM2" localSheetId="12">#REF!</definedName>
    <definedName name="__SFM2" localSheetId="13">#REF!</definedName>
    <definedName name="__SFM2">#REF!</definedName>
    <definedName name="__SFM3" localSheetId="9">#REF!</definedName>
    <definedName name="__SFM3" localSheetId="12">#REF!</definedName>
    <definedName name="__SFM3" localSheetId="13">#REF!</definedName>
    <definedName name="__SFM3">#REF!</definedName>
    <definedName name="__SFM4" localSheetId="9">#REF!</definedName>
    <definedName name="__SFM4" localSheetId="12">#REF!</definedName>
    <definedName name="__SFM4" localSheetId="13">#REF!</definedName>
    <definedName name="__SFM4">#REF!</definedName>
    <definedName name="__SFM5" localSheetId="9">#REF!</definedName>
    <definedName name="__SFM5" localSheetId="12">#REF!</definedName>
    <definedName name="__SFM5" localSheetId="13">#REF!</definedName>
    <definedName name="__SFM5">#REF!</definedName>
    <definedName name="__SFM6" localSheetId="9">#REF!</definedName>
    <definedName name="__SFM6" localSheetId="12">#REF!</definedName>
    <definedName name="__SFM6" localSheetId="13">#REF!</definedName>
    <definedName name="__SFM6">#REF!</definedName>
    <definedName name="__SFM7" localSheetId="9">#REF!</definedName>
    <definedName name="__SFM7" localSheetId="12">#REF!</definedName>
    <definedName name="__SFM7" localSheetId="13">#REF!</definedName>
    <definedName name="__SFM7">#REF!</definedName>
    <definedName name="__SFQ1" localSheetId="9">#REF!</definedName>
    <definedName name="__SFQ1" localSheetId="12">#REF!</definedName>
    <definedName name="__SFQ1" localSheetId="13">#REF!</definedName>
    <definedName name="__SFQ1">#REF!</definedName>
    <definedName name="__SFQ2" localSheetId="9">#REF!</definedName>
    <definedName name="__SFQ2" localSheetId="12">#REF!</definedName>
    <definedName name="__SFQ2" localSheetId="13">#REF!</definedName>
    <definedName name="__SFQ2">#REF!</definedName>
    <definedName name="__SFQ3" localSheetId="9">#REF!</definedName>
    <definedName name="__SFQ3" localSheetId="12">#REF!</definedName>
    <definedName name="__SFQ3" localSheetId="13">#REF!</definedName>
    <definedName name="__SFQ3">#REF!</definedName>
    <definedName name="__SFQ4" localSheetId="9">#REF!</definedName>
    <definedName name="__SFQ4" localSheetId="12">#REF!</definedName>
    <definedName name="__SFQ4" localSheetId="13">#REF!</definedName>
    <definedName name="__SFQ4">#REF!</definedName>
    <definedName name="__sfv150" localSheetId="9">#REF!</definedName>
    <definedName name="__sfv150" localSheetId="12">#REF!</definedName>
    <definedName name="__sfv150" localSheetId="14">#REF!</definedName>
    <definedName name="__sfv150" localSheetId="11">#REF!</definedName>
    <definedName name="__sfv150" localSheetId="10">#REF!</definedName>
    <definedName name="__sfv150" localSheetId="7">#REF!</definedName>
    <definedName name="__sfv150" localSheetId="8">#REF!</definedName>
    <definedName name="__sfv150" localSheetId="13">#REF!</definedName>
    <definedName name="__sfv150">#REF!</definedName>
    <definedName name="__sh1040" localSheetId="9">#REF!</definedName>
    <definedName name="__sh1040" localSheetId="12">#REF!</definedName>
    <definedName name="__sh1040" localSheetId="13">#REF!</definedName>
    <definedName name="__sh1040">#REF!</definedName>
    <definedName name="__SN3" localSheetId="9">#REF!</definedName>
    <definedName name="__SN3" localSheetId="12">#REF!</definedName>
    <definedName name="__SN3" localSheetId="13">#REF!</definedName>
    <definedName name="__SN3">#REF!</definedName>
    <definedName name="__std100" localSheetId="9">#REF!</definedName>
    <definedName name="__std100" localSheetId="12">#REF!</definedName>
    <definedName name="__std100" localSheetId="14">#REF!</definedName>
    <definedName name="__std100" localSheetId="11">#REF!</definedName>
    <definedName name="__std100" localSheetId="10">#REF!</definedName>
    <definedName name="__std100" localSheetId="7">#REF!</definedName>
    <definedName name="__std100" localSheetId="8">#REF!</definedName>
    <definedName name="__std100" localSheetId="13">#REF!</definedName>
    <definedName name="__std100">#REF!</definedName>
    <definedName name="__std150" localSheetId="9">#REF!</definedName>
    <definedName name="__std150" localSheetId="12">#REF!</definedName>
    <definedName name="__std150" localSheetId="14">#REF!</definedName>
    <definedName name="__std150" localSheetId="11">#REF!</definedName>
    <definedName name="__std150" localSheetId="10">#REF!</definedName>
    <definedName name="__std150" localSheetId="7">#REF!</definedName>
    <definedName name="__std150" localSheetId="8">#REF!</definedName>
    <definedName name="__std150" localSheetId="13">#REF!</definedName>
    <definedName name="__std150">#REF!</definedName>
    <definedName name="__std2" localSheetId="9">#REF!</definedName>
    <definedName name="__std2" localSheetId="12">#REF!</definedName>
    <definedName name="__std2" localSheetId="13">#REF!</definedName>
    <definedName name="__std2">#REF!</definedName>
    <definedName name="__std3" localSheetId="9">#REF!</definedName>
    <definedName name="__std3" localSheetId="12">#REF!</definedName>
    <definedName name="__std3" localSheetId="13">#REF!</definedName>
    <definedName name="__std3">#REF!</definedName>
    <definedName name="__std4" localSheetId="9">#REF!</definedName>
    <definedName name="__std4" localSheetId="12">#REF!</definedName>
    <definedName name="__std4" localSheetId="13">#REF!</definedName>
    <definedName name="__std4">#REF!</definedName>
    <definedName name="__std50" localSheetId="9">#REF!</definedName>
    <definedName name="__std50" localSheetId="12">#REF!</definedName>
    <definedName name="__std50" localSheetId="14">#REF!</definedName>
    <definedName name="__std50" localSheetId="11">#REF!</definedName>
    <definedName name="__std50" localSheetId="10">#REF!</definedName>
    <definedName name="__std50" localSheetId="7">#REF!</definedName>
    <definedName name="__std50" localSheetId="8">#REF!</definedName>
    <definedName name="__std50" localSheetId="13">#REF!</definedName>
    <definedName name="__std50">#REF!</definedName>
    <definedName name="__std65" localSheetId="9">#REF!</definedName>
    <definedName name="__std65" localSheetId="12">#REF!</definedName>
    <definedName name="__std65" localSheetId="14">#REF!</definedName>
    <definedName name="__std65" localSheetId="11">#REF!</definedName>
    <definedName name="__std65" localSheetId="10">#REF!</definedName>
    <definedName name="__std65" localSheetId="7">#REF!</definedName>
    <definedName name="__std65" localSheetId="8">#REF!</definedName>
    <definedName name="__std65" localSheetId="13">#REF!</definedName>
    <definedName name="__std65">#REF!</definedName>
    <definedName name="__SUM1" localSheetId="9">#REF!</definedName>
    <definedName name="__SUM1" localSheetId="12">#REF!</definedName>
    <definedName name="__SUM1" localSheetId="13">#REF!</definedName>
    <definedName name="__SUM1">#REF!</definedName>
    <definedName name="__SUM2" localSheetId="9">#REF!</definedName>
    <definedName name="__SUM2" localSheetId="12">#REF!</definedName>
    <definedName name="__SUM2" localSheetId="13">#REF!</definedName>
    <definedName name="__SUM2">#REF!</definedName>
    <definedName name="__SUM3" localSheetId="9">#REF!</definedName>
    <definedName name="__SUM3" localSheetId="12">#REF!</definedName>
    <definedName name="__SUM3" localSheetId="13">#REF!</definedName>
    <definedName name="__SUM3">#REF!</definedName>
    <definedName name="__T916889" localSheetId="9">#REF!</definedName>
    <definedName name="__T916889" localSheetId="12">#REF!</definedName>
    <definedName name="__T916889" localSheetId="13">#REF!</definedName>
    <definedName name="__T916889">#REF!</definedName>
    <definedName name="__tgl2">#REF!</definedName>
    <definedName name="__ti100" localSheetId="9">#REF!</definedName>
    <definedName name="__ti100" localSheetId="12">#REF!</definedName>
    <definedName name="__ti100" localSheetId="13">#REF!</definedName>
    <definedName name="__ti100">#REF!</definedName>
    <definedName name="__ti120" localSheetId="9">#REF!</definedName>
    <definedName name="__ti120" localSheetId="12">#REF!</definedName>
    <definedName name="__ti120" localSheetId="13">#REF!</definedName>
    <definedName name="__ti120">#REF!</definedName>
    <definedName name="__ti50" localSheetId="9">#REF!</definedName>
    <definedName name="__ti50" localSheetId="12">#REF!</definedName>
    <definedName name="__ti50" localSheetId="13">#REF!</definedName>
    <definedName name="__ti50">#REF!</definedName>
    <definedName name="__ti60" localSheetId="9">#REF!</definedName>
    <definedName name="__ti60" localSheetId="12">#REF!</definedName>
    <definedName name="__ti60" localSheetId="13">#REF!</definedName>
    <definedName name="__ti60">#REF!</definedName>
    <definedName name="__ti80" localSheetId="9">#REF!</definedName>
    <definedName name="__ti80" localSheetId="12">#REF!</definedName>
    <definedName name="__ti80" localSheetId="13">#REF!</definedName>
    <definedName name="__ti80">#REF!</definedName>
    <definedName name="__TL1" localSheetId="9">#REF!</definedName>
    <definedName name="__TL1" localSheetId="12">#REF!</definedName>
    <definedName name="__TL1" localSheetId="13">#REF!</definedName>
    <definedName name="__TL1">#REF!</definedName>
    <definedName name="__TL2" localSheetId="9">#REF!</definedName>
    <definedName name="__TL2" localSheetId="12">#REF!</definedName>
    <definedName name="__TL2" localSheetId="13">#REF!</definedName>
    <definedName name="__TL2">#REF!</definedName>
    <definedName name="__TL3" localSheetId="9">#REF!</definedName>
    <definedName name="__TL3" localSheetId="12">#REF!</definedName>
    <definedName name="__TL3" localSheetId="13">#REF!</definedName>
    <definedName name="__TL3">#REF!</definedName>
    <definedName name="__TLA120" localSheetId="9">#REF!</definedName>
    <definedName name="__TLA120" localSheetId="12">#REF!</definedName>
    <definedName name="__TLA120" localSheetId="13">#REF!</definedName>
    <definedName name="__TLA120">#REF!</definedName>
    <definedName name="__TLA35" localSheetId="9">#REF!</definedName>
    <definedName name="__TLA35" localSheetId="12">#REF!</definedName>
    <definedName name="__TLA35" localSheetId="13">#REF!</definedName>
    <definedName name="__TLA35">#REF!</definedName>
    <definedName name="__TLA50" localSheetId="9">#REF!</definedName>
    <definedName name="__TLA50" localSheetId="12">#REF!</definedName>
    <definedName name="__TLA50" localSheetId="13">#REF!</definedName>
    <definedName name="__TLA50">#REF!</definedName>
    <definedName name="__TLA70" localSheetId="9">#REF!</definedName>
    <definedName name="__TLA70" localSheetId="12">#REF!</definedName>
    <definedName name="__TLA70" localSheetId="13">#REF!</definedName>
    <definedName name="__TLA70">#REF!</definedName>
    <definedName name="__TLA95" localSheetId="9">#REF!</definedName>
    <definedName name="__TLA95" localSheetId="12">#REF!</definedName>
    <definedName name="__TLA95" localSheetId="13">#REF!</definedName>
    <definedName name="__TLA95">#REF!</definedName>
    <definedName name="__tlc20" localSheetId="9">#REF!</definedName>
    <definedName name="__tlc20" localSheetId="12">#REF!</definedName>
    <definedName name="__tlc20" localSheetId="13">#REF!</definedName>
    <definedName name="__tlc20">#REF!</definedName>
    <definedName name="__TOP2" localSheetId="9">#REF!</definedName>
    <definedName name="__TOP2" localSheetId="12">#REF!</definedName>
    <definedName name="__TOP2" localSheetId="13">#REF!</definedName>
    <definedName name="__TOP2">#REF!</definedName>
    <definedName name="__tsI3">#N/A</definedName>
    <definedName name="__tsv25" localSheetId="9">#REF!</definedName>
    <definedName name="__tsv25" localSheetId="12">#REF!</definedName>
    <definedName name="__tsv25" localSheetId="14">#REF!</definedName>
    <definedName name="__tsv25" localSheetId="11">#REF!</definedName>
    <definedName name="__tsv25" localSheetId="10">#REF!</definedName>
    <definedName name="__tsv25" localSheetId="7">#REF!</definedName>
    <definedName name="__tsv25" localSheetId="8">#REF!</definedName>
    <definedName name="__tsv25" localSheetId="13">#REF!</definedName>
    <definedName name="__tsv25">#REF!</definedName>
    <definedName name="__TW1" localSheetId="9">#REF!</definedName>
    <definedName name="__TW1" localSheetId="12">#REF!</definedName>
    <definedName name="__TW1" localSheetId="13">#REF!</definedName>
    <definedName name="__TW1">#REF!</definedName>
    <definedName name="__uls60" localSheetId="9">#REF!</definedName>
    <definedName name="__uls60" localSheetId="12">#REF!</definedName>
    <definedName name="__uls60" localSheetId="13">#REF!</definedName>
    <definedName name="__uls60">#REF!</definedName>
    <definedName name="__utd1" localSheetId="9">#REF!</definedName>
    <definedName name="__utd1" localSheetId="12">#REF!</definedName>
    <definedName name="__utd1" localSheetId="13">#REF!</definedName>
    <definedName name="__utd1">#REF!</definedName>
    <definedName name="__utd2" localSheetId="9">#REF!</definedName>
    <definedName name="__utd2" localSheetId="12">#REF!</definedName>
    <definedName name="__utd2" localSheetId="13">#REF!</definedName>
    <definedName name="__utd2">#REF!</definedName>
    <definedName name="__utd3" localSheetId="9">#REF!</definedName>
    <definedName name="__utd3" localSheetId="12">#REF!</definedName>
    <definedName name="__utd3" localSheetId="13">#REF!</definedName>
    <definedName name="__utd3">#REF!</definedName>
    <definedName name="__vcd2" localSheetId="9">#REF!</definedName>
    <definedName name="__vcd2" localSheetId="12">#REF!</definedName>
    <definedName name="__vcd2" localSheetId="13">#REF!</definedName>
    <definedName name="__vcd2">#REF!</definedName>
    <definedName name="__vcd3" localSheetId="9">#REF!</definedName>
    <definedName name="__vcd3" localSheetId="12">#REF!</definedName>
    <definedName name="__vcd3" localSheetId="13">#REF!</definedName>
    <definedName name="__vcd3">#REF!</definedName>
    <definedName name="__vcd4" localSheetId="9">#REF!</definedName>
    <definedName name="__vcd4" localSheetId="12">#REF!</definedName>
    <definedName name="__vcd4" localSheetId="13">#REF!</definedName>
    <definedName name="__vcd4">#REF!</definedName>
    <definedName name="__VL100" localSheetId="9">#REF!</definedName>
    <definedName name="__VL100" localSheetId="12">#REF!</definedName>
    <definedName name="__VL100" localSheetId="13">#REF!</definedName>
    <definedName name="__VL100">#REF!</definedName>
    <definedName name="__VL200" localSheetId="9">#REF!</definedName>
    <definedName name="__VL200" localSheetId="12">#REF!</definedName>
    <definedName name="__VL200" localSheetId="13">#REF!</definedName>
    <definedName name="__VL200">#REF!</definedName>
    <definedName name="__VL250" localSheetId="9">#REF!</definedName>
    <definedName name="__VL250" localSheetId="12">#REF!</definedName>
    <definedName name="__VL250" localSheetId="13">#REF!</definedName>
    <definedName name="__VL250">#REF!</definedName>
    <definedName name="__vnt40">#REF!</definedName>
    <definedName name="__was1" localSheetId="9">#REF!</definedName>
    <definedName name="__was1" localSheetId="12">#REF!</definedName>
    <definedName name="__was1" localSheetId="13">#REF!</definedName>
    <definedName name="__was1">#REF!</definedName>
    <definedName name="__was2" localSheetId="9">#REF!</definedName>
    <definedName name="__was2" localSheetId="12">#REF!</definedName>
    <definedName name="__was2" localSheetId="13">#REF!</definedName>
    <definedName name="__was2">#REF!</definedName>
    <definedName name="__WC1" localSheetId="9">#REF!</definedName>
    <definedName name="__WC1" localSheetId="12">#REF!</definedName>
    <definedName name="__WC1" localSheetId="13">#REF!</definedName>
    <definedName name="__WC1">#REF!</definedName>
    <definedName name="__WC2" localSheetId="9">#REF!</definedName>
    <definedName name="__WC2" localSheetId="12">#REF!</definedName>
    <definedName name="__WC2" localSheetId="13">#REF!</definedName>
    <definedName name="__WC2">#REF!</definedName>
    <definedName name="__WC3" localSheetId="9">#REF!</definedName>
    <definedName name="__WC3" localSheetId="12">#REF!</definedName>
    <definedName name="__WC3" localSheetId="13">#REF!</definedName>
    <definedName name="__WC3">#REF!</definedName>
    <definedName name="__we3" localSheetId="9">#REF!</definedName>
    <definedName name="__we3" localSheetId="12">#REF!</definedName>
    <definedName name="__we3" localSheetId="13">#REF!</definedName>
    <definedName name="__we3">#REF!</definedName>
    <definedName name="_1">#N/A</definedName>
    <definedName name="_1.2A">#REF!</definedName>
    <definedName name="_1__123Graph_ACHART_1" hidden="1">#REF!</definedName>
    <definedName name="_1_0_0dasarpr" localSheetId="9">#REF!</definedName>
    <definedName name="_1_0_0dasarpr" localSheetId="12">#REF!</definedName>
    <definedName name="_1_0_0dasarpr" localSheetId="13">#REF!</definedName>
    <definedName name="_1_0_0dasarpr">#REF!</definedName>
    <definedName name="_1_357" localSheetId="9">#REF!</definedName>
    <definedName name="_1_357" localSheetId="12">#REF!</definedName>
    <definedName name="_1_357" localSheetId="13">#REF!</definedName>
    <definedName name="_1_357">#REF!</definedName>
    <definedName name="_1_850" localSheetId="9">#REF!</definedName>
    <definedName name="_1_850" localSheetId="12">#REF!</definedName>
    <definedName name="_1_850" localSheetId="13">#REF!</definedName>
    <definedName name="_1_850">#REF!</definedName>
    <definedName name="_10" localSheetId="9">#REF!</definedName>
    <definedName name="_10" localSheetId="12">#REF!</definedName>
    <definedName name="_10" localSheetId="14">#REF!</definedName>
    <definedName name="_10" localSheetId="11">#REF!</definedName>
    <definedName name="_10" localSheetId="10">#REF!</definedName>
    <definedName name="_10" localSheetId="7">#REF!</definedName>
    <definedName name="_10" localSheetId="8">#REF!</definedName>
    <definedName name="_10" localSheetId="13">#REF!</definedName>
    <definedName name="_10">#REF!</definedName>
    <definedName name="_10__123Graph_DCHART_2" hidden="1">#REF!</definedName>
    <definedName name="_10000" localSheetId="9">#REF!</definedName>
    <definedName name="_10000" localSheetId="12">#REF!</definedName>
    <definedName name="_10000" localSheetId="13">#REF!</definedName>
    <definedName name="_10000">#REF!</definedName>
    <definedName name="_11" localSheetId="9">#REF!</definedName>
    <definedName name="_11" localSheetId="12">#REF!</definedName>
    <definedName name="_11" localSheetId="13">#REF!</definedName>
    <definedName name="_11">#REF!</definedName>
    <definedName name="_11__123Graph_ECHART_1" hidden="1">#REF!</definedName>
    <definedName name="_1196_0_0E" localSheetId="9">#REF!</definedName>
    <definedName name="_1196_0_0E" localSheetId="12">#REF!</definedName>
    <definedName name="_1196_0_0E" localSheetId="13">#REF!</definedName>
    <definedName name="_1196_0_0E">#REF!</definedName>
    <definedName name="_12" localSheetId="9">#REF!</definedName>
    <definedName name="_12" localSheetId="12">#REF!</definedName>
    <definedName name="_12" localSheetId="14">#REF!</definedName>
    <definedName name="_12" localSheetId="11">#REF!</definedName>
    <definedName name="_12" localSheetId="10">#REF!</definedName>
    <definedName name="_12" localSheetId="7">#REF!</definedName>
    <definedName name="_12" localSheetId="8">#REF!</definedName>
    <definedName name="_12" localSheetId="13">#REF!</definedName>
    <definedName name="_12">#REF!</definedName>
    <definedName name="_12__123Graph_ECHART_2" hidden="1">#REF!</definedName>
    <definedName name="_123Graph_X">#REF!</definedName>
    <definedName name="_12I" localSheetId="9">#REF!</definedName>
    <definedName name="_12I" localSheetId="12">#REF!</definedName>
    <definedName name="_12I" localSheetId="13">#REF!</definedName>
    <definedName name="_12I">#REF!</definedName>
    <definedName name="_13" localSheetId="9">#REF!</definedName>
    <definedName name="_13" localSheetId="12">#REF!</definedName>
    <definedName name="_13" localSheetId="13">#REF!</definedName>
    <definedName name="_13">#REF!</definedName>
    <definedName name="_13__123Graph_XCHART_1" hidden="1">#REF!</definedName>
    <definedName name="_1342Excel_BuiltIn_Print_Titles_14">NA()</definedName>
    <definedName name="_14" localSheetId="9">#REF!</definedName>
    <definedName name="_14" localSheetId="12">#REF!</definedName>
    <definedName name="_14" localSheetId="13">#REF!</definedName>
    <definedName name="_14">#REF!</definedName>
    <definedName name="_14__123Graph_XCHART_2" hidden="1">#REF!</definedName>
    <definedName name="_15" localSheetId="9">#REF!</definedName>
    <definedName name="_15" localSheetId="12">#REF!</definedName>
    <definedName name="_15" localSheetId="13">#REF!</definedName>
    <definedName name="_15">#REF!</definedName>
    <definedName name="_15__123Graph_XCHART_3" hidden="1">#REF!</definedName>
    <definedName name="_16" localSheetId="9">#REF!</definedName>
    <definedName name="_16" localSheetId="12">#REF!</definedName>
    <definedName name="_16" localSheetId="13">#REF!</definedName>
    <definedName name="_16">#REF!</definedName>
    <definedName name="_16__123Graph_XCHART_4" hidden="1">#REF!</definedName>
    <definedName name="_17" localSheetId="9">#REF!</definedName>
    <definedName name="_17" localSheetId="12">#REF!</definedName>
    <definedName name="_17" localSheetId="13">#REF!</definedName>
    <definedName name="_17">#REF!</definedName>
    <definedName name="_18" localSheetId="9">#REF!</definedName>
    <definedName name="_18" localSheetId="12">#REF!</definedName>
    <definedName name="_18" localSheetId="13">#REF!</definedName>
    <definedName name="_18">#REF!</definedName>
    <definedName name="_18CSTON2_3" localSheetId="9">#REF!</definedName>
    <definedName name="_18CSTON2_3" localSheetId="12">#REF!</definedName>
    <definedName name="_18CSTON2_3" localSheetId="13">#REF!</definedName>
    <definedName name="_18CSTON2_3">#REF!</definedName>
    <definedName name="_19" localSheetId="9">#REF!</definedName>
    <definedName name="_19" localSheetId="12">#REF!</definedName>
    <definedName name="_19" localSheetId="13">#REF!</definedName>
    <definedName name="_19">#REF!</definedName>
    <definedName name="_1P" localSheetId="9">#REF!</definedName>
    <definedName name="_1P" localSheetId="12">#REF!</definedName>
    <definedName name="_1P" localSheetId="14">#REF!</definedName>
    <definedName name="_1P" localSheetId="11">#REF!</definedName>
    <definedName name="_1P" localSheetId="10">#REF!</definedName>
    <definedName name="_1P" localSheetId="7">#REF!</definedName>
    <definedName name="_1P" localSheetId="8">#REF!</definedName>
    <definedName name="_1P" localSheetId="13">#REF!</definedName>
    <definedName name="_1P">#REF!</definedName>
    <definedName name="_1W1G" localSheetId="9">#REF!</definedName>
    <definedName name="_1W1G" localSheetId="12">#REF!</definedName>
    <definedName name="_1W1G" localSheetId="13">#REF!</definedName>
    <definedName name="_1W1G">#REF!</definedName>
    <definedName name="_1W2G" localSheetId="9">#REF!</definedName>
    <definedName name="_1W2G" localSheetId="12">#REF!</definedName>
    <definedName name="_1W2G" localSheetId="13">#REF!</definedName>
    <definedName name="_1W2G">#REF!</definedName>
    <definedName name="_1W3G" localSheetId="9">#REF!</definedName>
    <definedName name="_1W3G" localSheetId="12">#REF!</definedName>
    <definedName name="_1W3G" localSheetId="13">#REF!</definedName>
    <definedName name="_1W3G">#REF!</definedName>
    <definedName name="_1W4G" localSheetId="9">#REF!</definedName>
    <definedName name="_1W4G" localSheetId="12">#REF!</definedName>
    <definedName name="_1W4G" localSheetId="13">#REF!</definedName>
    <definedName name="_1W4G">#REF!</definedName>
    <definedName name="_1W5G" localSheetId="9">#REF!</definedName>
    <definedName name="_1W5G" localSheetId="12">#REF!</definedName>
    <definedName name="_1W5G" localSheetId="13">#REF!</definedName>
    <definedName name="_1W5G">#REF!</definedName>
    <definedName name="_1W6G" localSheetId="9">#REF!</definedName>
    <definedName name="_1W6G" localSheetId="12">#REF!</definedName>
    <definedName name="_1W6G" localSheetId="13">#REF!</definedName>
    <definedName name="_1W6G">#REF!</definedName>
    <definedName name="_2">#N/A</definedName>
    <definedName name="_2.02" localSheetId="9">#REF!</definedName>
    <definedName name="_2.02" localSheetId="12">#REF!</definedName>
    <definedName name="_2.02" localSheetId="14">#REF!</definedName>
    <definedName name="_2.02" localSheetId="11">#REF!</definedName>
    <definedName name="_2.02" localSheetId="10">#REF!</definedName>
    <definedName name="_2.02" localSheetId="7">#REF!</definedName>
    <definedName name="_2.02" localSheetId="8">#REF!</definedName>
    <definedName name="_2.02" localSheetId="13">#REF!</definedName>
    <definedName name="_2.02">#REF!</definedName>
    <definedName name="_2.1">#REF!</definedName>
    <definedName name="_2.2">#REF!</definedName>
    <definedName name="_2.3.3">#REF!</definedName>
    <definedName name="_2__123Graph_ACHART_1">#REF!</definedName>
    <definedName name="_2__123Graph_ACHART_2" hidden="1">#REF!</definedName>
    <definedName name="_2_491" localSheetId="9">#REF!</definedName>
    <definedName name="_2_491" localSheetId="12">#REF!</definedName>
    <definedName name="_2_491" localSheetId="13">#REF!</definedName>
    <definedName name="_2_491">#REF!</definedName>
    <definedName name="_21FA" localSheetId="9">#REF!</definedName>
    <definedName name="_21FA" localSheetId="12">#REF!</definedName>
    <definedName name="_21FA" localSheetId="13">#REF!</definedName>
    <definedName name="_21FA">#REF!</definedName>
    <definedName name="_21PK" localSheetId="9">#REF!</definedName>
    <definedName name="_21PK" localSheetId="12">#REF!</definedName>
    <definedName name="_21PK" localSheetId="13">#REF!</definedName>
    <definedName name="_21PK">#REF!</definedName>
    <definedName name="_22FA" localSheetId="9">#REF!</definedName>
    <definedName name="_22FA" localSheetId="12">#REF!</definedName>
    <definedName name="_22FA" localSheetId="13">#REF!</definedName>
    <definedName name="_22FA">#REF!</definedName>
    <definedName name="_22PK" localSheetId="9">#REF!</definedName>
    <definedName name="_22PK" localSheetId="12">#REF!</definedName>
    <definedName name="_22PK" localSheetId="13">#REF!</definedName>
    <definedName name="_22PK">#REF!</definedName>
    <definedName name="_231FA" localSheetId="9">#REF!</definedName>
    <definedName name="_231FA" localSheetId="12">#REF!</definedName>
    <definedName name="_231FA" localSheetId="13">#REF!</definedName>
    <definedName name="_231FA">#REF!</definedName>
    <definedName name="_231PK" localSheetId="9">#REF!</definedName>
    <definedName name="_231PK" localSheetId="12">#REF!</definedName>
    <definedName name="_231PK" localSheetId="13">#REF!</definedName>
    <definedName name="_231PK">#REF!</definedName>
    <definedName name="_232FA" localSheetId="9">#REF!</definedName>
    <definedName name="_232FA" localSheetId="12">#REF!</definedName>
    <definedName name="_232FA" localSheetId="13">#REF!</definedName>
    <definedName name="_232FA">#REF!</definedName>
    <definedName name="_232PK" localSheetId="9">#REF!</definedName>
    <definedName name="_232PK" localSheetId="12">#REF!</definedName>
    <definedName name="_232PK" localSheetId="13">#REF!</definedName>
    <definedName name="_232PK">#REF!</definedName>
    <definedName name="_233FA" localSheetId="9">#REF!</definedName>
    <definedName name="_233FA" localSheetId="12">#REF!</definedName>
    <definedName name="_233FA" localSheetId="13">#REF!</definedName>
    <definedName name="_233FA">#REF!</definedName>
    <definedName name="_233PK" localSheetId="9">#REF!</definedName>
    <definedName name="_233PK" localSheetId="12">#REF!</definedName>
    <definedName name="_233PK" localSheetId="13">#REF!</definedName>
    <definedName name="_233PK">#REF!</definedName>
    <definedName name="_241FA" localSheetId="9">#REF!</definedName>
    <definedName name="_241FA" localSheetId="12">#REF!</definedName>
    <definedName name="_241FA" localSheetId="13">#REF!</definedName>
    <definedName name="_241FA">#REF!</definedName>
    <definedName name="_241PK" localSheetId="9">#REF!</definedName>
    <definedName name="_241PK" localSheetId="12">#REF!</definedName>
    <definedName name="_241PK" localSheetId="13">#REF!</definedName>
    <definedName name="_241PK">#REF!</definedName>
    <definedName name="_242FA" localSheetId="9">#REF!</definedName>
    <definedName name="_242FA" localSheetId="12">#REF!</definedName>
    <definedName name="_242FA" localSheetId="13">#REF!</definedName>
    <definedName name="_242FA">#REF!</definedName>
    <definedName name="_242PK" localSheetId="9">#REF!</definedName>
    <definedName name="_242PK" localSheetId="12">#REF!</definedName>
    <definedName name="_242PK" localSheetId="13">#REF!</definedName>
    <definedName name="_242PK">#REF!</definedName>
    <definedName name="_243FA" localSheetId="9">#REF!</definedName>
    <definedName name="_243FA" localSheetId="12">#REF!</definedName>
    <definedName name="_243FA" localSheetId="13">#REF!</definedName>
    <definedName name="_243FA">#REF!</definedName>
    <definedName name="_243PK" localSheetId="9">#REF!</definedName>
    <definedName name="_243PK" localSheetId="12">#REF!</definedName>
    <definedName name="_243PK" localSheetId="13">#REF!</definedName>
    <definedName name="_243PK">#REF!</definedName>
    <definedName name="_2CSTON2_3" localSheetId="9">#REF!</definedName>
    <definedName name="_2CSTON2_3" localSheetId="12">#REF!</definedName>
    <definedName name="_2CSTON2_3" localSheetId="13">#REF!</definedName>
    <definedName name="_2CSTON2_3">#REF!</definedName>
    <definedName name="_2Excel_BuiltIn_Print_Area_1" localSheetId="9">#REF!</definedName>
    <definedName name="_2Excel_BuiltIn_Print_Area_1" localSheetId="12">#REF!</definedName>
    <definedName name="_2Excel_BuiltIn_Print_Area_1" localSheetId="13">#REF!</definedName>
    <definedName name="_2Excel_BuiltIn_Print_Area_1">#REF!</definedName>
    <definedName name="_2Excel_BuiltIn_Print_Titles_1_1" localSheetId="9">#REF!</definedName>
    <definedName name="_2Excel_BuiltIn_Print_Titles_1_1" localSheetId="12">#REF!</definedName>
    <definedName name="_2Excel_BuiltIn_Print_Titles_1_1" localSheetId="14">#REF!</definedName>
    <definedName name="_2Excel_BuiltIn_Print_Titles_1_1" localSheetId="11">#REF!</definedName>
    <definedName name="_2Excel_BuiltIn_Print_Titles_1_1" localSheetId="10">#REF!</definedName>
    <definedName name="_2Excel_BuiltIn_Print_Titles_1_1" localSheetId="7">#REF!</definedName>
    <definedName name="_2Excel_BuiltIn_Print_Titles_1_1" localSheetId="8">#REF!</definedName>
    <definedName name="_2Excel_BuiltIn_Print_Titles_1_1" localSheetId="13">#REF!</definedName>
    <definedName name="_2Excel_BuiltIn_Print_Titles_1_1">#REF!</definedName>
    <definedName name="_2P" localSheetId="9">#REF!</definedName>
    <definedName name="_2P" localSheetId="12">#REF!</definedName>
    <definedName name="_2P" localSheetId="14">#REF!</definedName>
    <definedName name="_2P" localSheetId="11">#REF!</definedName>
    <definedName name="_2P" localSheetId="10">#REF!</definedName>
    <definedName name="_2P" localSheetId="7">#REF!</definedName>
    <definedName name="_2P" localSheetId="8">#REF!</definedName>
    <definedName name="_2P" localSheetId="13">#REF!</definedName>
    <definedName name="_2P">#REF!</definedName>
    <definedName name="_2W1G" localSheetId="9">#REF!</definedName>
    <definedName name="_2W1G" localSheetId="12">#REF!</definedName>
    <definedName name="_2W1G" localSheetId="13">#REF!</definedName>
    <definedName name="_2W1G">#REF!</definedName>
    <definedName name="_2W2G" localSheetId="9">#REF!</definedName>
    <definedName name="_2W2G" localSheetId="12">#REF!</definedName>
    <definedName name="_2W2G" localSheetId="13">#REF!</definedName>
    <definedName name="_2W2G">#REF!</definedName>
    <definedName name="_2W3G" localSheetId="9">#REF!</definedName>
    <definedName name="_2W3G" localSheetId="12">#REF!</definedName>
    <definedName name="_2W3G" localSheetId="13">#REF!</definedName>
    <definedName name="_2W3G">#REF!</definedName>
    <definedName name="_2W4G" localSheetId="9">#REF!</definedName>
    <definedName name="_2W4G" localSheetId="12">#REF!</definedName>
    <definedName name="_2W4G" localSheetId="13">#REF!</definedName>
    <definedName name="_2W4G">#REF!</definedName>
    <definedName name="_2W5G" localSheetId="9">#REF!</definedName>
    <definedName name="_2W5G" localSheetId="12">#REF!</definedName>
    <definedName name="_2W5G" localSheetId="13">#REF!</definedName>
    <definedName name="_2W5G">#REF!</definedName>
    <definedName name="_2W6G" localSheetId="9">#REF!</definedName>
    <definedName name="_2W6G" localSheetId="12">#REF!</definedName>
    <definedName name="_2W6G" localSheetId="13">#REF!</definedName>
    <definedName name="_2W6G">#REF!</definedName>
    <definedName name="_3">#N/A</definedName>
    <definedName name="_3.08_1_" localSheetId="9">#REF!</definedName>
    <definedName name="_3.08_1_" localSheetId="12">#REF!</definedName>
    <definedName name="_3.08_1_" localSheetId="14">#REF!</definedName>
    <definedName name="_3.08_1_" localSheetId="11">#REF!</definedName>
    <definedName name="_3.08_1_" localSheetId="10">#REF!</definedName>
    <definedName name="_3.08_1_" localSheetId="7">#REF!</definedName>
    <definedName name="_3.08_1_" localSheetId="8">#REF!</definedName>
    <definedName name="_3.08_1_" localSheetId="13">#REF!</definedName>
    <definedName name="_3.08_1_">#REF!</definedName>
    <definedName name="_3.08_8_" localSheetId="9">#REF!</definedName>
    <definedName name="_3.08_8_" localSheetId="12">#REF!</definedName>
    <definedName name="_3.08_8_" localSheetId="14">#REF!</definedName>
    <definedName name="_3.08_8_" localSheetId="11">#REF!</definedName>
    <definedName name="_3.08_8_" localSheetId="10">#REF!</definedName>
    <definedName name="_3.08_8_" localSheetId="7">#REF!</definedName>
    <definedName name="_3.08_8_" localSheetId="8">#REF!</definedName>
    <definedName name="_3.08_8_" localSheetId="13">#REF!</definedName>
    <definedName name="_3.08_8_">#REF!</definedName>
    <definedName name="_3.2.2">#REF!</definedName>
    <definedName name="_3.3">#REF!</definedName>
    <definedName name="_3__123Graph_ACHART_1" localSheetId="9" hidden="1">#REF!</definedName>
    <definedName name="_3__123Graph_ACHART_1" localSheetId="12" hidden="1">#REF!</definedName>
    <definedName name="_3__123Graph_ACHART_1" localSheetId="14" hidden="1">#REF!</definedName>
    <definedName name="_3__123Graph_ACHART_1" localSheetId="11" hidden="1">#REF!</definedName>
    <definedName name="_3__123Graph_ACHART_1" localSheetId="10" hidden="1">#REF!</definedName>
    <definedName name="_3__123Graph_ACHART_1" localSheetId="7" hidden="1">#REF!</definedName>
    <definedName name="_3__123Graph_ACHART_1" localSheetId="8" hidden="1">#REF!</definedName>
    <definedName name="_3__123Graph_ACHART_1" localSheetId="13" hidden="1">#REF!</definedName>
    <definedName name="_3__123Graph_ACHART_1" localSheetId="15" hidden="1">#REF!</definedName>
    <definedName name="_3__123Graph_ACHART_1">#REF!</definedName>
    <definedName name="_3__123Graph_ACHART_3" hidden="1">#REF!</definedName>
    <definedName name="_311FA" localSheetId="9">#REF!</definedName>
    <definedName name="_311FA" localSheetId="12">#REF!</definedName>
    <definedName name="_311FA" localSheetId="13">#REF!</definedName>
    <definedName name="_311FA">#REF!</definedName>
    <definedName name="_311PK" localSheetId="9">#REF!</definedName>
    <definedName name="_311PK" localSheetId="12">#REF!</definedName>
    <definedName name="_311PK" localSheetId="13">#REF!</definedName>
    <definedName name="_311PK">#REF!</definedName>
    <definedName name="_312FA" localSheetId="9">#REF!</definedName>
    <definedName name="_312FA" localSheetId="12">#REF!</definedName>
    <definedName name="_312FA" localSheetId="13">#REF!</definedName>
    <definedName name="_312FA">#REF!</definedName>
    <definedName name="_312PK" localSheetId="9">#REF!</definedName>
    <definedName name="_312PK" localSheetId="12">#REF!</definedName>
    <definedName name="_312PK" localSheetId="13">#REF!</definedName>
    <definedName name="_312PK">#REF!</definedName>
    <definedName name="_321FA" localSheetId="9">#REF!</definedName>
    <definedName name="_321FA" localSheetId="12">#REF!</definedName>
    <definedName name="_321FA" localSheetId="13">#REF!</definedName>
    <definedName name="_321FA">#REF!</definedName>
    <definedName name="_321PK" localSheetId="9">#REF!</definedName>
    <definedName name="_321PK" localSheetId="12">#REF!</definedName>
    <definedName name="_321PK" localSheetId="13">#REF!</definedName>
    <definedName name="_321PK">#REF!</definedName>
    <definedName name="_322FA" localSheetId="9">#REF!</definedName>
    <definedName name="_322FA" localSheetId="12">#REF!</definedName>
    <definedName name="_322FA" localSheetId="13">#REF!</definedName>
    <definedName name="_322FA">#REF!</definedName>
    <definedName name="_322PK" localSheetId="9">#REF!</definedName>
    <definedName name="_322PK" localSheetId="12">#REF!</definedName>
    <definedName name="_322PK" localSheetId="13">#REF!</definedName>
    <definedName name="_322PK">#REF!</definedName>
    <definedName name="_33FA" localSheetId="9">#REF!</definedName>
    <definedName name="_33FA" localSheetId="12">#REF!</definedName>
    <definedName name="_33FA" localSheetId="13">#REF!</definedName>
    <definedName name="_33FA">#REF!</definedName>
    <definedName name="_33PK" localSheetId="9">#REF!</definedName>
    <definedName name="_33PK" localSheetId="12">#REF!</definedName>
    <definedName name="_33PK" localSheetId="13">#REF!</definedName>
    <definedName name="_33PK">#REF!</definedName>
    <definedName name="_345" localSheetId="9">#REF!</definedName>
    <definedName name="_345" localSheetId="12">#REF!</definedName>
    <definedName name="_345" localSheetId="14">#REF!</definedName>
    <definedName name="_345" localSheetId="11">#REF!</definedName>
    <definedName name="_345" localSheetId="10">#REF!</definedName>
    <definedName name="_345" localSheetId="7">#REF!</definedName>
    <definedName name="_345" localSheetId="8">#REF!</definedName>
    <definedName name="_345" localSheetId="13">#REF!</definedName>
    <definedName name="_345">#REF!</definedName>
    <definedName name="_3Excel_BuiltIn_Print_Titles_1" localSheetId="9">#REF!</definedName>
    <definedName name="_3Excel_BuiltIn_Print_Titles_1" localSheetId="12">#REF!</definedName>
    <definedName name="_3Excel_BuiltIn_Print_Titles_1" localSheetId="13">#REF!</definedName>
    <definedName name="_3Excel_BuiltIn_Print_Titles_1">#REF!</definedName>
    <definedName name="_3WROLLER" localSheetId="9">#REF!</definedName>
    <definedName name="_3WROLLER" localSheetId="12">#REF!</definedName>
    <definedName name="_3WROLLER" localSheetId="13">#REF!</definedName>
    <definedName name="_3WROLLER">#REF!</definedName>
    <definedName name="_4">#N/A</definedName>
    <definedName name="_4__123Graph_ACHART_2">#REF!</definedName>
    <definedName name="_4__123Graph_ACHART_4" hidden="1">#REF!</definedName>
    <definedName name="_4__123Graph_XCHART_1">#REF!</definedName>
    <definedName name="_411FA" localSheetId="9">#REF!</definedName>
    <definedName name="_411FA" localSheetId="12">#REF!</definedName>
    <definedName name="_411FA" localSheetId="13">#REF!</definedName>
    <definedName name="_411FA">#REF!</definedName>
    <definedName name="_411PK" localSheetId="9">#REF!</definedName>
    <definedName name="_411PK" localSheetId="12">#REF!</definedName>
    <definedName name="_411PK" localSheetId="13">#REF!</definedName>
    <definedName name="_411PK">#REF!</definedName>
    <definedName name="_412FA" localSheetId="9">#REF!</definedName>
    <definedName name="_412FA" localSheetId="12">#REF!</definedName>
    <definedName name="_412FA" localSheetId="13">#REF!</definedName>
    <definedName name="_412FA">#REF!</definedName>
    <definedName name="_412PK" localSheetId="9">#REF!</definedName>
    <definedName name="_412PK" localSheetId="12">#REF!</definedName>
    <definedName name="_412PK" localSheetId="13">#REF!</definedName>
    <definedName name="_412PK">#REF!</definedName>
    <definedName name="_421FA" localSheetId="9">#REF!</definedName>
    <definedName name="_421FA" localSheetId="12">#REF!</definedName>
    <definedName name="_421FA" localSheetId="13">#REF!</definedName>
    <definedName name="_421FA">#REF!</definedName>
    <definedName name="_421PK" localSheetId="9">#REF!</definedName>
    <definedName name="_421PK" localSheetId="12">#REF!</definedName>
    <definedName name="_421PK" localSheetId="13">#REF!</definedName>
    <definedName name="_421PK">#REF!</definedName>
    <definedName name="_422FA" localSheetId="9">#REF!</definedName>
    <definedName name="_422FA" localSheetId="12">#REF!</definedName>
    <definedName name="_422FA" localSheetId="13">#REF!</definedName>
    <definedName name="_422FA">#REF!</definedName>
    <definedName name="_422PK" localSheetId="9">#REF!</definedName>
    <definedName name="_422PK" localSheetId="12">#REF!</definedName>
    <definedName name="_422PK" localSheetId="13">#REF!</definedName>
    <definedName name="_422PK">#REF!</definedName>
    <definedName name="_431FA" localSheetId="9">#REF!</definedName>
    <definedName name="_431FA" localSheetId="12">#REF!</definedName>
    <definedName name="_431FA" localSheetId="13">#REF!</definedName>
    <definedName name="_431FA">#REF!</definedName>
    <definedName name="_431PK" localSheetId="9">#REF!</definedName>
    <definedName name="_431PK" localSheetId="12">#REF!</definedName>
    <definedName name="_431PK" localSheetId="13">#REF!</definedName>
    <definedName name="_431PK">#REF!</definedName>
    <definedName name="_432FA" localSheetId="9">#REF!</definedName>
    <definedName name="_432FA" localSheetId="12">#REF!</definedName>
    <definedName name="_432FA" localSheetId="13">#REF!</definedName>
    <definedName name="_432FA">#REF!</definedName>
    <definedName name="_432PK" localSheetId="9">#REF!</definedName>
    <definedName name="_432PK" localSheetId="12">#REF!</definedName>
    <definedName name="_432PK" localSheetId="13">#REF!</definedName>
    <definedName name="_432PK">#REF!</definedName>
    <definedName name="_433FA" localSheetId="9">#REF!</definedName>
    <definedName name="_433FA" localSheetId="12">#REF!</definedName>
    <definedName name="_433FA" localSheetId="13">#REF!</definedName>
    <definedName name="_433FA">#REF!</definedName>
    <definedName name="_433PK" localSheetId="9">#REF!</definedName>
    <definedName name="_433PK" localSheetId="12">#REF!</definedName>
    <definedName name="_433PK" localSheetId="13">#REF!</definedName>
    <definedName name="_433PK">#REF!</definedName>
    <definedName name="_4CSTON2_3" localSheetId="9">#REF!</definedName>
    <definedName name="_4CSTON2_3" localSheetId="12">#REF!</definedName>
    <definedName name="_4CSTON2_3" localSheetId="13">#REF!</definedName>
    <definedName name="_4CSTON2_3">#REF!</definedName>
    <definedName name="_4Excel_BuiltIn_Print_Titles_4_1_1_1" localSheetId="9">#REF!,#REF!</definedName>
    <definedName name="_4Excel_BuiltIn_Print_Titles_4_1_1_1" localSheetId="12">#REF!,#REF!</definedName>
    <definedName name="_4Excel_BuiltIn_Print_Titles_4_1_1_1" localSheetId="13">#REF!,#REF!</definedName>
    <definedName name="_4Excel_BuiltIn_Print_Titles_4_1_1_1">#REF!,#REF!</definedName>
    <definedName name="_4WORD_M_005_07">#N/A</definedName>
    <definedName name="_4WORD_O_005_E_">#N/A</definedName>
    <definedName name="_5">#N/A</definedName>
    <definedName name="_5.01" localSheetId="9">#REF!</definedName>
    <definedName name="_5.01" localSheetId="12">#REF!</definedName>
    <definedName name="_5.01" localSheetId="14">#REF!</definedName>
    <definedName name="_5.01" localSheetId="11">#REF!</definedName>
    <definedName name="_5.01" localSheetId="10">#REF!</definedName>
    <definedName name="_5.01" localSheetId="7">#REF!</definedName>
    <definedName name="_5.01" localSheetId="8">#REF!</definedName>
    <definedName name="_5.01" localSheetId="13">#REF!</definedName>
    <definedName name="_5.01">#REF!</definedName>
    <definedName name="_5.1">#REF!</definedName>
    <definedName name="_5.1.2">#REF!</definedName>
    <definedName name="_5___123Graph_ACHART_1" hidden="1">#REF!</definedName>
    <definedName name="_5__123Graph_BCHART_1" hidden="1">#REF!</definedName>
    <definedName name="_5000" localSheetId="9">#REF!</definedName>
    <definedName name="_5000" localSheetId="12">#REF!</definedName>
    <definedName name="_5000" localSheetId="13">#REF!</definedName>
    <definedName name="_5000">#REF!</definedName>
    <definedName name="_511FA" localSheetId="9">#REF!</definedName>
    <definedName name="_511FA" localSheetId="12">#REF!</definedName>
    <definedName name="_511FA" localSheetId="13">#REF!</definedName>
    <definedName name="_511FA">#REF!</definedName>
    <definedName name="_511PK" localSheetId="9">#REF!</definedName>
    <definedName name="_511PK" localSheetId="12">#REF!</definedName>
    <definedName name="_511PK" localSheetId="13">#REF!</definedName>
    <definedName name="_511PK">#REF!</definedName>
    <definedName name="_512FA" localSheetId="9">#REF!</definedName>
    <definedName name="_512FA" localSheetId="12">#REF!</definedName>
    <definedName name="_512FA" localSheetId="13">#REF!</definedName>
    <definedName name="_512FA">#REF!</definedName>
    <definedName name="_512PK" localSheetId="9">#REF!</definedName>
    <definedName name="_512PK" localSheetId="12">#REF!</definedName>
    <definedName name="_512PK" localSheetId="13">#REF!</definedName>
    <definedName name="_512PK">#REF!</definedName>
    <definedName name="_521FA" localSheetId="9">#REF!</definedName>
    <definedName name="_521FA" localSheetId="12">#REF!</definedName>
    <definedName name="_521FA" localSheetId="13">#REF!</definedName>
    <definedName name="_521FA">#REF!</definedName>
    <definedName name="_521PK" localSheetId="9">#REF!</definedName>
    <definedName name="_521PK" localSheetId="12">#REF!</definedName>
    <definedName name="_521PK" localSheetId="13">#REF!</definedName>
    <definedName name="_521PK">#REF!</definedName>
    <definedName name="_522FA" localSheetId="9">#REF!</definedName>
    <definedName name="_522FA" localSheetId="12">#REF!</definedName>
    <definedName name="_522FA" localSheetId="13">#REF!</definedName>
    <definedName name="_522FA">#REF!</definedName>
    <definedName name="_522PK" localSheetId="9">#REF!</definedName>
    <definedName name="_522PK" localSheetId="12">#REF!</definedName>
    <definedName name="_522PK" localSheetId="13">#REF!</definedName>
    <definedName name="_522PK">#REF!</definedName>
    <definedName name="_541FA" localSheetId="9">#REF!</definedName>
    <definedName name="_541FA" localSheetId="12">#REF!</definedName>
    <definedName name="_541FA" localSheetId="13">#REF!</definedName>
    <definedName name="_541FA">#REF!</definedName>
    <definedName name="_541PK" localSheetId="9">#REF!</definedName>
    <definedName name="_541PK" localSheetId="12">#REF!</definedName>
    <definedName name="_541PK" localSheetId="13">#REF!</definedName>
    <definedName name="_541PK">#REF!</definedName>
    <definedName name="_542FA" localSheetId="9">#REF!</definedName>
    <definedName name="_542FA" localSheetId="12">#REF!</definedName>
    <definedName name="_542FA" localSheetId="13">#REF!</definedName>
    <definedName name="_542FA">#REF!</definedName>
    <definedName name="_542PK" localSheetId="9">#REF!</definedName>
    <definedName name="_542PK" localSheetId="12">#REF!</definedName>
    <definedName name="_542PK" localSheetId="13">#REF!</definedName>
    <definedName name="_542PK">#REF!</definedName>
    <definedName name="_6">#N/A</definedName>
    <definedName name="_6.02_1_" localSheetId="9">#REF!</definedName>
    <definedName name="_6.02_1_" localSheetId="12">#REF!</definedName>
    <definedName name="_6.02_1_" localSheetId="14">#REF!</definedName>
    <definedName name="_6.02_1_" localSheetId="11">#REF!</definedName>
    <definedName name="_6.02_1_" localSheetId="10">#REF!</definedName>
    <definedName name="_6.02_1_" localSheetId="7">#REF!</definedName>
    <definedName name="_6.02_1_" localSheetId="8">#REF!</definedName>
    <definedName name="_6.02_1_" localSheetId="13">#REF!</definedName>
    <definedName name="_6.02_1_">#REF!</definedName>
    <definedName name="_6.02_2_" localSheetId="9">#REF!</definedName>
    <definedName name="_6.02_2_" localSheetId="12">#REF!</definedName>
    <definedName name="_6.02_2_" localSheetId="14">#REF!</definedName>
    <definedName name="_6.02_2_" localSheetId="11">#REF!</definedName>
    <definedName name="_6.02_2_" localSheetId="10">#REF!</definedName>
    <definedName name="_6.02_2_" localSheetId="7">#REF!</definedName>
    <definedName name="_6.02_2_" localSheetId="8">#REF!</definedName>
    <definedName name="_6.02_2_" localSheetId="13">#REF!</definedName>
    <definedName name="_6.02_2_">#REF!</definedName>
    <definedName name="_6.05" localSheetId="9">#REF!</definedName>
    <definedName name="_6.05" localSheetId="12">#REF!</definedName>
    <definedName name="_6.05" localSheetId="14">#REF!</definedName>
    <definedName name="_6.05" localSheetId="11">#REF!</definedName>
    <definedName name="_6.05" localSheetId="10">#REF!</definedName>
    <definedName name="_6.05" localSheetId="7">#REF!</definedName>
    <definedName name="_6.05" localSheetId="8">#REF!</definedName>
    <definedName name="_6.05" localSheetId="13">#REF!</definedName>
    <definedName name="_6.05">#REF!</definedName>
    <definedName name="_6.1.1">#REF!</definedName>
    <definedName name="_6__123Graph_ACHART_1" hidden="1">#REF!</definedName>
    <definedName name="_6__123Graph_ACHART_2">#REF!</definedName>
    <definedName name="_6__123Graph_ACHART_3">#REF!</definedName>
    <definedName name="_6__123Graph_BCHART_2" hidden="1">#REF!</definedName>
    <definedName name="_611FA" localSheetId="9">#REF!</definedName>
    <definedName name="_611FA" localSheetId="12">#REF!</definedName>
    <definedName name="_611FA" localSheetId="13">#REF!</definedName>
    <definedName name="_611FA">#REF!</definedName>
    <definedName name="_611PK" localSheetId="9">#REF!</definedName>
    <definedName name="_611PK" localSheetId="12">#REF!</definedName>
    <definedName name="_611PK" localSheetId="13">#REF!</definedName>
    <definedName name="_611PK">#REF!</definedName>
    <definedName name="_612FA" localSheetId="9">#REF!</definedName>
    <definedName name="_612FA" localSheetId="12">#REF!</definedName>
    <definedName name="_612FA" localSheetId="13">#REF!</definedName>
    <definedName name="_612FA">#REF!</definedName>
    <definedName name="_612PK" localSheetId="9">#REF!</definedName>
    <definedName name="_612PK" localSheetId="12">#REF!</definedName>
    <definedName name="_612PK" localSheetId="13">#REF!</definedName>
    <definedName name="_612PK">#REF!</definedName>
    <definedName name="_621FA" localSheetId="9">#REF!</definedName>
    <definedName name="_621FA" localSheetId="12">#REF!</definedName>
    <definedName name="_621FA" localSheetId="13">#REF!</definedName>
    <definedName name="_621FA">#REF!</definedName>
    <definedName name="_621PK" localSheetId="9">#REF!</definedName>
    <definedName name="_621PK" localSheetId="12">#REF!</definedName>
    <definedName name="_621PK" localSheetId="13">#REF!</definedName>
    <definedName name="_621PK">#REF!</definedName>
    <definedName name="_622FA" localSheetId="9">#REF!</definedName>
    <definedName name="_622FA" localSheetId="12">#REF!</definedName>
    <definedName name="_622FA" localSheetId="13">#REF!</definedName>
    <definedName name="_622FA">#REF!</definedName>
    <definedName name="_622PK" localSheetId="9">#REF!</definedName>
    <definedName name="_622PK" localSheetId="12">#REF!</definedName>
    <definedName name="_622PK" localSheetId="13">#REF!</definedName>
    <definedName name="_622PK">#REF!</definedName>
    <definedName name="_623FA" localSheetId="9">#REF!</definedName>
    <definedName name="_623FA" localSheetId="12">#REF!</definedName>
    <definedName name="_623FA" localSheetId="13">#REF!</definedName>
    <definedName name="_623FA">#REF!</definedName>
    <definedName name="_623PK" localSheetId="9">#REF!</definedName>
    <definedName name="_623PK" localSheetId="12">#REF!</definedName>
    <definedName name="_623PK" localSheetId="13">#REF!</definedName>
    <definedName name="_623PK">#REF!</definedName>
    <definedName name="_632FA" localSheetId="9">#REF!</definedName>
    <definedName name="_632FA" localSheetId="12">#REF!</definedName>
    <definedName name="_632FA" localSheetId="13">#REF!</definedName>
    <definedName name="_632FA">#REF!</definedName>
    <definedName name="_632PK" localSheetId="9">#REF!</definedName>
    <definedName name="_632PK" localSheetId="12">#REF!</definedName>
    <definedName name="_632PK" localSheetId="13">#REF!</definedName>
    <definedName name="_632PK">#REF!</definedName>
    <definedName name="_633FA" localSheetId="9">#REF!</definedName>
    <definedName name="_633FA" localSheetId="12">#REF!</definedName>
    <definedName name="_633FA" localSheetId="13">#REF!</definedName>
    <definedName name="_633FA">#REF!</definedName>
    <definedName name="_633PK" localSheetId="9">#REF!</definedName>
    <definedName name="_633PK" localSheetId="12">#REF!</definedName>
    <definedName name="_633PK" localSheetId="13">#REF!</definedName>
    <definedName name="_633PK">#REF!</definedName>
    <definedName name="_634FA" localSheetId="9">#REF!</definedName>
    <definedName name="_634FA" localSheetId="12">#REF!</definedName>
    <definedName name="_634FA" localSheetId="13">#REF!</definedName>
    <definedName name="_634FA">#REF!</definedName>
    <definedName name="_634PK" localSheetId="9">#REF!</definedName>
    <definedName name="_634PK" localSheetId="12">#REF!</definedName>
    <definedName name="_634PK" localSheetId="13">#REF!</definedName>
    <definedName name="_634PK">#REF!</definedName>
    <definedName name="_635AFA" localSheetId="9">#REF!</definedName>
    <definedName name="_635AFA" localSheetId="12">#REF!</definedName>
    <definedName name="_635AFA" localSheetId="13">#REF!</definedName>
    <definedName name="_635AFA">#REF!</definedName>
    <definedName name="_635APK" localSheetId="9">#REF!</definedName>
    <definedName name="_635APK" localSheetId="12">#REF!</definedName>
    <definedName name="_635APK" localSheetId="13">#REF!</definedName>
    <definedName name="_635APK">#REF!</definedName>
    <definedName name="_635FA" localSheetId="9">#REF!</definedName>
    <definedName name="_635FA" localSheetId="12">#REF!</definedName>
    <definedName name="_635FA" localSheetId="13">#REF!</definedName>
    <definedName name="_635FA">#REF!</definedName>
    <definedName name="_635PK" localSheetId="9">#REF!</definedName>
    <definedName name="_635PK" localSheetId="12">#REF!</definedName>
    <definedName name="_635PK" localSheetId="13">#REF!</definedName>
    <definedName name="_635PK">#REF!</definedName>
    <definedName name="_67" localSheetId="9">#REF!</definedName>
    <definedName name="_67" localSheetId="12">#REF!</definedName>
    <definedName name="_67" localSheetId="14">#REF!</definedName>
    <definedName name="_67" localSheetId="11">#REF!</definedName>
    <definedName name="_67" localSheetId="10">#REF!</definedName>
    <definedName name="_67" localSheetId="7">#REF!</definedName>
    <definedName name="_67" localSheetId="8">#REF!</definedName>
    <definedName name="_67" localSheetId="13">#REF!</definedName>
    <definedName name="_67">#REF!</definedName>
    <definedName name="_69_0_0E" localSheetId="9">#REF!</definedName>
    <definedName name="_69_0_0E" localSheetId="12">#REF!</definedName>
    <definedName name="_69_0_0E" localSheetId="13">#REF!</definedName>
    <definedName name="_69_0_0E">#REF!</definedName>
    <definedName name="_6A">#N/A</definedName>
    <definedName name="_6B">#N/A</definedName>
    <definedName name="_7" localSheetId="9">#REF!</definedName>
    <definedName name="_7" localSheetId="12">#REF!</definedName>
    <definedName name="_7" localSheetId="13">#REF!</definedName>
    <definedName name="_7">#REF!</definedName>
    <definedName name="_7.07_2_" localSheetId="9">#REF!</definedName>
    <definedName name="_7.07_2_" localSheetId="12">#REF!</definedName>
    <definedName name="_7.07_2_" localSheetId="14">#REF!</definedName>
    <definedName name="_7.07_2_" localSheetId="11">#REF!</definedName>
    <definedName name="_7.07_2_" localSheetId="10">#REF!</definedName>
    <definedName name="_7.07_2_" localSheetId="7">#REF!</definedName>
    <definedName name="_7.07_2_" localSheetId="8">#REF!</definedName>
    <definedName name="_7.07_2_" localSheetId="13">#REF!</definedName>
    <definedName name="_7.07_2_">#REF!</definedName>
    <definedName name="_7.08_2_" localSheetId="9">#REF!</definedName>
    <definedName name="_7.08_2_" localSheetId="12">#REF!</definedName>
    <definedName name="_7.08_2_" localSheetId="14">#REF!</definedName>
    <definedName name="_7.08_2_" localSheetId="11">#REF!</definedName>
    <definedName name="_7.08_2_" localSheetId="10">#REF!</definedName>
    <definedName name="_7.08_2_" localSheetId="7">#REF!</definedName>
    <definedName name="_7.08_2_" localSheetId="8">#REF!</definedName>
    <definedName name="_7.08_2_" localSheetId="13">#REF!</definedName>
    <definedName name="_7.08_2_">#REF!</definedName>
    <definedName name="_7.08_3_" localSheetId="9">#REF!</definedName>
    <definedName name="_7.08_3_" localSheetId="12">#REF!</definedName>
    <definedName name="_7.08_3_" localSheetId="14">#REF!</definedName>
    <definedName name="_7.08_3_" localSheetId="11">#REF!</definedName>
    <definedName name="_7.08_3_" localSheetId="10">#REF!</definedName>
    <definedName name="_7.08_3_" localSheetId="7">#REF!</definedName>
    <definedName name="_7.08_3_" localSheetId="8">#REF!</definedName>
    <definedName name="_7.08_3_" localSheetId="13">#REF!</definedName>
    <definedName name="_7.08_3_">#REF!</definedName>
    <definedName name="_7.09" localSheetId="9">#REF!</definedName>
    <definedName name="_7.09" localSheetId="12">#REF!</definedName>
    <definedName name="_7.09" localSheetId="14">#REF!</definedName>
    <definedName name="_7.09" localSheetId="11">#REF!</definedName>
    <definedName name="_7.09" localSheetId="10">#REF!</definedName>
    <definedName name="_7.09" localSheetId="7">#REF!</definedName>
    <definedName name="_7.09" localSheetId="8">#REF!</definedName>
    <definedName name="_7.09" localSheetId="13">#REF!</definedName>
    <definedName name="_7.09">#REF!</definedName>
    <definedName name="_7.1__2">#REF!</definedName>
    <definedName name="_7.10_2_" localSheetId="9">#REF!</definedName>
    <definedName name="_7.10_2_" localSheetId="12">#REF!</definedName>
    <definedName name="_7.10_2_" localSheetId="14">#REF!</definedName>
    <definedName name="_7.10_2_" localSheetId="11">#REF!</definedName>
    <definedName name="_7.10_2_" localSheetId="10">#REF!</definedName>
    <definedName name="_7.10_2_" localSheetId="7">#REF!</definedName>
    <definedName name="_7.10_2_" localSheetId="8">#REF!</definedName>
    <definedName name="_7.10_2_" localSheetId="13">#REF!</definedName>
    <definedName name="_7.10_2_">#REF!</definedName>
    <definedName name="_7.4">#REF!</definedName>
    <definedName name="_7__123Graph_CCHART_1" hidden="1">#REF!</definedName>
    <definedName name="_711FA" localSheetId="9">#REF!</definedName>
    <definedName name="_711FA" localSheetId="12">#REF!</definedName>
    <definedName name="_711FA" localSheetId="13">#REF!</definedName>
    <definedName name="_711FA">#REF!</definedName>
    <definedName name="_711PK" localSheetId="9">#REF!</definedName>
    <definedName name="_711PK" localSheetId="12">#REF!</definedName>
    <definedName name="_711PK" localSheetId="13">#REF!</definedName>
    <definedName name="_711PK">#REF!</definedName>
    <definedName name="_712FA" localSheetId="9">#REF!</definedName>
    <definedName name="_712FA" localSheetId="12">#REF!</definedName>
    <definedName name="_712FA" localSheetId="13">#REF!</definedName>
    <definedName name="_712FA">#REF!</definedName>
    <definedName name="_712PK" localSheetId="9">#REF!</definedName>
    <definedName name="_712PK" localSheetId="12">#REF!</definedName>
    <definedName name="_712PK" localSheetId="13">#REF!</definedName>
    <definedName name="_712PK">#REF!</definedName>
    <definedName name="_72FA" localSheetId="9">#REF!</definedName>
    <definedName name="_72FA" localSheetId="12">#REF!</definedName>
    <definedName name="_72FA" localSheetId="13">#REF!</definedName>
    <definedName name="_72FA">#REF!</definedName>
    <definedName name="_72PK" localSheetId="9">#REF!</definedName>
    <definedName name="_72PK" localSheetId="12">#REF!</definedName>
    <definedName name="_72PK" localSheetId="13">#REF!</definedName>
    <definedName name="_72PK">#REF!</definedName>
    <definedName name="_74FA" localSheetId="9">#REF!</definedName>
    <definedName name="_74FA" localSheetId="12">#REF!</definedName>
    <definedName name="_74FA" localSheetId="13">#REF!</definedName>
    <definedName name="_74FA">#REF!</definedName>
    <definedName name="_74PK" localSheetId="9">#REF!</definedName>
    <definedName name="_74PK" localSheetId="12">#REF!</definedName>
    <definedName name="_74PK" localSheetId="13">#REF!</definedName>
    <definedName name="_74PK">#REF!</definedName>
    <definedName name="_750_KVA_X_64__" localSheetId="9">#REF!</definedName>
    <definedName name="_750_KVA_X_64__" localSheetId="12">#REF!</definedName>
    <definedName name="_750_KVA_X_64__" localSheetId="13">#REF!</definedName>
    <definedName name="_750_KVA_X_64__">#REF!</definedName>
    <definedName name="_751FA" localSheetId="9">#REF!</definedName>
    <definedName name="_751FA" localSheetId="12">#REF!</definedName>
    <definedName name="_751FA" localSheetId="13">#REF!</definedName>
    <definedName name="_751FA">#REF!</definedName>
    <definedName name="_751PK" localSheetId="9">#REF!</definedName>
    <definedName name="_751PK" localSheetId="12">#REF!</definedName>
    <definedName name="_751PK" localSheetId="13">#REF!</definedName>
    <definedName name="_751PK">#REF!</definedName>
    <definedName name="_752FA" localSheetId="9">#REF!</definedName>
    <definedName name="_752FA" localSheetId="12">#REF!</definedName>
    <definedName name="_752FA" localSheetId="13">#REF!</definedName>
    <definedName name="_752FA">#REF!</definedName>
    <definedName name="_752PK" localSheetId="9">#REF!</definedName>
    <definedName name="_752PK" localSheetId="12">#REF!</definedName>
    <definedName name="_752PK" localSheetId="13">#REF!</definedName>
    <definedName name="_752PK">#REF!</definedName>
    <definedName name="_753FA" localSheetId="9">#REF!</definedName>
    <definedName name="_753FA" localSheetId="12">#REF!</definedName>
    <definedName name="_753FA" localSheetId="13">#REF!</definedName>
    <definedName name="_753FA">#REF!</definedName>
    <definedName name="_753PK" localSheetId="9">#REF!</definedName>
    <definedName name="_753PK" localSheetId="12">#REF!</definedName>
    <definedName name="_753PK" localSheetId="13">#REF!</definedName>
    <definedName name="_753PK">#REF!</definedName>
    <definedName name="_754FA" localSheetId="9">#REF!</definedName>
    <definedName name="_754FA" localSheetId="12">#REF!</definedName>
    <definedName name="_754FA" localSheetId="13">#REF!</definedName>
    <definedName name="_754FA">#REF!</definedName>
    <definedName name="_754PK" localSheetId="9">#REF!</definedName>
    <definedName name="_754PK" localSheetId="12">#REF!</definedName>
    <definedName name="_754PK" localSheetId="13">#REF!</definedName>
    <definedName name="_754PK">#REF!</definedName>
    <definedName name="_8" localSheetId="9">#REF!</definedName>
    <definedName name="_8" localSheetId="12">#REF!</definedName>
    <definedName name="_8" localSheetId="14">#REF!</definedName>
    <definedName name="_8" localSheetId="11">#REF!</definedName>
    <definedName name="_8" localSheetId="10">#REF!</definedName>
    <definedName name="_8" localSheetId="7">#REF!</definedName>
    <definedName name="_8" localSheetId="8">#REF!</definedName>
    <definedName name="_8" localSheetId="13">#REF!</definedName>
    <definedName name="_8">#REF!</definedName>
    <definedName name="_8.01_9_" localSheetId="9">#REF!</definedName>
    <definedName name="_8.01_9_" localSheetId="12">#REF!</definedName>
    <definedName name="_8.01_9_" localSheetId="14">#REF!</definedName>
    <definedName name="_8.01_9_" localSheetId="11">#REF!</definedName>
    <definedName name="_8.01_9_" localSheetId="10">#REF!</definedName>
    <definedName name="_8.01_9_" localSheetId="7">#REF!</definedName>
    <definedName name="_8.01_9_" localSheetId="8">#REF!</definedName>
    <definedName name="_8.01_9_" localSheetId="13">#REF!</definedName>
    <definedName name="_8.01_9_">#REF!</definedName>
    <definedName name="_8.02_13_" localSheetId="9">#REF!</definedName>
    <definedName name="_8.02_13_" localSheetId="12">#REF!</definedName>
    <definedName name="_8.02_13_" localSheetId="14">#REF!</definedName>
    <definedName name="_8.02_13_" localSheetId="11">#REF!</definedName>
    <definedName name="_8.02_13_" localSheetId="10">#REF!</definedName>
    <definedName name="_8.02_13_" localSheetId="7">#REF!</definedName>
    <definedName name="_8.02_13_" localSheetId="8">#REF!</definedName>
    <definedName name="_8.02_13_" localSheetId="13">#REF!</definedName>
    <definedName name="_8.02_13_">#REF!</definedName>
    <definedName name="_8.02_21_A" localSheetId="9">#REF!</definedName>
    <definedName name="_8.02_21_A" localSheetId="12">#REF!</definedName>
    <definedName name="_8.02_21_A" localSheetId="14">#REF!</definedName>
    <definedName name="_8.02_21_A" localSheetId="11">#REF!</definedName>
    <definedName name="_8.02_21_A" localSheetId="10">#REF!</definedName>
    <definedName name="_8.02_21_A" localSheetId="7">#REF!</definedName>
    <definedName name="_8.02_21_A" localSheetId="8">#REF!</definedName>
    <definedName name="_8.02_21_A" localSheetId="13">#REF!</definedName>
    <definedName name="_8.02_21_A">#REF!</definedName>
    <definedName name="_8.02_4_" localSheetId="9">#REF!</definedName>
    <definedName name="_8.02_4_" localSheetId="12">#REF!</definedName>
    <definedName name="_8.02_4_" localSheetId="14">#REF!</definedName>
    <definedName name="_8.02_4_" localSheetId="11">#REF!</definedName>
    <definedName name="_8.02_4_" localSheetId="10">#REF!</definedName>
    <definedName name="_8.02_4_" localSheetId="7">#REF!</definedName>
    <definedName name="_8.02_4_" localSheetId="8">#REF!</definedName>
    <definedName name="_8.02_4_" localSheetId="13">#REF!</definedName>
    <definedName name="_8.02_4_">#REF!</definedName>
    <definedName name="_8.03_1_" localSheetId="9">#REF!</definedName>
    <definedName name="_8.03_1_" localSheetId="12">#REF!</definedName>
    <definedName name="_8.03_1_" localSheetId="14">#REF!</definedName>
    <definedName name="_8.03_1_" localSheetId="11">#REF!</definedName>
    <definedName name="_8.03_1_" localSheetId="10">#REF!</definedName>
    <definedName name="_8.03_1_" localSheetId="7">#REF!</definedName>
    <definedName name="_8.03_1_" localSheetId="8">#REF!</definedName>
    <definedName name="_8.03_1_" localSheetId="13">#REF!</definedName>
    <definedName name="_8.03_1_">#REF!</definedName>
    <definedName name="_8.03_2_A" localSheetId="9">#REF!</definedName>
    <definedName name="_8.03_2_A" localSheetId="12">#REF!</definedName>
    <definedName name="_8.03_2_A" localSheetId="14">#REF!</definedName>
    <definedName name="_8.03_2_A" localSheetId="11">#REF!</definedName>
    <definedName name="_8.03_2_A" localSheetId="10">#REF!</definedName>
    <definedName name="_8.03_2_A" localSheetId="7">#REF!</definedName>
    <definedName name="_8.03_2_A" localSheetId="8">#REF!</definedName>
    <definedName name="_8.03_2_A" localSheetId="13">#REF!</definedName>
    <definedName name="_8.03_2_A">#REF!</definedName>
    <definedName name="_8.03_4_A" localSheetId="9">#REF!</definedName>
    <definedName name="_8.03_4_A" localSheetId="12">#REF!</definedName>
    <definedName name="_8.03_4_A" localSheetId="14">#REF!</definedName>
    <definedName name="_8.03_4_A" localSheetId="11">#REF!</definedName>
    <definedName name="_8.03_4_A" localSheetId="10">#REF!</definedName>
    <definedName name="_8.03_4_A" localSheetId="7">#REF!</definedName>
    <definedName name="_8.03_4_A" localSheetId="8">#REF!</definedName>
    <definedName name="_8.03_4_A" localSheetId="13">#REF!</definedName>
    <definedName name="_8.03_4_A">#REF!</definedName>
    <definedName name="_8.05_2_" localSheetId="9">#REF!</definedName>
    <definedName name="_8.05_2_" localSheetId="12">#REF!</definedName>
    <definedName name="_8.05_2_" localSheetId="14">#REF!</definedName>
    <definedName name="_8.05_2_" localSheetId="11">#REF!</definedName>
    <definedName name="_8.05_2_" localSheetId="10">#REF!</definedName>
    <definedName name="_8.05_2_" localSheetId="7">#REF!</definedName>
    <definedName name="_8.05_2_" localSheetId="8">#REF!</definedName>
    <definedName name="_8.05_2_" localSheetId="13">#REF!</definedName>
    <definedName name="_8.05_2_">#REF!</definedName>
    <definedName name="_8.1.7">#REF!</definedName>
    <definedName name="_8.1__1">#REF!</definedName>
    <definedName name="_8__123Graph_CCHART_2" hidden="1">#REF!</definedName>
    <definedName name="_8000" localSheetId="9">#REF!</definedName>
    <definedName name="_8000" localSheetId="12">#REF!</definedName>
    <definedName name="_8000" localSheetId="13">#REF!</definedName>
    <definedName name="_8000">#REF!</definedName>
    <definedName name="_811FA" localSheetId="9">#REF!</definedName>
    <definedName name="_811FA" localSheetId="12">#REF!</definedName>
    <definedName name="_811FA" localSheetId="13">#REF!</definedName>
    <definedName name="_811FA">#REF!</definedName>
    <definedName name="_811PK" localSheetId="9">#REF!</definedName>
    <definedName name="_811PK" localSheetId="12">#REF!</definedName>
    <definedName name="_811PK" localSheetId="13">#REF!</definedName>
    <definedName name="_811PK">#REF!</definedName>
    <definedName name="_812FA" localSheetId="9">#REF!</definedName>
    <definedName name="_812FA" localSheetId="12">#REF!</definedName>
    <definedName name="_812FA" localSheetId="13">#REF!</definedName>
    <definedName name="_812FA">#REF!</definedName>
    <definedName name="_812PK" localSheetId="9">#REF!</definedName>
    <definedName name="_812PK" localSheetId="12">#REF!</definedName>
    <definedName name="_812PK" localSheetId="13">#REF!</definedName>
    <definedName name="_812PK">#REF!</definedName>
    <definedName name="_813FA" localSheetId="9">#REF!</definedName>
    <definedName name="_813FA" localSheetId="12">#REF!</definedName>
    <definedName name="_813FA" localSheetId="13">#REF!</definedName>
    <definedName name="_813FA">#REF!</definedName>
    <definedName name="_813PK" localSheetId="9">#REF!</definedName>
    <definedName name="_813PK" localSheetId="12">#REF!</definedName>
    <definedName name="_813PK" localSheetId="13">#REF!</definedName>
    <definedName name="_813PK">#REF!</definedName>
    <definedName name="_814FA" localSheetId="9">#REF!</definedName>
    <definedName name="_814FA" localSheetId="12">#REF!</definedName>
    <definedName name="_814FA" localSheetId="13">#REF!</definedName>
    <definedName name="_814FA">#REF!</definedName>
    <definedName name="_814PK" localSheetId="9">#REF!</definedName>
    <definedName name="_814PK" localSheetId="12">#REF!</definedName>
    <definedName name="_814PK" localSheetId="13">#REF!</definedName>
    <definedName name="_814PK">#REF!</definedName>
    <definedName name="_815FA" localSheetId="9">#REF!</definedName>
    <definedName name="_815FA" localSheetId="12">#REF!</definedName>
    <definedName name="_815FA" localSheetId="13">#REF!</definedName>
    <definedName name="_815FA">#REF!</definedName>
    <definedName name="_815PK" localSheetId="9">#REF!</definedName>
    <definedName name="_815PK" localSheetId="12">#REF!</definedName>
    <definedName name="_815PK" localSheetId="13">#REF!</definedName>
    <definedName name="_815PK">#REF!</definedName>
    <definedName name="_817FA" localSheetId="9">#REF!</definedName>
    <definedName name="_817FA" localSheetId="12">#REF!</definedName>
    <definedName name="_817FA" localSheetId="13">#REF!</definedName>
    <definedName name="_817FA">#REF!</definedName>
    <definedName name="_817PK" localSheetId="9">#REF!</definedName>
    <definedName name="_817PK" localSheetId="12">#REF!</definedName>
    <definedName name="_817PK" localSheetId="13">#REF!</definedName>
    <definedName name="_817PK">#REF!</definedName>
    <definedName name="_818FA" localSheetId="9">#REF!</definedName>
    <definedName name="_818FA" localSheetId="12">#REF!</definedName>
    <definedName name="_818FA" localSheetId="14">#REF!</definedName>
    <definedName name="_818FA" localSheetId="11">#REF!</definedName>
    <definedName name="_818FA" localSheetId="10">#REF!</definedName>
    <definedName name="_818FA" localSheetId="7">#REF!</definedName>
    <definedName name="_818FA" localSheetId="8">#REF!</definedName>
    <definedName name="_818FA" localSheetId="13">#REF!</definedName>
    <definedName name="_818FA">#REF!</definedName>
    <definedName name="_818PK" localSheetId="9">#REF!</definedName>
    <definedName name="_818PK" localSheetId="12">#REF!</definedName>
    <definedName name="_818PK" localSheetId="14">#REF!</definedName>
    <definedName name="_818PK" localSheetId="11">#REF!</definedName>
    <definedName name="_818PK" localSheetId="10">#REF!</definedName>
    <definedName name="_818PK" localSheetId="7">#REF!</definedName>
    <definedName name="_818PK" localSheetId="8">#REF!</definedName>
    <definedName name="_818PK" localSheetId="13">#REF!</definedName>
    <definedName name="_818PK">#REF!</definedName>
    <definedName name="_819FA" localSheetId="9">#REF!</definedName>
    <definedName name="_819FA" localSheetId="12">#REF!</definedName>
    <definedName name="_819FA" localSheetId="13">#REF!</definedName>
    <definedName name="_819FA">#REF!</definedName>
    <definedName name="_819PK" localSheetId="9">#REF!</definedName>
    <definedName name="_819PK" localSheetId="12">#REF!</definedName>
    <definedName name="_819PK" localSheetId="13">#REF!</definedName>
    <definedName name="_819PK">#REF!</definedName>
    <definedName name="_82FA" localSheetId="9">#REF!</definedName>
    <definedName name="_82FA" localSheetId="12">#REF!</definedName>
    <definedName name="_82FA" localSheetId="13">#REF!</definedName>
    <definedName name="_82FA">#REF!</definedName>
    <definedName name="_82PK" localSheetId="9">#REF!</definedName>
    <definedName name="_82PK" localSheetId="12">#REF!</definedName>
    <definedName name="_82PK" localSheetId="13">#REF!</definedName>
    <definedName name="_82PK">#REF!</definedName>
    <definedName name="_83FA" localSheetId="9">#REF!</definedName>
    <definedName name="_83FA" localSheetId="12">#REF!</definedName>
    <definedName name="_83FA" localSheetId="13">#REF!</definedName>
    <definedName name="_83FA">#REF!</definedName>
    <definedName name="_83PK" localSheetId="9">#REF!</definedName>
    <definedName name="_83PK" localSheetId="12">#REF!</definedName>
    <definedName name="_83PK" localSheetId="13">#REF!</definedName>
    <definedName name="_83PK">#REF!</definedName>
    <definedName name="_841FA" localSheetId="9">#REF!</definedName>
    <definedName name="_841FA" localSheetId="12">#REF!</definedName>
    <definedName name="_841FA" localSheetId="13">#REF!</definedName>
    <definedName name="_841FA">#REF!</definedName>
    <definedName name="_841PK" localSheetId="9">#REF!</definedName>
    <definedName name="_841PK" localSheetId="12">#REF!</definedName>
    <definedName name="_841PK" localSheetId="13">#REF!</definedName>
    <definedName name="_841PK">#REF!</definedName>
    <definedName name="_842FA" localSheetId="9">#REF!</definedName>
    <definedName name="_842FA" localSheetId="12">#REF!</definedName>
    <definedName name="_842FA" localSheetId="13">#REF!</definedName>
    <definedName name="_842FA">#REF!</definedName>
    <definedName name="_842PK" localSheetId="9">#REF!</definedName>
    <definedName name="_842PK" localSheetId="12">#REF!</definedName>
    <definedName name="_842PK" localSheetId="13">#REF!</definedName>
    <definedName name="_842PK">#REF!</definedName>
    <definedName name="_843FA" localSheetId="9">#REF!</definedName>
    <definedName name="_843FA" localSheetId="12">#REF!</definedName>
    <definedName name="_843FA" localSheetId="13">#REF!</definedName>
    <definedName name="_843FA">#REF!</definedName>
    <definedName name="_843PK" localSheetId="9">#REF!</definedName>
    <definedName name="_843PK" localSheetId="12">#REF!</definedName>
    <definedName name="_843PK" localSheetId="13">#REF!</definedName>
    <definedName name="_843PK">#REF!</definedName>
    <definedName name="_844FA" localSheetId="9">#REF!</definedName>
    <definedName name="_844FA" localSheetId="12">#REF!</definedName>
    <definedName name="_844FA" localSheetId="13">#REF!</definedName>
    <definedName name="_844FA">#REF!</definedName>
    <definedName name="_844PK" localSheetId="9">#REF!</definedName>
    <definedName name="_844PK" localSheetId="12">#REF!</definedName>
    <definedName name="_844PK" localSheetId="13">#REF!</definedName>
    <definedName name="_844PK">#REF!</definedName>
    <definedName name="_845FA" localSheetId="9">#REF!</definedName>
    <definedName name="_845FA" localSheetId="12">#REF!</definedName>
    <definedName name="_845FA" localSheetId="13">#REF!</definedName>
    <definedName name="_845FA">#REF!</definedName>
    <definedName name="_845PK" localSheetId="9">#REF!</definedName>
    <definedName name="_845PK" localSheetId="12">#REF!</definedName>
    <definedName name="_845PK" localSheetId="13">#REF!</definedName>
    <definedName name="_845PK">#REF!</definedName>
    <definedName name="_9" localSheetId="9">#REF!</definedName>
    <definedName name="_9" localSheetId="12">#REF!</definedName>
    <definedName name="_9" localSheetId="14">#REF!</definedName>
    <definedName name="_9" localSheetId="11">#REF!</definedName>
    <definedName name="_9" localSheetId="10">#REF!</definedName>
    <definedName name="_9" localSheetId="7">#REF!</definedName>
    <definedName name="_9" localSheetId="8">#REF!</definedName>
    <definedName name="_9" localSheetId="13">#REF!</definedName>
    <definedName name="_9">#REF!</definedName>
    <definedName name="_9.02" localSheetId="9">#REF!</definedName>
    <definedName name="_9.02" localSheetId="12">#REF!</definedName>
    <definedName name="_9.02" localSheetId="14">#REF!</definedName>
    <definedName name="_9.02" localSheetId="11">#REF!</definedName>
    <definedName name="_9.02" localSheetId="10">#REF!</definedName>
    <definedName name="_9.02" localSheetId="7">#REF!</definedName>
    <definedName name="_9.02" localSheetId="8">#REF!</definedName>
    <definedName name="_9.02" localSheetId="13">#REF!</definedName>
    <definedName name="_9.02">#REF!</definedName>
    <definedName name="_9.05_1_" localSheetId="9">#REF!</definedName>
    <definedName name="_9.05_1_" localSheetId="12">#REF!</definedName>
    <definedName name="_9.05_1_" localSheetId="14">#REF!</definedName>
    <definedName name="_9.05_1_" localSheetId="11">#REF!</definedName>
    <definedName name="_9.05_1_" localSheetId="10">#REF!</definedName>
    <definedName name="_9.05_1_" localSheetId="7">#REF!</definedName>
    <definedName name="_9.05_1_" localSheetId="8">#REF!</definedName>
    <definedName name="_9.05_1_" localSheetId="13">#REF!</definedName>
    <definedName name="_9.05_1_">#REF!</definedName>
    <definedName name="_9.09_1_" localSheetId="9">#REF!</definedName>
    <definedName name="_9.09_1_" localSheetId="12">#REF!</definedName>
    <definedName name="_9.09_1_" localSheetId="14">#REF!</definedName>
    <definedName name="_9.09_1_" localSheetId="11">#REF!</definedName>
    <definedName name="_9.09_1_" localSheetId="10">#REF!</definedName>
    <definedName name="_9.09_1_" localSheetId="7">#REF!</definedName>
    <definedName name="_9.09_1_" localSheetId="8">#REF!</definedName>
    <definedName name="_9.09_1_" localSheetId="13">#REF!</definedName>
    <definedName name="_9.09_1_">#REF!</definedName>
    <definedName name="_9__123Graph_ACHART_3">#REF!</definedName>
    <definedName name="_9__123Graph_DCHART_1" hidden="1">#REF!</definedName>
    <definedName name="_a1" localSheetId="9">#REF!</definedName>
    <definedName name="_a1" localSheetId="12">#REF!</definedName>
    <definedName name="_a1" localSheetId="13">#REF!</definedName>
    <definedName name="_a1">#REF!</definedName>
    <definedName name="_A16500" localSheetId="9">#REF!</definedName>
    <definedName name="_A16500" localSheetId="12">#REF!</definedName>
    <definedName name="_A16500" localSheetId="14">#REF!</definedName>
    <definedName name="_A16500" localSheetId="11">#REF!</definedName>
    <definedName name="_A16500" localSheetId="10">#REF!</definedName>
    <definedName name="_A16500" localSheetId="7">#REF!</definedName>
    <definedName name="_A16500" localSheetId="8">#REF!</definedName>
    <definedName name="_A16500" localSheetId="13">#REF!</definedName>
    <definedName name="_A16500">#REF!</definedName>
    <definedName name="_aaa1" localSheetId="9">#REF!</definedName>
    <definedName name="_aaa1" localSheetId="12">#REF!</definedName>
    <definedName name="_aaa1" localSheetId="13">#REF!</definedName>
    <definedName name="_aaa1">#REF!</definedName>
    <definedName name="_AAD3">#N/A</definedName>
    <definedName name="_AAV25" localSheetId="9">#REF!</definedName>
    <definedName name="_AAV25" localSheetId="12">#REF!</definedName>
    <definedName name="_AAV25" localSheetId="13">#REF!</definedName>
    <definedName name="_AAV25">#REF!</definedName>
    <definedName name="_AAV50" localSheetId="9">#REF!</definedName>
    <definedName name="_AAV50" localSheetId="12">#REF!</definedName>
    <definedName name="_AAV50" localSheetId="13">#REF!</definedName>
    <definedName name="_AAV50">#REF!</definedName>
    <definedName name="_AAV65" localSheetId="9">#REF!</definedName>
    <definedName name="_AAV65" localSheetId="12">#REF!</definedName>
    <definedName name="_AAV65" localSheetId="13">#REF!</definedName>
    <definedName name="_AAV65">#REF!</definedName>
    <definedName name="_abs100" localSheetId="9">#REF!</definedName>
    <definedName name="_abs100" localSheetId="12">#REF!</definedName>
    <definedName name="_abs100" localSheetId="14">#REF!</definedName>
    <definedName name="_abs100" localSheetId="11">#REF!</definedName>
    <definedName name="_abs100" localSheetId="10">#REF!</definedName>
    <definedName name="_abs100" localSheetId="7">#REF!</definedName>
    <definedName name="_abs100" localSheetId="8">#REF!</definedName>
    <definedName name="_abs100" localSheetId="13">#REF!</definedName>
    <definedName name="_abs100">#REF!</definedName>
    <definedName name="_ADD1">#N/A</definedName>
    <definedName name="_ADD2">#N/A</definedName>
    <definedName name="_ADD3">#N/A</definedName>
    <definedName name="_aft200" localSheetId="9">#REF!</definedName>
    <definedName name="_aft200" localSheetId="12">#REF!</definedName>
    <definedName name="_aft200" localSheetId="13">#REF!</definedName>
    <definedName name="_aft200">#REF!</definedName>
    <definedName name="_aft75" localSheetId="9">#REF!</definedName>
    <definedName name="_aft75" localSheetId="12">#REF!</definedName>
    <definedName name="_aft75" localSheetId="13">#REF!</definedName>
    <definedName name="_aft75">#REF!</definedName>
    <definedName name="_ahu100" localSheetId="9">#REF!</definedName>
    <definedName name="_ahu100" localSheetId="12">#REF!</definedName>
    <definedName name="_ahu100" localSheetId="14">#REF!</definedName>
    <definedName name="_ahu100" localSheetId="11">#REF!</definedName>
    <definedName name="_ahu100" localSheetId="10">#REF!</definedName>
    <definedName name="_ahu100" localSheetId="7">#REF!</definedName>
    <definedName name="_ahu100" localSheetId="8">#REF!</definedName>
    <definedName name="_ahu100" localSheetId="13">#REF!</definedName>
    <definedName name="_ahu100">#REF!</definedName>
    <definedName name="_ahu150" localSheetId="9">#REF!</definedName>
    <definedName name="_ahu150" localSheetId="12">#REF!</definedName>
    <definedName name="_ahu150" localSheetId="14">#REF!</definedName>
    <definedName name="_ahu150" localSheetId="11">#REF!</definedName>
    <definedName name="_ahu150" localSheetId="10">#REF!</definedName>
    <definedName name="_ahu150" localSheetId="7">#REF!</definedName>
    <definedName name="_ahu150" localSheetId="8">#REF!</definedName>
    <definedName name="_ahu150" localSheetId="13">#REF!</definedName>
    <definedName name="_ahu150">#REF!</definedName>
    <definedName name="_ako100" localSheetId="9">#REF!</definedName>
    <definedName name="_ako100" localSheetId="12">#REF!</definedName>
    <definedName name="_ako100" localSheetId="14">#REF!</definedName>
    <definedName name="_ako100" localSheetId="11">#REF!</definedName>
    <definedName name="_ako100" localSheetId="10">#REF!</definedName>
    <definedName name="_ako100" localSheetId="7">#REF!</definedName>
    <definedName name="_ako100" localSheetId="8">#REF!</definedName>
    <definedName name="_ako100" localSheetId="13">#REF!</definedName>
    <definedName name="_ako100">#REF!</definedName>
    <definedName name="_ako150" localSheetId="9">#REF!</definedName>
    <definedName name="_ako150" localSheetId="12">#REF!</definedName>
    <definedName name="_ako150" localSheetId="14">#REF!</definedName>
    <definedName name="_ako150" localSheetId="11">#REF!</definedName>
    <definedName name="_ako150" localSheetId="10">#REF!</definedName>
    <definedName name="_ako150" localSheetId="7">#REF!</definedName>
    <definedName name="_ako150" localSheetId="8">#REF!</definedName>
    <definedName name="_ako150" localSheetId="13">#REF!</definedName>
    <definedName name="_ako150">#REF!</definedName>
    <definedName name="_ako50" localSheetId="9">#REF!</definedName>
    <definedName name="_ako50" localSheetId="12">#REF!</definedName>
    <definedName name="_ako50" localSheetId="14">#REF!</definedName>
    <definedName name="_ako50" localSheetId="11">#REF!</definedName>
    <definedName name="_ako50" localSheetId="10">#REF!</definedName>
    <definedName name="_ako50" localSheetId="7">#REF!</definedName>
    <definedName name="_ako50" localSheetId="8">#REF!</definedName>
    <definedName name="_ako50" localSheetId="13">#REF!</definedName>
    <definedName name="_ako50">#REF!</definedName>
    <definedName name="_ako80" localSheetId="9">#REF!</definedName>
    <definedName name="_ako80" localSheetId="12">#REF!</definedName>
    <definedName name="_ako80" localSheetId="14">#REF!</definedName>
    <definedName name="_ako80" localSheetId="11">#REF!</definedName>
    <definedName name="_ako80" localSheetId="10">#REF!</definedName>
    <definedName name="_ako80" localSheetId="7">#REF!</definedName>
    <definedName name="_ako80" localSheetId="8">#REF!</definedName>
    <definedName name="_ako80" localSheetId="13">#REF!</definedName>
    <definedName name="_ako80">#REF!</definedName>
    <definedName name="_aku100" localSheetId="9">#REF!</definedName>
    <definedName name="_aku100" localSheetId="12">#REF!</definedName>
    <definedName name="_aku100" localSheetId="14">#REF!</definedName>
    <definedName name="_aku100" localSheetId="11">#REF!</definedName>
    <definedName name="_aku100" localSheetId="10">#REF!</definedName>
    <definedName name="_aku100" localSheetId="7">#REF!</definedName>
    <definedName name="_aku100" localSheetId="8">#REF!</definedName>
    <definedName name="_aku100" localSheetId="13">#REF!</definedName>
    <definedName name="_aku100">#REF!</definedName>
    <definedName name="_aku150" localSheetId="9">#REF!</definedName>
    <definedName name="_aku150" localSheetId="12">#REF!</definedName>
    <definedName name="_aku150" localSheetId="14">#REF!</definedName>
    <definedName name="_aku150" localSheetId="11">#REF!</definedName>
    <definedName name="_aku150" localSheetId="10">#REF!</definedName>
    <definedName name="_aku150" localSheetId="7">#REF!</definedName>
    <definedName name="_aku150" localSheetId="8">#REF!</definedName>
    <definedName name="_aku150" localSheetId="13">#REF!</definedName>
    <definedName name="_aku150">#REF!</definedName>
    <definedName name="_alt1">#N/A</definedName>
    <definedName name="_amp120" localSheetId="9">#REF!</definedName>
    <definedName name="_amp120" localSheetId="12">#REF!</definedName>
    <definedName name="_amp120" localSheetId="13">#REF!</definedName>
    <definedName name="_amp120">#REF!</definedName>
    <definedName name="_amp240" localSheetId="9">#REF!</definedName>
    <definedName name="_amp240" localSheetId="12">#REF!</definedName>
    <definedName name="_amp240" localSheetId="13">#REF!</definedName>
    <definedName name="_amp240">#REF!</definedName>
    <definedName name="_amp60" localSheetId="9">#REF!</definedName>
    <definedName name="_amp60" localSheetId="12">#REF!</definedName>
    <definedName name="_amp60" localSheetId="13">#REF!</definedName>
    <definedName name="_amp60">#REF!</definedName>
    <definedName name="_ana1" localSheetId="9">#REF!</definedName>
    <definedName name="_ana1" localSheetId="12">#REF!</definedName>
    <definedName name="_ana1" localSheetId="14">#REF!</definedName>
    <definedName name="_ana1" localSheetId="11">#REF!</definedName>
    <definedName name="_ana1" localSheetId="10">#REF!</definedName>
    <definedName name="_ana1" localSheetId="7">#REF!</definedName>
    <definedName name="_ana1" localSheetId="8">#REF!</definedName>
    <definedName name="_ana1" localSheetId="13">#REF!</definedName>
    <definedName name="_ANA1">#REF!</definedName>
    <definedName name="_ana10" localSheetId="9">#REF!</definedName>
    <definedName name="_ana10" localSheetId="12">#REF!</definedName>
    <definedName name="_ana10" localSheetId="13">#REF!</definedName>
    <definedName name="_ana10">#REF!</definedName>
    <definedName name="_ana100" localSheetId="9">#REF!</definedName>
    <definedName name="_ana100" localSheetId="12">#REF!</definedName>
    <definedName name="_ana100" localSheetId="13">#REF!</definedName>
    <definedName name="_ana100">#REF!</definedName>
    <definedName name="_ana101" localSheetId="9">#REF!</definedName>
    <definedName name="_ana101" localSheetId="12">#REF!</definedName>
    <definedName name="_ana101" localSheetId="13">#REF!</definedName>
    <definedName name="_ana101">#REF!</definedName>
    <definedName name="_ana102" localSheetId="9">#REF!</definedName>
    <definedName name="_ana102" localSheetId="12">#REF!</definedName>
    <definedName name="_ana102" localSheetId="13">#REF!</definedName>
    <definedName name="_ana102">#REF!</definedName>
    <definedName name="_ana103" localSheetId="9">#REF!</definedName>
    <definedName name="_ana103" localSheetId="12">#REF!</definedName>
    <definedName name="_ana103" localSheetId="13">#REF!</definedName>
    <definedName name="_ana103">#REF!</definedName>
    <definedName name="_ana104" localSheetId="9">#REF!</definedName>
    <definedName name="_ana104" localSheetId="12">#REF!</definedName>
    <definedName name="_ana104" localSheetId="13">#REF!</definedName>
    <definedName name="_ana104">#REF!</definedName>
    <definedName name="_ana105" localSheetId="9">#REF!</definedName>
    <definedName name="_ana105" localSheetId="12">#REF!</definedName>
    <definedName name="_ana105" localSheetId="13">#REF!</definedName>
    <definedName name="_ana105">#REF!</definedName>
    <definedName name="_ana106" localSheetId="9">#REF!</definedName>
    <definedName name="_ana106" localSheetId="12">#REF!</definedName>
    <definedName name="_ana106" localSheetId="13">#REF!</definedName>
    <definedName name="_ana106">#REF!</definedName>
    <definedName name="_ana107" localSheetId="9">#REF!</definedName>
    <definedName name="_ana107" localSheetId="12">#REF!</definedName>
    <definedName name="_ana107" localSheetId="13">#REF!</definedName>
    <definedName name="_ana107">#REF!</definedName>
    <definedName name="_ana108" localSheetId="9">#REF!</definedName>
    <definedName name="_ana108" localSheetId="12">#REF!</definedName>
    <definedName name="_ana108" localSheetId="13">#REF!</definedName>
    <definedName name="_ana108">#REF!</definedName>
    <definedName name="_ana109" localSheetId="9">#REF!</definedName>
    <definedName name="_ana109" localSheetId="12">#REF!</definedName>
    <definedName name="_ana109" localSheetId="13">#REF!</definedName>
    <definedName name="_ana109">#REF!</definedName>
    <definedName name="_ana11" localSheetId="9">#REF!</definedName>
    <definedName name="_ana11" localSheetId="12">#REF!</definedName>
    <definedName name="_ana11" localSheetId="13">#REF!</definedName>
    <definedName name="_ana11">#REF!</definedName>
    <definedName name="_ana110" localSheetId="9">#REF!</definedName>
    <definedName name="_ana110" localSheetId="12">#REF!</definedName>
    <definedName name="_ana110" localSheetId="13">#REF!</definedName>
    <definedName name="_ana110">#REF!</definedName>
    <definedName name="_ana111" localSheetId="9">#REF!</definedName>
    <definedName name="_ana111" localSheetId="12">#REF!</definedName>
    <definedName name="_ana111" localSheetId="13">#REF!</definedName>
    <definedName name="_ana111">#REF!</definedName>
    <definedName name="_ana112" localSheetId="9">#REF!</definedName>
    <definedName name="_ana112" localSheetId="12">#REF!</definedName>
    <definedName name="_ana112" localSheetId="13">#REF!</definedName>
    <definedName name="_ana112">#REF!</definedName>
    <definedName name="_ana113" localSheetId="9">#REF!</definedName>
    <definedName name="_ana113" localSheetId="12">#REF!</definedName>
    <definedName name="_ana113" localSheetId="13">#REF!</definedName>
    <definedName name="_ana113">#REF!</definedName>
    <definedName name="_ana114" localSheetId="9">#REF!</definedName>
    <definedName name="_ana114" localSheetId="12">#REF!</definedName>
    <definedName name="_ana114" localSheetId="13">#REF!</definedName>
    <definedName name="_ana114">#REF!</definedName>
    <definedName name="_ana115" localSheetId="9">#REF!</definedName>
    <definedName name="_ana115" localSheetId="12">#REF!</definedName>
    <definedName name="_ana115" localSheetId="13">#REF!</definedName>
    <definedName name="_ana115">#REF!</definedName>
    <definedName name="_ana116" localSheetId="9">#REF!</definedName>
    <definedName name="_ana116" localSheetId="12">#REF!</definedName>
    <definedName name="_ana116" localSheetId="13">#REF!</definedName>
    <definedName name="_ana116">#REF!</definedName>
    <definedName name="_ana117" localSheetId="9">#REF!</definedName>
    <definedName name="_ana117" localSheetId="12">#REF!</definedName>
    <definedName name="_ana117" localSheetId="13">#REF!</definedName>
    <definedName name="_ana117">#REF!</definedName>
    <definedName name="_ana118" localSheetId="9">#REF!</definedName>
    <definedName name="_ana118" localSheetId="12">#REF!</definedName>
    <definedName name="_ana118" localSheetId="13">#REF!</definedName>
    <definedName name="_ana118">#REF!</definedName>
    <definedName name="_ana119" localSheetId="9">#REF!</definedName>
    <definedName name="_ana119" localSheetId="12">#REF!</definedName>
    <definedName name="_ana119" localSheetId="13">#REF!</definedName>
    <definedName name="_ana119">#REF!</definedName>
    <definedName name="_ana12" localSheetId="9">#REF!</definedName>
    <definedName name="_ana12" localSheetId="12">#REF!</definedName>
    <definedName name="_ana12" localSheetId="13">#REF!</definedName>
    <definedName name="_ana12">#REF!</definedName>
    <definedName name="_ana120" localSheetId="9">#REF!</definedName>
    <definedName name="_ana120" localSheetId="12">#REF!</definedName>
    <definedName name="_ana120" localSheetId="13">#REF!</definedName>
    <definedName name="_ana120">#REF!</definedName>
    <definedName name="_ana121" localSheetId="9">#REF!</definedName>
    <definedName name="_ana121" localSheetId="12">#REF!</definedName>
    <definedName name="_ana121" localSheetId="13">#REF!</definedName>
    <definedName name="_ana121">#REF!</definedName>
    <definedName name="_ana122" localSheetId="9">#REF!</definedName>
    <definedName name="_ana122" localSheetId="12">#REF!</definedName>
    <definedName name="_ana122" localSheetId="13">#REF!</definedName>
    <definedName name="_ana122">#REF!</definedName>
    <definedName name="_ana123" localSheetId="9">#REF!</definedName>
    <definedName name="_ana123" localSheetId="12">#REF!</definedName>
    <definedName name="_ana123" localSheetId="13">#REF!</definedName>
    <definedName name="_ana123">#REF!</definedName>
    <definedName name="_ana124" localSheetId="9">#REF!</definedName>
    <definedName name="_ana124" localSheetId="12">#REF!</definedName>
    <definedName name="_ana124" localSheetId="13">#REF!</definedName>
    <definedName name="_ana124">#REF!</definedName>
    <definedName name="_ana13" localSheetId="9">#REF!</definedName>
    <definedName name="_ana13" localSheetId="12">#REF!</definedName>
    <definedName name="_ana13" localSheetId="13">#REF!</definedName>
    <definedName name="_ana13">#REF!</definedName>
    <definedName name="_ana14" localSheetId="9">#REF!</definedName>
    <definedName name="_ana14" localSheetId="12">#REF!</definedName>
    <definedName name="_ana14" localSheetId="13">#REF!</definedName>
    <definedName name="_ana14">#REF!</definedName>
    <definedName name="_ana15" localSheetId="9">#REF!</definedName>
    <definedName name="_ana15" localSheetId="12">#REF!</definedName>
    <definedName name="_ana15" localSheetId="13">#REF!</definedName>
    <definedName name="_ana15">#REF!</definedName>
    <definedName name="_ana16" localSheetId="9">#REF!</definedName>
    <definedName name="_ana16" localSheetId="12">#REF!</definedName>
    <definedName name="_ana16" localSheetId="13">#REF!</definedName>
    <definedName name="_ana16">#REF!</definedName>
    <definedName name="_ana17" localSheetId="9">#REF!</definedName>
    <definedName name="_ana17" localSheetId="12">#REF!</definedName>
    <definedName name="_ana17" localSheetId="13">#REF!</definedName>
    <definedName name="_ana17">#REF!</definedName>
    <definedName name="_ana18" localSheetId="9">#REF!</definedName>
    <definedName name="_ana18" localSheetId="12">#REF!</definedName>
    <definedName name="_ana18" localSheetId="13">#REF!</definedName>
    <definedName name="_ana18">#REF!</definedName>
    <definedName name="_ana19" localSheetId="9">#REF!</definedName>
    <definedName name="_ana19" localSheetId="12">#REF!</definedName>
    <definedName name="_ana19" localSheetId="13">#REF!</definedName>
    <definedName name="_ana19">#REF!</definedName>
    <definedName name="_ana2" localSheetId="9">#REF!</definedName>
    <definedName name="_ana2" localSheetId="12">#REF!</definedName>
    <definedName name="_ana2" localSheetId="14">#REF!</definedName>
    <definedName name="_ana2" localSheetId="11">#REF!</definedName>
    <definedName name="_ana2" localSheetId="10">#REF!</definedName>
    <definedName name="_ana2" localSheetId="7">#REF!</definedName>
    <definedName name="_ana2" localSheetId="8">#REF!</definedName>
    <definedName name="_ana2" localSheetId="13">#REF!</definedName>
    <definedName name="_ANA2">#REF!</definedName>
    <definedName name="_ana20" localSheetId="9">#REF!</definedName>
    <definedName name="_ana20" localSheetId="12">#REF!</definedName>
    <definedName name="_ana20" localSheetId="13">#REF!</definedName>
    <definedName name="_ana20">#REF!</definedName>
    <definedName name="_ana21" localSheetId="9">#REF!</definedName>
    <definedName name="_ana21" localSheetId="12">#REF!</definedName>
    <definedName name="_ana21" localSheetId="13">#REF!</definedName>
    <definedName name="_ana21">#REF!</definedName>
    <definedName name="_ana22" localSheetId="9">#REF!</definedName>
    <definedName name="_ana22" localSheetId="12">#REF!</definedName>
    <definedName name="_ana22" localSheetId="13">#REF!</definedName>
    <definedName name="_ana22">#REF!</definedName>
    <definedName name="_ana23" localSheetId="9">#REF!</definedName>
    <definedName name="_ana23" localSheetId="12">#REF!</definedName>
    <definedName name="_ana23" localSheetId="13">#REF!</definedName>
    <definedName name="_ana23">#REF!</definedName>
    <definedName name="_ana24" localSheetId="9">#REF!</definedName>
    <definedName name="_ana24" localSheetId="12">#REF!</definedName>
    <definedName name="_ana24" localSheetId="13">#REF!</definedName>
    <definedName name="_ana24">#REF!</definedName>
    <definedName name="_ana25" localSheetId="9">#REF!</definedName>
    <definedName name="_ana25" localSheetId="12">#REF!</definedName>
    <definedName name="_ana25" localSheetId="13">#REF!</definedName>
    <definedName name="_ana25">#REF!</definedName>
    <definedName name="_ana26" localSheetId="9">#REF!</definedName>
    <definedName name="_ana26" localSheetId="12">#REF!</definedName>
    <definedName name="_ana26" localSheetId="13">#REF!</definedName>
    <definedName name="_ana26">#REF!</definedName>
    <definedName name="_ana27" localSheetId="9">#REF!</definedName>
    <definedName name="_ana27" localSheetId="12">#REF!</definedName>
    <definedName name="_ana27" localSheetId="13">#REF!</definedName>
    <definedName name="_ana27">#REF!</definedName>
    <definedName name="_ana28" localSheetId="9">#REF!</definedName>
    <definedName name="_ana28" localSheetId="12">#REF!</definedName>
    <definedName name="_ana28" localSheetId="13">#REF!</definedName>
    <definedName name="_ana28">#REF!</definedName>
    <definedName name="_ana29" localSheetId="9">#REF!</definedName>
    <definedName name="_ana29" localSheetId="12">#REF!</definedName>
    <definedName name="_ana29" localSheetId="13">#REF!</definedName>
    <definedName name="_ana29">#REF!</definedName>
    <definedName name="_ana3" localSheetId="9">#REF!</definedName>
    <definedName name="_ana3" localSheetId="12">#REF!</definedName>
    <definedName name="_ana3" localSheetId="13">#REF!</definedName>
    <definedName name="_ana3">#REF!</definedName>
    <definedName name="_ana30" localSheetId="9">#REF!</definedName>
    <definedName name="_ana30" localSheetId="12">#REF!</definedName>
    <definedName name="_ana30" localSheetId="13">#REF!</definedName>
    <definedName name="_ana30">#REF!</definedName>
    <definedName name="_ana31" localSheetId="9">#REF!</definedName>
    <definedName name="_ana31" localSheetId="12">#REF!</definedName>
    <definedName name="_ana31" localSheetId="13">#REF!</definedName>
    <definedName name="_ana31">#REF!</definedName>
    <definedName name="_ana32" localSheetId="9">#REF!</definedName>
    <definedName name="_ana32" localSheetId="12">#REF!</definedName>
    <definedName name="_ana32" localSheetId="13">#REF!</definedName>
    <definedName name="_ana32">#REF!</definedName>
    <definedName name="_ana33" localSheetId="9">#REF!</definedName>
    <definedName name="_ana33" localSheetId="12">#REF!</definedName>
    <definedName name="_ana33" localSheetId="13">#REF!</definedName>
    <definedName name="_ana33">#REF!</definedName>
    <definedName name="_ana34" localSheetId="9">#REF!</definedName>
    <definedName name="_ana34" localSheetId="12">#REF!</definedName>
    <definedName name="_ana34" localSheetId="13">#REF!</definedName>
    <definedName name="_ana34">#REF!</definedName>
    <definedName name="_ana35" localSheetId="9">#REF!</definedName>
    <definedName name="_ana35" localSheetId="12">#REF!</definedName>
    <definedName name="_ana35" localSheetId="13">#REF!</definedName>
    <definedName name="_ana35">#REF!</definedName>
    <definedName name="_ana36" localSheetId="9">#REF!</definedName>
    <definedName name="_ana36" localSheetId="12">#REF!</definedName>
    <definedName name="_ana36" localSheetId="13">#REF!</definedName>
    <definedName name="_ana36">#REF!</definedName>
    <definedName name="_ana37" localSheetId="9">#REF!</definedName>
    <definedName name="_ana37" localSheetId="12">#REF!</definedName>
    <definedName name="_ana37" localSheetId="13">#REF!</definedName>
    <definedName name="_ana37">#REF!</definedName>
    <definedName name="_ana38" localSheetId="9">#REF!</definedName>
    <definedName name="_ana38" localSheetId="12">#REF!</definedName>
    <definedName name="_ana38" localSheetId="13">#REF!</definedName>
    <definedName name="_ana38">#REF!</definedName>
    <definedName name="_ana39" localSheetId="9">#REF!</definedName>
    <definedName name="_ana39" localSheetId="12">#REF!</definedName>
    <definedName name="_ana39" localSheetId="13">#REF!</definedName>
    <definedName name="_ana39">#REF!</definedName>
    <definedName name="_ana4" localSheetId="9">#REF!</definedName>
    <definedName name="_ana4" localSheetId="12">#REF!</definedName>
    <definedName name="_ana4" localSheetId="13">#REF!</definedName>
    <definedName name="_ana4">#REF!</definedName>
    <definedName name="_ana40" localSheetId="9">#REF!</definedName>
    <definedName name="_ana40" localSheetId="12">#REF!</definedName>
    <definedName name="_ana40" localSheetId="13">#REF!</definedName>
    <definedName name="_ana40">#REF!</definedName>
    <definedName name="_ana41" localSheetId="9">#REF!</definedName>
    <definedName name="_ana41" localSheetId="12">#REF!</definedName>
    <definedName name="_ana41" localSheetId="13">#REF!</definedName>
    <definedName name="_ana41">#REF!</definedName>
    <definedName name="_ana42" localSheetId="9">#REF!</definedName>
    <definedName name="_ana42" localSheetId="12">#REF!</definedName>
    <definedName name="_ana42" localSheetId="13">#REF!</definedName>
    <definedName name="_ana42">#REF!</definedName>
    <definedName name="_ana43" localSheetId="9">#REF!</definedName>
    <definedName name="_ana43" localSheetId="12">#REF!</definedName>
    <definedName name="_ana43" localSheetId="13">#REF!</definedName>
    <definedName name="_ana43">#REF!</definedName>
    <definedName name="_ana44" localSheetId="9">#REF!</definedName>
    <definedName name="_ana44" localSheetId="12">#REF!</definedName>
    <definedName name="_ana44" localSheetId="13">#REF!</definedName>
    <definedName name="_ana44">#REF!</definedName>
    <definedName name="_ana45" localSheetId="9">#REF!</definedName>
    <definedName name="_ana45" localSheetId="12">#REF!</definedName>
    <definedName name="_ana45" localSheetId="13">#REF!</definedName>
    <definedName name="_ana45">#REF!</definedName>
    <definedName name="_ana46" localSheetId="9">#REF!</definedName>
    <definedName name="_ana46" localSheetId="12">#REF!</definedName>
    <definedName name="_ana46" localSheetId="13">#REF!</definedName>
    <definedName name="_ana46">#REF!</definedName>
    <definedName name="_ana47" localSheetId="9">#REF!</definedName>
    <definedName name="_ana47" localSheetId="12">#REF!</definedName>
    <definedName name="_ana47" localSheetId="13">#REF!</definedName>
    <definedName name="_ana47">#REF!</definedName>
    <definedName name="_ana48" localSheetId="9">#REF!</definedName>
    <definedName name="_ana48" localSheetId="12">#REF!</definedName>
    <definedName name="_ana48" localSheetId="13">#REF!</definedName>
    <definedName name="_ana48">#REF!</definedName>
    <definedName name="_ana49" localSheetId="9">#REF!</definedName>
    <definedName name="_ana49" localSheetId="12">#REF!</definedName>
    <definedName name="_ana49" localSheetId="13">#REF!</definedName>
    <definedName name="_ana49">#REF!</definedName>
    <definedName name="_ana5" localSheetId="9">#REF!</definedName>
    <definedName name="_ana5" localSheetId="12">#REF!</definedName>
    <definedName name="_ana5" localSheetId="13">#REF!</definedName>
    <definedName name="_ana5">#REF!</definedName>
    <definedName name="_ana50" localSheetId="9">#REF!</definedName>
    <definedName name="_ana50" localSheetId="12">#REF!</definedName>
    <definedName name="_ana50" localSheetId="13">#REF!</definedName>
    <definedName name="_ana50">#REF!</definedName>
    <definedName name="_ana51" localSheetId="9">#REF!</definedName>
    <definedName name="_ana51" localSheetId="12">#REF!</definedName>
    <definedName name="_ana51" localSheetId="13">#REF!</definedName>
    <definedName name="_ana51">#REF!</definedName>
    <definedName name="_ana52" localSheetId="9">#REF!</definedName>
    <definedName name="_ana52" localSheetId="12">#REF!</definedName>
    <definedName name="_ana52" localSheetId="13">#REF!</definedName>
    <definedName name="_ana52">#REF!</definedName>
    <definedName name="_ana53" localSheetId="9">#REF!</definedName>
    <definedName name="_ana53" localSheetId="12">#REF!</definedName>
    <definedName name="_ana53" localSheetId="13">#REF!</definedName>
    <definedName name="_ana53">#REF!</definedName>
    <definedName name="_ana54" localSheetId="9">#REF!</definedName>
    <definedName name="_ana54" localSheetId="12">#REF!</definedName>
    <definedName name="_ana54" localSheetId="13">#REF!</definedName>
    <definedName name="_ana54">#REF!</definedName>
    <definedName name="_ana55" localSheetId="9">#REF!</definedName>
    <definedName name="_ana55" localSheetId="12">#REF!</definedName>
    <definedName name="_ana55" localSheetId="13">#REF!</definedName>
    <definedName name="_ana55">#REF!</definedName>
    <definedName name="_ana56" localSheetId="9">#REF!</definedName>
    <definedName name="_ana56" localSheetId="12">#REF!</definedName>
    <definedName name="_ana56" localSheetId="13">#REF!</definedName>
    <definedName name="_ana56">#REF!</definedName>
    <definedName name="_ana57" localSheetId="9">#REF!</definedName>
    <definedName name="_ana57" localSheetId="12">#REF!</definedName>
    <definedName name="_ana57" localSheetId="13">#REF!</definedName>
    <definedName name="_ana57">#REF!</definedName>
    <definedName name="_ana58" localSheetId="9">#REF!</definedName>
    <definedName name="_ana58" localSheetId="12">#REF!</definedName>
    <definedName name="_ana58" localSheetId="13">#REF!</definedName>
    <definedName name="_ana58">#REF!</definedName>
    <definedName name="_ana59" localSheetId="9">#REF!</definedName>
    <definedName name="_ana59" localSheetId="12">#REF!</definedName>
    <definedName name="_ana59" localSheetId="13">#REF!</definedName>
    <definedName name="_ana59">#REF!</definedName>
    <definedName name="_ana6" localSheetId="9">#REF!</definedName>
    <definedName name="_ana6" localSheetId="12">#REF!</definedName>
    <definedName name="_ana6" localSheetId="13">#REF!</definedName>
    <definedName name="_ana6">#REF!</definedName>
    <definedName name="_ana60" localSheetId="9">#REF!</definedName>
    <definedName name="_ana60" localSheetId="12">#REF!</definedName>
    <definedName name="_ana60" localSheetId="13">#REF!</definedName>
    <definedName name="_ana60">#REF!</definedName>
    <definedName name="_ana61" localSheetId="9">#REF!</definedName>
    <definedName name="_ana61" localSheetId="12">#REF!</definedName>
    <definedName name="_ana61" localSheetId="13">#REF!</definedName>
    <definedName name="_ana61">#REF!</definedName>
    <definedName name="_ana62" localSheetId="9">#REF!</definedName>
    <definedName name="_ana62" localSheetId="12">#REF!</definedName>
    <definedName name="_ana62" localSheetId="13">#REF!</definedName>
    <definedName name="_ana62">#REF!</definedName>
    <definedName name="_ana63" localSheetId="9">#REF!</definedName>
    <definedName name="_ana63" localSheetId="12">#REF!</definedName>
    <definedName name="_ana63" localSheetId="13">#REF!</definedName>
    <definedName name="_ana63">#REF!</definedName>
    <definedName name="_ana64" localSheetId="9">#REF!</definedName>
    <definedName name="_ana64" localSheetId="12">#REF!</definedName>
    <definedName name="_ana64" localSheetId="13">#REF!</definedName>
    <definedName name="_ana64">#REF!</definedName>
    <definedName name="_ana65" localSheetId="9">#REF!</definedName>
    <definedName name="_ana65" localSheetId="12">#REF!</definedName>
    <definedName name="_ana65" localSheetId="13">#REF!</definedName>
    <definedName name="_ana65">#REF!</definedName>
    <definedName name="_ana66" localSheetId="9">#REF!</definedName>
    <definedName name="_ana66" localSheetId="12">#REF!</definedName>
    <definedName name="_ana66" localSheetId="13">#REF!</definedName>
    <definedName name="_ana66">#REF!</definedName>
    <definedName name="_ana67" localSheetId="9">#REF!</definedName>
    <definedName name="_ana67" localSheetId="12">#REF!</definedName>
    <definedName name="_ana67" localSheetId="13">#REF!</definedName>
    <definedName name="_ana67">#REF!</definedName>
    <definedName name="_ana68" localSheetId="9">#REF!</definedName>
    <definedName name="_ana68" localSheetId="12">#REF!</definedName>
    <definedName name="_ana68" localSheetId="13">#REF!</definedName>
    <definedName name="_ana68">#REF!</definedName>
    <definedName name="_ana69" localSheetId="9">#REF!</definedName>
    <definedName name="_ana69" localSheetId="12">#REF!</definedName>
    <definedName name="_ana69" localSheetId="13">#REF!</definedName>
    <definedName name="_ana69">#REF!</definedName>
    <definedName name="_ana7" localSheetId="9">#REF!</definedName>
    <definedName name="_ana7" localSheetId="12">#REF!</definedName>
    <definedName name="_ana7" localSheetId="13">#REF!</definedName>
    <definedName name="_ana7">#REF!</definedName>
    <definedName name="_ana70" localSheetId="9">#REF!</definedName>
    <definedName name="_ana70" localSheetId="12">#REF!</definedName>
    <definedName name="_ana70" localSheetId="13">#REF!</definedName>
    <definedName name="_ana70">#REF!</definedName>
    <definedName name="_ana71" localSheetId="9">#REF!</definedName>
    <definedName name="_ana71" localSheetId="12">#REF!</definedName>
    <definedName name="_ana71" localSheetId="13">#REF!</definedName>
    <definedName name="_ana71">#REF!</definedName>
    <definedName name="_ana72" localSheetId="9">#REF!</definedName>
    <definedName name="_ana72" localSheetId="12">#REF!</definedName>
    <definedName name="_ana72" localSheetId="13">#REF!</definedName>
    <definedName name="_ana72">#REF!</definedName>
    <definedName name="_ana73" localSheetId="9">#REF!</definedName>
    <definedName name="_ana73" localSheetId="12">#REF!</definedName>
    <definedName name="_ana73" localSheetId="13">#REF!</definedName>
    <definedName name="_ana73">#REF!</definedName>
    <definedName name="_ana74" localSheetId="9">#REF!</definedName>
    <definedName name="_ana74" localSheetId="12">#REF!</definedName>
    <definedName name="_ana74" localSheetId="13">#REF!</definedName>
    <definedName name="_ana74">#REF!</definedName>
    <definedName name="_ana75" localSheetId="9">#REF!</definedName>
    <definedName name="_ana75" localSheetId="12">#REF!</definedName>
    <definedName name="_ana75" localSheetId="13">#REF!</definedName>
    <definedName name="_ana75">#REF!</definedName>
    <definedName name="_ana76" localSheetId="9">#REF!</definedName>
    <definedName name="_ana76" localSheetId="12">#REF!</definedName>
    <definedName name="_ana76" localSheetId="13">#REF!</definedName>
    <definedName name="_ana76">#REF!</definedName>
    <definedName name="_ana77" localSheetId="9">#REF!</definedName>
    <definedName name="_ana77" localSheetId="12">#REF!</definedName>
    <definedName name="_ana77" localSheetId="13">#REF!</definedName>
    <definedName name="_ana77">#REF!</definedName>
    <definedName name="_ana78" localSheetId="9">#REF!</definedName>
    <definedName name="_ana78" localSheetId="12">#REF!</definedName>
    <definedName name="_ana78" localSheetId="13">#REF!</definedName>
    <definedName name="_ana78">#REF!</definedName>
    <definedName name="_ana79" localSheetId="9">#REF!</definedName>
    <definedName name="_ana79" localSheetId="12">#REF!</definedName>
    <definedName name="_ana79" localSheetId="13">#REF!</definedName>
    <definedName name="_ana79">#REF!</definedName>
    <definedName name="_ana8" localSheetId="9">#REF!</definedName>
    <definedName name="_ana8" localSheetId="12">#REF!</definedName>
    <definedName name="_ana8" localSheetId="13">#REF!</definedName>
    <definedName name="_ana8">#REF!</definedName>
    <definedName name="_ana80" localSheetId="9">#REF!</definedName>
    <definedName name="_ana80" localSheetId="12">#REF!</definedName>
    <definedName name="_ana80" localSheetId="13">#REF!</definedName>
    <definedName name="_ana80">#REF!</definedName>
    <definedName name="_ana81" localSheetId="9">#REF!</definedName>
    <definedName name="_ana81" localSheetId="12">#REF!</definedName>
    <definedName name="_ana81" localSheetId="13">#REF!</definedName>
    <definedName name="_ana81">#REF!</definedName>
    <definedName name="_ana82" localSheetId="9">#REF!</definedName>
    <definedName name="_ana82" localSheetId="12">#REF!</definedName>
    <definedName name="_ana82" localSheetId="13">#REF!</definedName>
    <definedName name="_ana82">#REF!</definedName>
    <definedName name="_ana83" localSheetId="9">#REF!</definedName>
    <definedName name="_ana83" localSheetId="12">#REF!</definedName>
    <definedName name="_ana83" localSheetId="13">#REF!</definedName>
    <definedName name="_ana83">#REF!</definedName>
    <definedName name="_ana84" localSheetId="9">#REF!</definedName>
    <definedName name="_ana84" localSheetId="12">#REF!</definedName>
    <definedName name="_ana84" localSheetId="13">#REF!</definedName>
    <definedName name="_ana84">#REF!</definedName>
    <definedName name="_ana85" localSheetId="9">#REF!</definedName>
    <definedName name="_ana85" localSheetId="12">#REF!</definedName>
    <definedName name="_ana85" localSheetId="13">#REF!</definedName>
    <definedName name="_ana85">#REF!</definedName>
    <definedName name="_ana86" localSheetId="9">#REF!</definedName>
    <definedName name="_ana86" localSheetId="12">#REF!</definedName>
    <definedName name="_ana86" localSheetId="13">#REF!</definedName>
    <definedName name="_ana86">#REF!</definedName>
    <definedName name="_ana87" localSheetId="9">#REF!</definedName>
    <definedName name="_ana87" localSheetId="12">#REF!</definedName>
    <definedName name="_ana87" localSheetId="13">#REF!</definedName>
    <definedName name="_ana87">#REF!</definedName>
    <definedName name="_ana88" localSheetId="9">#REF!</definedName>
    <definedName name="_ana88" localSheetId="12">#REF!</definedName>
    <definedName name="_ana88" localSheetId="13">#REF!</definedName>
    <definedName name="_ana88">#REF!</definedName>
    <definedName name="_ana89" localSheetId="9">#REF!</definedName>
    <definedName name="_ana89" localSheetId="12">#REF!</definedName>
    <definedName name="_ana89" localSheetId="13">#REF!</definedName>
    <definedName name="_ana89">#REF!</definedName>
    <definedName name="_ana9" localSheetId="9">#REF!</definedName>
    <definedName name="_ana9" localSheetId="12">#REF!</definedName>
    <definedName name="_ana9" localSheetId="13">#REF!</definedName>
    <definedName name="_ana9">#REF!</definedName>
    <definedName name="_ana90" localSheetId="9">#REF!</definedName>
    <definedName name="_ana90" localSheetId="12">#REF!</definedName>
    <definedName name="_ana90" localSheetId="13">#REF!</definedName>
    <definedName name="_ana90">#REF!</definedName>
    <definedName name="_ana91" localSheetId="9">#REF!</definedName>
    <definedName name="_ana91" localSheetId="12">#REF!</definedName>
    <definedName name="_ana91" localSheetId="13">#REF!</definedName>
    <definedName name="_ana91">#REF!</definedName>
    <definedName name="_ana92" localSheetId="9">#REF!</definedName>
    <definedName name="_ana92" localSheetId="12">#REF!</definedName>
    <definedName name="_ana92" localSheetId="13">#REF!</definedName>
    <definedName name="_ana92">#REF!</definedName>
    <definedName name="_ana93" localSheetId="9">#REF!</definedName>
    <definedName name="_ana93" localSheetId="12">#REF!</definedName>
    <definedName name="_ana93" localSheetId="13">#REF!</definedName>
    <definedName name="_ana93">#REF!</definedName>
    <definedName name="_ana94" localSheetId="9">#REF!</definedName>
    <definedName name="_ana94" localSheetId="12">#REF!</definedName>
    <definedName name="_ana94" localSheetId="13">#REF!</definedName>
    <definedName name="_ana94">#REF!</definedName>
    <definedName name="_ana95" localSheetId="9">#REF!</definedName>
    <definedName name="_ana95" localSheetId="12">#REF!</definedName>
    <definedName name="_ana95" localSheetId="13">#REF!</definedName>
    <definedName name="_ana95">#REF!</definedName>
    <definedName name="_ana96" localSheetId="9">#REF!</definedName>
    <definedName name="_ana96" localSheetId="12">#REF!</definedName>
    <definedName name="_ana96" localSheetId="13">#REF!</definedName>
    <definedName name="_ana96">#REF!</definedName>
    <definedName name="_ana97" localSheetId="9">#REF!</definedName>
    <definedName name="_ana97" localSheetId="12">#REF!</definedName>
    <definedName name="_ana97" localSheetId="13">#REF!</definedName>
    <definedName name="_ana97">#REF!</definedName>
    <definedName name="_ana98" localSheetId="9">#REF!</definedName>
    <definedName name="_ana98" localSheetId="12">#REF!</definedName>
    <definedName name="_ana98" localSheetId="13">#REF!</definedName>
    <definedName name="_ana98">#REF!</definedName>
    <definedName name="_ana99" localSheetId="9">#REF!</definedName>
    <definedName name="_ana99" localSheetId="12">#REF!</definedName>
    <definedName name="_ana99" localSheetId="13">#REF!</definedName>
    <definedName name="_ana99">#REF!</definedName>
    <definedName name="_APP3">#N/A</definedName>
    <definedName name="_arr3" localSheetId="12">{"Book1","4.09 FLORA DAN FAUNA.xls","4.22 PERLENGKAPAN SEKOLAH.xls"}</definedName>
    <definedName name="_arr3">{"Book1","4.09 FLORA DAN FAUNA.xls","4.22 PERLENGKAPAN SEKOLAH.xls"}</definedName>
    <definedName name="_atb" localSheetId="9">#REF!</definedName>
    <definedName name="_atb" localSheetId="12">#REF!</definedName>
    <definedName name="_atb" localSheetId="13">#REF!</definedName>
    <definedName name="_atb">#REF!</definedName>
    <definedName name="_b" localSheetId="9">#REF!</definedName>
    <definedName name="_b" localSheetId="12">#REF!</definedName>
    <definedName name="_b" localSheetId="13">#REF!</definedName>
    <definedName name="_b">#REF!</definedName>
    <definedName name="_bbm10" localSheetId="9">#REF!</definedName>
    <definedName name="_bbm10" localSheetId="12">#REF!</definedName>
    <definedName name="_bbm10" localSheetId="13">#REF!</definedName>
    <definedName name="_bbm10">#REF!</definedName>
    <definedName name="_bbm3" localSheetId="9">#REF!</definedName>
    <definedName name="_bbm3" localSheetId="12">#REF!</definedName>
    <definedName name="_bbm3" localSheetId="13">#REF!</definedName>
    <definedName name="_bbm3">#REF!</definedName>
    <definedName name="_bbm5" localSheetId="9">#REF!</definedName>
    <definedName name="_bbm5" localSheetId="12">#REF!</definedName>
    <definedName name="_bbm5" localSheetId="13">#REF!</definedName>
    <definedName name="_bbm5">#REF!</definedName>
    <definedName name="_bbm8" localSheetId="9">#REF!</definedName>
    <definedName name="_bbm8" localSheetId="12">#REF!</definedName>
    <definedName name="_bbm8" localSheetId="13">#REF!</definedName>
    <definedName name="_bbm8">#REF!</definedName>
    <definedName name="_bcv100" localSheetId="9">#REF!</definedName>
    <definedName name="_bcv100" localSheetId="12">#REF!</definedName>
    <definedName name="_bcv100" localSheetId="14">#REF!</definedName>
    <definedName name="_bcv100" localSheetId="11">#REF!</definedName>
    <definedName name="_bcv100" localSheetId="10">#REF!</definedName>
    <definedName name="_bcv100" localSheetId="7">#REF!</definedName>
    <definedName name="_bcv100" localSheetId="8">#REF!</definedName>
    <definedName name="_bcv100" localSheetId="13">#REF!</definedName>
    <definedName name="_bcv100">#REF!</definedName>
    <definedName name="_bcv125" localSheetId="9">#REF!</definedName>
    <definedName name="_bcv125" localSheetId="12">#REF!</definedName>
    <definedName name="_bcv125" localSheetId="14">#REF!</definedName>
    <definedName name="_bcv125" localSheetId="11">#REF!</definedName>
    <definedName name="_bcv125" localSheetId="10">#REF!</definedName>
    <definedName name="_bcv125" localSheetId="7">#REF!</definedName>
    <definedName name="_bcv125" localSheetId="8">#REF!</definedName>
    <definedName name="_bcv125" localSheetId="13">#REF!</definedName>
    <definedName name="_bcv125">#REF!</definedName>
    <definedName name="_bcv150" localSheetId="9">#REF!</definedName>
    <definedName name="_bcv150" localSheetId="12">#REF!</definedName>
    <definedName name="_bcv150" localSheetId="14">#REF!</definedName>
    <definedName name="_bcv150" localSheetId="11">#REF!</definedName>
    <definedName name="_bcv150" localSheetId="10">#REF!</definedName>
    <definedName name="_bcv150" localSheetId="7">#REF!</definedName>
    <definedName name="_bcv150" localSheetId="8">#REF!</definedName>
    <definedName name="_bcv150" localSheetId="13">#REF!</definedName>
    <definedName name="_bcv150">#REF!</definedName>
    <definedName name="_bet250" localSheetId="9">#REF!</definedName>
    <definedName name="_bet250" localSheetId="12">#REF!</definedName>
    <definedName name="_bet250" localSheetId="13">#REF!</definedName>
    <definedName name="_bet250">#REF!</definedName>
    <definedName name="_bet275" localSheetId="9">#REF!</definedName>
    <definedName name="_bet275" localSheetId="12">#REF!</definedName>
    <definedName name="_bet275" localSheetId="13">#REF!</definedName>
    <definedName name="_bet275">#REF!</definedName>
    <definedName name="_bet300" localSheetId="9">#REF!</definedName>
    <definedName name="_bet300" localSheetId="12">#REF!</definedName>
    <definedName name="_bet300" localSheetId="13">#REF!</definedName>
    <definedName name="_bet300">#REF!</definedName>
    <definedName name="_bet350" localSheetId="9">#REF!</definedName>
    <definedName name="_bet350" localSheetId="12">#REF!</definedName>
    <definedName name="_bet350" localSheetId="13">#REF!</definedName>
    <definedName name="_bet350">#REF!</definedName>
    <definedName name="_bet400" localSheetId="9">#REF!</definedName>
    <definedName name="_bet400" localSheetId="12">#REF!</definedName>
    <definedName name="_bet400" localSheetId="13">#REF!</definedName>
    <definedName name="_bet400">#REF!</definedName>
    <definedName name="_BOQ1" localSheetId="9">#REF!</definedName>
    <definedName name="_BOQ1" localSheetId="12">#REF!</definedName>
    <definedName name="_BOQ1" localSheetId="14">#REF!</definedName>
    <definedName name="_BOQ1" localSheetId="11">#REF!</definedName>
    <definedName name="_BOQ1" localSheetId="10">#REF!</definedName>
    <definedName name="_BOQ1" localSheetId="7">#REF!</definedName>
    <definedName name="_BOQ1" localSheetId="8">#REF!</definedName>
    <definedName name="_BOQ1" localSheetId="13">#REF!</definedName>
    <definedName name="_BOQ1">#REF!</definedName>
    <definedName name="_BOQ2" localSheetId="9">#REF!</definedName>
    <definedName name="_BOQ2" localSheetId="12">#REF!</definedName>
    <definedName name="_BOQ2" localSheetId="14">#REF!</definedName>
    <definedName name="_BOQ2" localSheetId="11">#REF!</definedName>
    <definedName name="_BOQ2" localSheetId="10">#REF!</definedName>
    <definedName name="_BOQ2" localSheetId="7">#REF!</definedName>
    <definedName name="_BOQ2" localSheetId="8">#REF!</definedName>
    <definedName name="_BOQ2" localSheetId="13">#REF!</definedName>
    <definedName name="_BOQ2">#REF!</definedName>
    <definedName name="_box100" localSheetId="9">#REF!</definedName>
    <definedName name="_box100" localSheetId="12">#REF!</definedName>
    <definedName name="_box100" localSheetId="13">#REF!</definedName>
    <definedName name="_box100">#REF!</definedName>
    <definedName name="_box150" localSheetId="9">#REF!</definedName>
    <definedName name="_box150" localSheetId="12">#REF!</definedName>
    <definedName name="_box150" localSheetId="13">#REF!</definedName>
    <definedName name="_box150">#REF!</definedName>
    <definedName name="_BOX2" localSheetId="9">#REF!</definedName>
    <definedName name="_BOX2" localSheetId="12">#REF!</definedName>
    <definedName name="_BOX2" localSheetId="13">#REF!</definedName>
    <definedName name="_BOX2">#REF!</definedName>
    <definedName name="_box4" localSheetId="9">#REF!</definedName>
    <definedName name="_box4" localSheetId="12">#REF!</definedName>
    <definedName name="_box4" localSheetId="13">#REF!</definedName>
    <definedName name="_box4">#REF!</definedName>
    <definedName name="_box75" localSheetId="9">#REF!</definedName>
    <definedName name="_box75" localSheetId="12">#REF!</definedName>
    <definedName name="_box75" localSheetId="13">#REF!</definedName>
    <definedName name="_box75">#REF!</definedName>
    <definedName name="_bpl32" localSheetId="9">#REF!</definedName>
    <definedName name="_bpl32" localSheetId="12">#REF!</definedName>
    <definedName name="_bpl32" localSheetId="13">#REF!</definedName>
    <definedName name="_bpl32">#REF!</definedName>
    <definedName name="_bpl9" localSheetId="9">#REF!</definedName>
    <definedName name="_bpl9" localSheetId="12">#REF!</definedName>
    <definedName name="_bpl9" localSheetId="13">#REF!</definedName>
    <definedName name="_bpl9">#REF!</definedName>
    <definedName name="_bpm23" localSheetId="9">#REF!</definedName>
    <definedName name="_bpm23" localSheetId="12">#REF!</definedName>
    <definedName name="_bpm23" localSheetId="13">#REF!</definedName>
    <definedName name="_bpm23">#REF!</definedName>
    <definedName name="_bpm34" localSheetId="9">#REF!</definedName>
    <definedName name="_bpm34" localSheetId="12">#REF!</definedName>
    <definedName name="_bpm34" localSheetId="13">#REF!</definedName>
    <definedName name="_bpm34">#REF!</definedName>
    <definedName name="_bpt510" localSheetId="9">#REF!</definedName>
    <definedName name="_bpt510" localSheetId="12">#REF!</definedName>
    <definedName name="_bpt510" localSheetId="13">#REF!</definedName>
    <definedName name="_bpt510">#REF!</definedName>
    <definedName name="_bpt57" localSheetId="9">#REF!</definedName>
    <definedName name="_bpt57" localSheetId="12">#REF!</definedName>
    <definedName name="_bpt57" localSheetId="13">#REF!</definedName>
    <definedName name="_bpt57">#REF!</definedName>
    <definedName name="_BSB20100" localSheetId="9">#REF!</definedName>
    <definedName name="_BSB20100" localSheetId="12">#REF!</definedName>
    <definedName name="_BSB20100" localSheetId="13">#REF!</definedName>
    <definedName name="_BSB20100">#REF!</definedName>
    <definedName name="_BSB20125" localSheetId="9">#REF!</definedName>
    <definedName name="_BSB20125" localSheetId="12">#REF!</definedName>
    <definedName name="_BSB20125" localSheetId="13">#REF!</definedName>
    <definedName name="_BSB20125">#REF!</definedName>
    <definedName name="_BSB2015" localSheetId="9">#REF!</definedName>
    <definedName name="_BSB2015" localSheetId="12">#REF!</definedName>
    <definedName name="_BSB2015" localSheetId="13">#REF!</definedName>
    <definedName name="_BSB2015">#REF!</definedName>
    <definedName name="_BSB20150" localSheetId="9">#REF!</definedName>
    <definedName name="_BSB20150" localSheetId="12">#REF!</definedName>
    <definedName name="_BSB20150" localSheetId="13">#REF!</definedName>
    <definedName name="_BSB20150">#REF!</definedName>
    <definedName name="_BSB2020" localSheetId="9">#REF!</definedName>
    <definedName name="_BSB2020" localSheetId="12">#REF!</definedName>
    <definedName name="_BSB2020" localSheetId="13">#REF!</definedName>
    <definedName name="_BSB2020">#REF!</definedName>
    <definedName name="_BSB20200" localSheetId="9">#REF!</definedName>
    <definedName name="_BSB20200" localSheetId="12">#REF!</definedName>
    <definedName name="_BSB20200" localSheetId="13">#REF!</definedName>
    <definedName name="_BSB20200">#REF!</definedName>
    <definedName name="_BSB2025" localSheetId="9">#REF!</definedName>
    <definedName name="_BSB2025" localSheetId="12">#REF!</definedName>
    <definedName name="_BSB2025" localSheetId="13">#REF!</definedName>
    <definedName name="_BSB2025">#REF!</definedName>
    <definedName name="_BSB20250" localSheetId="9">#REF!</definedName>
    <definedName name="_BSB20250" localSheetId="12">#REF!</definedName>
    <definedName name="_BSB20250" localSheetId="13">#REF!</definedName>
    <definedName name="_BSB20250">#REF!</definedName>
    <definedName name="_BSB20300" localSheetId="9">#REF!</definedName>
    <definedName name="_BSB20300" localSheetId="12">#REF!</definedName>
    <definedName name="_BSB20300" localSheetId="13">#REF!</definedName>
    <definedName name="_BSB20300">#REF!</definedName>
    <definedName name="_BSB2032" localSheetId="9">#REF!</definedName>
    <definedName name="_BSB2032" localSheetId="12">#REF!</definedName>
    <definedName name="_BSB2032" localSheetId="13">#REF!</definedName>
    <definedName name="_BSB2032">#REF!</definedName>
    <definedName name="_BSB2040" localSheetId="9">#REF!</definedName>
    <definedName name="_BSB2040" localSheetId="12">#REF!</definedName>
    <definedName name="_BSB2040" localSheetId="13">#REF!</definedName>
    <definedName name="_BSB2040">#REF!</definedName>
    <definedName name="_BSB2050" localSheetId="9">#REF!</definedName>
    <definedName name="_BSB2050" localSheetId="12">#REF!</definedName>
    <definedName name="_BSB2050" localSheetId="13">#REF!</definedName>
    <definedName name="_BSB2050">#REF!</definedName>
    <definedName name="_BSB2065" localSheetId="9">#REF!</definedName>
    <definedName name="_BSB2065" localSheetId="12">#REF!</definedName>
    <definedName name="_BSB2065" localSheetId="13">#REF!</definedName>
    <definedName name="_BSB2065">#REF!</definedName>
    <definedName name="_BSB2080" localSheetId="9">#REF!</definedName>
    <definedName name="_BSB2080" localSheetId="12">#REF!</definedName>
    <definedName name="_BSB2080" localSheetId="13">#REF!</definedName>
    <definedName name="_BSB2080">#REF!</definedName>
    <definedName name="_BSB40100" localSheetId="9">#REF!</definedName>
    <definedName name="_BSB40100" localSheetId="12">#REF!</definedName>
    <definedName name="_BSB40100" localSheetId="13">#REF!</definedName>
    <definedName name="_BSB40100">#REF!</definedName>
    <definedName name="_BSB40125" localSheetId="9">#REF!</definedName>
    <definedName name="_BSB40125" localSheetId="12">#REF!</definedName>
    <definedName name="_BSB40125" localSheetId="13">#REF!</definedName>
    <definedName name="_BSB40125">#REF!</definedName>
    <definedName name="_BSB4015" localSheetId="9">#REF!</definedName>
    <definedName name="_BSB4015" localSheetId="12">#REF!</definedName>
    <definedName name="_BSB4015" localSheetId="13">#REF!</definedName>
    <definedName name="_BSB4015">#REF!</definedName>
    <definedName name="_BSB40150" localSheetId="9">#REF!</definedName>
    <definedName name="_BSB40150" localSheetId="12">#REF!</definedName>
    <definedName name="_BSB40150" localSheetId="13">#REF!</definedName>
    <definedName name="_BSB40150">#REF!</definedName>
    <definedName name="_BSB4020" localSheetId="9">#REF!</definedName>
    <definedName name="_BSB4020" localSheetId="12">#REF!</definedName>
    <definedName name="_BSB4020" localSheetId="13">#REF!</definedName>
    <definedName name="_BSB4020">#REF!</definedName>
    <definedName name="_BSB40200" localSheetId="9">#REF!</definedName>
    <definedName name="_BSB40200" localSheetId="12">#REF!</definedName>
    <definedName name="_BSB40200" localSheetId="13">#REF!</definedName>
    <definedName name="_BSB40200">#REF!</definedName>
    <definedName name="_BSB4025" localSheetId="9">#REF!</definedName>
    <definedName name="_BSB4025" localSheetId="12">#REF!</definedName>
    <definedName name="_BSB4025" localSheetId="13">#REF!</definedName>
    <definedName name="_BSB4025">#REF!</definedName>
    <definedName name="_BSB40250" localSheetId="9">#REF!</definedName>
    <definedName name="_BSB40250" localSheetId="12">#REF!</definedName>
    <definedName name="_BSB40250" localSheetId="13">#REF!</definedName>
    <definedName name="_BSB40250">#REF!</definedName>
    <definedName name="_BSB40300" localSheetId="9">#REF!</definedName>
    <definedName name="_BSB40300" localSheetId="12">#REF!</definedName>
    <definedName name="_BSB40300" localSheetId="13">#REF!</definedName>
    <definedName name="_BSB40300">#REF!</definedName>
    <definedName name="_BSB4032" localSheetId="9">#REF!</definedName>
    <definedName name="_BSB4032" localSheetId="12">#REF!</definedName>
    <definedName name="_BSB4032" localSheetId="13">#REF!</definedName>
    <definedName name="_BSB4032">#REF!</definedName>
    <definedName name="_BSB40350" localSheetId="9">#REF!</definedName>
    <definedName name="_BSB40350" localSheetId="12">#REF!</definedName>
    <definedName name="_BSB40350" localSheetId="13">#REF!</definedName>
    <definedName name="_BSB40350">#REF!</definedName>
    <definedName name="_BSB4040" localSheetId="9">#REF!</definedName>
    <definedName name="_BSB4040" localSheetId="12">#REF!</definedName>
    <definedName name="_BSB4040" localSheetId="13">#REF!</definedName>
    <definedName name="_BSB4040">#REF!</definedName>
    <definedName name="_BSB40400" localSheetId="9">#REF!</definedName>
    <definedName name="_BSB40400" localSheetId="12">#REF!</definedName>
    <definedName name="_BSB40400" localSheetId="13">#REF!</definedName>
    <definedName name="_BSB40400">#REF!</definedName>
    <definedName name="_BSB4050" localSheetId="9">#REF!</definedName>
    <definedName name="_BSB4050" localSheetId="12">#REF!</definedName>
    <definedName name="_BSB4050" localSheetId="13">#REF!</definedName>
    <definedName name="_BSB4050">#REF!</definedName>
    <definedName name="_BSB4065" localSheetId="9">#REF!</definedName>
    <definedName name="_BSB4065" localSheetId="12">#REF!</definedName>
    <definedName name="_BSB4065" localSheetId="13">#REF!</definedName>
    <definedName name="_BSB4065">#REF!</definedName>
    <definedName name="_BSB4080" localSheetId="9">#REF!</definedName>
    <definedName name="_BSB4080" localSheetId="12">#REF!</definedName>
    <definedName name="_BSB4080" localSheetId="13">#REF!</definedName>
    <definedName name="_BSB4080">#REF!</definedName>
    <definedName name="_bsc100" localSheetId="9">#REF!</definedName>
    <definedName name="_bsc100" localSheetId="12">#REF!</definedName>
    <definedName name="_bsc100" localSheetId="13">#REF!</definedName>
    <definedName name="_bsc100">#REF!</definedName>
    <definedName name="_bsd1600" localSheetId="9">#REF!</definedName>
    <definedName name="_bsd1600" localSheetId="12">#REF!</definedName>
    <definedName name="_bsd1600" localSheetId="13">#REF!</definedName>
    <definedName name="_bsd1600">#REF!</definedName>
    <definedName name="_bsd2500" localSheetId="9">#REF!</definedName>
    <definedName name="_bsd2500" localSheetId="12">#REF!</definedName>
    <definedName name="_bsd2500" localSheetId="13">#REF!</definedName>
    <definedName name="_bsd2500">#REF!</definedName>
    <definedName name="_bsd4000" localSheetId="9">#REF!</definedName>
    <definedName name="_bsd4000" localSheetId="12">#REF!</definedName>
    <definedName name="_bsd4000" localSheetId="13">#REF!</definedName>
    <definedName name="_bsd4000">#REF!</definedName>
    <definedName name="_BSI6" localSheetId="9">#REF!</definedName>
    <definedName name="_BSI6" localSheetId="12">#REF!</definedName>
    <definedName name="_BSI6" localSheetId="13">#REF!</definedName>
    <definedName name="_BSI6">#REF!</definedName>
    <definedName name="_BSS20100" localSheetId="9">#REF!</definedName>
    <definedName name="_BSS20100" localSheetId="12">#REF!</definedName>
    <definedName name="_BSS20100" localSheetId="13">#REF!</definedName>
    <definedName name="_BSS20100">#REF!</definedName>
    <definedName name="_BSS20125" localSheetId="9">#REF!</definedName>
    <definedName name="_BSS20125" localSheetId="12">#REF!</definedName>
    <definedName name="_BSS20125" localSheetId="13">#REF!</definedName>
    <definedName name="_BSS20125">#REF!</definedName>
    <definedName name="_BSS2015" localSheetId="9">#REF!</definedName>
    <definedName name="_BSS2015" localSheetId="12">#REF!</definedName>
    <definedName name="_BSS2015" localSheetId="13">#REF!</definedName>
    <definedName name="_BSS2015">#REF!</definedName>
    <definedName name="_BSS20150" localSheetId="9">#REF!</definedName>
    <definedName name="_BSS20150" localSheetId="12">#REF!</definedName>
    <definedName name="_BSS20150" localSheetId="13">#REF!</definedName>
    <definedName name="_BSS20150">#REF!</definedName>
    <definedName name="_BSS2020" localSheetId="9">#REF!</definedName>
    <definedName name="_BSS2020" localSheetId="12">#REF!</definedName>
    <definedName name="_BSS2020" localSheetId="13">#REF!</definedName>
    <definedName name="_BSS2020">#REF!</definedName>
    <definedName name="_BSS20200" localSheetId="9">#REF!</definedName>
    <definedName name="_BSS20200" localSheetId="12">#REF!</definedName>
    <definedName name="_BSS20200" localSheetId="13">#REF!</definedName>
    <definedName name="_BSS20200">#REF!</definedName>
    <definedName name="_BSS2025" localSheetId="9">#REF!</definedName>
    <definedName name="_BSS2025" localSheetId="12">#REF!</definedName>
    <definedName name="_BSS2025" localSheetId="13">#REF!</definedName>
    <definedName name="_BSS2025">#REF!</definedName>
    <definedName name="_BSS20250" localSheetId="9">#REF!</definedName>
    <definedName name="_BSS20250" localSheetId="12">#REF!</definedName>
    <definedName name="_BSS20250" localSheetId="13">#REF!</definedName>
    <definedName name="_BSS20250">#REF!</definedName>
    <definedName name="_BSS20300" localSheetId="9">#REF!</definedName>
    <definedName name="_BSS20300" localSheetId="12">#REF!</definedName>
    <definedName name="_BSS20300" localSheetId="13">#REF!</definedName>
    <definedName name="_BSS20300">#REF!</definedName>
    <definedName name="_BSS2032" localSheetId="9">#REF!</definedName>
    <definedName name="_BSS2032" localSheetId="12">#REF!</definedName>
    <definedName name="_BSS2032" localSheetId="13">#REF!</definedName>
    <definedName name="_BSS2032">#REF!</definedName>
    <definedName name="_BSS2040" localSheetId="9">#REF!</definedName>
    <definedName name="_BSS2040" localSheetId="12">#REF!</definedName>
    <definedName name="_BSS2040" localSheetId="13">#REF!</definedName>
    <definedName name="_BSS2040">#REF!</definedName>
    <definedName name="_BSS2050" localSheetId="9">#REF!</definedName>
    <definedName name="_BSS2050" localSheetId="12">#REF!</definedName>
    <definedName name="_BSS2050" localSheetId="13">#REF!</definedName>
    <definedName name="_BSS2050">#REF!</definedName>
    <definedName name="_BSS2065" localSheetId="9">#REF!</definedName>
    <definedName name="_BSS2065" localSheetId="12">#REF!</definedName>
    <definedName name="_BSS2065" localSheetId="13">#REF!</definedName>
    <definedName name="_BSS2065">#REF!</definedName>
    <definedName name="_BSS2080" localSheetId="9">#REF!</definedName>
    <definedName name="_BSS2080" localSheetId="12">#REF!</definedName>
    <definedName name="_BSS2080" localSheetId="13">#REF!</definedName>
    <definedName name="_BSS2080">#REF!</definedName>
    <definedName name="_BSS40100" localSheetId="9">#REF!</definedName>
    <definedName name="_BSS40100" localSheetId="12">#REF!</definedName>
    <definedName name="_BSS40100" localSheetId="13">#REF!</definedName>
    <definedName name="_BSS40100">#REF!</definedName>
    <definedName name="_BSS40125" localSheetId="9">#REF!</definedName>
    <definedName name="_BSS40125" localSheetId="12">#REF!</definedName>
    <definedName name="_BSS40125" localSheetId="13">#REF!</definedName>
    <definedName name="_BSS40125">#REF!</definedName>
    <definedName name="_BSS4015" localSheetId="9">#REF!</definedName>
    <definedName name="_BSS4015" localSheetId="12">#REF!</definedName>
    <definedName name="_BSS4015" localSheetId="13">#REF!</definedName>
    <definedName name="_BSS4015">#REF!</definedName>
    <definedName name="_BSS40150" localSheetId="9">#REF!</definedName>
    <definedName name="_BSS40150" localSheetId="12">#REF!</definedName>
    <definedName name="_BSS40150" localSheetId="13">#REF!</definedName>
    <definedName name="_BSS40150">#REF!</definedName>
    <definedName name="_BSS4020" localSheetId="9">#REF!</definedName>
    <definedName name="_BSS4020" localSheetId="12">#REF!</definedName>
    <definedName name="_BSS4020" localSheetId="13">#REF!</definedName>
    <definedName name="_BSS4020">#REF!</definedName>
    <definedName name="_BSS40200" localSheetId="9">#REF!</definedName>
    <definedName name="_BSS40200" localSheetId="12">#REF!</definedName>
    <definedName name="_BSS40200" localSheetId="13">#REF!</definedName>
    <definedName name="_BSS40200">#REF!</definedName>
    <definedName name="_BSS4025" localSheetId="9">#REF!</definedName>
    <definedName name="_BSS4025" localSheetId="12">#REF!</definedName>
    <definedName name="_BSS4025" localSheetId="13">#REF!</definedName>
    <definedName name="_BSS4025">#REF!</definedName>
    <definedName name="_BSS40250" localSheetId="9">#REF!</definedName>
    <definedName name="_BSS40250" localSheetId="12">#REF!</definedName>
    <definedName name="_BSS40250" localSheetId="13">#REF!</definedName>
    <definedName name="_BSS40250">#REF!</definedName>
    <definedName name="_BSS40300" localSheetId="9">#REF!</definedName>
    <definedName name="_BSS40300" localSheetId="12">#REF!</definedName>
    <definedName name="_BSS40300" localSheetId="13">#REF!</definedName>
    <definedName name="_BSS40300">#REF!</definedName>
    <definedName name="_BSS4032" localSheetId="9">#REF!</definedName>
    <definedName name="_BSS4032" localSheetId="12">#REF!</definedName>
    <definedName name="_BSS4032" localSheetId="13">#REF!</definedName>
    <definedName name="_BSS4032">#REF!</definedName>
    <definedName name="_BSS4040" localSheetId="9">#REF!</definedName>
    <definedName name="_BSS4040" localSheetId="12">#REF!</definedName>
    <definedName name="_BSS4040" localSheetId="13">#REF!</definedName>
    <definedName name="_BSS4040">#REF!</definedName>
    <definedName name="_BSS4050" localSheetId="9">#REF!</definedName>
    <definedName name="_BSS4050" localSheetId="12">#REF!</definedName>
    <definedName name="_BSS4050" localSheetId="13">#REF!</definedName>
    <definedName name="_BSS4050">#REF!</definedName>
    <definedName name="_BSS4065" localSheetId="9">#REF!</definedName>
    <definedName name="_BSS4065" localSheetId="12">#REF!</definedName>
    <definedName name="_BSS4065" localSheetId="13">#REF!</definedName>
    <definedName name="_BSS4065">#REF!</definedName>
    <definedName name="_BSS4080" localSheetId="9">#REF!</definedName>
    <definedName name="_BSS4080" localSheetId="12">#REF!</definedName>
    <definedName name="_BSS4080" localSheetId="13">#REF!</definedName>
    <definedName name="_BSS4080">#REF!</definedName>
    <definedName name="_btn175" localSheetId="9">#REF!</definedName>
    <definedName name="_btn175" localSheetId="12">#REF!</definedName>
    <definedName name="_btn175" localSheetId="13">#REF!</definedName>
    <definedName name="_btn175">#REF!</definedName>
    <definedName name="_btn300" localSheetId="9">#REF!</definedName>
    <definedName name="_btn300" localSheetId="12">#REF!</definedName>
    <definedName name="_btn300" localSheetId="13">#REF!</definedName>
    <definedName name="_btn300">#REF!</definedName>
    <definedName name="_bud3500" localSheetId="9">#REF!</definedName>
    <definedName name="_bud3500" localSheetId="12">#REF!</definedName>
    <definedName name="_bud3500" localSheetId="13">#REF!</definedName>
    <definedName name="_bud3500">#REF!</definedName>
    <definedName name="_bvd1" localSheetId="9">#REF!</definedName>
    <definedName name="_bvd1" localSheetId="12">#REF!</definedName>
    <definedName name="_bvd1" localSheetId="13">#REF!</definedName>
    <definedName name="_bvd1">#REF!</definedName>
    <definedName name="_bvd2" localSheetId="9">#REF!</definedName>
    <definedName name="_bvd2" localSheetId="12">#REF!</definedName>
    <definedName name="_bvd2" localSheetId="13">#REF!</definedName>
    <definedName name="_bvd2">#REF!</definedName>
    <definedName name="_bvd3" localSheetId="9">#REF!</definedName>
    <definedName name="_bvd3" localSheetId="12">#REF!</definedName>
    <definedName name="_bvd3" localSheetId="13">#REF!</definedName>
    <definedName name="_bvd3">#REF!</definedName>
    <definedName name="_bvd34" localSheetId="9">#REF!</definedName>
    <definedName name="_bvd34" localSheetId="12">#REF!</definedName>
    <definedName name="_bvd34" localSheetId="13">#REF!</definedName>
    <definedName name="_bvd34">#REF!</definedName>
    <definedName name="_bvd4" localSheetId="9">#REF!</definedName>
    <definedName name="_bvd4" localSheetId="12">#REF!</definedName>
    <definedName name="_bvd4" localSheetId="13">#REF!</definedName>
    <definedName name="_bvd4">#REF!</definedName>
    <definedName name="_bvd5" localSheetId="9">#REF!</definedName>
    <definedName name="_bvd5" localSheetId="12">#REF!</definedName>
    <definedName name="_bvd5" localSheetId="13">#REF!</definedName>
    <definedName name="_bvd5">#REF!</definedName>
    <definedName name="_bvd8" localSheetId="9">#REF!</definedName>
    <definedName name="_bvd8" localSheetId="12">#REF!</definedName>
    <definedName name="_bvd8" localSheetId="13">#REF!</definedName>
    <definedName name="_bvd8">#REF!</definedName>
    <definedName name="_C" localSheetId="9">#REF!</definedName>
    <definedName name="_C" localSheetId="12">#REF!</definedName>
    <definedName name="_C" localSheetId="13">#REF!</definedName>
    <definedName name="_C">#REF!</definedName>
    <definedName name="_C1" localSheetId="9">#REF!</definedName>
    <definedName name="_C1" localSheetId="12">#REF!</definedName>
    <definedName name="_C1" localSheetId="13">#REF!</definedName>
    <definedName name="_C1">#REF!</definedName>
    <definedName name="_C10" localSheetId="9">#REF!</definedName>
    <definedName name="_C10" localSheetId="12">#REF!</definedName>
    <definedName name="_C10" localSheetId="13">#REF!</definedName>
    <definedName name="_C10">#REF!</definedName>
    <definedName name="_C11" localSheetId="9">#REF!</definedName>
    <definedName name="_C11" localSheetId="12">#REF!</definedName>
    <definedName name="_C11" localSheetId="13">#REF!</definedName>
    <definedName name="_C11">#REF!</definedName>
    <definedName name="_C12" localSheetId="9">#REF!</definedName>
    <definedName name="_C12" localSheetId="12">#REF!</definedName>
    <definedName name="_C12" localSheetId="13">#REF!</definedName>
    <definedName name="_C12">#REF!</definedName>
    <definedName name="_C13" localSheetId="9">#REF!</definedName>
    <definedName name="_C13" localSheetId="12">#REF!</definedName>
    <definedName name="_C13" localSheetId="13">#REF!</definedName>
    <definedName name="_C13">#REF!</definedName>
    <definedName name="_C2" localSheetId="9">#REF!</definedName>
    <definedName name="_C2" localSheetId="12">#REF!</definedName>
    <definedName name="_C2" localSheetId="13">#REF!</definedName>
    <definedName name="_C2">#REF!</definedName>
    <definedName name="_C3" localSheetId="9">#REF!</definedName>
    <definedName name="_C3" localSheetId="12">#REF!</definedName>
    <definedName name="_C3" localSheetId="13">#REF!</definedName>
    <definedName name="_C3">#REF!</definedName>
    <definedName name="_C4" localSheetId="9">#REF!</definedName>
    <definedName name="_C4" localSheetId="12">#REF!</definedName>
    <definedName name="_C4" localSheetId="13">#REF!</definedName>
    <definedName name="_C4">#REF!</definedName>
    <definedName name="_C5" localSheetId="9">#REF!</definedName>
    <definedName name="_C5" localSheetId="12">#REF!</definedName>
    <definedName name="_C5" localSheetId="13">#REF!</definedName>
    <definedName name="_C5">#REF!</definedName>
    <definedName name="_C6" localSheetId="9">#REF!</definedName>
    <definedName name="_C6" localSheetId="12">#REF!</definedName>
    <definedName name="_C6" localSheetId="13">#REF!</definedName>
    <definedName name="_C6">#REF!</definedName>
    <definedName name="_C7" localSheetId="9">#REF!</definedName>
    <definedName name="_C7" localSheetId="12">#REF!</definedName>
    <definedName name="_C7" localSheetId="13">#REF!</definedName>
    <definedName name="_C7">#REF!</definedName>
    <definedName name="_C8" localSheetId="9">#REF!</definedName>
    <definedName name="_C8" localSheetId="12">#REF!</definedName>
    <definedName name="_C8" localSheetId="13">#REF!</definedName>
    <definedName name="_C8">#REF!</definedName>
    <definedName name="_C9" localSheetId="9">#REF!</definedName>
    <definedName name="_C9" localSheetId="12">#REF!</definedName>
    <definedName name="_C9" localSheetId="13">#REF!</definedName>
    <definedName name="_C9">#REF!</definedName>
    <definedName name="_CAL1" localSheetId="9">#REF!</definedName>
    <definedName name="_CAL1" localSheetId="12">#REF!</definedName>
    <definedName name="_CAL1" localSheetId="13">#REF!</definedName>
    <definedName name="_CAL1">#REF!</definedName>
    <definedName name="_CAL10" localSheetId="9">#REF!</definedName>
    <definedName name="_CAL10" localSheetId="12">#REF!</definedName>
    <definedName name="_CAL10" localSheetId="13">#REF!</definedName>
    <definedName name="_CAL10">#REF!</definedName>
    <definedName name="_CAL11" localSheetId="9">#REF!</definedName>
    <definedName name="_CAL11" localSheetId="12">#REF!</definedName>
    <definedName name="_CAL11" localSheetId="13">#REF!</definedName>
    <definedName name="_CAL11">#REF!</definedName>
    <definedName name="_CAL12" localSheetId="9">#REF!</definedName>
    <definedName name="_CAL12" localSheetId="12">#REF!</definedName>
    <definedName name="_CAL12" localSheetId="13">#REF!</definedName>
    <definedName name="_CAL12">#REF!</definedName>
    <definedName name="_CAL13" localSheetId="9">#REF!</definedName>
    <definedName name="_CAL13" localSheetId="12">#REF!</definedName>
    <definedName name="_CAL13" localSheetId="13">#REF!</definedName>
    <definedName name="_CAL13">#REF!</definedName>
    <definedName name="_CAL14" localSheetId="9">#REF!</definedName>
    <definedName name="_CAL14" localSheetId="12">#REF!</definedName>
    <definedName name="_CAL14" localSheetId="13">#REF!</definedName>
    <definedName name="_CAL14">#REF!</definedName>
    <definedName name="_CAL15" localSheetId="9">#REF!</definedName>
    <definedName name="_CAL15" localSheetId="12">#REF!</definedName>
    <definedName name="_CAL15" localSheetId="13">#REF!</definedName>
    <definedName name="_CAL15">#REF!</definedName>
    <definedName name="_CAL16" localSheetId="9">#REF!</definedName>
    <definedName name="_CAL16" localSheetId="12">#REF!</definedName>
    <definedName name="_CAL16" localSheetId="13">#REF!</definedName>
    <definedName name="_CAL16">#REF!</definedName>
    <definedName name="_CAL17" localSheetId="9">#REF!</definedName>
    <definedName name="_CAL17" localSheetId="12">#REF!</definedName>
    <definedName name="_CAL17" localSheetId="13">#REF!</definedName>
    <definedName name="_CAL17">#REF!</definedName>
    <definedName name="_CAL18" localSheetId="9">#REF!</definedName>
    <definedName name="_CAL18" localSheetId="12">#REF!</definedName>
    <definedName name="_CAL18" localSheetId="13">#REF!</definedName>
    <definedName name="_CAL18">#REF!</definedName>
    <definedName name="_CAL19" localSheetId="9">#REF!</definedName>
    <definedName name="_CAL19" localSheetId="12">#REF!</definedName>
    <definedName name="_CAL19" localSheetId="13">#REF!</definedName>
    <definedName name="_CAL19">#REF!</definedName>
    <definedName name="_CAL2" localSheetId="9">#REF!</definedName>
    <definedName name="_CAL2" localSheetId="12">#REF!</definedName>
    <definedName name="_CAL2" localSheetId="13">#REF!</definedName>
    <definedName name="_CAL2">#REF!</definedName>
    <definedName name="_CAL20" localSheetId="9">#REF!</definedName>
    <definedName name="_CAL20" localSheetId="12">#REF!</definedName>
    <definedName name="_CAL20" localSheetId="13">#REF!</definedName>
    <definedName name="_CAL20">#REF!</definedName>
    <definedName name="_CAL21" localSheetId="9">#REF!</definedName>
    <definedName name="_CAL21" localSheetId="12">#REF!</definedName>
    <definedName name="_CAL21" localSheetId="13">#REF!</definedName>
    <definedName name="_CAL21">#REF!</definedName>
    <definedName name="_CAL3" localSheetId="9">#REF!</definedName>
    <definedName name="_CAL3" localSheetId="12">#REF!</definedName>
    <definedName name="_CAL3" localSheetId="13">#REF!</definedName>
    <definedName name="_CAL3">#REF!</definedName>
    <definedName name="_CAL4" localSheetId="9">#REF!</definedName>
    <definedName name="_CAL4" localSheetId="12">#REF!</definedName>
    <definedName name="_CAL4" localSheetId="13">#REF!</definedName>
    <definedName name="_CAL4">#REF!</definedName>
    <definedName name="_CAL5" localSheetId="9">#REF!</definedName>
    <definedName name="_CAL5" localSheetId="12">#REF!</definedName>
    <definedName name="_CAL5" localSheetId="13">#REF!</definedName>
    <definedName name="_CAL5">#REF!</definedName>
    <definedName name="_CAL6" localSheetId="9">#REF!</definedName>
    <definedName name="_CAL6" localSheetId="12">#REF!</definedName>
    <definedName name="_CAL6" localSheetId="13">#REF!</definedName>
    <definedName name="_CAL6">#REF!</definedName>
    <definedName name="_CAL7" localSheetId="9">#REF!</definedName>
    <definedName name="_CAL7" localSheetId="12">#REF!</definedName>
    <definedName name="_CAL7" localSheetId="13">#REF!</definedName>
    <definedName name="_CAL7">#REF!</definedName>
    <definedName name="_CAL8" localSheetId="9">#REF!</definedName>
    <definedName name="_CAL8" localSheetId="12">#REF!</definedName>
    <definedName name="_CAL8" localSheetId="13">#REF!</definedName>
    <definedName name="_CAL8">#REF!</definedName>
    <definedName name="_CAL9" localSheetId="9">#REF!</definedName>
    <definedName name="_CAL9" localSheetId="12">#REF!</definedName>
    <definedName name="_CAL9" localSheetId="13">#REF!</definedName>
    <definedName name="_CAL9">#REF!</definedName>
    <definedName name="_cas80" localSheetId="9">#REF!</definedName>
    <definedName name="_cas80" localSheetId="12">#REF!</definedName>
    <definedName name="_cas80" localSheetId="14">#REF!</definedName>
    <definedName name="_cas80" localSheetId="11">#REF!</definedName>
    <definedName name="_cas80" localSheetId="10">#REF!</definedName>
    <definedName name="_cas80" localSheetId="7">#REF!</definedName>
    <definedName name="_cas80" localSheetId="8">#REF!</definedName>
    <definedName name="_cas80" localSheetId="13">#REF!</definedName>
    <definedName name="_cas80">#REF!</definedName>
    <definedName name="_CCF2" localSheetId="9">#REF!</definedName>
    <definedName name="_CCF2" localSheetId="12">#REF!</definedName>
    <definedName name="_CCF2" localSheetId="13">#REF!</definedName>
    <definedName name="_CCF2">#REF!</definedName>
    <definedName name="_CH1..H1___C__R" localSheetId="9">#REF!</definedName>
    <definedName name="_CH1..H1___C__R" localSheetId="12">#REF!</definedName>
    <definedName name="_CH1..H1___C__R" localSheetId="13">#REF!</definedName>
    <definedName name="_CH1..H1___C__R">#REF!</definedName>
    <definedName name="_CH11..H11___C_" localSheetId="9">#REF!</definedName>
    <definedName name="_CH11..H11___C_" localSheetId="12">#REF!</definedName>
    <definedName name="_CH11..H11___C_" localSheetId="13">#REF!</definedName>
    <definedName name="_CH11..H11___C_">#REF!</definedName>
    <definedName name="_CH13..H13___C_" localSheetId="9">#REF!</definedName>
    <definedName name="_CH13..H13___C_" localSheetId="12">#REF!</definedName>
    <definedName name="_CH13..H13___C_" localSheetId="13">#REF!</definedName>
    <definedName name="_CH13..H13___C_">#REF!</definedName>
    <definedName name="_CH15..H15___C_" localSheetId="9">#REF!</definedName>
    <definedName name="_CH15..H15___C_" localSheetId="12">#REF!</definedName>
    <definedName name="_CH15..H15___C_" localSheetId="13">#REF!</definedName>
    <definedName name="_CH15..H15___C_">#REF!</definedName>
    <definedName name="_CH17..H17___C_" localSheetId="9">#REF!</definedName>
    <definedName name="_CH17..H17___C_" localSheetId="12">#REF!</definedName>
    <definedName name="_CH17..H17___C_" localSheetId="13">#REF!</definedName>
    <definedName name="_CH17..H17___C_">#REF!</definedName>
    <definedName name="_CH19..H19___C_" localSheetId="9">#REF!</definedName>
    <definedName name="_CH19..H19___C_" localSheetId="12">#REF!</definedName>
    <definedName name="_CH19..H19___C_" localSheetId="13">#REF!</definedName>
    <definedName name="_CH19..H19___C_">#REF!</definedName>
    <definedName name="_CH21..H21___C_" localSheetId="9">#REF!</definedName>
    <definedName name="_CH21..H21___C_" localSheetId="12">#REF!</definedName>
    <definedName name="_CH21..H21___C_" localSheetId="13">#REF!</definedName>
    <definedName name="_CH21..H21___C_">#REF!</definedName>
    <definedName name="_CH23..H23___C_" localSheetId="9">#REF!</definedName>
    <definedName name="_CH23..H23___C_" localSheetId="12">#REF!</definedName>
    <definedName name="_CH23..H23___C_" localSheetId="13">#REF!</definedName>
    <definedName name="_CH23..H23___C_">#REF!</definedName>
    <definedName name="_CH25..H25___C_" localSheetId="9">#REF!</definedName>
    <definedName name="_CH25..H25___C_" localSheetId="12">#REF!</definedName>
    <definedName name="_CH25..H25___C_" localSheetId="13">#REF!</definedName>
    <definedName name="_CH25..H25___C_">#REF!</definedName>
    <definedName name="_CH27..H27___C_" localSheetId="9">#REF!</definedName>
    <definedName name="_CH27..H27___C_" localSheetId="12">#REF!</definedName>
    <definedName name="_CH27..H27___C_" localSheetId="13">#REF!</definedName>
    <definedName name="_CH27..H27___C_">#REF!</definedName>
    <definedName name="_CH29..H29___C_" localSheetId="9">#REF!</definedName>
    <definedName name="_CH29..H29___C_" localSheetId="12">#REF!</definedName>
    <definedName name="_CH29..H29___C_" localSheetId="13">#REF!</definedName>
    <definedName name="_CH29..H29___C_">#REF!</definedName>
    <definedName name="_CH3..H3___C__R" localSheetId="9">#REF!</definedName>
    <definedName name="_CH3..H3___C__R" localSheetId="12">#REF!</definedName>
    <definedName name="_CH3..H3___C__R" localSheetId="13">#REF!</definedName>
    <definedName name="_CH3..H3___C__R">#REF!</definedName>
    <definedName name="_CH31..H31___C_" localSheetId="9">#REF!</definedName>
    <definedName name="_CH31..H31___C_" localSheetId="12">#REF!</definedName>
    <definedName name="_CH31..H31___C_" localSheetId="13">#REF!</definedName>
    <definedName name="_CH31..H31___C_">#REF!</definedName>
    <definedName name="_CH33..H33___C_" localSheetId="9">#REF!</definedName>
    <definedName name="_CH33..H33___C_" localSheetId="12">#REF!</definedName>
    <definedName name="_CH33..H33___C_" localSheetId="13">#REF!</definedName>
    <definedName name="_CH33..H33___C_">#REF!</definedName>
    <definedName name="_CH35..H35___C_" localSheetId="9">#REF!</definedName>
    <definedName name="_CH35..H35___C_" localSheetId="12">#REF!</definedName>
    <definedName name="_CH35..H35___C_" localSheetId="13">#REF!</definedName>
    <definedName name="_CH35..H35___C_">#REF!</definedName>
    <definedName name="_CH37..H37___C_" localSheetId="9">#REF!</definedName>
    <definedName name="_CH37..H37___C_" localSheetId="12">#REF!</definedName>
    <definedName name="_CH37..H37___C_" localSheetId="13">#REF!</definedName>
    <definedName name="_CH37..H37___C_">#REF!</definedName>
    <definedName name="_CH39..H39___C_" localSheetId="9">#REF!</definedName>
    <definedName name="_CH39..H39___C_" localSheetId="12">#REF!</definedName>
    <definedName name="_CH39..H39___C_" localSheetId="13">#REF!</definedName>
    <definedName name="_CH39..H39___C_">#REF!</definedName>
    <definedName name="_CH41..H41___C_" localSheetId="9">#REF!</definedName>
    <definedName name="_CH41..H41___C_" localSheetId="12">#REF!</definedName>
    <definedName name="_CH41..H41___C_" localSheetId="13">#REF!</definedName>
    <definedName name="_CH41..H41___C_">#REF!</definedName>
    <definedName name="_CH43..H43___C_" localSheetId="9">#REF!</definedName>
    <definedName name="_CH43..H43___C_" localSheetId="12">#REF!</definedName>
    <definedName name="_CH43..H43___C_" localSheetId="13">#REF!</definedName>
    <definedName name="_CH43..H43___C_">#REF!</definedName>
    <definedName name="_CH45..H45___C_" localSheetId="9">#REF!</definedName>
    <definedName name="_CH45..H45___C_" localSheetId="12">#REF!</definedName>
    <definedName name="_CH45..H45___C_" localSheetId="13">#REF!</definedName>
    <definedName name="_CH45..H45___C_">#REF!</definedName>
    <definedName name="_CH5..H5___C__R" localSheetId="9">#REF!</definedName>
    <definedName name="_CH5..H5___C__R" localSheetId="12">#REF!</definedName>
    <definedName name="_CH5..H5___C__R" localSheetId="13">#REF!</definedName>
    <definedName name="_CH5..H5___C__R">#REF!</definedName>
    <definedName name="_CH7..H7___C__R" localSheetId="9">#REF!</definedName>
    <definedName name="_CH7..H7___C__R" localSheetId="12">#REF!</definedName>
    <definedName name="_CH7..H7___C__R" localSheetId="13">#REF!</definedName>
    <definedName name="_CH7..H7___C__R">#REF!</definedName>
    <definedName name="_CH9..H9___C__R" localSheetId="9">#REF!</definedName>
    <definedName name="_CH9..H9___C__R" localSheetId="12">#REF!</definedName>
    <definedName name="_CH9..H9___C__R" localSheetId="13">#REF!</definedName>
    <definedName name="_CH9..H9___C__R">#REF!</definedName>
    <definedName name="_cip10" localSheetId="9">#REF!</definedName>
    <definedName name="_cip10" localSheetId="12">#REF!</definedName>
    <definedName name="_cip10" localSheetId="13">#REF!</definedName>
    <definedName name="_cip10">#REF!</definedName>
    <definedName name="_cip2" localSheetId="9">#REF!</definedName>
    <definedName name="_cip2" localSheetId="12">#REF!</definedName>
    <definedName name="_cip2" localSheetId="13">#REF!</definedName>
    <definedName name="_cip2">#REF!</definedName>
    <definedName name="_cip3" localSheetId="9">#REF!</definedName>
    <definedName name="_cip3" localSheetId="12">#REF!</definedName>
    <definedName name="_cip3" localSheetId="13">#REF!</definedName>
    <definedName name="_cip3">#REF!</definedName>
    <definedName name="_cip4" localSheetId="9">#REF!</definedName>
    <definedName name="_cip4" localSheetId="12">#REF!</definedName>
    <definedName name="_cip4" localSheetId="13">#REF!</definedName>
    <definedName name="_cip4">#REF!</definedName>
    <definedName name="_cip6" localSheetId="9">#REF!</definedName>
    <definedName name="_cip6" localSheetId="12">#REF!</definedName>
    <definedName name="_cip6" localSheetId="13">#REF!</definedName>
    <definedName name="_cip6">#REF!</definedName>
    <definedName name="_cip8" localSheetId="9">#REF!</definedName>
    <definedName name="_cip8" localSheetId="12">#REF!</definedName>
    <definedName name="_cip8" localSheetId="13">#REF!</definedName>
    <definedName name="_cip8">#REF!</definedName>
    <definedName name="_clg01" localSheetId="9">#REF!</definedName>
    <definedName name="_clg01" localSheetId="12">#REF!</definedName>
    <definedName name="_clg01" localSheetId="13">#REF!</definedName>
    <definedName name="_clg01">#REF!</definedName>
    <definedName name="_clg02" localSheetId="9">#REF!</definedName>
    <definedName name="_clg02" localSheetId="12">#REF!</definedName>
    <definedName name="_clg02" localSheetId="13">#REF!</definedName>
    <definedName name="_clg02">#REF!</definedName>
    <definedName name="_clg03" localSheetId="9">#REF!</definedName>
    <definedName name="_clg03" localSheetId="12">#REF!</definedName>
    <definedName name="_clg03" localSheetId="13">#REF!</definedName>
    <definedName name="_clg03">#REF!</definedName>
    <definedName name="_clg04" localSheetId="9">#REF!</definedName>
    <definedName name="_clg04" localSheetId="12">#REF!</definedName>
    <definedName name="_clg04" localSheetId="13">#REF!</definedName>
    <definedName name="_clg04">#REF!</definedName>
    <definedName name="_clg05" localSheetId="9">#REF!</definedName>
    <definedName name="_clg05" localSheetId="12">#REF!</definedName>
    <definedName name="_clg05" localSheetId="13">#REF!</definedName>
    <definedName name="_clg05">#REF!</definedName>
    <definedName name="_clg06" localSheetId="9">#REF!</definedName>
    <definedName name="_clg06" localSheetId="12">#REF!</definedName>
    <definedName name="_clg06" localSheetId="13">#REF!</definedName>
    <definedName name="_clg06">#REF!</definedName>
    <definedName name="_clg07" localSheetId="9">#REF!</definedName>
    <definedName name="_clg07" localSheetId="12">#REF!</definedName>
    <definedName name="_clg07" localSheetId="13">#REF!</definedName>
    <definedName name="_clg07">#REF!</definedName>
    <definedName name="_clg08" localSheetId="9">#REF!</definedName>
    <definedName name="_clg08" localSheetId="12">#REF!</definedName>
    <definedName name="_clg08" localSheetId="13">#REF!</definedName>
    <definedName name="_clg08">#REF!</definedName>
    <definedName name="_clg09" localSheetId="9">#REF!</definedName>
    <definedName name="_clg09" localSheetId="12">#REF!</definedName>
    <definedName name="_clg09" localSheetId="13">#REF!</definedName>
    <definedName name="_clg09">#REF!</definedName>
    <definedName name="_clg10" localSheetId="9">#REF!</definedName>
    <definedName name="_clg10" localSheetId="12">#REF!</definedName>
    <definedName name="_clg10" localSheetId="13">#REF!</definedName>
    <definedName name="_clg10">#REF!</definedName>
    <definedName name="_clg11" localSheetId="9">#REF!</definedName>
    <definedName name="_clg11" localSheetId="12">#REF!</definedName>
    <definedName name="_clg11" localSheetId="13">#REF!</definedName>
    <definedName name="_clg11">#REF!</definedName>
    <definedName name="_clg12" localSheetId="9">#REF!</definedName>
    <definedName name="_clg12" localSheetId="12">#REF!</definedName>
    <definedName name="_clg12" localSheetId="13">#REF!</definedName>
    <definedName name="_clg12">#REF!</definedName>
    <definedName name="_clg13" localSheetId="9">#REF!</definedName>
    <definedName name="_clg13" localSheetId="12">#REF!</definedName>
    <definedName name="_clg13" localSheetId="13">#REF!</definedName>
    <definedName name="_clg13">#REF!</definedName>
    <definedName name="_clg14" localSheetId="9">#REF!</definedName>
    <definedName name="_clg14" localSheetId="12">#REF!</definedName>
    <definedName name="_clg14" localSheetId="13">#REF!</definedName>
    <definedName name="_clg14">#REF!</definedName>
    <definedName name="_clg15" localSheetId="9">#REF!</definedName>
    <definedName name="_clg15" localSheetId="12">#REF!</definedName>
    <definedName name="_clg15" localSheetId="13">#REF!</definedName>
    <definedName name="_clg15">#REF!</definedName>
    <definedName name="_clg16" localSheetId="9">#REF!</definedName>
    <definedName name="_clg16" localSheetId="12">#REF!</definedName>
    <definedName name="_clg16" localSheetId="13">#REF!</definedName>
    <definedName name="_clg16">#REF!</definedName>
    <definedName name="_clg17" localSheetId="9">#REF!</definedName>
    <definedName name="_clg17" localSheetId="12">#REF!</definedName>
    <definedName name="_clg17" localSheetId="13">#REF!</definedName>
    <definedName name="_clg17">#REF!</definedName>
    <definedName name="_clg18" localSheetId="9">#REF!</definedName>
    <definedName name="_clg18" localSheetId="12">#REF!</definedName>
    <definedName name="_clg18" localSheetId="13">#REF!</definedName>
    <definedName name="_clg18">#REF!</definedName>
    <definedName name="_clg19" localSheetId="9">#REF!</definedName>
    <definedName name="_clg19" localSheetId="12">#REF!</definedName>
    <definedName name="_clg19" localSheetId="13">#REF!</definedName>
    <definedName name="_clg19">#REF!</definedName>
    <definedName name="_clg20" localSheetId="9">#REF!</definedName>
    <definedName name="_clg20" localSheetId="12">#REF!</definedName>
    <definedName name="_clg20" localSheetId="13">#REF!</definedName>
    <definedName name="_clg20">#REF!</definedName>
    <definedName name="_clg21" localSheetId="9">#REF!</definedName>
    <definedName name="_clg21" localSheetId="12">#REF!</definedName>
    <definedName name="_clg21" localSheetId="13">#REF!</definedName>
    <definedName name="_clg21">#REF!</definedName>
    <definedName name="_clg22" localSheetId="9">#REF!</definedName>
    <definedName name="_clg22" localSheetId="12">#REF!</definedName>
    <definedName name="_clg22" localSheetId="13">#REF!</definedName>
    <definedName name="_clg22">#REF!</definedName>
    <definedName name="_clg23" localSheetId="9">#REF!</definedName>
    <definedName name="_clg23" localSheetId="12">#REF!</definedName>
    <definedName name="_clg23" localSheetId="13">#REF!</definedName>
    <definedName name="_clg23">#REF!</definedName>
    <definedName name="_clg24" localSheetId="9">#REF!</definedName>
    <definedName name="_clg24" localSheetId="12">#REF!</definedName>
    <definedName name="_clg24" localSheetId="13">#REF!</definedName>
    <definedName name="_clg24">#REF!</definedName>
    <definedName name="_clg25" localSheetId="9">#REF!</definedName>
    <definedName name="_clg25" localSheetId="12">#REF!</definedName>
    <definedName name="_clg25" localSheetId="13">#REF!</definedName>
    <definedName name="_clg25">#REF!</definedName>
    <definedName name="_clg26" localSheetId="9">#REF!</definedName>
    <definedName name="_clg26" localSheetId="12">#REF!</definedName>
    <definedName name="_clg26" localSheetId="13">#REF!</definedName>
    <definedName name="_clg26">#REF!</definedName>
    <definedName name="_clg27" localSheetId="9">#REF!</definedName>
    <definedName name="_clg27" localSheetId="12">#REF!</definedName>
    <definedName name="_clg27" localSheetId="13">#REF!</definedName>
    <definedName name="_clg27">#REF!</definedName>
    <definedName name="_clg28" localSheetId="9">#REF!</definedName>
    <definedName name="_clg28" localSheetId="12">#REF!</definedName>
    <definedName name="_clg28" localSheetId="13">#REF!</definedName>
    <definedName name="_clg28">#REF!</definedName>
    <definedName name="_clg29" localSheetId="9">#REF!</definedName>
    <definedName name="_clg29" localSheetId="12">#REF!</definedName>
    <definedName name="_clg29" localSheetId="13">#REF!</definedName>
    <definedName name="_clg29">#REF!</definedName>
    <definedName name="_clg30" localSheetId="9">#REF!</definedName>
    <definedName name="_clg30" localSheetId="12">#REF!</definedName>
    <definedName name="_clg30" localSheetId="13">#REF!</definedName>
    <definedName name="_clg30">#REF!</definedName>
    <definedName name="_clg31" localSheetId="9">#REF!</definedName>
    <definedName name="_clg31" localSheetId="12">#REF!</definedName>
    <definedName name="_clg31" localSheetId="13">#REF!</definedName>
    <definedName name="_clg31">#REF!</definedName>
    <definedName name="_clg32" localSheetId="9">#REF!</definedName>
    <definedName name="_clg32" localSheetId="12">#REF!</definedName>
    <definedName name="_clg32" localSheetId="13">#REF!</definedName>
    <definedName name="_clg32">#REF!</definedName>
    <definedName name="_clg33" localSheetId="9">#REF!</definedName>
    <definedName name="_clg33" localSheetId="12">#REF!</definedName>
    <definedName name="_clg33" localSheetId="13">#REF!</definedName>
    <definedName name="_clg33">#REF!</definedName>
    <definedName name="_clg34" localSheetId="9">#REF!</definedName>
    <definedName name="_clg34" localSheetId="12">#REF!</definedName>
    <definedName name="_clg34" localSheetId="13">#REF!</definedName>
    <definedName name="_clg34">#REF!</definedName>
    <definedName name="_clg35" localSheetId="9">#REF!</definedName>
    <definedName name="_clg35" localSheetId="12">#REF!</definedName>
    <definedName name="_clg35" localSheetId="13">#REF!</definedName>
    <definedName name="_clg35">#REF!</definedName>
    <definedName name="_clg36" localSheetId="9">#REF!</definedName>
    <definedName name="_clg36" localSheetId="12">#REF!</definedName>
    <definedName name="_clg36" localSheetId="13">#REF!</definedName>
    <definedName name="_clg36">#REF!</definedName>
    <definedName name="_clg37" localSheetId="9">#REF!</definedName>
    <definedName name="_clg37" localSheetId="12">#REF!</definedName>
    <definedName name="_clg37" localSheetId="13">#REF!</definedName>
    <definedName name="_clg37">#REF!</definedName>
    <definedName name="_CLP2" localSheetId="9">#REF!</definedName>
    <definedName name="_CLP2" localSheetId="12">#REF!</definedName>
    <definedName name="_CLP2" localSheetId="13">#REF!</definedName>
    <definedName name="_CLP2">#REF!</definedName>
    <definedName name="_COA100" localSheetId="9">#REF!</definedName>
    <definedName name="_COA100" localSheetId="12">#REF!</definedName>
    <definedName name="_COA100" localSheetId="13">#REF!</definedName>
    <definedName name="_COA100">#REF!</definedName>
    <definedName name="_COA50" localSheetId="9">#REF!</definedName>
    <definedName name="_COA50" localSheetId="12">#REF!</definedName>
    <definedName name="_COA50" localSheetId="13">#REF!</definedName>
    <definedName name="_COA50">#REF!</definedName>
    <definedName name="_COA80" localSheetId="9">#REF!</definedName>
    <definedName name="_COA80" localSheetId="12">#REF!</definedName>
    <definedName name="_COA80" localSheetId="13">#REF!</definedName>
    <definedName name="_COA80">#REF!</definedName>
    <definedName name="_cod4" localSheetId="9">#REF!</definedName>
    <definedName name="_cod4" localSheetId="12">#REF!</definedName>
    <definedName name="_cod4" localSheetId="13">#REF!</definedName>
    <definedName name="_cod4">#REF!</definedName>
    <definedName name="_CON1" localSheetId="9">#REF!</definedName>
    <definedName name="_CON1" localSheetId="12">#REF!</definedName>
    <definedName name="_CON1" localSheetId="14">#REF!</definedName>
    <definedName name="_CON1" localSheetId="11">#REF!</definedName>
    <definedName name="_CON1" localSheetId="10">#REF!</definedName>
    <definedName name="_CON1" localSheetId="7">#REF!</definedName>
    <definedName name="_CON1" localSheetId="8">#REF!</definedName>
    <definedName name="_CON1" localSheetId="13">#REF!</definedName>
    <definedName name="_CON1">#REF!</definedName>
    <definedName name="_CON2" localSheetId="9">#REF!</definedName>
    <definedName name="_CON2" localSheetId="12">#REF!</definedName>
    <definedName name="_CON2" localSheetId="14">#REF!</definedName>
    <definedName name="_CON2" localSheetId="11">#REF!</definedName>
    <definedName name="_CON2" localSheetId="10">#REF!</definedName>
    <definedName name="_CON2" localSheetId="7">#REF!</definedName>
    <definedName name="_CON2" localSheetId="8">#REF!</definedName>
    <definedName name="_CON2" localSheetId="13">#REF!</definedName>
    <definedName name="_CON2">#REF!</definedName>
    <definedName name="_cop100" localSheetId="9">#REF!</definedName>
    <definedName name="_cop100" localSheetId="12">#REF!</definedName>
    <definedName name="_cop100" localSheetId="13">#REF!</definedName>
    <definedName name="_cop100">#REF!</definedName>
    <definedName name="_cop75" localSheetId="9">#REF!</definedName>
    <definedName name="_cop75" localSheetId="12">#REF!</definedName>
    <definedName name="_cop75" localSheetId="13">#REF!</definedName>
    <definedName name="_cop75">#REF!</definedName>
    <definedName name="_cvd100" localSheetId="9">#REF!</definedName>
    <definedName name="_cvd100" localSheetId="12">#REF!</definedName>
    <definedName name="_cvd100" localSheetId="14">#REF!</definedName>
    <definedName name="_cvd100" localSheetId="11">#REF!</definedName>
    <definedName name="_cvd100" localSheetId="10">#REF!</definedName>
    <definedName name="_cvd100" localSheetId="7">#REF!</definedName>
    <definedName name="_cvd100" localSheetId="8">#REF!</definedName>
    <definedName name="_cvd100" localSheetId="13">#REF!</definedName>
    <definedName name="_cvd100">#REF!</definedName>
    <definedName name="_cvd15" localSheetId="9">#REF!</definedName>
    <definedName name="_cvd15" localSheetId="12">#REF!</definedName>
    <definedName name="_cvd15" localSheetId="14">#REF!</definedName>
    <definedName name="_cvd15" localSheetId="11">#REF!</definedName>
    <definedName name="_cvd15" localSheetId="10">#REF!</definedName>
    <definedName name="_cvd15" localSheetId="7">#REF!</definedName>
    <definedName name="_cvd15" localSheetId="8">#REF!</definedName>
    <definedName name="_cvd15" localSheetId="13">#REF!</definedName>
    <definedName name="_cvd15">#REF!</definedName>
    <definedName name="_cvd150" localSheetId="9">#REF!</definedName>
    <definedName name="_cvd150" localSheetId="12">#REF!</definedName>
    <definedName name="_cvd150" localSheetId="14">#REF!</definedName>
    <definedName name="_cvd150" localSheetId="11">#REF!</definedName>
    <definedName name="_cvd150" localSheetId="10">#REF!</definedName>
    <definedName name="_cvd150" localSheetId="7">#REF!</definedName>
    <definedName name="_cvd150" localSheetId="8">#REF!</definedName>
    <definedName name="_cvd150" localSheetId="13">#REF!</definedName>
    <definedName name="_cvd150">#REF!</definedName>
    <definedName name="_cvd50" localSheetId="9">#REF!</definedName>
    <definedName name="_cvd50" localSheetId="12">#REF!</definedName>
    <definedName name="_cvd50" localSheetId="14">#REF!</definedName>
    <definedName name="_cvd50" localSheetId="11">#REF!</definedName>
    <definedName name="_cvd50" localSheetId="10">#REF!</definedName>
    <definedName name="_cvd50" localSheetId="7">#REF!</definedName>
    <definedName name="_cvd50" localSheetId="8">#REF!</definedName>
    <definedName name="_cvd50" localSheetId="13">#REF!</definedName>
    <definedName name="_cvd50">#REF!</definedName>
    <definedName name="_cvd65" localSheetId="9">#REF!</definedName>
    <definedName name="_cvd65" localSheetId="12">#REF!</definedName>
    <definedName name="_cvd65" localSheetId="14">#REF!</definedName>
    <definedName name="_cvd65" localSheetId="11">#REF!</definedName>
    <definedName name="_cvd65" localSheetId="10">#REF!</definedName>
    <definedName name="_cvd65" localSheetId="7">#REF!</definedName>
    <definedName name="_cvd65" localSheetId="8">#REF!</definedName>
    <definedName name="_cvd65" localSheetId="13">#REF!</definedName>
    <definedName name="_cvd65">#REF!</definedName>
    <definedName name="_D" localSheetId="9">#REF!</definedName>
    <definedName name="_D" localSheetId="12">#REF!</definedName>
    <definedName name="_D" localSheetId="13">#REF!</definedName>
    <definedName name="_D">#REF!</definedName>
    <definedName name="_daf1" localSheetId="9">#REF!</definedName>
    <definedName name="_daf1" localSheetId="12">#REF!</definedName>
    <definedName name="_daf1" localSheetId="13">#REF!</definedName>
    <definedName name="_daf1">#REF!</definedName>
    <definedName name="_DAF10" localSheetId="9">#REF!</definedName>
    <definedName name="_DAF10" localSheetId="12">#REF!</definedName>
    <definedName name="_DAF10" localSheetId="13">#REF!</definedName>
    <definedName name="_DAF10">#REF!</definedName>
    <definedName name="_daf2" localSheetId="9">#REF!</definedName>
    <definedName name="_daf2" localSheetId="12">#REF!</definedName>
    <definedName name="_daf2" localSheetId="13">#REF!</definedName>
    <definedName name="_daf2">#REF!</definedName>
    <definedName name="_daf31" localSheetId="9">#REF!</definedName>
    <definedName name="_daf31" localSheetId="12">#REF!</definedName>
    <definedName name="_daf31" localSheetId="13">#REF!</definedName>
    <definedName name="_daf31">#REF!</definedName>
    <definedName name="_daf32" localSheetId="9">#REF!</definedName>
    <definedName name="_daf32" localSheetId="12">#REF!</definedName>
    <definedName name="_daf32" localSheetId="13">#REF!</definedName>
    <definedName name="_daf32">#REF!</definedName>
    <definedName name="_daf33" localSheetId="9">#REF!</definedName>
    <definedName name="_daf33" localSheetId="12">#REF!</definedName>
    <definedName name="_daf33" localSheetId="13">#REF!</definedName>
    <definedName name="_daf33">#REF!</definedName>
    <definedName name="_ddn400" localSheetId="9">#REF!</definedName>
    <definedName name="_ddn400" localSheetId="12">#REF!</definedName>
    <definedName name="_ddn400" localSheetId="13">#REF!</definedName>
    <definedName name="_ddn400">#REF!</definedName>
    <definedName name="_ddn600" localSheetId="9">#REF!</definedName>
    <definedName name="_ddn600" localSheetId="12">#REF!</definedName>
    <definedName name="_ddn600" localSheetId="13">#REF!</definedName>
    <definedName name="_ddn600">#REF!</definedName>
    <definedName name="_dia6" localSheetId="9">#REF!</definedName>
    <definedName name="_dia6" localSheetId="12">#REF!</definedName>
    <definedName name="_dia6" localSheetId="14">#REF!</definedName>
    <definedName name="_dia6" localSheetId="11">#REF!</definedName>
    <definedName name="_dia6" localSheetId="10">#REF!</definedName>
    <definedName name="_dia6" localSheetId="7">#REF!</definedName>
    <definedName name="_dia6" localSheetId="8">#REF!</definedName>
    <definedName name="_dia6" localSheetId="13">#REF!</definedName>
    <definedName name="_dia6">#REF!</definedName>
    <definedName name="_DIL100" localSheetId="9">#REF!</definedName>
    <definedName name="_DIL100" localSheetId="12">#REF!</definedName>
    <definedName name="_DIL100" localSheetId="13">#REF!</definedName>
    <definedName name="_DIL100">#REF!</definedName>
    <definedName name="_DIL120" localSheetId="9">#REF!</definedName>
    <definedName name="_DIL120" localSheetId="12">#REF!</definedName>
    <definedName name="_DIL120" localSheetId="13">#REF!</definedName>
    <definedName name="_DIL120">#REF!</definedName>
    <definedName name="_DIL2100" localSheetId="9">#REF!</definedName>
    <definedName name="_DIL2100" localSheetId="12">#REF!</definedName>
    <definedName name="_DIL2100" localSheetId="13">#REF!</definedName>
    <definedName name="_DIL2100">#REF!</definedName>
    <definedName name="_DIL2120" localSheetId="9">#REF!</definedName>
    <definedName name="_DIL2120" localSheetId="12">#REF!</definedName>
    <definedName name="_DIL2120" localSheetId="13">#REF!</definedName>
    <definedName name="_DIL2120">#REF!</definedName>
    <definedName name="_DIL240" localSheetId="9">#REF!</definedName>
    <definedName name="_DIL240" localSheetId="12">#REF!</definedName>
    <definedName name="_DIL240" localSheetId="13">#REF!</definedName>
    <definedName name="_DIL240">#REF!</definedName>
    <definedName name="_DIL250" localSheetId="9">#REF!</definedName>
    <definedName name="_DIL250" localSheetId="12">#REF!</definedName>
    <definedName name="_DIL250" localSheetId="13">#REF!</definedName>
    <definedName name="_DIL250">#REF!</definedName>
    <definedName name="_DIL260" localSheetId="9">#REF!</definedName>
    <definedName name="_DIL260" localSheetId="12">#REF!</definedName>
    <definedName name="_DIL260" localSheetId="13">#REF!</definedName>
    <definedName name="_DIL260">#REF!</definedName>
    <definedName name="_DIL280" localSheetId="9">#REF!</definedName>
    <definedName name="_DIL280" localSheetId="12">#REF!</definedName>
    <definedName name="_DIL280" localSheetId="13">#REF!</definedName>
    <definedName name="_DIL280">#REF!</definedName>
    <definedName name="_DIL40" localSheetId="9">#REF!</definedName>
    <definedName name="_DIL40" localSheetId="12">#REF!</definedName>
    <definedName name="_DIL40" localSheetId="13">#REF!</definedName>
    <definedName name="_DIL40">#REF!</definedName>
    <definedName name="_DIL50" localSheetId="9">#REF!</definedName>
    <definedName name="_DIL50" localSheetId="12">#REF!</definedName>
    <definedName name="_DIL50" localSheetId="13">#REF!</definedName>
    <definedName name="_DIL50">#REF!</definedName>
    <definedName name="_DIL60" localSheetId="9">#REF!</definedName>
    <definedName name="_DIL60" localSheetId="12">#REF!</definedName>
    <definedName name="_DIL60" localSheetId="13">#REF!</definedName>
    <definedName name="_DIL60">#REF!</definedName>
    <definedName name="_DIL70" localSheetId="9">#REF!</definedName>
    <definedName name="_DIL70" localSheetId="12">#REF!</definedName>
    <definedName name="_DIL70" localSheetId="13">#REF!</definedName>
    <definedName name="_DIL70">#REF!</definedName>
    <definedName name="_DIL80" localSheetId="9">#REF!</definedName>
    <definedName name="_DIL80" localSheetId="12">#REF!</definedName>
    <definedName name="_DIL80" localSheetId="13">#REF!</definedName>
    <definedName name="_DIL80">#REF!</definedName>
    <definedName name="_DIL90" localSheetId="9">#REF!</definedName>
    <definedName name="_DIL90" localSheetId="12">#REF!</definedName>
    <definedName name="_DIL90" localSheetId="13">#REF!</definedName>
    <definedName name="_DIL90">#REF!</definedName>
    <definedName name="_Dist_Bin" localSheetId="15" hidden="1">#REF!</definedName>
    <definedName name="_Dist_Bin">#REF!</definedName>
    <definedName name="_Dist_Values" localSheetId="9" hidden="1">#REF!</definedName>
    <definedName name="_Dist_Values" localSheetId="12" hidden="1">#REF!</definedName>
    <definedName name="_Dist_Values" localSheetId="14" hidden="1">#REF!</definedName>
    <definedName name="_Dist_Values" localSheetId="11" hidden="1">#REF!</definedName>
    <definedName name="_Dist_Values" localSheetId="10" hidden="1">#REF!</definedName>
    <definedName name="_Dist_Values" localSheetId="7" hidden="1">#REF!</definedName>
    <definedName name="_Dist_Values" localSheetId="8" hidden="1">#REF!</definedName>
    <definedName name="_Dist_Values" localSheetId="13" hidden="1">#REF!</definedName>
    <definedName name="_Dist_Values" localSheetId="15" hidden="1">#REF!</definedName>
    <definedName name="_Dist_Values">#REF!</definedName>
    <definedName name="_DIV1">#REF!</definedName>
    <definedName name="_DIV10">#REF!</definedName>
    <definedName name="_DIV11" localSheetId="9">#REF!</definedName>
    <definedName name="_DIV11" localSheetId="12">#REF!</definedName>
    <definedName name="_DIV11" localSheetId="14">#REF!</definedName>
    <definedName name="_DIV11" localSheetId="11">#REF!</definedName>
    <definedName name="_DIV11" localSheetId="10">#REF!</definedName>
    <definedName name="_DIV11" localSheetId="7">#REF!</definedName>
    <definedName name="_DIV11" localSheetId="8">#REF!</definedName>
    <definedName name="_DIV11" localSheetId="13">#REF!</definedName>
    <definedName name="_DIV11">#REF!</definedName>
    <definedName name="_DIV2">#REF!</definedName>
    <definedName name="_DIV3">#REF!</definedName>
    <definedName name="_DIV4">#REF!</definedName>
    <definedName name="_DIV5">#REF!</definedName>
    <definedName name="_DIV6">#REF!</definedName>
    <definedName name="_DIV7">#REF!</definedName>
    <definedName name="_DIV8">#REF!</definedName>
    <definedName name="_DIV9">#REF!</definedName>
    <definedName name="_dlh20" localSheetId="9">#REF!</definedName>
    <definedName name="_dlh20" localSheetId="12">#REF!</definedName>
    <definedName name="_dlh20" localSheetId="13">#REF!</definedName>
    <definedName name="_dlh20">#REF!</definedName>
    <definedName name="_dlh50" localSheetId="9">#REF!</definedName>
    <definedName name="_dlh50" localSheetId="12">#REF!</definedName>
    <definedName name="_dlh50" localSheetId="13">#REF!</definedName>
    <definedName name="_dlh50">#REF!</definedName>
    <definedName name="_dot2020" localSheetId="9">#REF!</definedName>
    <definedName name="_dot2020" localSheetId="12">#REF!</definedName>
    <definedName name="_dot2020" localSheetId="13">#REF!</definedName>
    <definedName name="_dot2020">#REF!</definedName>
    <definedName name="_DTI100" localSheetId="9">#REF!</definedName>
    <definedName name="_DTI100" localSheetId="12">#REF!</definedName>
    <definedName name="_DTI100" localSheetId="13">#REF!</definedName>
    <definedName name="_DTI100">#REF!</definedName>
    <definedName name="_DTI120" localSheetId="9">#REF!</definedName>
    <definedName name="_DTI120" localSheetId="12">#REF!</definedName>
    <definedName name="_DTI120" localSheetId="13">#REF!</definedName>
    <definedName name="_DTI120">#REF!</definedName>
    <definedName name="_DTI40" localSheetId="9">#REF!</definedName>
    <definedName name="_DTI40" localSheetId="12">#REF!</definedName>
    <definedName name="_DTI40" localSheetId="13">#REF!</definedName>
    <definedName name="_DTI40">#REF!</definedName>
    <definedName name="_DTI50" localSheetId="9">#REF!</definedName>
    <definedName name="_DTI50" localSheetId="12">#REF!</definedName>
    <definedName name="_DTI50" localSheetId="13">#REF!</definedName>
    <definedName name="_DTI50">#REF!</definedName>
    <definedName name="_DTI60" localSheetId="9">#REF!</definedName>
    <definedName name="_DTI60" localSheetId="12">#REF!</definedName>
    <definedName name="_DTI60" localSheetId="13">#REF!</definedName>
    <definedName name="_DTI60">#REF!</definedName>
    <definedName name="_DTI70" localSheetId="9">#REF!</definedName>
    <definedName name="_DTI70" localSheetId="12">#REF!</definedName>
    <definedName name="_DTI70" localSheetId="13">#REF!</definedName>
    <definedName name="_DTI70">#REF!</definedName>
    <definedName name="_DTI80" localSheetId="9">#REF!</definedName>
    <definedName name="_DTI80" localSheetId="12">#REF!</definedName>
    <definedName name="_DTI80" localSheetId="13">#REF!</definedName>
    <definedName name="_DTI80">#REF!</definedName>
    <definedName name="_DTI90" localSheetId="9">#REF!</definedName>
    <definedName name="_DTI90" localSheetId="12">#REF!</definedName>
    <definedName name="_DTI90" localSheetId="13">#REF!</definedName>
    <definedName name="_DTI90">#REF!</definedName>
    <definedName name="_EEE01">#REF!</definedName>
    <definedName name="_EEE02">#REF!</definedName>
    <definedName name="_EEE03">#REF!</definedName>
    <definedName name="_EEE04">#REF!</definedName>
    <definedName name="_EEE05">#REF!</definedName>
    <definedName name="_EEE06">#REF!</definedName>
    <definedName name="_EEE07">#REF!</definedName>
    <definedName name="_EEE08">#REF!</definedName>
    <definedName name="_EEE09">#REF!</definedName>
    <definedName name="_EEE10">#REF!</definedName>
    <definedName name="_EEE11">#REF!</definedName>
    <definedName name="_EEE12">#REF!</definedName>
    <definedName name="_EEE13">#REF!</definedName>
    <definedName name="_EEE14">#REF!</definedName>
    <definedName name="_EEE15">#REF!</definedName>
    <definedName name="_EEE16">#REF!</definedName>
    <definedName name="_EEE17">#REF!</definedName>
    <definedName name="_EEE18">#REF!</definedName>
    <definedName name="_EEE19">#REF!</definedName>
    <definedName name="_EEE20">#REF!</definedName>
    <definedName name="_EEE21">#REF!</definedName>
    <definedName name="_EEE22">#REF!</definedName>
    <definedName name="_EEE23">#REF!</definedName>
    <definedName name="_EEE24">#REF!</definedName>
    <definedName name="_EEE25">#REF!</definedName>
    <definedName name="_EEE26">#REF!</definedName>
    <definedName name="_EEE27">#REF!</definedName>
    <definedName name="_EEE28">#REF!</definedName>
    <definedName name="_EEE29">#REF!</definedName>
    <definedName name="_EEE30">#REF!</definedName>
    <definedName name="_EEE31">#REF!</definedName>
    <definedName name="_EEE32">#REF!</definedName>
    <definedName name="_EEE33">#REF!</definedName>
    <definedName name="_Eqp1" localSheetId="9">#REF!</definedName>
    <definedName name="_Eqp1" localSheetId="12">#REF!</definedName>
    <definedName name="_Eqp1" localSheetId="13">#REF!</definedName>
    <definedName name="_Eqp1">#REF!</definedName>
    <definedName name="_Eqp2" localSheetId="9">#REF!</definedName>
    <definedName name="_Eqp2" localSheetId="12">#REF!</definedName>
    <definedName name="_Eqp2" localSheetId="13">#REF!</definedName>
    <definedName name="_Eqp2">#REF!</definedName>
    <definedName name="_EQU1" localSheetId="9">#REF!</definedName>
    <definedName name="_EQU1" localSheetId="12">#REF!</definedName>
    <definedName name="_EQU1" localSheetId="13">#REF!</definedName>
    <definedName name="_EQU1">#REF!</definedName>
    <definedName name="_EQU2" localSheetId="9">#REF!</definedName>
    <definedName name="_EQU2" localSheetId="12">#REF!</definedName>
    <definedName name="_EQU2" localSheetId="13">#REF!</definedName>
    <definedName name="_EQU2">#REF!</definedName>
    <definedName name="_EST1" localSheetId="9">#REF!</definedName>
    <definedName name="_EST1" localSheetId="12">#REF!</definedName>
    <definedName name="_EST1" localSheetId="14">#REF!</definedName>
    <definedName name="_EST1" localSheetId="11">#REF!</definedName>
    <definedName name="_EST1" localSheetId="10">#REF!</definedName>
    <definedName name="_EST1" localSheetId="7">#REF!</definedName>
    <definedName name="_EST1" localSheetId="8">#REF!</definedName>
    <definedName name="_EST1" localSheetId="13">#REF!</definedName>
    <definedName name="_EST1">#REF!</definedName>
    <definedName name="_EST2" localSheetId="9">#REF!</definedName>
    <definedName name="_EST2" localSheetId="12">#REF!</definedName>
    <definedName name="_EST2" localSheetId="14">#REF!</definedName>
    <definedName name="_EST2" localSheetId="11">#REF!</definedName>
    <definedName name="_EST2" localSheetId="10">#REF!</definedName>
    <definedName name="_EST2" localSheetId="7">#REF!</definedName>
    <definedName name="_EST2" localSheetId="8">#REF!</definedName>
    <definedName name="_EST2" localSheetId="13">#REF!</definedName>
    <definedName name="_EST2">#REF!</definedName>
    <definedName name="_ewr4" localSheetId="9">#REF!</definedName>
    <definedName name="_ewr4" localSheetId="12">#REF!</definedName>
    <definedName name="_ewr4" localSheetId="13">#REF!</definedName>
    <definedName name="_ewr4">#REF!</definedName>
    <definedName name="_F" localSheetId="9">#REF!</definedName>
    <definedName name="_F" localSheetId="12">#REF!</definedName>
    <definedName name="_F" localSheetId="13">#REF!</definedName>
    <definedName name="_f" localSheetId="15" hidden="1">#REF!</definedName>
    <definedName name="_F">#REF!</definedName>
    <definedName name="_F_2" localSheetId="9">#REF!</definedName>
    <definedName name="_F_2" localSheetId="12">#REF!</definedName>
    <definedName name="_F_2" localSheetId="13">#REF!</definedName>
    <definedName name="_F_2">#REF!</definedName>
    <definedName name="_F_3" localSheetId="9">#REF!</definedName>
    <definedName name="_F_3" localSheetId="12">#REF!</definedName>
    <definedName name="_F_3" localSheetId="13">#REF!</definedName>
    <definedName name="_F_3">#REF!</definedName>
    <definedName name="_fdd3" localSheetId="9">#REF!</definedName>
    <definedName name="_fdd3" localSheetId="12">#REF!</definedName>
    <definedName name="_fdd3" localSheetId="13">#REF!</definedName>
    <definedName name="_fdd3">#REF!</definedName>
    <definedName name="_fdu2" localSheetId="9">#REF!</definedName>
    <definedName name="_fdu2" localSheetId="12">#REF!</definedName>
    <definedName name="_fdu2" localSheetId="13">#REF!</definedName>
    <definedName name="_fdu2">#REF!</definedName>
    <definedName name="_fgi100" localSheetId="9">#REF!</definedName>
    <definedName name="_fgi100" localSheetId="12">#REF!</definedName>
    <definedName name="_fgi100" localSheetId="13">#REF!</definedName>
    <definedName name="_fgi100">#REF!</definedName>
    <definedName name="_fgi150" localSheetId="9">#REF!</definedName>
    <definedName name="_fgi150" localSheetId="12">#REF!</definedName>
    <definedName name="_fgi150" localSheetId="13">#REF!</definedName>
    <definedName name="_fgi150">#REF!</definedName>
    <definedName name="_fgi200" localSheetId="9">#REF!</definedName>
    <definedName name="_fgi200" localSheetId="12">#REF!</definedName>
    <definedName name="_fgi200" localSheetId="13">#REF!</definedName>
    <definedName name="_fgi200">#REF!</definedName>
    <definedName name="_fgi50" localSheetId="9">#REF!</definedName>
    <definedName name="_fgi50" localSheetId="12">#REF!</definedName>
    <definedName name="_fgi50" localSheetId="13">#REF!</definedName>
    <definedName name="_fgi50">#REF!</definedName>
    <definedName name="_fgi75" localSheetId="9">#REF!</definedName>
    <definedName name="_fgi75" localSheetId="12">#REF!</definedName>
    <definedName name="_fgi75" localSheetId="13">#REF!</definedName>
    <definedName name="_fgi75">#REF!</definedName>
    <definedName name="_Fill" localSheetId="9" hidden="1">#REF!</definedName>
    <definedName name="_Fill" localSheetId="12" hidden="1">#REF!</definedName>
    <definedName name="_Fill" localSheetId="14" hidden="1">#REF!</definedName>
    <definedName name="_Fill" localSheetId="11" hidden="1">#REF!</definedName>
    <definedName name="_Fill" localSheetId="10" hidden="1">#REF!</definedName>
    <definedName name="_Fill" localSheetId="7" hidden="1">#REF!</definedName>
    <definedName name="_Fill" localSheetId="8" hidden="1">#REF!</definedName>
    <definedName name="_Fill" localSheetId="13" hidden="1">#REF!</definedName>
    <definedName name="_Fill" localSheetId="15" hidden="1">#REF!</definedName>
    <definedName name="_Fill">#REF!</definedName>
    <definedName name="_xlnm._FilterDatabase" localSheetId="5" hidden="1">ANALISA_FIX!$A$1:$R$1</definedName>
    <definedName name="_xlnm._FilterDatabase" hidden="1">#REF!</definedName>
    <definedName name="_FIT100" localSheetId="9">#REF!</definedName>
    <definedName name="_FIT100" localSheetId="12">#REF!</definedName>
    <definedName name="_FIT100" localSheetId="13">#REF!</definedName>
    <definedName name="_FIT100">#REF!</definedName>
    <definedName name="_fit125" localSheetId="9">#REF!</definedName>
    <definedName name="_fit125" localSheetId="12">#REF!</definedName>
    <definedName name="_fit125" localSheetId="13">#REF!</definedName>
    <definedName name="_fit125">#REF!</definedName>
    <definedName name="_FIT150" localSheetId="9">#REF!</definedName>
    <definedName name="_FIT150" localSheetId="12">#REF!</definedName>
    <definedName name="_FIT150" localSheetId="13">#REF!</definedName>
    <definedName name="_FIT150">#REF!</definedName>
    <definedName name="_FIT200" localSheetId="9">#REF!</definedName>
    <definedName name="_FIT200" localSheetId="12">#REF!</definedName>
    <definedName name="_FIT200" localSheetId="13">#REF!</definedName>
    <definedName name="_FIT200">#REF!</definedName>
    <definedName name="_FIT300" localSheetId="9">#REF!</definedName>
    <definedName name="_FIT300" localSheetId="12">#REF!</definedName>
    <definedName name="_FIT300" localSheetId="13">#REF!</definedName>
    <definedName name="_FIT300">#REF!</definedName>
    <definedName name="_FIT65" localSheetId="9">#REF!</definedName>
    <definedName name="_FIT65" localSheetId="12">#REF!</definedName>
    <definedName name="_FIT65" localSheetId="13">#REF!</definedName>
    <definedName name="_FIT65">#REF!</definedName>
    <definedName name="_fit80" localSheetId="9">#REF!</definedName>
    <definedName name="_fit80" localSheetId="12">#REF!</definedName>
    <definedName name="_fit80" localSheetId="13">#REF!</definedName>
    <definedName name="_fit80">#REF!</definedName>
    <definedName name="_fjd100" localSheetId="9">#REF!</definedName>
    <definedName name="_fjd100" localSheetId="12">#REF!</definedName>
    <definedName name="_fjd100" localSheetId="14">#REF!</definedName>
    <definedName name="_fjd100" localSheetId="11">#REF!</definedName>
    <definedName name="_fjd100" localSheetId="10">#REF!</definedName>
    <definedName name="_fjd100" localSheetId="7">#REF!</definedName>
    <definedName name="_fjd100" localSheetId="8">#REF!</definedName>
    <definedName name="_fjd100" localSheetId="13">#REF!</definedName>
    <definedName name="_fjd100">#REF!</definedName>
    <definedName name="_fjd150" localSheetId="9">#REF!</definedName>
    <definedName name="_fjd150" localSheetId="12">#REF!</definedName>
    <definedName name="_fjd150" localSheetId="14">#REF!</definedName>
    <definedName name="_fjd150" localSheetId="11">#REF!</definedName>
    <definedName name="_fjd150" localSheetId="10">#REF!</definedName>
    <definedName name="_fjd150" localSheetId="7">#REF!</definedName>
    <definedName name="_fjd150" localSheetId="8">#REF!</definedName>
    <definedName name="_fjd150" localSheetId="13">#REF!</definedName>
    <definedName name="_fjd150">#REF!</definedName>
    <definedName name="_fjd50" localSheetId="9">#REF!</definedName>
    <definedName name="_fjd50" localSheetId="12">#REF!</definedName>
    <definedName name="_fjd50" localSheetId="14">#REF!</definedName>
    <definedName name="_fjd50" localSheetId="11">#REF!</definedName>
    <definedName name="_fjd50" localSheetId="10">#REF!</definedName>
    <definedName name="_fjd50" localSheetId="7">#REF!</definedName>
    <definedName name="_fjd50" localSheetId="8">#REF!</definedName>
    <definedName name="_fjd50" localSheetId="13">#REF!</definedName>
    <definedName name="_fjd50">#REF!</definedName>
    <definedName name="_fjd65" localSheetId="9">#REF!</definedName>
    <definedName name="_fjd65" localSheetId="12">#REF!</definedName>
    <definedName name="_fjd65" localSheetId="14">#REF!</definedName>
    <definedName name="_fjd65" localSheetId="11">#REF!</definedName>
    <definedName name="_fjd65" localSheetId="10">#REF!</definedName>
    <definedName name="_fjd65" localSheetId="7">#REF!</definedName>
    <definedName name="_fjd65" localSheetId="8">#REF!</definedName>
    <definedName name="_fjd65" localSheetId="13">#REF!</definedName>
    <definedName name="_fjd65">#REF!</definedName>
    <definedName name="_flr01" localSheetId="9">#REF!</definedName>
    <definedName name="_flr01" localSheetId="12">#REF!</definedName>
    <definedName name="_flr01" localSheetId="13">#REF!</definedName>
    <definedName name="_flr01">#REF!</definedName>
    <definedName name="_flr02" localSheetId="9">#REF!</definedName>
    <definedName name="_flr02" localSheetId="12">#REF!</definedName>
    <definedName name="_flr02" localSheetId="13">#REF!</definedName>
    <definedName name="_flr02">#REF!</definedName>
    <definedName name="_flr03" localSheetId="9">#REF!</definedName>
    <definedName name="_flr03" localSheetId="12">#REF!</definedName>
    <definedName name="_flr03" localSheetId="13">#REF!</definedName>
    <definedName name="_flr03">#REF!</definedName>
    <definedName name="_flr04" localSheetId="9">#REF!</definedName>
    <definedName name="_flr04" localSheetId="12">#REF!</definedName>
    <definedName name="_flr04" localSheetId="13">#REF!</definedName>
    <definedName name="_flr04">#REF!</definedName>
    <definedName name="_flr05" localSheetId="9">#REF!</definedName>
    <definedName name="_flr05" localSheetId="12">#REF!</definedName>
    <definedName name="_flr05" localSheetId="13">#REF!</definedName>
    <definedName name="_flr05">#REF!</definedName>
    <definedName name="_flr06" localSheetId="9">#REF!</definedName>
    <definedName name="_flr06" localSheetId="12">#REF!</definedName>
    <definedName name="_flr06" localSheetId="13">#REF!</definedName>
    <definedName name="_flr06">#REF!</definedName>
    <definedName name="_flr07" localSheetId="9">#REF!</definedName>
    <definedName name="_flr07" localSheetId="12">#REF!</definedName>
    <definedName name="_flr07" localSheetId="13">#REF!</definedName>
    <definedName name="_flr07">#REF!</definedName>
    <definedName name="_flr08" localSheetId="9">#REF!</definedName>
    <definedName name="_flr08" localSheetId="12">#REF!</definedName>
    <definedName name="_flr08" localSheetId="13">#REF!</definedName>
    <definedName name="_flr08">#REF!</definedName>
    <definedName name="_flr09" localSheetId="9">#REF!</definedName>
    <definedName name="_flr09" localSheetId="12">#REF!</definedName>
    <definedName name="_flr09" localSheetId="13">#REF!</definedName>
    <definedName name="_flr09">#REF!</definedName>
    <definedName name="_flr10" localSheetId="9">#REF!</definedName>
    <definedName name="_flr10" localSheetId="12">#REF!</definedName>
    <definedName name="_flr10" localSheetId="13">#REF!</definedName>
    <definedName name="_flr10">#REF!</definedName>
    <definedName name="_flr11" localSheetId="9">#REF!</definedName>
    <definedName name="_flr11" localSheetId="12">#REF!</definedName>
    <definedName name="_flr11" localSheetId="13">#REF!</definedName>
    <definedName name="_flr11">#REF!</definedName>
    <definedName name="_flr12" localSheetId="9">#REF!</definedName>
    <definedName name="_flr12" localSheetId="12">#REF!</definedName>
    <definedName name="_flr12" localSheetId="13">#REF!</definedName>
    <definedName name="_flr12">#REF!</definedName>
    <definedName name="_flr13" localSheetId="9">#REF!</definedName>
    <definedName name="_flr13" localSheetId="12">#REF!</definedName>
    <definedName name="_flr13" localSheetId="13">#REF!</definedName>
    <definedName name="_flr13">#REF!</definedName>
    <definedName name="_flr14" localSheetId="9">#REF!</definedName>
    <definedName name="_flr14" localSheetId="12">#REF!</definedName>
    <definedName name="_flr14" localSheetId="13">#REF!</definedName>
    <definedName name="_flr14">#REF!</definedName>
    <definedName name="_flr15" localSheetId="9">#REF!</definedName>
    <definedName name="_flr15" localSheetId="12">#REF!</definedName>
    <definedName name="_flr15" localSheetId="13">#REF!</definedName>
    <definedName name="_flr15">#REF!</definedName>
    <definedName name="_flr16" localSheetId="9">#REF!</definedName>
    <definedName name="_flr16" localSheetId="12">#REF!</definedName>
    <definedName name="_flr16" localSheetId="13">#REF!</definedName>
    <definedName name="_flr16">#REF!</definedName>
    <definedName name="_flr17" localSheetId="9">#REF!</definedName>
    <definedName name="_flr17" localSheetId="12">#REF!</definedName>
    <definedName name="_flr17" localSheetId="13">#REF!</definedName>
    <definedName name="_flr17">#REF!</definedName>
    <definedName name="_flr18" localSheetId="9">#REF!</definedName>
    <definedName name="_flr18" localSheetId="12">#REF!</definedName>
    <definedName name="_flr18" localSheetId="13">#REF!</definedName>
    <definedName name="_flr18">#REF!</definedName>
    <definedName name="_flr181" localSheetId="9">#REF!</definedName>
    <definedName name="_flr181" localSheetId="12">#REF!</definedName>
    <definedName name="_flr181" localSheetId="13">#REF!</definedName>
    <definedName name="_flr181">#REF!</definedName>
    <definedName name="_flr19" localSheetId="9">#REF!</definedName>
    <definedName name="_flr19" localSheetId="12">#REF!</definedName>
    <definedName name="_flr19" localSheetId="13">#REF!</definedName>
    <definedName name="_flr19">#REF!</definedName>
    <definedName name="_flr20" localSheetId="9">#REF!</definedName>
    <definedName name="_flr20" localSheetId="12">#REF!</definedName>
    <definedName name="_flr20" localSheetId="13">#REF!</definedName>
    <definedName name="_flr20">#REF!</definedName>
    <definedName name="_flr21" localSheetId="9">#REF!</definedName>
    <definedName name="_flr21" localSheetId="12">#REF!</definedName>
    <definedName name="_flr21" localSheetId="13">#REF!</definedName>
    <definedName name="_flr21">#REF!</definedName>
    <definedName name="_flr22" localSheetId="9">#REF!</definedName>
    <definedName name="_flr22" localSheetId="12">#REF!</definedName>
    <definedName name="_flr22" localSheetId="13">#REF!</definedName>
    <definedName name="_flr22">#REF!</definedName>
    <definedName name="_flr23" localSheetId="9">#REF!</definedName>
    <definedName name="_flr23" localSheetId="12">#REF!</definedName>
    <definedName name="_flr23" localSheetId="13">#REF!</definedName>
    <definedName name="_flr23">#REF!</definedName>
    <definedName name="_flr24" localSheetId="9">#REF!</definedName>
    <definedName name="_flr24" localSheetId="12">#REF!</definedName>
    <definedName name="_flr24" localSheetId="13">#REF!</definedName>
    <definedName name="_flr24">#REF!</definedName>
    <definedName name="_flr25" localSheetId="9">#REF!</definedName>
    <definedName name="_flr25" localSheetId="12">#REF!</definedName>
    <definedName name="_flr25" localSheetId="13">#REF!</definedName>
    <definedName name="_flr25">#REF!</definedName>
    <definedName name="_flr26" localSheetId="9">#REF!</definedName>
    <definedName name="_flr26" localSheetId="12">#REF!</definedName>
    <definedName name="_flr26" localSheetId="13">#REF!</definedName>
    <definedName name="_flr26">#REF!</definedName>
    <definedName name="_flr27" localSheetId="9">#REF!</definedName>
    <definedName name="_flr27" localSheetId="12">#REF!</definedName>
    <definedName name="_flr27" localSheetId="13">#REF!</definedName>
    <definedName name="_flr27">#REF!</definedName>
    <definedName name="_flr28" localSheetId="9">#REF!</definedName>
    <definedName name="_flr28" localSheetId="12">#REF!</definedName>
    <definedName name="_flr28" localSheetId="13">#REF!</definedName>
    <definedName name="_flr28">#REF!</definedName>
    <definedName name="_flr29" localSheetId="9">#REF!</definedName>
    <definedName name="_flr29" localSheetId="12">#REF!</definedName>
    <definedName name="_flr29" localSheetId="13">#REF!</definedName>
    <definedName name="_flr29">#REF!</definedName>
    <definedName name="_flr30" localSheetId="9">#REF!</definedName>
    <definedName name="_flr30" localSheetId="12">#REF!</definedName>
    <definedName name="_flr30" localSheetId="13">#REF!</definedName>
    <definedName name="_flr30">#REF!</definedName>
    <definedName name="_flr31" localSheetId="9">#REF!</definedName>
    <definedName name="_flr31" localSheetId="12">#REF!</definedName>
    <definedName name="_flr31" localSheetId="13">#REF!</definedName>
    <definedName name="_flr31">#REF!</definedName>
    <definedName name="_flr32" localSheetId="9">#REF!</definedName>
    <definedName name="_flr32" localSheetId="12">#REF!</definedName>
    <definedName name="_flr32" localSheetId="13">#REF!</definedName>
    <definedName name="_flr32">#REF!</definedName>
    <definedName name="_flr33" localSheetId="9">#REF!</definedName>
    <definedName name="_flr33" localSheetId="12">#REF!</definedName>
    <definedName name="_flr33" localSheetId="13">#REF!</definedName>
    <definedName name="_flr33">#REF!</definedName>
    <definedName name="_flr34" localSheetId="9">#REF!</definedName>
    <definedName name="_flr34" localSheetId="12">#REF!</definedName>
    <definedName name="_flr34" localSheetId="13">#REF!</definedName>
    <definedName name="_flr34">#REF!</definedName>
    <definedName name="_flr35" localSheetId="9">#REF!</definedName>
    <definedName name="_flr35" localSheetId="12">#REF!</definedName>
    <definedName name="_flr35" localSheetId="13">#REF!</definedName>
    <definedName name="_flr35">#REF!</definedName>
    <definedName name="_flr36" localSheetId="9">#REF!</definedName>
    <definedName name="_flr36" localSheetId="12">#REF!</definedName>
    <definedName name="_flr36" localSheetId="13">#REF!</definedName>
    <definedName name="_flr36">#REF!</definedName>
    <definedName name="_flr37" localSheetId="9">#REF!</definedName>
    <definedName name="_flr37" localSheetId="12">#REF!</definedName>
    <definedName name="_flr37" localSheetId="13">#REF!</definedName>
    <definedName name="_flr37">#REF!</definedName>
    <definedName name="_flr38" localSheetId="9">#REF!</definedName>
    <definedName name="_flr38" localSheetId="12">#REF!</definedName>
    <definedName name="_flr38" localSheetId="13">#REF!</definedName>
    <definedName name="_flr38">#REF!</definedName>
    <definedName name="_flr39" localSheetId="9">#REF!</definedName>
    <definedName name="_flr39" localSheetId="12">#REF!</definedName>
    <definedName name="_flr39" localSheetId="13">#REF!</definedName>
    <definedName name="_flr39">#REF!</definedName>
    <definedName name="_flr40" localSheetId="9">#REF!</definedName>
    <definedName name="_flr40" localSheetId="12">#REF!</definedName>
    <definedName name="_flr40" localSheetId="13">#REF!</definedName>
    <definedName name="_flr40">#REF!</definedName>
    <definedName name="_flr41" localSheetId="9">#REF!</definedName>
    <definedName name="_flr41" localSheetId="12">#REF!</definedName>
    <definedName name="_flr41" localSheetId="13">#REF!</definedName>
    <definedName name="_flr41">#REF!</definedName>
    <definedName name="_flr42" localSheetId="9">#REF!</definedName>
    <definedName name="_flr42" localSheetId="12">#REF!</definedName>
    <definedName name="_flr42" localSheetId="13">#REF!</definedName>
    <definedName name="_flr42">#REF!</definedName>
    <definedName name="_flr43" localSheetId="9">#REF!</definedName>
    <definedName name="_flr43" localSheetId="12">#REF!</definedName>
    <definedName name="_flr43" localSheetId="13">#REF!</definedName>
    <definedName name="_flr43">#REF!</definedName>
    <definedName name="_flr44" localSheetId="9">#REF!</definedName>
    <definedName name="_flr44" localSheetId="12">#REF!</definedName>
    <definedName name="_flr44" localSheetId="13">#REF!</definedName>
    <definedName name="_flr44">#REF!</definedName>
    <definedName name="_flr45" localSheetId="9">#REF!</definedName>
    <definedName name="_flr45" localSheetId="12">#REF!</definedName>
    <definedName name="_flr45" localSheetId="13">#REF!</definedName>
    <definedName name="_flr45">#REF!</definedName>
    <definedName name="_flr46" localSheetId="9">#REF!</definedName>
    <definedName name="_flr46" localSheetId="12">#REF!</definedName>
    <definedName name="_flr46" localSheetId="13">#REF!</definedName>
    <definedName name="_flr46">#REF!</definedName>
    <definedName name="_flr47" localSheetId="9">#REF!</definedName>
    <definedName name="_flr47" localSheetId="12">#REF!</definedName>
    <definedName name="_flr47" localSheetId="13">#REF!</definedName>
    <definedName name="_flr47">#REF!</definedName>
    <definedName name="_flr48" localSheetId="9">#REF!</definedName>
    <definedName name="_flr48" localSheetId="12">#REF!</definedName>
    <definedName name="_flr48" localSheetId="13">#REF!</definedName>
    <definedName name="_flr48">#REF!</definedName>
    <definedName name="_flr49" localSheetId="9">#REF!</definedName>
    <definedName name="_flr49" localSheetId="12">#REF!</definedName>
    <definedName name="_flr49" localSheetId="13">#REF!</definedName>
    <definedName name="_flr49">#REF!</definedName>
    <definedName name="_flr50" localSheetId="9">#REF!</definedName>
    <definedName name="_flr50" localSheetId="12">#REF!</definedName>
    <definedName name="_flr50" localSheetId="13">#REF!</definedName>
    <definedName name="_flr50">#REF!</definedName>
    <definedName name="_flr51" localSheetId="9">#REF!</definedName>
    <definedName name="_flr51" localSheetId="12">#REF!</definedName>
    <definedName name="_flr51" localSheetId="13">#REF!</definedName>
    <definedName name="_flr51">#REF!</definedName>
    <definedName name="_flr52" localSheetId="9">#REF!</definedName>
    <definedName name="_flr52" localSheetId="12">#REF!</definedName>
    <definedName name="_flr52" localSheetId="13">#REF!</definedName>
    <definedName name="_flr52">#REF!</definedName>
    <definedName name="_flr53" localSheetId="9">#REF!</definedName>
    <definedName name="_flr53" localSheetId="12">#REF!</definedName>
    <definedName name="_flr53" localSheetId="13">#REF!</definedName>
    <definedName name="_flr53">#REF!</definedName>
    <definedName name="_flr54" localSheetId="9">#REF!</definedName>
    <definedName name="_flr54" localSheetId="12">#REF!</definedName>
    <definedName name="_flr54" localSheetId="13">#REF!</definedName>
    <definedName name="_flr54">#REF!</definedName>
    <definedName name="_flr55" localSheetId="9">#REF!</definedName>
    <definedName name="_flr55" localSheetId="12">#REF!</definedName>
    <definedName name="_flr55" localSheetId="13">#REF!</definedName>
    <definedName name="_flr55">#REF!</definedName>
    <definedName name="_flr56" localSheetId="9">#REF!</definedName>
    <definedName name="_flr56" localSheetId="12">#REF!</definedName>
    <definedName name="_flr56" localSheetId="13">#REF!</definedName>
    <definedName name="_flr56">#REF!</definedName>
    <definedName name="_flr57" localSheetId="9">#REF!</definedName>
    <definedName name="_flr57" localSheetId="12">#REF!</definedName>
    <definedName name="_flr57" localSheetId="13">#REF!</definedName>
    <definedName name="_flr57">#REF!</definedName>
    <definedName name="_fmd150" localSheetId="9">#REF!</definedName>
    <definedName name="_fmd150" localSheetId="12">#REF!</definedName>
    <definedName name="_fmd150" localSheetId="14">#REF!</definedName>
    <definedName name="_fmd150" localSheetId="11">#REF!</definedName>
    <definedName name="_fmd150" localSheetId="10">#REF!</definedName>
    <definedName name="_fmd150" localSheetId="7">#REF!</definedName>
    <definedName name="_fmd150" localSheetId="8">#REF!</definedName>
    <definedName name="_fmd150" localSheetId="13">#REF!</definedName>
    <definedName name="_fmd150">#REF!</definedName>
    <definedName name="_frc2495" localSheetId="9">#REF!</definedName>
    <definedName name="_frc2495" localSheetId="12">#REF!</definedName>
    <definedName name="_frc2495" localSheetId="13">#REF!</definedName>
    <definedName name="_frc2495">#REF!</definedName>
    <definedName name="_frc41010" localSheetId="9">#REF!</definedName>
    <definedName name="_frc41010" localSheetId="12">#REF!</definedName>
    <definedName name="_frc41010" localSheetId="13">#REF!</definedName>
    <definedName name="_frc41010">#REF!</definedName>
    <definedName name="_frc495" localSheetId="9">#REF!</definedName>
    <definedName name="_frc495" localSheetId="12">#REF!</definedName>
    <definedName name="_frc495" localSheetId="13">#REF!</definedName>
    <definedName name="_frc495">#REF!</definedName>
    <definedName name="_ftv10" localSheetId="9">#REF!</definedName>
    <definedName name="_ftv10" localSheetId="12">#REF!</definedName>
    <definedName name="_ftv10" localSheetId="13">#REF!</definedName>
    <definedName name="_ftv10">#REF!</definedName>
    <definedName name="_ftv2" localSheetId="9">#REF!</definedName>
    <definedName name="_ftv2" localSheetId="12">#REF!</definedName>
    <definedName name="_ftv2" localSheetId="13">#REF!</definedName>
    <definedName name="_ftv2">#REF!</definedName>
    <definedName name="_ftv3" localSheetId="9">#REF!</definedName>
    <definedName name="_ftv3" localSheetId="12">#REF!</definedName>
    <definedName name="_ftv3" localSheetId="13">#REF!</definedName>
    <definedName name="_ftv3">#REF!</definedName>
    <definedName name="_ftv4" localSheetId="9">#REF!</definedName>
    <definedName name="_ftv4" localSheetId="12">#REF!</definedName>
    <definedName name="_ftv4" localSheetId="13">#REF!</definedName>
    <definedName name="_ftv4">#REF!</definedName>
    <definedName name="_ftv5" localSheetId="9">#REF!</definedName>
    <definedName name="_ftv5" localSheetId="12">#REF!</definedName>
    <definedName name="_ftv5" localSheetId="13">#REF!</definedName>
    <definedName name="_ftv5">#REF!</definedName>
    <definedName name="_ftv6" localSheetId="9">#REF!</definedName>
    <definedName name="_ftv6" localSheetId="12">#REF!</definedName>
    <definedName name="_ftv6" localSheetId="13">#REF!</definedName>
    <definedName name="_ftv6">#REF!</definedName>
    <definedName name="_ftv8" localSheetId="9">#REF!</definedName>
    <definedName name="_ftv8" localSheetId="12">#REF!</definedName>
    <definedName name="_ftv8" localSheetId="13">#REF!</definedName>
    <definedName name="_ftv8">#REF!</definedName>
    <definedName name="_fxj2" localSheetId="9">#REF!</definedName>
    <definedName name="_fxj2" localSheetId="12">#REF!</definedName>
    <definedName name="_fxj2" localSheetId="13">#REF!</definedName>
    <definedName name="_fxj2">#REF!</definedName>
    <definedName name="_fxj3" localSheetId="9">#REF!</definedName>
    <definedName name="_fxj3" localSheetId="12">#REF!</definedName>
    <definedName name="_fxj3" localSheetId="13">#REF!</definedName>
    <definedName name="_fxj3">#REF!</definedName>
    <definedName name="_fxj4" localSheetId="9">#REF!</definedName>
    <definedName name="_fxj4" localSheetId="12">#REF!</definedName>
    <definedName name="_fxj4" localSheetId="13">#REF!</definedName>
    <definedName name="_fxj4">#REF!</definedName>
    <definedName name="_fxj5" localSheetId="9">#REF!</definedName>
    <definedName name="_fxj5" localSheetId="12">#REF!</definedName>
    <definedName name="_fxj5" localSheetId="13">#REF!</definedName>
    <definedName name="_fxj5">#REF!</definedName>
    <definedName name="_fxj6" localSheetId="9">#REF!</definedName>
    <definedName name="_fxj6" localSheetId="12">#REF!</definedName>
    <definedName name="_fxj6" localSheetId="13">#REF!</definedName>
    <definedName name="_fxj6">#REF!</definedName>
    <definedName name="_fxj8" localSheetId="9">#REF!</definedName>
    <definedName name="_fxj8" localSheetId="12">#REF!</definedName>
    <definedName name="_fxj8" localSheetId="13">#REF!</definedName>
    <definedName name="_fxj8">#REF!</definedName>
    <definedName name="_gip250" localSheetId="9">#REF!</definedName>
    <definedName name="_gip250" localSheetId="12">#REF!</definedName>
    <definedName name="_gip250" localSheetId="13">#REF!</definedName>
    <definedName name="_gip250">#REF!</definedName>
    <definedName name="_gip300" localSheetId="9">#REF!</definedName>
    <definedName name="_gip300" localSheetId="12">#REF!</definedName>
    <definedName name="_gip300" localSheetId="13">#REF!</definedName>
    <definedName name="_gip300">#REF!</definedName>
    <definedName name="_gk2" localSheetId="9" hidden="1">#REF!</definedName>
    <definedName name="_gk2" localSheetId="12" hidden="1">#REF!</definedName>
    <definedName name="_gk2" localSheetId="13" hidden="1">#REF!</definedName>
    <definedName name="_gk2" localSheetId="15" hidden="1">#REF!</definedName>
    <definedName name="_gk2" hidden="1">#REF!</definedName>
    <definedName name="_grc1" localSheetId="9">#REF!</definedName>
    <definedName name="_grc1" localSheetId="12">#REF!</definedName>
    <definedName name="_grc1" localSheetId="14">#REF!</definedName>
    <definedName name="_grc1" localSheetId="11">#REF!</definedName>
    <definedName name="_grc1" localSheetId="10">#REF!</definedName>
    <definedName name="_grc1" localSheetId="7">#REF!</definedName>
    <definedName name="_grc1" localSheetId="8">#REF!</definedName>
    <definedName name="_grc1" localSheetId="13">#REF!</definedName>
    <definedName name="_grc1">#REF!</definedName>
    <definedName name="_Grc4" localSheetId="9">#REF!</definedName>
    <definedName name="_Grc4" localSheetId="12">#REF!</definedName>
    <definedName name="_Grc4" localSheetId="13">#REF!</definedName>
    <definedName name="_Grc4">#REF!</definedName>
    <definedName name="_gtb40" localSheetId="9">#REF!</definedName>
    <definedName name="_gtb40" localSheetId="12">#REF!</definedName>
    <definedName name="_gtb40" localSheetId="13">#REF!</definedName>
    <definedName name="_gtb40">#REF!</definedName>
    <definedName name="_gtb50" localSheetId="9">#REF!</definedName>
    <definedName name="_gtb50" localSheetId="12">#REF!</definedName>
    <definedName name="_gtb50" localSheetId="13">#REF!</definedName>
    <definedName name="_gtb50">#REF!</definedName>
    <definedName name="_gti50" localSheetId="9">#REF!</definedName>
    <definedName name="_gti50" localSheetId="12">#REF!</definedName>
    <definedName name="_gti50" localSheetId="13">#REF!</definedName>
    <definedName name="_gti50">#REF!</definedName>
    <definedName name="_gti60" localSheetId="9">#REF!</definedName>
    <definedName name="_gti60" localSheetId="12">#REF!</definedName>
    <definedName name="_gti60" localSheetId="13">#REF!</definedName>
    <definedName name="_gti60">#REF!</definedName>
    <definedName name="_GTK40" localSheetId="9">#REF!</definedName>
    <definedName name="_GTK40" localSheetId="12">#REF!</definedName>
    <definedName name="_GTK40" localSheetId="13">#REF!</definedName>
    <definedName name="_GTK40">#REF!</definedName>
    <definedName name="_GTK50" localSheetId="9">#REF!</definedName>
    <definedName name="_GTK50" localSheetId="12">#REF!</definedName>
    <definedName name="_GTK50" localSheetId="13">#REF!</definedName>
    <definedName name="_GTK50">#REF!</definedName>
    <definedName name="_gvd1" localSheetId="9">#REF!</definedName>
    <definedName name="_gvd1" localSheetId="12">#REF!</definedName>
    <definedName name="_gvd1" localSheetId="13">#REF!</definedName>
    <definedName name="_gvd1">#REF!</definedName>
    <definedName name="_gvd10" localSheetId="9">#REF!</definedName>
    <definedName name="_gvd10" localSheetId="12">#REF!</definedName>
    <definedName name="_gvd10" localSheetId="13">#REF!</definedName>
    <definedName name="_gvd10">#REF!</definedName>
    <definedName name="_gvd100" localSheetId="9">#REF!</definedName>
    <definedName name="_gvd100" localSheetId="12">#REF!</definedName>
    <definedName name="_gvd100" localSheetId="14">#REF!</definedName>
    <definedName name="_gvd100" localSheetId="11">#REF!</definedName>
    <definedName name="_gvd100" localSheetId="10">#REF!</definedName>
    <definedName name="_gvd100" localSheetId="7">#REF!</definedName>
    <definedName name="_gvd100" localSheetId="8">#REF!</definedName>
    <definedName name="_gvd100" localSheetId="13">#REF!</definedName>
    <definedName name="_gvd100">#REF!</definedName>
    <definedName name="_gvd15" localSheetId="9">#REF!</definedName>
    <definedName name="_gvd15" localSheetId="12">#REF!</definedName>
    <definedName name="_gvd15" localSheetId="14">#REF!</definedName>
    <definedName name="_gvd15" localSheetId="11">#REF!</definedName>
    <definedName name="_gvd15" localSheetId="10">#REF!</definedName>
    <definedName name="_gvd15" localSheetId="7">#REF!</definedName>
    <definedName name="_gvd15" localSheetId="8">#REF!</definedName>
    <definedName name="_gvd15" localSheetId="13">#REF!</definedName>
    <definedName name="_gvd15">#REF!</definedName>
    <definedName name="_gvd150" localSheetId="9">#REF!</definedName>
    <definedName name="_gvd150" localSheetId="12">#REF!</definedName>
    <definedName name="_gvd150" localSheetId="14">#REF!</definedName>
    <definedName name="_gvd150" localSheetId="11">#REF!</definedName>
    <definedName name="_gvd150" localSheetId="10">#REF!</definedName>
    <definedName name="_gvd150" localSheetId="7">#REF!</definedName>
    <definedName name="_gvd150" localSheetId="8">#REF!</definedName>
    <definedName name="_gvd150" localSheetId="13">#REF!</definedName>
    <definedName name="_gvd150">#REF!</definedName>
    <definedName name="_gvd2" localSheetId="9">#REF!</definedName>
    <definedName name="_gvd2" localSheetId="12">#REF!</definedName>
    <definedName name="_gvd2" localSheetId="13">#REF!</definedName>
    <definedName name="_gvd2">#REF!</definedName>
    <definedName name="_gvd25" localSheetId="9">#REF!</definedName>
    <definedName name="_gvd25" localSheetId="12">#REF!</definedName>
    <definedName name="_gvd25" localSheetId="14">#REF!</definedName>
    <definedName name="_gvd25" localSheetId="11">#REF!</definedName>
    <definedName name="_gvd25" localSheetId="10">#REF!</definedName>
    <definedName name="_gvd25" localSheetId="7">#REF!</definedName>
    <definedName name="_gvd25" localSheetId="8">#REF!</definedName>
    <definedName name="_gvd25" localSheetId="13">#REF!</definedName>
    <definedName name="_gvd25">#REF!</definedName>
    <definedName name="_gvd3" localSheetId="9">#REF!</definedName>
    <definedName name="_gvd3" localSheetId="12">#REF!</definedName>
    <definedName name="_gvd3" localSheetId="13">#REF!</definedName>
    <definedName name="_gvd3">#REF!</definedName>
    <definedName name="_gvd4" localSheetId="9">#REF!</definedName>
    <definedName name="_gvd4" localSheetId="12">#REF!</definedName>
    <definedName name="_gvd4" localSheetId="13">#REF!</definedName>
    <definedName name="_gvd4">#REF!</definedName>
    <definedName name="_gvd5" localSheetId="9">#REF!</definedName>
    <definedName name="_gvd5" localSheetId="12">#REF!</definedName>
    <definedName name="_gvd5" localSheetId="13">#REF!</definedName>
    <definedName name="_gvd5">#REF!</definedName>
    <definedName name="_gvd50" localSheetId="9">#REF!</definedName>
    <definedName name="_gvd50" localSheetId="12">#REF!</definedName>
    <definedName name="_gvd50" localSheetId="14">#REF!</definedName>
    <definedName name="_gvd50" localSheetId="11">#REF!</definedName>
    <definedName name="_gvd50" localSheetId="10">#REF!</definedName>
    <definedName name="_gvd50" localSheetId="7">#REF!</definedName>
    <definedName name="_gvd50" localSheetId="8">#REF!</definedName>
    <definedName name="_gvd50" localSheetId="13">#REF!</definedName>
    <definedName name="_gvd50">#REF!</definedName>
    <definedName name="_gvd6" localSheetId="9">#REF!</definedName>
    <definedName name="_gvd6" localSheetId="12">#REF!</definedName>
    <definedName name="_gvd6" localSheetId="13">#REF!</definedName>
    <definedName name="_gvd6">#REF!</definedName>
    <definedName name="_gvd65" localSheetId="9">#REF!</definedName>
    <definedName name="_gvd65" localSheetId="12">#REF!</definedName>
    <definedName name="_gvd65" localSheetId="14">#REF!</definedName>
    <definedName name="_gvd65" localSheetId="11">#REF!</definedName>
    <definedName name="_gvd65" localSheetId="10">#REF!</definedName>
    <definedName name="_gvd65" localSheetId="7">#REF!</definedName>
    <definedName name="_gvd65" localSheetId="8">#REF!</definedName>
    <definedName name="_gvd65" localSheetId="13">#REF!</definedName>
    <definedName name="_gvd65">#REF!</definedName>
    <definedName name="_gvd8" localSheetId="9">#REF!</definedName>
    <definedName name="_gvd8" localSheetId="12">#REF!</definedName>
    <definedName name="_gvd8" localSheetId="13">#REF!</definedName>
    <definedName name="_gvd8">#REF!</definedName>
    <definedName name="_H66773" localSheetId="9">#REF!</definedName>
    <definedName name="_H66773" localSheetId="12">#REF!</definedName>
    <definedName name="_H66773" localSheetId="13">#REF!</definedName>
    <definedName name="_H66773">#REF!</definedName>
    <definedName name="_HAL1" localSheetId="9">#REF!</definedName>
    <definedName name="_HAL1" localSheetId="12">#REF!</definedName>
    <definedName name="_HAL1" localSheetId="14">#REF!</definedName>
    <definedName name="_HAL1" localSheetId="11">#REF!</definedName>
    <definedName name="_HAL1" localSheetId="10">#REF!</definedName>
    <definedName name="_HAL1" localSheetId="7">#REF!</definedName>
    <definedName name="_HAL1" localSheetId="8">#REF!</definedName>
    <definedName name="_HAL1" localSheetId="13">#REF!</definedName>
    <definedName name="_HAL1">#REF!</definedName>
    <definedName name="_HAL2" localSheetId="9">#REF!</definedName>
    <definedName name="_HAL2" localSheetId="12">#REF!</definedName>
    <definedName name="_HAL2" localSheetId="14">#REF!</definedName>
    <definedName name="_HAL2" localSheetId="11">#REF!</definedName>
    <definedName name="_HAL2" localSheetId="10">#REF!</definedName>
    <definedName name="_HAL2" localSheetId="7">#REF!</definedName>
    <definedName name="_HAL2" localSheetId="8">#REF!</definedName>
    <definedName name="_HAL2" localSheetId="13">#REF!</definedName>
    <definedName name="_HAL2">#REF!</definedName>
    <definedName name="_HAL3" localSheetId="9">#REF!</definedName>
    <definedName name="_HAL3" localSheetId="12">#REF!</definedName>
    <definedName name="_HAL3" localSheetId="14">#REF!</definedName>
    <definedName name="_HAL3" localSheetId="11">#REF!</definedName>
    <definedName name="_HAL3" localSheetId="10">#REF!</definedName>
    <definedName name="_HAL3" localSheetId="7">#REF!</definedName>
    <definedName name="_HAL3" localSheetId="8">#REF!</definedName>
    <definedName name="_HAL3" localSheetId="13">#REF!</definedName>
    <definedName name="_HAL3">#REF!</definedName>
    <definedName name="_HAL4" localSheetId="9">#REF!</definedName>
    <definedName name="_HAL4" localSheetId="12">#REF!</definedName>
    <definedName name="_HAL4" localSheetId="14">#REF!</definedName>
    <definedName name="_HAL4" localSheetId="11">#REF!</definedName>
    <definedName name="_HAL4" localSheetId="10">#REF!</definedName>
    <definedName name="_HAL4" localSheetId="7">#REF!</definedName>
    <definedName name="_HAL4" localSheetId="8">#REF!</definedName>
    <definedName name="_HAL4" localSheetId="13">#REF!</definedName>
    <definedName name="_HAL4">#REF!</definedName>
    <definedName name="_HAL5" localSheetId="9">#REF!</definedName>
    <definedName name="_HAL5" localSheetId="12">#REF!</definedName>
    <definedName name="_HAL5" localSheetId="14">#REF!</definedName>
    <definedName name="_HAL5" localSheetId="11">#REF!</definedName>
    <definedName name="_HAL5" localSheetId="10">#REF!</definedName>
    <definedName name="_HAL5" localSheetId="7">#REF!</definedName>
    <definedName name="_HAL5" localSheetId="8">#REF!</definedName>
    <definedName name="_HAL5" localSheetId="13">#REF!</definedName>
    <definedName name="_HAL5">#REF!</definedName>
    <definedName name="_HAL6" localSheetId="9">#REF!</definedName>
    <definedName name="_HAL6" localSheetId="12">#REF!</definedName>
    <definedName name="_HAL6" localSheetId="14">#REF!</definedName>
    <definedName name="_HAL6" localSheetId="11">#REF!</definedName>
    <definedName name="_HAL6" localSheetId="10">#REF!</definedName>
    <definedName name="_HAL6" localSheetId="7">#REF!</definedName>
    <definedName name="_HAL6" localSheetId="8">#REF!</definedName>
    <definedName name="_HAL6" localSheetId="13">#REF!</definedName>
    <definedName name="_HAL6">#REF!</definedName>
    <definedName name="_HAL7" localSheetId="9">#REF!</definedName>
    <definedName name="_HAL7" localSheetId="12">#REF!</definedName>
    <definedName name="_HAL7" localSheetId="14">#REF!</definedName>
    <definedName name="_HAL7" localSheetId="11">#REF!</definedName>
    <definedName name="_HAL7" localSheetId="10">#REF!</definedName>
    <definedName name="_HAL7" localSheetId="7">#REF!</definedName>
    <definedName name="_HAL7" localSheetId="8">#REF!</definedName>
    <definedName name="_HAL7" localSheetId="13">#REF!</definedName>
    <definedName name="_HAL7">#REF!</definedName>
    <definedName name="_HAL8" localSheetId="9">#REF!</definedName>
    <definedName name="_HAL8" localSheetId="12">#REF!</definedName>
    <definedName name="_HAL8" localSheetId="14">#REF!</definedName>
    <definedName name="_HAL8" localSheetId="11">#REF!</definedName>
    <definedName name="_HAL8" localSheetId="10">#REF!</definedName>
    <definedName name="_HAL8" localSheetId="7">#REF!</definedName>
    <definedName name="_HAL8" localSheetId="8">#REF!</definedName>
    <definedName name="_HAL8" localSheetId="13">#REF!</definedName>
    <definedName name="_HAL8">#REF!</definedName>
    <definedName name="_hdw1" localSheetId="9">#REF!</definedName>
    <definedName name="_hdw1" localSheetId="12">#REF!</definedName>
    <definedName name="_hdw1" localSheetId="14">#REF!</definedName>
    <definedName name="_hdw1" localSheetId="11">#REF!</definedName>
    <definedName name="_hdw1" localSheetId="10">#REF!</definedName>
    <definedName name="_hdw1" localSheetId="7">#REF!</definedName>
    <definedName name="_hdw1" localSheetId="8">#REF!</definedName>
    <definedName name="_hdw1" localSheetId="13">#REF!</definedName>
    <definedName name="_hdw1">#REF!</definedName>
    <definedName name="_HPS3" localSheetId="9">#REF!</definedName>
    <definedName name="_HPS3" localSheetId="12">#REF!</definedName>
    <definedName name="_HPS3" localSheetId="13">#REF!</definedName>
    <definedName name="_HPS3">#REF!</definedName>
    <definedName name="_Ibr1" localSheetId="9">#REF!</definedName>
    <definedName name="_Ibr1" localSheetId="12">#REF!</definedName>
    <definedName name="_Ibr1" localSheetId="13">#REF!</definedName>
    <definedName name="_Ibr1">#REF!</definedName>
    <definedName name="_int1" localSheetId="9">#REF!</definedName>
    <definedName name="_int1" localSheetId="12">#REF!</definedName>
    <definedName name="_int1" localSheetId="13">#REF!</definedName>
    <definedName name="_int1">#REF!</definedName>
    <definedName name="_int2" localSheetId="9">#REF!</definedName>
    <definedName name="_int2" localSheetId="12">#REF!</definedName>
    <definedName name="_int2" localSheetId="13">#REF!</definedName>
    <definedName name="_int2">#REF!</definedName>
    <definedName name="_JAC10" localSheetId="9">#REF!</definedName>
    <definedName name="_JAC10" localSheetId="12">#REF!</definedName>
    <definedName name="_JAC10" localSheetId="13">#REF!</definedName>
    <definedName name="_JAC10">#REF!</definedName>
    <definedName name="_JAC20" localSheetId="9">#REF!</definedName>
    <definedName name="_JAC20" localSheetId="12">#REF!</definedName>
    <definedName name="_JAC20" localSheetId="13">#REF!</definedName>
    <definedName name="_JAC20">#REF!</definedName>
    <definedName name="_JAC30" localSheetId="9">#REF!</definedName>
    <definedName name="_JAC30" localSheetId="12">#REF!</definedName>
    <definedName name="_JAC30" localSheetId="13">#REF!</definedName>
    <definedName name="_JAC30">#REF!</definedName>
    <definedName name="_jk64" localSheetId="9">#REF!</definedName>
    <definedName name="_jk64" localSheetId="12">#REF!</definedName>
    <definedName name="_jk64" localSheetId="13">#REF!</definedName>
    <definedName name="_jk64">#REF!</definedName>
    <definedName name="_jum4" localSheetId="9">#REF!</definedName>
    <definedName name="_jum4" localSheetId="12">#REF!</definedName>
    <definedName name="_jum4" localSheetId="13">#REF!</definedName>
    <definedName name="_jum4">#REF!</definedName>
    <definedName name="_jum5" localSheetId="9">#REF!</definedName>
    <definedName name="_jum5" localSheetId="12">#REF!</definedName>
    <definedName name="_jum5" localSheetId="13">#REF!</definedName>
    <definedName name="_jum5">#REF!</definedName>
    <definedName name="_k.125" localSheetId="9">#REF!</definedName>
    <definedName name="_k.125" localSheetId="12">#REF!</definedName>
    <definedName name="_k.125" localSheetId="13">#REF!</definedName>
    <definedName name="_k.125">#REF!</definedName>
    <definedName name="_k.175" localSheetId="9">#REF!</definedName>
    <definedName name="_k.175" localSheetId="12">#REF!</definedName>
    <definedName name="_k.175" localSheetId="13">#REF!</definedName>
    <definedName name="_k.175">#REF!</definedName>
    <definedName name="_k.225" localSheetId="9">#REF!</definedName>
    <definedName name="_k.225" localSheetId="12">#REF!</definedName>
    <definedName name="_k.225" localSheetId="13">#REF!</definedName>
    <definedName name="_k.225">#REF!</definedName>
    <definedName name="_k250">#REF!</definedName>
    <definedName name="_kap11000" localSheetId="9">#REF!</definedName>
    <definedName name="_kap11000" localSheetId="12">#REF!</definedName>
    <definedName name="_kap11000" localSheetId="13">#REF!</definedName>
    <definedName name="_kap11000">#REF!</definedName>
    <definedName name="_kap2200" localSheetId="9">#REF!</definedName>
    <definedName name="_kap2200" localSheetId="12">#REF!</definedName>
    <definedName name="_kap2200" localSheetId="13">#REF!</definedName>
    <definedName name="_kap2200">#REF!</definedName>
    <definedName name="_kap3000" localSheetId="9">#REF!</definedName>
    <definedName name="_kap3000" localSheetId="12">#REF!</definedName>
    <definedName name="_kap3000" localSheetId="13">#REF!</definedName>
    <definedName name="_kap3000">#REF!</definedName>
    <definedName name="_kap4500" localSheetId="9">#REF!</definedName>
    <definedName name="_kap4500" localSheetId="12">#REF!</definedName>
    <definedName name="_kap4500" localSheetId="13">#REF!</definedName>
    <definedName name="_kap4500">#REF!</definedName>
    <definedName name="_kap5500" localSheetId="9">#REF!</definedName>
    <definedName name="_kap5500" localSheetId="12">#REF!</definedName>
    <definedName name="_kap5500" localSheetId="13">#REF!</definedName>
    <definedName name="_kap5500">#REF!</definedName>
    <definedName name="_kap6500" localSheetId="9">#REF!</definedName>
    <definedName name="_kap6500" localSheetId="12">#REF!</definedName>
    <definedName name="_kap6500" localSheetId="13">#REF!</definedName>
    <definedName name="_kap6500">#REF!</definedName>
    <definedName name="_kap9000" localSheetId="9">#REF!</definedName>
    <definedName name="_kap9000" localSheetId="12">#REF!</definedName>
    <definedName name="_kap9000" localSheetId="13">#REF!</definedName>
    <definedName name="_kap9000">#REF!</definedName>
    <definedName name="_kco7" localSheetId="9">#REF!</definedName>
    <definedName name="_kco7" localSheetId="12">#REF!</definedName>
    <definedName name="_kco7" localSheetId="13">#REF!</definedName>
    <definedName name="_kco7">#REF!</definedName>
    <definedName name="_ke1" localSheetId="9">#REF!</definedName>
    <definedName name="_ke1" localSheetId="12">#REF!</definedName>
    <definedName name="_ke1" localSheetId="13">#REF!</definedName>
    <definedName name="_ke1">#REF!</definedName>
    <definedName name="_ke2" localSheetId="9">#REF!</definedName>
    <definedName name="_ke2" localSheetId="12">#REF!</definedName>
    <definedName name="_ke2" localSheetId="13">#REF!</definedName>
    <definedName name="_ke2">#REF!</definedName>
    <definedName name="_ke3" localSheetId="9">#REF!</definedName>
    <definedName name="_ke3" localSheetId="12">#REF!</definedName>
    <definedName name="_ke3" localSheetId="13">#REF!</definedName>
    <definedName name="_ke3">#REF!</definedName>
    <definedName name="_ke4" localSheetId="9">#REF!</definedName>
    <definedName name="_ke4" localSheetId="12">#REF!</definedName>
    <definedName name="_ke4" localSheetId="13">#REF!</definedName>
    <definedName name="_ke4">#REF!</definedName>
    <definedName name="_ker2020" localSheetId="9">#REF!</definedName>
    <definedName name="_ker2020" localSheetId="12">#REF!</definedName>
    <definedName name="_ker2020" localSheetId="13">#REF!</definedName>
    <definedName name="_ker2020">#REF!</definedName>
    <definedName name="_ker2025" localSheetId="9">#REF!</definedName>
    <definedName name="_ker2025" localSheetId="12">#REF!</definedName>
    <definedName name="_ker2025" localSheetId="13">#REF!</definedName>
    <definedName name="_ker2025">#REF!</definedName>
    <definedName name="_ker3030" localSheetId="9">#REF!</definedName>
    <definedName name="_ker3030" localSheetId="12">#REF!</definedName>
    <definedName name="_ker3030" localSheetId="13">#REF!</definedName>
    <definedName name="_ker3030">#REF!</definedName>
    <definedName name="_KET1" localSheetId="9">#REF!</definedName>
    <definedName name="_KET1" localSheetId="12">#REF!</definedName>
    <definedName name="_KET1" localSheetId="13">#REF!</definedName>
    <definedName name="_KET1">#REF!</definedName>
    <definedName name="_KET2" localSheetId="9">#REF!</definedName>
    <definedName name="_KET2" localSheetId="12">#REF!</definedName>
    <definedName name="_KET2" localSheetId="13">#REF!</definedName>
    <definedName name="_KET2">#REF!</definedName>
    <definedName name="_KET3" localSheetId="9">#REF!</definedName>
    <definedName name="_KET3" localSheetId="12">#REF!</definedName>
    <definedName name="_KET3" localSheetId="13">#REF!</definedName>
    <definedName name="_KET3">#REF!</definedName>
    <definedName name="_KET4" localSheetId="9">#REF!</definedName>
    <definedName name="_KET4" localSheetId="12">#REF!</definedName>
    <definedName name="_KET4" localSheetId="13">#REF!</definedName>
    <definedName name="_KET4">#REF!</definedName>
    <definedName name="_KET5" localSheetId="9">#REF!</definedName>
    <definedName name="_KET5" localSheetId="12">#REF!</definedName>
    <definedName name="_KET5" localSheetId="13">#REF!</definedName>
    <definedName name="_KET5">#REF!</definedName>
    <definedName name="_KET6" localSheetId="9">#REF!</definedName>
    <definedName name="_KET6" localSheetId="12">#REF!</definedName>
    <definedName name="_KET6" localSheetId="13">#REF!</definedName>
    <definedName name="_KET6">#REF!</definedName>
    <definedName name="_KET7" localSheetId="9">#REF!</definedName>
    <definedName name="_KET7" localSheetId="12">#REF!</definedName>
    <definedName name="_KET7" localSheetId="13">#REF!</definedName>
    <definedName name="_KET7">#REF!</definedName>
    <definedName name="_Key1" localSheetId="9" hidden="1">#REF!</definedName>
    <definedName name="_Key1" localSheetId="12" hidden="1">#REF!</definedName>
    <definedName name="_Key1" localSheetId="14" hidden="1">#REF!</definedName>
    <definedName name="_Key1" localSheetId="11" hidden="1">#REF!</definedName>
    <definedName name="_Key1" localSheetId="10" hidden="1">#REF!</definedName>
    <definedName name="_Key1" localSheetId="7" hidden="1">#REF!</definedName>
    <definedName name="_Key1" localSheetId="8" hidden="1">#REF!</definedName>
    <definedName name="_Key1" localSheetId="13" hidden="1">#REF!</definedName>
    <definedName name="_Key1" localSheetId="15" hidden="1">#REF!</definedName>
    <definedName name="_Key1">#REF!</definedName>
    <definedName name="_Key2" localSheetId="15" hidden="1">#REF!</definedName>
    <definedName name="_Key2">#REF!</definedName>
    <definedName name="_kht20" localSheetId="9">#REF!</definedName>
    <definedName name="_kht20" localSheetId="12">#REF!</definedName>
    <definedName name="_kht20" localSheetId="13">#REF!</definedName>
    <definedName name="_kht20">#REF!</definedName>
    <definedName name="_kht40" localSheetId="9">#REF!</definedName>
    <definedName name="_kht40" localSheetId="12">#REF!</definedName>
    <definedName name="_kht40" localSheetId="13">#REF!</definedName>
    <definedName name="_kht40">#REF!</definedName>
    <definedName name="_kht50" localSheetId="9">#REF!</definedName>
    <definedName name="_kht50" localSheetId="12">#REF!</definedName>
    <definedName name="_kht50" localSheetId="13">#REF!</definedName>
    <definedName name="_kht50">#REF!</definedName>
    <definedName name="_ko2" localSheetId="9">#REF!</definedName>
    <definedName name="_ko2" localSheetId="12">#REF!</definedName>
    <definedName name="_ko2" localSheetId="13">#REF!</definedName>
    <definedName name="_ko2">#REF!</definedName>
    <definedName name="_kof1">#REF!</definedName>
    <definedName name="_kor1" localSheetId="9">#REF!</definedName>
    <definedName name="_kor1" localSheetId="12">#REF!</definedName>
    <definedName name="_kor1" localSheetId="13">#REF!</definedName>
    <definedName name="_kor1">#REF!</definedName>
    <definedName name="_kor2" localSheetId="9">#REF!</definedName>
    <definedName name="_kor2" localSheetId="12">#REF!</definedName>
    <definedName name="_kor2" localSheetId="13">#REF!</definedName>
    <definedName name="_kor2">#REF!</definedName>
    <definedName name="_kp30" localSheetId="9">#REF!</definedName>
    <definedName name="_kp30" localSheetId="12">#REF!</definedName>
    <definedName name="_kp30" localSheetId="13">#REF!</definedName>
    <definedName name="_kp30">#REF!</definedName>
    <definedName name="_ks303" localSheetId="9">#REF!</definedName>
    <definedName name="_ks303" localSheetId="12">#REF!</definedName>
    <definedName name="_ks303" localSheetId="13">#REF!</definedName>
    <definedName name="_ks303">#REF!</definedName>
    <definedName name="_ks505" localSheetId="9">#REF!</definedName>
    <definedName name="_ks505" localSheetId="12">#REF!</definedName>
    <definedName name="_ks505" localSheetId="13">#REF!</definedName>
    <definedName name="_ks505">#REF!</definedName>
    <definedName name="_LBP1" localSheetId="9">#REF!</definedName>
    <definedName name="_LBP1" localSheetId="12">#REF!</definedName>
    <definedName name="_LBP1" localSheetId="14">#REF!</definedName>
    <definedName name="_LBP1" localSheetId="11">#REF!</definedName>
    <definedName name="_LBP1" localSheetId="10">#REF!</definedName>
    <definedName name="_LBP1" localSheetId="7">#REF!</definedName>
    <definedName name="_LBP1" localSheetId="8">#REF!</definedName>
    <definedName name="_LBP1" localSheetId="13">#REF!</definedName>
    <definedName name="_LBP1">#REF!</definedName>
    <definedName name="_LBP2" localSheetId="9">#REF!</definedName>
    <definedName name="_LBP2" localSheetId="12">#REF!</definedName>
    <definedName name="_LBP2" localSheetId="14">#REF!</definedName>
    <definedName name="_LBP2" localSheetId="11">#REF!</definedName>
    <definedName name="_LBP2" localSheetId="10">#REF!</definedName>
    <definedName name="_LBP2" localSheetId="7">#REF!</definedName>
    <definedName name="_LBP2" localSheetId="8">#REF!</definedName>
    <definedName name="_LBP2" localSheetId="13">#REF!</definedName>
    <definedName name="_LBP2">#REF!</definedName>
    <definedName name="_LCM2" localSheetId="9">#REF!</definedName>
    <definedName name="_LCM2" localSheetId="12">#REF!</definedName>
    <definedName name="_LCM2" localSheetId="13">#REF!</definedName>
    <definedName name="_LCM2">#REF!</definedName>
    <definedName name="_LCM3" localSheetId="9">#REF!</definedName>
    <definedName name="_LCM3" localSheetId="12">#REF!</definedName>
    <definedName name="_LCM3" localSheetId="13">#REF!</definedName>
    <definedName name="_LCM3">#REF!</definedName>
    <definedName name="_LD10" localSheetId="9">#REF!</definedName>
    <definedName name="_LD10" localSheetId="12">#REF!</definedName>
    <definedName name="_LD10" localSheetId="13">#REF!</definedName>
    <definedName name="_LD10">#REF!</definedName>
    <definedName name="_ld100" localSheetId="9">#REF!</definedName>
    <definedName name="_ld100" localSheetId="12">#REF!</definedName>
    <definedName name="_ld100" localSheetId="13">#REF!</definedName>
    <definedName name="_ld100">#REF!</definedName>
    <definedName name="_LD12" localSheetId="9">#REF!</definedName>
    <definedName name="_LD12" localSheetId="12">#REF!</definedName>
    <definedName name="_LD12" localSheetId="13">#REF!</definedName>
    <definedName name="_LD12">#REF!</definedName>
    <definedName name="_ld120" localSheetId="9">#REF!</definedName>
    <definedName name="_ld120" localSheetId="12">#REF!</definedName>
    <definedName name="_ld120" localSheetId="13">#REF!</definedName>
    <definedName name="_ld120">#REF!</definedName>
    <definedName name="_LD16" localSheetId="9">#REF!</definedName>
    <definedName name="_LD16" localSheetId="12">#REF!</definedName>
    <definedName name="_LD16" localSheetId="13">#REF!</definedName>
    <definedName name="_LD16">#REF!</definedName>
    <definedName name="_ld50" localSheetId="9">#REF!</definedName>
    <definedName name="_ld50" localSheetId="12">#REF!</definedName>
    <definedName name="_ld50" localSheetId="13">#REF!</definedName>
    <definedName name="_ld50">#REF!</definedName>
    <definedName name="_LD6" localSheetId="9">#REF!</definedName>
    <definedName name="_LD6" localSheetId="12">#REF!</definedName>
    <definedName name="_LD6" localSheetId="13">#REF!</definedName>
    <definedName name="_LD6">#REF!</definedName>
    <definedName name="_ld60" localSheetId="9">#REF!</definedName>
    <definedName name="_ld60" localSheetId="12">#REF!</definedName>
    <definedName name="_ld60" localSheetId="13">#REF!</definedName>
    <definedName name="_ld60">#REF!</definedName>
    <definedName name="_LD8" localSheetId="9">#REF!</definedName>
    <definedName name="_LD8" localSheetId="12">#REF!</definedName>
    <definedName name="_LD8" localSheetId="13">#REF!</definedName>
    <definedName name="_LD8">#REF!</definedName>
    <definedName name="_ld80" localSheetId="9">#REF!</definedName>
    <definedName name="_ld80" localSheetId="12">#REF!</definedName>
    <definedName name="_ld80" localSheetId="13">#REF!</definedName>
    <definedName name="_ld80">#REF!</definedName>
    <definedName name="_ldp60" localSheetId="9">#REF!</definedName>
    <definedName name="_ldp60" localSheetId="12">#REF!</definedName>
    <definedName name="_ldp60" localSheetId="13">#REF!</definedName>
    <definedName name="_ldp60">#REF!</definedName>
    <definedName name="_lh50" localSheetId="9">#REF!</definedName>
    <definedName name="_lh50" localSheetId="12">#REF!</definedName>
    <definedName name="_lh50" localSheetId="13">#REF!</definedName>
    <definedName name="_lh50">#REF!</definedName>
    <definedName name="_LLL01">#REF!</definedName>
    <definedName name="_LLL02">#REF!</definedName>
    <definedName name="_LLL03">#REF!</definedName>
    <definedName name="_LLL04">#REF!</definedName>
    <definedName name="_LLL05">#REF!</definedName>
    <definedName name="_LLL06">#REF!</definedName>
    <definedName name="_LLL07">#REF!</definedName>
    <definedName name="_LLL08">#REF!</definedName>
    <definedName name="_LLL09">#REF!</definedName>
    <definedName name="_LLL10">#REF!</definedName>
    <definedName name="_LLL11">#REF!</definedName>
    <definedName name="_lmb1" localSheetId="9">#REF!</definedName>
    <definedName name="_lmb1" localSheetId="12">#REF!</definedName>
    <definedName name="_lmb1" localSheetId="13">#REF!</definedName>
    <definedName name="_lmb1">#REF!</definedName>
    <definedName name="_lp100" localSheetId="9">#REF!</definedName>
    <definedName name="_lp100" localSheetId="12">#REF!</definedName>
    <definedName name="_lp100" localSheetId="13">#REF!</definedName>
    <definedName name="_lp100">#REF!</definedName>
    <definedName name="_lp300" localSheetId="9">#REF!</definedName>
    <definedName name="_lp300" localSheetId="12">#REF!</definedName>
    <definedName name="_lp300" localSheetId="13">#REF!</definedName>
    <definedName name="_lp300">#REF!</definedName>
    <definedName name="_lp36" localSheetId="9">#REF!</definedName>
    <definedName name="_lp36" localSheetId="12">#REF!</definedName>
    <definedName name="_lp36" localSheetId="13">#REF!</definedName>
    <definedName name="_lp36">#REF!</definedName>
    <definedName name="_lp500" localSheetId="9">#REF!</definedName>
    <definedName name="_lp500" localSheetId="12">#REF!</definedName>
    <definedName name="_lp500" localSheetId="13">#REF!</definedName>
    <definedName name="_lp500">#REF!</definedName>
    <definedName name="_lp60" localSheetId="9">#REF!</definedName>
    <definedName name="_lp60" localSheetId="12">#REF!</definedName>
    <definedName name="_lp60" localSheetId="13">#REF!</definedName>
    <definedName name="_lp60">#REF!</definedName>
    <definedName name="_lpl11" localSheetId="9">#REF!</definedName>
    <definedName name="_lpl11" localSheetId="12">#REF!</definedName>
    <definedName name="_lpl11" localSheetId="13">#REF!</definedName>
    <definedName name="_lpl11">#REF!</definedName>
    <definedName name="_ls100" localSheetId="9">#REF!</definedName>
    <definedName name="_ls100" localSheetId="12">#REF!</definedName>
    <definedName name="_ls100" localSheetId="13">#REF!</definedName>
    <definedName name="_ls100">#REF!</definedName>
    <definedName name="_ls50" localSheetId="9">#REF!</definedName>
    <definedName name="_ls50" localSheetId="12">#REF!</definedName>
    <definedName name="_ls50" localSheetId="13">#REF!</definedName>
    <definedName name="_ls50">#REF!</definedName>
    <definedName name="_ls60" localSheetId="9">#REF!</definedName>
    <definedName name="_ls60" localSheetId="12">#REF!</definedName>
    <definedName name="_ls60" localSheetId="13">#REF!</definedName>
    <definedName name="_ls60">#REF!</definedName>
    <definedName name="_ls80" localSheetId="9">#REF!</definedName>
    <definedName name="_ls80" localSheetId="12">#REF!</definedName>
    <definedName name="_ls80" localSheetId="13">#REF!</definedName>
    <definedName name="_ls80">#REF!</definedName>
    <definedName name="_lvL546" localSheetId="9">#REF!</definedName>
    <definedName name="_lvL546" localSheetId="12">#REF!</definedName>
    <definedName name="_lvL546" localSheetId="13">#REF!</definedName>
    <definedName name="_lvL546">#REF!</definedName>
    <definedName name="_M" localSheetId="9">#REF!</definedName>
    <definedName name="_M" localSheetId="12">#REF!</definedName>
    <definedName name="_M" localSheetId="13">#REF!</definedName>
    <definedName name="_M">#REF!</definedName>
    <definedName name="_MAC12" localSheetId="9">#REF!</definedName>
    <definedName name="_MAC12" localSheetId="12">#REF!</definedName>
    <definedName name="_MAC12" localSheetId="13">#REF!</definedName>
    <definedName name="_MAC12">#REF!</definedName>
    <definedName name="_MAC46" localSheetId="9">#REF!</definedName>
    <definedName name="_MAC46" localSheetId="12">#REF!</definedName>
    <definedName name="_MAC46" localSheetId="13">#REF!</definedName>
    <definedName name="_MAC46">#REF!</definedName>
    <definedName name="_mas1" localSheetId="12">{"Book1","4.09 FLORA DAN FAUNA.xls","4.22 PERLENGKAPAN SEKOLAH.xls"}</definedName>
    <definedName name="_mas1">{"Book1","4.09 FLORA DAN FAUNA.xls","4.22 PERLENGKAPAN SEKOLAH.xls"}</definedName>
    <definedName name="_mas12" localSheetId="12">{"Book1","4.09 FLORA DAN FAUNA.xls","4.22 PERLENGKAPAN SEKOLAH.xls"}</definedName>
    <definedName name="_mas12">{"Book1","4.09 FLORA DAN FAUNA.xls","4.22 PERLENGKAPAN SEKOLAH.xls"}</definedName>
    <definedName name="_mas2" localSheetId="12">{"Book1","4.09 FLORA DAN FAUNA.xls","4.22 PERLENGKAPAN SEKOLAH.xls"}</definedName>
    <definedName name="_mas2">{"Book1","4.09 FLORA DAN FAUNA.xls","4.22 PERLENGKAPAN SEKOLAH.xls"}</definedName>
    <definedName name="_mas4" localSheetId="12">{"Book1","4.09 FLORA DAN FAUNA.xls","4.22 PERLENGKAPAN SEKOLAH.xls"}</definedName>
    <definedName name="_mas4">{"Book1","4.09 FLORA DAN FAUNA.xls","4.22 PERLENGKAPAN SEKOLAH.xls"}</definedName>
    <definedName name="_mas5" localSheetId="12">{"Book1","4.09 FLORA DAN FAUNA.xls","4.22 PERLENGKAPAN SEKOLAH.xls"}</definedName>
    <definedName name="_mas5">{"Book1","4.09 FLORA DAN FAUNA.xls","4.22 PERLENGKAPAN SEKOLAH.xls"}</definedName>
    <definedName name="_mas6" localSheetId="12">{"Book1","4.09 FLORA DAN FAUNA.xls","4.22 PERLENGKAPAN SEKOLAH.xls"}</definedName>
    <definedName name="_mas6">{"Book1","4.09 FLORA DAN FAUNA.xls","4.22 PERLENGKAPAN SEKOLAH.xls"}</definedName>
    <definedName name="_mas7" localSheetId="12">{"Book1","4.09 FLORA DAN FAUNA.xls","4.22 PERLENGKAPAN SEKOLAH.xls"}</definedName>
    <definedName name="_mas7">{"Book1","4.09 FLORA DAN FAUNA.xls","4.22 PERLENGKAPAN SEKOLAH.xls"}</definedName>
    <definedName name="_mas8" localSheetId="12">{"Book1","4.09 FLORA DAN FAUNA.xls","4.22 PERLENGKAPAN SEKOLAH.xls"}</definedName>
    <definedName name="_mas8">{"Book1","4.09 FLORA DAN FAUNA.xls","4.22 PERLENGKAPAN SEKOLAH.xls"}</definedName>
    <definedName name="_mas9" localSheetId="12">{"Book1","4.09 FLORA DAN FAUNA.xls","4.22 PERLENGKAPAN SEKOLAH.xls"}</definedName>
    <definedName name="_mas9">{"Book1","4.09 FLORA DAN FAUNA.xls","4.22 PERLENGKAPAN SEKOLAH.xls"}</definedName>
    <definedName name="_MatInverse_In">#REF!</definedName>
    <definedName name="_MatInverse_Out">#REF!</definedName>
    <definedName name="_MB10" localSheetId="9">#REF!</definedName>
    <definedName name="_MB10" localSheetId="12">#REF!</definedName>
    <definedName name="_MB10" localSheetId="13">#REF!</definedName>
    <definedName name="_MB10">#REF!</definedName>
    <definedName name="_MB12" localSheetId="9">#REF!</definedName>
    <definedName name="_MB12" localSheetId="12">#REF!</definedName>
    <definedName name="_MB12" localSheetId="13">#REF!</definedName>
    <definedName name="_MB12">#REF!</definedName>
    <definedName name="_mb123" localSheetId="9">#REF!</definedName>
    <definedName name="_mb123" localSheetId="12">#REF!</definedName>
    <definedName name="_mb123" localSheetId="13">#REF!</definedName>
    <definedName name="_mb123">#REF!</definedName>
    <definedName name="_MB16" localSheetId="9">#REF!</definedName>
    <definedName name="_MB16" localSheetId="12">#REF!</definedName>
    <definedName name="_MB16" localSheetId="13">#REF!</definedName>
    <definedName name="_MB16">#REF!</definedName>
    <definedName name="_mb204" localSheetId="9">#REF!</definedName>
    <definedName name="_mb204" localSheetId="12">#REF!</definedName>
    <definedName name="_mb204" localSheetId="13">#REF!</definedName>
    <definedName name="_mb204">#REF!</definedName>
    <definedName name="_mb344" localSheetId="9">#REF!</definedName>
    <definedName name="_mb344" localSheetId="12">#REF!</definedName>
    <definedName name="_mb344" localSheetId="13">#REF!</definedName>
    <definedName name="_mb344">#REF!</definedName>
    <definedName name="_mb583" localSheetId="9">#REF!</definedName>
    <definedName name="_mb583" localSheetId="12">#REF!</definedName>
    <definedName name="_mb583" localSheetId="13">#REF!</definedName>
    <definedName name="_mb583">#REF!</definedName>
    <definedName name="_MB6" localSheetId="9">#REF!</definedName>
    <definedName name="_MB6" localSheetId="12">#REF!</definedName>
    <definedName name="_MB6" localSheetId="13">#REF!</definedName>
    <definedName name="_MB6">#REF!</definedName>
    <definedName name="_MB8" localSheetId="9">#REF!</definedName>
    <definedName name="_MB8" localSheetId="12">#REF!</definedName>
    <definedName name="_MB8" localSheetId="13">#REF!</definedName>
    <definedName name="_MB8">#REF!</definedName>
    <definedName name="_mc2" localSheetId="9">#REF!</definedName>
    <definedName name="_mc2" localSheetId="12">#REF!</definedName>
    <definedName name="_mc2" localSheetId="13">#REF!</definedName>
    <definedName name="_mc2">#REF!</definedName>
    <definedName name="_MDE01" localSheetId="9">#REF!</definedName>
    <definedName name="_MDE01" localSheetId="12">#REF!</definedName>
    <definedName name="_MDE01" localSheetId="14">#REF!</definedName>
    <definedName name="_MDE01" localSheetId="11">#REF!</definedName>
    <definedName name="_MDE01" localSheetId="10">#REF!</definedName>
    <definedName name="_MDE01" localSheetId="7">#REF!</definedName>
    <definedName name="_MDE01" localSheetId="8">#REF!</definedName>
    <definedName name="_MDE01" localSheetId="13">#REF!</definedName>
    <definedName name="_MDE01">#REF!</definedName>
    <definedName name="_MDE02" localSheetId="9">#REF!</definedName>
    <definedName name="_MDE02" localSheetId="12">#REF!</definedName>
    <definedName name="_MDE02" localSheetId="14">#REF!</definedName>
    <definedName name="_MDE02" localSheetId="11">#REF!</definedName>
    <definedName name="_MDE02" localSheetId="10">#REF!</definedName>
    <definedName name="_MDE02" localSheetId="7">#REF!</definedName>
    <definedName name="_MDE02" localSheetId="8">#REF!</definedName>
    <definedName name="_MDE02" localSheetId="13">#REF!</definedName>
    <definedName name="_MDE02">#REF!</definedName>
    <definedName name="_MDE03" localSheetId="9">#REF!</definedName>
    <definedName name="_MDE03" localSheetId="12">#REF!</definedName>
    <definedName name="_MDE03" localSheetId="14">#REF!</definedName>
    <definedName name="_MDE03" localSheetId="11">#REF!</definedName>
    <definedName name="_MDE03" localSheetId="10">#REF!</definedName>
    <definedName name="_MDE03" localSheetId="7">#REF!</definedName>
    <definedName name="_MDE03" localSheetId="8">#REF!</definedName>
    <definedName name="_MDE03" localSheetId="13">#REF!</definedName>
    <definedName name="_MDE03">#REF!</definedName>
    <definedName name="_MDE04">#REF!</definedName>
    <definedName name="_MDE05">#REF!</definedName>
    <definedName name="_MDE06">#REF!</definedName>
    <definedName name="_MDE07">#REF!</definedName>
    <definedName name="_MDE08">#REF!</definedName>
    <definedName name="_MDE09">#REF!</definedName>
    <definedName name="_MDE10">#REF!</definedName>
    <definedName name="_MDE11">#REF!</definedName>
    <definedName name="_MDE12">#REF!</definedName>
    <definedName name="_MDE13">#REF!</definedName>
    <definedName name="_MDE14">#REF!</definedName>
    <definedName name="_MDE15">#REF!</definedName>
    <definedName name="_MDE16">#REF!</definedName>
    <definedName name="_MDE17">#REF!</definedName>
    <definedName name="_MDE18">#REF!</definedName>
    <definedName name="_MDE19">#REF!</definedName>
    <definedName name="_MDE20">#REF!</definedName>
    <definedName name="_MDE21">#REF!</definedName>
    <definedName name="_MDE22">#REF!</definedName>
    <definedName name="_MDE23">#REF!</definedName>
    <definedName name="_MDE24">#REF!</definedName>
    <definedName name="_MDE25">#REF!</definedName>
    <definedName name="_MDE26">#REF!</definedName>
    <definedName name="_MDE27">#REF!</definedName>
    <definedName name="_MDE28">#REF!</definedName>
    <definedName name="_MDE29">#REF!</definedName>
    <definedName name="_MDE30">#REF!</definedName>
    <definedName name="_MDE31">#REF!</definedName>
    <definedName name="_MDE32">#REF!</definedName>
    <definedName name="_MDE33">#REF!</definedName>
    <definedName name="_MDE34">#REF!</definedName>
    <definedName name="_MDE35">#REF!</definedName>
    <definedName name="_MDE36" localSheetId="9">#REF!</definedName>
    <definedName name="_MDE36" localSheetId="12">#REF!</definedName>
    <definedName name="_MDE36" localSheetId="14">#REF!</definedName>
    <definedName name="_MDE36" localSheetId="11">#REF!</definedName>
    <definedName name="_MDE36" localSheetId="10">#REF!</definedName>
    <definedName name="_MDE36" localSheetId="7">#REF!</definedName>
    <definedName name="_MDE36" localSheetId="8">#REF!</definedName>
    <definedName name="_MDE36" localSheetId="13">#REF!</definedName>
    <definedName name="_MDE36">#REF!</definedName>
    <definedName name="_MDE37" localSheetId="9">#REF!</definedName>
    <definedName name="_MDE37" localSheetId="12">#REF!</definedName>
    <definedName name="_MDE37" localSheetId="14">#REF!</definedName>
    <definedName name="_MDE37" localSheetId="11">#REF!</definedName>
    <definedName name="_MDE37" localSheetId="10">#REF!</definedName>
    <definedName name="_MDE37" localSheetId="7">#REF!</definedName>
    <definedName name="_MDE37" localSheetId="8">#REF!</definedName>
    <definedName name="_MDE37" localSheetId="13">#REF!</definedName>
    <definedName name="_MDE37">#REF!</definedName>
    <definedName name="_MDE38" localSheetId="9">#REF!</definedName>
    <definedName name="_MDE38" localSheetId="12">#REF!</definedName>
    <definedName name="_MDE38" localSheetId="14">#REF!</definedName>
    <definedName name="_MDE38" localSheetId="11">#REF!</definedName>
    <definedName name="_MDE38" localSheetId="10">#REF!</definedName>
    <definedName name="_MDE38" localSheetId="7">#REF!</definedName>
    <definedName name="_MDE38" localSheetId="8">#REF!</definedName>
    <definedName name="_MDE38" localSheetId="13">#REF!</definedName>
    <definedName name="_MDE38">#REF!</definedName>
    <definedName name="_MDE39" localSheetId="9">#REF!</definedName>
    <definedName name="_MDE39" localSheetId="12">#REF!</definedName>
    <definedName name="_MDE39" localSheetId="14">#REF!</definedName>
    <definedName name="_MDE39" localSheetId="11">#REF!</definedName>
    <definedName name="_MDE39" localSheetId="10">#REF!</definedName>
    <definedName name="_MDE39" localSheetId="7">#REF!</definedName>
    <definedName name="_MDE39" localSheetId="8">#REF!</definedName>
    <definedName name="_MDE39" localSheetId="13">#REF!</definedName>
    <definedName name="_MDE39">#REF!</definedName>
    <definedName name="_MDE40" localSheetId="9">#REF!</definedName>
    <definedName name="_MDE40" localSheetId="12">#REF!</definedName>
    <definedName name="_MDE40" localSheetId="14">#REF!</definedName>
    <definedName name="_MDE40" localSheetId="11">#REF!</definedName>
    <definedName name="_MDE40" localSheetId="10">#REF!</definedName>
    <definedName name="_MDE40" localSheetId="7">#REF!</definedName>
    <definedName name="_MDE40" localSheetId="8">#REF!</definedName>
    <definedName name="_MDE40" localSheetId="13">#REF!</definedName>
    <definedName name="_MDE40">#REF!</definedName>
    <definedName name="_MDE41" localSheetId="9">#REF!</definedName>
    <definedName name="_MDE41" localSheetId="12">#REF!</definedName>
    <definedName name="_MDE41" localSheetId="14">#REF!</definedName>
    <definedName name="_MDE41" localSheetId="11">#REF!</definedName>
    <definedName name="_MDE41" localSheetId="10">#REF!</definedName>
    <definedName name="_MDE41" localSheetId="7">#REF!</definedName>
    <definedName name="_MDE41" localSheetId="8">#REF!</definedName>
    <definedName name="_MDE41" localSheetId="13">#REF!</definedName>
    <definedName name="_MDE41">#REF!</definedName>
    <definedName name="_MDE42" localSheetId="9">#REF!</definedName>
    <definedName name="_MDE42" localSheetId="12">#REF!</definedName>
    <definedName name="_MDE42" localSheetId="14">#REF!</definedName>
    <definedName name="_MDE42" localSheetId="11">#REF!</definedName>
    <definedName name="_MDE42" localSheetId="10">#REF!</definedName>
    <definedName name="_MDE42" localSheetId="7">#REF!</definedName>
    <definedName name="_MDE42" localSheetId="8">#REF!</definedName>
    <definedName name="_MDE42" localSheetId="13">#REF!</definedName>
    <definedName name="_MDE42">#REF!</definedName>
    <definedName name="_MDE43" localSheetId="9">#REF!</definedName>
    <definedName name="_MDE43" localSheetId="12">#REF!</definedName>
    <definedName name="_MDE43" localSheetId="14">#REF!</definedName>
    <definedName name="_MDE43" localSheetId="11">#REF!</definedName>
    <definedName name="_MDE43" localSheetId="10">#REF!</definedName>
    <definedName name="_MDE43" localSheetId="7">#REF!</definedName>
    <definedName name="_MDE43" localSheetId="8">#REF!</definedName>
    <definedName name="_MDE43" localSheetId="13">#REF!</definedName>
    <definedName name="_MDE43">#REF!</definedName>
    <definedName name="_MDE44" localSheetId="9">#REF!</definedName>
    <definedName name="_MDE44" localSheetId="12">#REF!</definedName>
    <definedName name="_MDE44" localSheetId="14">#REF!</definedName>
    <definedName name="_MDE44" localSheetId="11">#REF!</definedName>
    <definedName name="_MDE44" localSheetId="10">#REF!</definedName>
    <definedName name="_MDE44" localSheetId="7">#REF!</definedName>
    <definedName name="_MDE44" localSheetId="8">#REF!</definedName>
    <definedName name="_MDE44" localSheetId="13">#REF!</definedName>
    <definedName name="_MDE44">#REF!</definedName>
    <definedName name="_MDE45" localSheetId="9">#REF!</definedName>
    <definedName name="_MDE45" localSheetId="12">#REF!</definedName>
    <definedName name="_MDE45" localSheetId="14">#REF!</definedName>
    <definedName name="_MDE45" localSheetId="11">#REF!</definedName>
    <definedName name="_MDE45" localSheetId="10">#REF!</definedName>
    <definedName name="_MDE45" localSheetId="7">#REF!</definedName>
    <definedName name="_MDE45" localSheetId="8">#REF!</definedName>
    <definedName name="_MDE45" localSheetId="13">#REF!</definedName>
    <definedName name="_MDE45">#REF!</definedName>
    <definedName name="_MDE46" localSheetId="9">#REF!</definedName>
    <definedName name="_MDE46" localSheetId="12">#REF!</definedName>
    <definedName name="_MDE46" localSheetId="14">#REF!</definedName>
    <definedName name="_MDE46" localSheetId="11">#REF!</definedName>
    <definedName name="_MDE46" localSheetId="10">#REF!</definedName>
    <definedName name="_MDE46" localSheetId="7">#REF!</definedName>
    <definedName name="_MDE46" localSheetId="8">#REF!</definedName>
    <definedName name="_MDE46" localSheetId="13">#REF!</definedName>
    <definedName name="_MDE46">#REF!</definedName>
    <definedName name="_MDE47" localSheetId="9">#REF!</definedName>
    <definedName name="_MDE47" localSheetId="12">#REF!</definedName>
    <definedName name="_MDE47" localSheetId="14">#REF!</definedName>
    <definedName name="_MDE47" localSheetId="11">#REF!</definedName>
    <definedName name="_MDE47" localSheetId="10">#REF!</definedName>
    <definedName name="_MDE47" localSheetId="7">#REF!</definedName>
    <definedName name="_MDE47" localSheetId="8">#REF!</definedName>
    <definedName name="_MDE47" localSheetId="13">#REF!</definedName>
    <definedName name="_MDE47">#REF!</definedName>
    <definedName name="_MDE48" localSheetId="9">#REF!</definedName>
    <definedName name="_MDE48" localSheetId="12">#REF!</definedName>
    <definedName name="_MDE48" localSheetId="14">#REF!</definedName>
    <definedName name="_MDE48" localSheetId="11">#REF!</definedName>
    <definedName name="_MDE48" localSheetId="10">#REF!</definedName>
    <definedName name="_MDE48" localSheetId="7">#REF!</definedName>
    <definedName name="_MDE48" localSheetId="8">#REF!</definedName>
    <definedName name="_MDE48" localSheetId="13">#REF!</definedName>
    <definedName name="_MDE48">#REF!</definedName>
    <definedName name="_MDE49" localSheetId="9">#REF!</definedName>
    <definedName name="_MDE49" localSheetId="12">#REF!</definedName>
    <definedName name="_MDE49" localSheetId="14">#REF!</definedName>
    <definedName name="_MDE49" localSheetId="11">#REF!</definedName>
    <definedName name="_MDE49" localSheetId="10">#REF!</definedName>
    <definedName name="_MDE49" localSheetId="7">#REF!</definedName>
    <definedName name="_MDE49" localSheetId="8">#REF!</definedName>
    <definedName name="_MDE49" localSheetId="13">#REF!</definedName>
    <definedName name="_MDE49">#REF!</definedName>
    <definedName name="_MDE50" localSheetId="9">#REF!</definedName>
    <definedName name="_MDE50" localSheetId="12">#REF!</definedName>
    <definedName name="_MDE50" localSheetId="14">#REF!</definedName>
    <definedName name="_MDE50" localSheetId="11">#REF!</definedName>
    <definedName name="_MDE50" localSheetId="10">#REF!</definedName>
    <definedName name="_MDE50" localSheetId="7">#REF!</definedName>
    <definedName name="_MDE50" localSheetId="8">#REF!</definedName>
    <definedName name="_MDE50" localSheetId="13">#REF!</definedName>
    <definedName name="_MDE50">#REF!</definedName>
    <definedName name="_MDE51" localSheetId="9">#REF!</definedName>
    <definedName name="_MDE51" localSheetId="12">#REF!</definedName>
    <definedName name="_MDE51" localSheetId="14">#REF!</definedName>
    <definedName name="_MDE51" localSheetId="11">#REF!</definedName>
    <definedName name="_MDE51" localSheetId="10">#REF!</definedName>
    <definedName name="_MDE51" localSheetId="7">#REF!</definedName>
    <definedName name="_MDE51" localSheetId="8">#REF!</definedName>
    <definedName name="_MDE51" localSheetId="13">#REF!</definedName>
    <definedName name="_MDE51">#REF!</definedName>
    <definedName name="_MDE52" localSheetId="9">#REF!</definedName>
    <definedName name="_MDE52" localSheetId="12">#REF!</definedName>
    <definedName name="_MDE52" localSheetId="14">#REF!</definedName>
    <definedName name="_MDE52" localSheetId="11">#REF!</definedName>
    <definedName name="_MDE52" localSheetId="10">#REF!</definedName>
    <definedName name="_MDE52" localSheetId="7">#REF!</definedName>
    <definedName name="_MDE52" localSheetId="8">#REF!</definedName>
    <definedName name="_MDE52" localSheetId="13">#REF!</definedName>
    <definedName name="_MDE52">#REF!</definedName>
    <definedName name="_MDE53" localSheetId="9">#REF!</definedName>
    <definedName name="_MDE53" localSheetId="12">#REF!</definedName>
    <definedName name="_MDE53" localSheetId="14">#REF!</definedName>
    <definedName name="_MDE53" localSheetId="11">#REF!</definedName>
    <definedName name="_MDE53" localSheetId="10">#REF!</definedName>
    <definedName name="_MDE53" localSheetId="7">#REF!</definedName>
    <definedName name="_MDE53" localSheetId="8">#REF!</definedName>
    <definedName name="_MDE53" localSheetId="13">#REF!</definedName>
    <definedName name="_MDE53">#REF!</definedName>
    <definedName name="_MDE54" localSheetId="9">#REF!</definedName>
    <definedName name="_MDE54" localSheetId="12">#REF!</definedName>
    <definedName name="_MDE54" localSheetId="14">#REF!</definedName>
    <definedName name="_MDE54" localSheetId="11">#REF!</definedName>
    <definedName name="_MDE54" localSheetId="10">#REF!</definedName>
    <definedName name="_MDE54" localSheetId="7">#REF!</definedName>
    <definedName name="_MDE54" localSheetId="8">#REF!</definedName>
    <definedName name="_MDE54" localSheetId="13">#REF!</definedName>
    <definedName name="_MDE54">#REF!</definedName>
    <definedName name="_MDE55" localSheetId="9">#REF!</definedName>
    <definedName name="_MDE55" localSheetId="12">#REF!</definedName>
    <definedName name="_MDE55" localSheetId="14">#REF!</definedName>
    <definedName name="_MDE55" localSheetId="11">#REF!</definedName>
    <definedName name="_MDE55" localSheetId="10">#REF!</definedName>
    <definedName name="_MDE55" localSheetId="7">#REF!</definedName>
    <definedName name="_MDE55" localSheetId="8">#REF!</definedName>
    <definedName name="_MDE55" localSheetId="13">#REF!</definedName>
    <definedName name="_MDE55">#REF!</definedName>
    <definedName name="_MDE56" localSheetId="9">#REF!</definedName>
    <definedName name="_MDE56" localSheetId="12">#REF!</definedName>
    <definedName name="_MDE56" localSheetId="14">#REF!</definedName>
    <definedName name="_MDE56" localSheetId="11">#REF!</definedName>
    <definedName name="_MDE56" localSheetId="10">#REF!</definedName>
    <definedName name="_MDE56" localSheetId="7">#REF!</definedName>
    <definedName name="_MDE56" localSheetId="8">#REF!</definedName>
    <definedName name="_MDE56" localSheetId="13">#REF!</definedName>
    <definedName name="_MDE56">#REF!</definedName>
    <definedName name="_MDE57" localSheetId="9">#REF!</definedName>
    <definedName name="_MDE57" localSheetId="12">#REF!</definedName>
    <definedName name="_MDE57" localSheetId="14">#REF!</definedName>
    <definedName name="_MDE57" localSheetId="11">#REF!</definedName>
    <definedName name="_MDE57" localSheetId="10">#REF!</definedName>
    <definedName name="_MDE57" localSheetId="7">#REF!</definedName>
    <definedName name="_MDE57" localSheetId="8">#REF!</definedName>
    <definedName name="_MDE57" localSheetId="13">#REF!</definedName>
    <definedName name="_MDE57">#REF!</definedName>
    <definedName name="_MDE58" localSheetId="9">#REF!</definedName>
    <definedName name="_MDE58" localSheetId="12">#REF!</definedName>
    <definedName name="_MDE58" localSheetId="14">#REF!</definedName>
    <definedName name="_MDE58" localSheetId="11">#REF!</definedName>
    <definedName name="_MDE58" localSheetId="10">#REF!</definedName>
    <definedName name="_MDE58" localSheetId="7">#REF!</definedName>
    <definedName name="_MDE58" localSheetId="8">#REF!</definedName>
    <definedName name="_MDE58" localSheetId="13">#REF!</definedName>
    <definedName name="_MDE58">#REF!</definedName>
    <definedName name="_MDE59" localSheetId="9">#REF!</definedName>
    <definedName name="_MDE59" localSheetId="12">#REF!</definedName>
    <definedName name="_MDE59" localSheetId="14">#REF!</definedName>
    <definedName name="_MDE59" localSheetId="11">#REF!</definedName>
    <definedName name="_MDE59" localSheetId="10">#REF!</definedName>
    <definedName name="_MDE59" localSheetId="7">#REF!</definedName>
    <definedName name="_MDE59" localSheetId="8">#REF!</definedName>
    <definedName name="_MDE59" localSheetId="13">#REF!</definedName>
    <definedName name="_MDE59">#REF!</definedName>
    <definedName name="_MDE60" localSheetId="9">#REF!</definedName>
    <definedName name="_MDE60" localSheetId="12">#REF!</definedName>
    <definedName name="_MDE60" localSheetId="14">#REF!</definedName>
    <definedName name="_MDE60" localSheetId="11">#REF!</definedName>
    <definedName name="_MDE60" localSheetId="10">#REF!</definedName>
    <definedName name="_MDE60" localSheetId="7">#REF!</definedName>
    <definedName name="_MDE60" localSheetId="8">#REF!</definedName>
    <definedName name="_MDE60" localSheetId="13">#REF!</definedName>
    <definedName name="_MDE60">#REF!</definedName>
    <definedName name="_MDE61" localSheetId="9">#REF!</definedName>
    <definedName name="_MDE61" localSheetId="12">#REF!</definedName>
    <definedName name="_MDE61" localSheetId="14">#REF!</definedName>
    <definedName name="_MDE61" localSheetId="11">#REF!</definedName>
    <definedName name="_MDE61" localSheetId="10">#REF!</definedName>
    <definedName name="_MDE61" localSheetId="7">#REF!</definedName>
    <definedName name="_MDE61" localSheetId="8">#REF!</definedName>
    <definedName name="_MDE61" localSheetId="13">#REF!</definedName>
    <definedName name="_MDE61">#REF!</definedName>
    <definedName name="_MDE62" localSheetId="9">#REF!</definedName>
    <definedName name="_MDE62" localSheetId="12">#REF!</definedName>
    <definedName name="_MDE62" localSheetId="14">#REF!</definedName>
    <definedName name="_MDE62" localSheetId="11">#REF!</definedName>
    <definedName name="_MDE62" localSheetId="10">#REF!</definedName>
    <definedName name="_MDE62" localSheetId="7">#REF!</definedName>
    <definedName name="_MDE62" localSheetId="8">#REF!</definedName>
    <definedName name="_MDE62" localSheetId="13">#REF!</definedName>
    <definedName name="_MDE62">#REF!</definedName>
    <definedName name="_MDE63" localSheetId="9">#REF!</definedName>
    <definedName name="_MDE63" localSheetId="12">#REF!</definedName>
    <definedName name="_MDE63" localSheetId="14">#REF!</definedName>
    <definedName name="_MDE63" localSheetId="11">#REF!</definedName>
    <definedName name="_MDE63" localSheetId="10">#REF!</definedName>
    <definedName name="_MDE63" localSheetId="7">#REF!</definedName>
    <definedName name="_MDE63" localSheetId="8">#REF!</definedName>
    <definedName name="_MDE63" localSheetId="13">#REF!</definedName>
    <definedName name="_MDE63">#REF!</definedName>
    <definedName name="_MDE64" localSheetId="9">#REF!</definedName>
    <definedName name="_MDE64" localSheetId="12">#REF!</definedName>
    <definedName name="_MDE64" localSheetId="14">#REF!</definedName>
    <definedName name="_MDE64" localSheetId="11">#REF!</definedName>
    <definedName name="_MDE64" localSheetId="10">#REF!</definedName>
    <definedName name="_MDE64" localSheetId="7">#REF!</definedName>
    <definedName name="_MDE64" localSheetId="8">#REF!</definedName>
    <definedName name="_MDE64" localSheetId="13">#REF!</definedName>
    <definedName name="_MDE64">#REF!</definedName>
    <definedName name="_MDE65" localSheetId="9">#REF!</definedName>
    <definedName name="_MDE65" localSheetId="12">#REF!</definedName>
    <definedName name="_MDE65" localSheetId="14">#REF!</definedName>
    <definedName name="_MDE65" localSheetId="11">#REF!</definedName>
    <definedName name="_MDE65" localSheetId="10">#REF!</definedName>
    <definedName name="_MDE65" localSheetId="7">#REF!</definedName>
    <definedName name="_MDE65" localSheetId="8">#REF!</definedName>
    <definedName name="_MDE65" localSheetId="13">#REF!</definedName>
    <definedName name="_MDE65">#REF!</definedName>
    <definedName name="_MDE66" localSheetId="9">#REF!</definedName>
    <definedName name="_MDE66" localSheetId="12">#REF!</definedName>
    <definedName name="_MDE66" localSheetId="14">#REF!</definedName>
    <definedName name="_MDE66" localSheetId="11">#REF!</definedName>
    <definedName name="_MDE66" localSheetId="10">#REF!</definedName>
    <definedName name="_MDE66" localSheetId="7">#REF!</definedName>
    <definedName name="_MDE66" localSheetId="8">#REF!</definedName>
    <definedName name="_MDE66" localSheetId="13">#REF!</definedName>
    <definedName name="_MDE66">#REF!</definedName>
    <definedName name="_MDE67" localSheetId="9">#REF!</definedName>
    <definedName name="_MDE67" localSheetId="12">#REF!</definedName>
    <definedName name="_MDE67" localSheetId="14">#REF!</definedName>
    <definedName name="_MDE67" localSheetId="11">#REF!</definedName>
    <definedName name="_MDE67" localSheetId="10">#REF!</definedName>
    <definedName name="_MDE67" localSheetId="7">#REF!</definedName>
    <definedName name="_MDE67" localSheetId="8">#REF!</definedName>
    <definedName name="_MDE67" localSheetId="13">#REF!</definedName>
    <definedName name="_MDE67">#REF!</definedName>
    <definedName name="_MDE68" localSheetId="9">#REF!</definedName>
    <definedName name="_MDE68" localSheetId="12">#REF!</definedName>
    <definedName name="_MDE68" localSheetId="14">#REF!</definedName>
    <definedName name="_MDE68" localSheetId="11">#REF!</definedName>
    <definedName name="_MDE68" localSheetId="10">#REF!</definedName>
    <definedName name="_MDE68" localSheetId="7">#REF!</definedName>
    <definedName name="_MDE68" localSheetId="8">#REF!</definedName>
    <definedName name="_MDE68" localSheetId="13">#REF!</definedName>
    <definedName name="_MDE68">#REF!</definedName>
    <definedName name="_ME01">#REF!</definedName>
    <definedName name="_ME02">#REF!</definedName>
    <definedName name="_ME03">#REF!</definedName>
    <definedName name="_ME04">#REF!</definedName>
    <definedName name="_ME05">#REF!</definedName>
    <definedName name="_ME06">#REF!</definedName>
    <definedName name="_ME07">#REF!</definedName>
    <definedName name="_ME08">#REF!</definedName>
    <definedName name="_ME09">#REF!</definedName>
    <definedName name="_me1" localSheetId="12">{"Book1","4.09 FLORA DAN FAUNA.xls","4.22 PERLENGKAPAN SEKOLAH.xls"}</definedName>
    <definedName name="_me1">{"Book1","4.09 FLORA DAN FAUNA.xls","4.22 PERLENGKAPAN SEKOLAH.xls"}</definedName>
    <definedName name="_ME10">#REF!</definedName>
    <definedName name="_ME11">#REF!</definedName>
    <definedName name="_ME12">#REF!</definedName>
    <definedName name="_ME13">#REF!</definedName>
    <definedName name="_ME14">#REF!</definedName>
    <definedName name="_ME15">#REF!</definedName>
    <definedName name="_ME16">#REF!</definedName>
    <definedName name="_ME17">#REF!</definedName>
    <definedName name="_ME18">#REF!</definedName>
    <definedName name="_ME19">#REF!</definedName>
    <definedName name="_me2" localSheetId="12">{"Book1","4.09 FLORA DAN FAUNA.xls","4.22 PERLENGKAPAN SEKOLAH.xls"}</definedName>
    <definedName name="_me2">{"Book1","4.09 FLORA DAN FAUNA.xls","4.22 PERLENGKAPAN SEKOLAH.xls"}</definedName>
    <definedName name="_ME20">#REF!</definedName>
    <definedName name="_ME21">#REF!</definedName>
    <definedName name="_ME22">#REF!</definedName>
    <definedName name="_ME23">#REF!</definedName>
    <definedName name="_ME24">#REF!</definedName>
    <definedName name="_ME25">#REF!</definedName>
    <definedName name="_ME26">#REF!</definedName>
    <definedName name="_ME27">#REF!</definedName>
    <definedName name="_ME28">#REF!</definedName>
    <definedName name="_ME29">#REF!</definedName>
    <definedName name="_me3" localSheetId="12">{"Book1","4.09 FLORA DAN FAUNA.xls","4.22 PERLENGKAPAN SEKOLAH.xls"}</definedName>
    <definedName name="_me3">{"Book1","4.09 FLORA DAN FAUNA.xls","4.22 PERLENGKAPAN SEKOLAH.xls"}</definedName>
    <definedName name="_ME30">#REF!</definedName>
    <definedName name="_ME31">#REF!</definedName>
    <definedName name="_ME32">#REF!</definedName>
    <definedName name="_ME33">#REF!</definedName>
    <definedName name="_ME34">#REF!</definedName>
    <definedName name="_ME35">#REF!</definedName>
    <definedName name="_ME36" localSheetId="9">#REF!</definedName>
    <definedName name="_ME36" localSheetId="12">#REF!</definedName>
    <definedName name="_ME36" localSheetId="14">#REF!</definedName>
    <definedName name="_ME36" localSheetId="11">#REF!</definedName>
    <definedName name="_ME36" localSheetId="10">#REF!</definedName>
    <definedName name="_ME36" localSheetId="7">#REF!</definedName>
    <definedName name="_ME36" localSheetId="8">#REF!</definedName>
    <definedName name="_ME36" localSheetId="13">#REF!</definedName>
    <definedName name="_ME36">#REF!</definedName>
    <definedName name="_ME37" localSheetId="9">#REF!</definedName>
    <definedName name="_ME37" localSheetId="12">#REF!</definedName>
    <definedName name="_ME37" localSheetId="14">#REF!</definedName>
    <definedName name="_ME37" localSheetId="11">#REF!</definedName>
    <definedName name="_ME37" localSheetId="10">#REF!</definedName>
    <definedName name="_ME37" localSheetId="7">#REF!</definedName>
    <definedName name="_ME37" localSheetId="8">#REF!</definedName>
    <definedName name="_ME37" localSheetId="13">#REF!</definedName>
    <definedName name="_ME37">#REF!</definedName>
    <definedName name="_ME38" localSheetId="9">#REF!</definedName>
    <definedName name="_ME38" localSheetId="12">#REF!</definedName>
    <definedName name="_ME38" localSheetId="14">#REF!</definedName>
    <definedName name="_ME38" localSheetId="11">#REF!</definedName>
    <definedName name="_ME38" localSheetId="10">#REF!</definedName>
    <definedName name="_ME38" localSheetId="7">#REF!</definedName>
    <definedName name="_ME38" localSheetId="8">#REF!</definedName>
    <definedName name="_ME38" localSheetId="13">#REF!</definedName>
    <definedName name="_ME38">#REF!</definedName>
    <definedName name="_ME39" localSheetId="9">#REF!</definedName>
    <definedName name="_ME39" localSheetId="12">#REF!</definedName>
    <definedName name="_ME39" localSheetId="14">#REF!</definedName>
    <definedName name="_ME39" localSheetId="11">#REF!</definedName>
    <definedName name="_ME39" localSheetId="10">#REF!</definedName>
    <definedName name="_ME39" localSheetId="7">#REF!</definedName>
    <definedName name="_ME39" localSheetId="8">#REF!</definedName>
    <definedName name="_ME39" localSheetId="13">#REF!</definedName>
    <definedName name="_ME39">#REF!</definedName>
    <definedName name="_me4" localSheetId="12">{"Book1","4.09 FLORA DAN FAUNA.xls","4.22 PERLENGKAPAN SEKOLAH.xls"}</definedName>
    <definedName name="_me4">{"Book1","4.09 FLORA DAN FAUNA.xls","4.22 PERLENGKAPAN SEKOLAH.xls"}</definedName>
    <definedName name="_ME40" localSheetId="9">#REF!</definedName>
    <definedName name="_ME40" localSheetId="12">#REF!</definedName>
    <definedName name="_ME40" localSheetId="14">#REF!</definedName>
    <definedName name="_ME40" localSheetId="11">#REF!</definedName>
    <definedName name="_ME40" localSheetId="10">#REF!</definedName>
    <definedName name="_ME40" localSheetId="7">#REF!</definedName>
    <definedName name="_ME40" localSheetId="8">#REF!</definedName>
    <definedName name="_ME40" localSheetId="13">#REF!</definedName>
    <definedName name="_ME40">#REF!</definedName>
    <definedName name="_ME41" localSheetId="9">#REF!</definedName>
    <definedName name="_ME41" localSheetId="12">#REF!</definedName>
    <definedName name="_ME41" localSheetId="14">#REF!</definedName>
    <definedName name="_ME41" localSheetId="11">#REF!</definedName>
    <definedName name="_ME41" localSheetId="10">#REF!</definedName>
    <definedName name="_ME41" localSheetId="7">#REF!</definedName>
    <definedName name="_ME41" localSheetId="8">#REF!</definedName>
    <definedName name="_ME41" localSheetId="13">#REF!</definedName>
    <definedName name="_ME41">#REF!</definedName>
    <definedName name="_ME42" localSheetId="9">#REF!</definedName>
    <definedName name="_ME42" localSheetId="12">#REF!</definedName>
    <definedName name="_ME42" localSheetId="14">#REF!</definedName>
    <definedName name="_ME42" localSheetId="11">#REF!</definedName>
    <definedName name="_ME42" localSheetId="10">#REF!</definedName>
    <definedName name="_ME42" localSheetId="7">#REF!</definedName>
    <definedName name="_ME42" localSheetId="8">#REF!</definedName>
    <definedName name="_ME42" localSheetId="13">#REF!</definedName>
    <definedName name="_ME42">#REF!</definedName>
    <definedName name="_ME43" localSheetId="9">#REF!</definedName>
    <definedName name="_ME43" localSheetId="12">#REF!</definedName>
    <definedName name="_ME43" localSheetId="14">#REF!</definedName>
    <definedName name="_ME43" localSheetId="11">#REF!</definedName>
    <definedName name="_ME43" localSheetId="10">#REF!</definedName>
    <definedName name="_ME43" localSheetId="7">#REF!</definedName>
    <definedName name="_ME43" localSheetId="8">#REF!</definedName>
    <definedName name="_ME43" localSheetId="13">#REF!</definedName>
    <definedName name="_ME43">#REF!</definedName>
    <definedName name="_ME44" localSheetId="9">#REF!</definedName>
    <definedName name="_ME44" localSheetId="12">#REF!</definedName>
    <definedName name="_ME44" localSheetId="14">#REF!</definedName>
    <definedName name="_ME44" localSheetId="11">#REF!</definedName>
    <definedName name="_ME44" localSheetId="10">#REF!</definedName>
    <definedName name="_ME44" localSheetId="7">#REF!</definedName>
    <definedName name="_ME44" localSheetId="8">#REF!</definedName>
    <definedName name="_ME44" localSheetId="13">#REF!</definedName>
    <definedName name="_ME44">#REF!</definedName>
    <definedName name="_ME45" localSheetId="9">#REF!</definedName>
    <definedName name="_ME45" localSheetId="12">#REF!</definedName>
    <definedName name="_ME45" localSheetId="14">#REF!</definedName>
    <definedName name="_ME45" localSheetId="11">#REF!</definedName>
    <definedName name="_ME45" localSheetId="10">#REF!</definedName>
    <definedName name="_ME45" localSheetId="7">#REF!</definedName>
    <definedName name="_ME45" localSheetId="8">#REF!</definedName>
    <definedName name="_ME45" localSheetId="13">#REF!</definedName>
    <definedName name="_ME45">#REF!</definedName>
    <definedName name="_ME46" localSheetId="9">#REF!</definedName>
    <definedName name="_ME46" localSheetId="12">#REF!</definedName>
    <definedName name="_ME46" localSheetId="14">#REF!</definedName>
    <definedName name="_ME46" localSheetId="11">#REF!</definedName>
    <definedName name="_ME46" localSheetId="10">#REF!</definedName>
    <definedName name="_ME46" localSheetId="7">#REF!</definedName>
    <definedName name="_ME46" localSheetId="8">#REF!</definedName>
    <definedName name="_ME46" localSheetId="13">#REF!</definedName>
    <definedName name="_ME46">#REF!</definedName>
    <definedName name="_ME47" localSheetId="9">#REF!</definedName>
    <definedName name="_ME47" localSheetId="12">#REF!</definedName>
    <definedName name="_ME47" localSheetId="14">#REF!</definedName>
    <definedName name="_ME47" localSheetId="11">#REF!</definedName>
    <definedName name="_ME47" localSheetId="10">#REF!</definedName>
    <definedName name="_ME47" localSheetId="7">#REF!</definedName>
    <definedName name="_ME47" localSheetId="8">#REF!</definedName>
    <definedName name="_ME47" localSheetId="13">#REF!</definedName>
    <definedName name="_ME47">#REF!</definedName>
    <definedName name="_ME48" localSheetId="9">#REF!</definedName>
    <definedName name="_ME48" localSheetId="12">#REF!</definedName>
    <definedName name="_ME48" localSheetId="14">#REF!</definedName>
    <definedName name="_ME48" localSheetId="11">#REF!</definedName>
    <definedName name="_ME48" localSheetId="10">#REF!</definedName>
    <definedName name="_ME48" localSheetId="7">#REF!</definedName>
    <definedName name="_ME48" localSheetId="8">#REF!</definedName>
    <definedName name="_ME48" localSheetId="13">#REF!</definedName>
    <definedName name="_ME48">#REF!</definedName>
    <definedName name="_ME49" localSheetId="9">#REF!</definedName>
    <definedName name="_ME49" localSheetId="12">#REF!</definedName>
    <definedName name="_ME49" localSheetId="14">#REF!</definedName>
    <definedName name="_ME49" localSheetId="11">#REF!</definedName>
    <definedName name="_ME49" localSheetId="10">#REF!</definedName>
    <definedName name="_ME49" localSheetId="7">#REF!</definedName>
    <definedName name="_ME49" localSheetId="8">#REF!</definedName>
    <definedName name="_ME49" localSheetId="13">#REF!</definedName>
    <definedName name="_ME49">#REF!</definedName>
    <definedName name="_me5" localSheetId="12">{"Book1","4.09 FLORA DAN FAUNA.xls","4.22 PERLENGKAPAN SEKOLAH.xls"}</definedName>
    <definedName name="_me5">{"Book1","4.09 FLORA DAN FAUNA.xls","4.22 PERLENGKAPAN SEKOLAH.xls"}</definedName>
    <definedName name="_ME50" localSheetId="9">#REF!</definedName>
    <definedName name="_ME50" localSheetId="12">#REF!</definedName>
    <definedName name="_ME50" localSheetId="14">#REF!</definedName>
    <definedName name="_ME50" localSheetId="11">#REF!</definedName>
    <definedName name="_ME50" localSheetId="10">#REF!</definedName>
    <definedName name="_ME50" localSheetId="7">#REF!</definedName>
    <definedName name="_ME50" localSheetId="8">#REF!</definedName>
    <definedName name="_ME50" localSheetId="13">#REF!</definedName>
    <definedName name="_ME50">#REF!</definedName>
    <definedName name="_ME51" localSheetId="9">#REF!</definedName>
    <definedName name="_ME51" localSheetId="12">#REF!</definedName>
    <definedName name="_ME51" localSheetId="14">#REF!</definedName>
    <definedName name="_ME51" localSheetId="11">#REF!</definedName>
    <definedName name="_ME51" localSheetId="10">#REF!</definedName>
    <definedName name="_ME51" localSheetId="7">#REF!</definedName>
    <definedName name="_ME51" localSheetId="8">#REF!</definedName>
    <definedName name="_ME51" localSheetId="13">#REF!</definedName>
    <definedName name="_ME51">#REF!</definedName>
    <definedName name="_ME52" localSheetId="9">#REF!</definedName>
    <definedName name="_ME52" localSheetId="12">#REF!</definedName>
    <definedName name="_ME52" localSheetId="14">#REF!</definedName>
    <definedName name="_ME52" localSheetId="11">#REF!</definedName>
    <definedName name="_ME52" localSheetId="10">#REF!</definedName>
    <definedName name="_ME52" localSheetId="7">#REF!</definedName>
    <definedName name="_ME52" localSheetId="8">#REF!</definedName>
    <definedName name="_ME52" localSheetId="13">#REF!</definedName>
    <definedName name="_ME52">#REF!</definedName>
    <definedName name="_ME53" localSheetId="9">#REF!</definedName>
    <definedName name="_ME53" localSheetId="12">#REF!</definedName>
    <definedName name="_ME53" localSheetId="14">#REF!</definedName>
    <definedName name="_ME53" localSheetId="11">#REF!</definedName>
    <definedName name="_ME53" localSheetId="10">#REF!</definedName>
    <definedName name="_ME53" localSheetId="7">#REF!</definedName>
    <definedName name="_ME53" localSheetId="8">#REF!</definedName>
    <definedName name="_ME53" localSheetId="13">#REF!</definedName>
    <definedName name="_ME53">#REF!</definedName>
    <definedName name="_ME54" localSheetId="9">#REF!</definedName>
    <definedName name="_ME54" localSheetId="12">#REF!</definedName>
    <definedName name="_ME54" localSheetId="14">#REF!</definedName>
    <definedName name="_ME54" localSheetId="11">#REF!</definedName>
    <definedName name="_ME54" localSheetId="10">#REF!</definedName>
    <definedName name="_ME54" localSheetId="7">#REF!</definedName>
    <definedName name="_ME54" localSheetId="8">#REF!</definedName>
    <definedName name="_ME54" localSheetId="13">#REF!</definedName>
    <definedName name="_ME54">#REF!</definedName>
    <definedName name="_ME55" localSheetId="9">#REF!</definedName>
    <definedName name="_ME55" localSheetId="12">#REF!</definedName>
    <definedName name="_ME55" localSheetId="14">#REF!</definedName>
    <definedName name="_ME55" localSheetId="11">#REF!</definedName>
    <definedName name="_ME55" localSheetId="10">#REF!</definedName>
    <definedName name="_ME55" localSheetId="7">#REF!</definedName>
    <definedName name="_ME55" localSheetId="8">#REF!</definedName>
    <definedName name="_ME55" localSheetId="13">#REF!</definedName>
    <definedName name="_ME55">#REF!</definedName>
    <definedName name="_ME56" localSheetId="9">#REF!</definedName>
    <definedName name="_ME56" localSheetId="12">#REF!</definedName>
    <definedName name="_ME56" localSheetId="14">#REF!</definedName>
    <definedName name="_ME56" localSheetId="11">#REF!</definedName>
    <definedName name="_ME56" localSheetId="10">#REF!</definedName>
    <definedName name="_ME56" localSheetId="7">#REF!</definedName>
    <definedName name="_ME56" localSheetId="8">#REF!</definedName>
    <definedName name="_ME56" localSheetId="13">#REF!</definedName>
    <definedName name="_ME56">#REF!</definedName>
    <definedName name="_ME57" localSheetId="9">#REF!</definedName>
    <definedName name="_ME57" localSheetId="12">#REF!</definedName>
    <definedName name="_ME57" localSheetId="14">#REF!</definedName>
    <definedName name="_ME57" localSheetId="11">#REF!</definedName>
    <definedName name="_ME57" localSheetId="10">#REF!</definedName>
    <definedName name="_ME57" localSheetId="7">#REF!</definedName>
    <definedName name="_ME57" localSheetId="8">#REF!</definedName>
    <definedName name="_ME57" localSheetId="13">#REF!</definedName>
    <definedName name="_ME57">#REF!</definedName>
    <definedName name="_ME58" localSheetId="9">#REF!</definedName>
    <definedName name="_ME58" localSheetId="12">#REF!</definedName>
    <definedName name="_ME58" localSheetId="14">#REF!</definedName>
    <definedName name="_ME58" localSheetId="11">#REF!</definedName>
    <definedName name="_ME58" localSheetId="10">#REF!</definedName>
    <definedName name="_ME58" localSheetId="7">#REF!</definedName>
    <definedName name="_ME58" localSheetId="8">#REF!</definedName>
    <definedName name="_ME58" localSheetId="13">#REF!</definedName>
    <definedName name="_ME58">#REF!</definedName>
    <definedName name="_ME59" localSheetId="9">#REF!</definedName>
    <definedName name="_ME59" localSheetId="12">#REF!</definedName>
    <definedName name="_ME59" localSheetId="14">#REF!</definedName>
    <definedName name="_ME59" localSheetId="11">#REF!</definedName>
    <definedName name="_ME59" localSheetId="10">#REF!</definedName>
    <definedName name="_ME59" localSheetId="7">#REF!</definedName>
    <definedName name="_ME59" localSheetId="8">#REF!</definedName>
    <definedName name="_ME59" localSheetId="13">#REF!</definedName>
    <definedName name="_ME59">#REF!</definedName>
    <definedName name="_ME60" localSheetId="9">#REF!</definedName>
    <definedName name="_ME60" localSheetId="12">#REF!</definedName>
    <definedName name="_ME60" localSheetId="14">#REF!</definedName>
    <definedName name="_ME60" localSheetId="11">#REF!</definedName>
    <definedName name="_ME60" localSheetId="10">#REF!</definedName>
    <definedName name="_ME60" localSheetId="7">#REF!</definedName>
    <definedName name="_ME60" localSheetId="8">#REF!</definedName>
    <definedName name="_ME60" localSheetId="13">#REF!</definedName>
    <definedName name="_ME60">#REF!</definedName>
    <definedName name="_ME61" localSheetId="9">#REF!</definedName>
    <definedName name="_ME61" localSheetId="12">#REF!</definedName>
    <definedName name="_ME61" localSheetId="14">#REF!</definedName>
    <definedName name="_ME61" localSheetId="11">#REF!</definedName>
    <definedName name="_ME61" localSheetId="10">#REF!</definedName>
    <definedName name="_ME61" localSheetId="7">#REF!</definedName>
    <definedName name="_ME61" localSheetId="8">#REF!</definedName>
    <definedName name="_ME61" localSheetId="13">#REF!</definedName>
    <definedName name="_ME61">#REF!</definedName>
    <definedName name="_ME62" localSheetId="9">#REF!</definedName>
    <definedName name="_ME62" localSheetId="12">#REF!</definedName>
    <definedName name="_ME62" localSheetId="14">#REF!</definedName>
    <definedName name="_ME62" localSheetId="11">#REF!</definedName>
    <definedName name="_ME62" localSheetId="10">#REF!</definedName>
    <definedName name="_ME62" localSheetId="7">#REF!</definedName>
    <definedName name="_ME62" localSheetId="8">#REF!</definedName>
    <definedName name="_ME62" localSheetId="13">#REF!</definedName>
    <definedName name="_ME62">#REF!</definedName>
    <definedName name="_ME63" localSheetId="9">#REF!</definedName>
    <definedName name="_ME63" localSheetId="12">#REF!</definedName>
    <definedName name="_ME63" localSheetId="14">#REF!</definedName>
    <definedName name="_ME63" localSheetId="11">#REF!</definedName>
    <definedName name="_ME63" localSheetId="10">#REF!</definedName>
    <definedName name="_ME63" localSheetId="7">#REF!</definedName>
    <definedName name="_ME63" localSheetId="8">#REF!</definedName>
    <definedName name="_ME63" localSheetId="13">#REF!</definedName>
    <definedName name="_ME63">#REF!</definedName>
    <definedName name="_ME64" localSheetId="9">#REF!</definedName>
    <definedName name="_ME64" localSheetId="12">#REF!</definedName>
    <definedName name="_ME64" localSheetId="14">#REF!</definedName>
    <definedName name="_ME64" localSheetId="11">#REF!</definedName>
    <definedName name="_ME64" localSheetId="10">#REF!</definedName>
    <definedName name="_ME64" localSheetId="7">#REF!</definedName>
    <definedName name="_ME64" localSheetId="8">#REF!</definedName>
    <definedName name="_ME64" localSheetId="13">#REF!</definedName>
    <definedName name="_ME64">#REF!</definedName>
    <definedName name="_ME65" localSheetId="9">#REF!</definedName>
    <definedName name="_ME65" localSheetId="12">#REF!</definedName>
    <definedName name="_ME65" localSheetId="14">#REF!</definedName>
    <definedName name="_ME65" localSheetId="11">#REF!</definedName>
    <definedName name="_ME65" localSheetId="10">#REF!</definedName>
    <definedName name="_ME65" localSheetId="7">#REF!</definedName>
    <definedName name="_ME65" localSheetId="8">#REF!</definedName>
    <definedName name="_ME65" localSheetId="13">#REF!</definedName>
    <definedName name="_ME65">#REF!</definedName>
    <definedName name="_ME66" localSheetId="9">#REF!</definedName>
    <definedName name="_ME66" localSheetId="12">#REF!</definedName>
    <definedName name="_ME66" localSheetId="14">#REF!</definedName>
    <definedName name="_ME66" localSheetId="11">#REF!</definedName>
    <definedName name="_ME66" localSheetId="10">#REF!</definedName>
    <definedName name="_ME66" localSheetId="7">#REF!</definedName>
    <definedName name="_ME66" localSheetId="8">#REF!</definedName>
    <definedName name="_ME66" localSheetId="13">#REF!</definedName>
    <definedName name="_ME66">#REF!</definedName>
    <definedName name="_ME67" localSheetId="9">#REF!</definedName>
    <definedName name="_ME67" localSheetId="12">#REF!</definedName>
    <definedName name="_ME67" localSheetId="14">#REF!</definedName>
    <definedName name="_ME67" localSheetId="11">#REF!</definedName>
    <definedName name="_ME67" localSheetId="10">#REF!</definedName>
    <definedName name="_ME67" localSheetId="7">#REF!</definedName>
    <definedName name="_ME67" localSheetId="8">#REF!</definedName>
    <definedName name="_ME67" localSheetId="13">#REF!</definedName>
    <definedName name="_ME67">#REF!</definedName>
    <definedName name="_ME68" localSheetId="9">#REF!</definedName>
    <definedName name="_ME68" localSheetId="12">#REF!</definedName>
    <definedName name="_ME68" localSheetId="14">#REF!</definedName>
    <definedName name="_ME68" localSheetId="11">#REF!</definedName>
    <definedName name="_ME68" localSheetId="10">#REF!</definedName>
    <definedName name="_ME68" localSheetId="7">#REF!</definedName>
    <definedName name="_ME68" localSheetId="8">#REF!</definedName>
    <definedName name="_ME68" localSheetId="13">#REF!</definedName>
    <definedName name="_ME68">#REF!</definedName>
    <definedName name="_mek3" localSheetId="12">{"Book1","4.09 FLORA DAN FAUNA.xls","4.22 PERLENGKAPAN SEKOLAH.xls"}</definedName>
    <definedName name="_mek3">{"Book1","4.09 FLORA DAN FAUNA.xls","4.22 PERLENGKAPAN SEKOLAH.xls"}</definedName>
    <definedName name="_mek5" localSheetId="12">{"Book1","4.09 FLORA DAN FAUNA.xls","4.22 PERLENGKAPAN SEKOLAH.xls"}</definedName>
    <definedName name="_mek5">{"Book1","4.09 FLORA DAN FAUNA.xls","4.22 PERLENGKAPAN SEKOLAH.xls"}</definedName>
    <definedName name="_MEN1" localSheetId="9">#REF!</definedName>
    <definedName name="_MEN1" localSheetId="12">#REF!</definedName>
    <definedName name="_MEN1" localSheetId="14">#REF!</definedName>
    <definedName name="_MEN1" localSheetId="11">#REF!</definedName>
    <definedName name="_MEN1" localSheetId="10">#REF!</definedName>
    <definedName name="_MEN1" localSheetId="7">#REF!</definedName>
    <definedName name="_MEN1" localSheetId="8">#REF!</definedName>
    <definedName name="_MEN1" localSheetId="13">#REF!</definedName>
    <definedName name="_MEN1">#REF!</definedName>
    <definedName name="_MET1" localSheetId="9">#REF!</definedName>
    <definedName name="_MET1" localSheetId="12">#REF!</definedName>
    <definedName name="_MET1" localSheetId="14">#REF!</definedName>
    <definedName name="_MET1" localSheetId="11">#REF!</definedName>
    <definedName name="_MET1" localSheetId="10">#REF!</definedName>
    <definedName name="_MET1" localSheetId="7">#REF!</definedName>
    <definedName name="_MET1" localSheetId="8">#REF!</definedName>
    <definedName name="_MET1" localSheetId="13">#REF!</definedName>
    <definedName name="_MET1">#REF!</definedName>
    <definedName name="_MET2" localSheetId="9">#REF!</definedName>
    <definedName name="_MET2" localSheetId="12">#REF!</definedName>
    <definedName name="_MET2" localSheetId="14">#REF!</definedName>
    <definedName name="_MET2" localSheetId="11">#REF!</definedName>
    <definedName name="_MET2" localSheetId="10">#REF!</definedName>
    <definedName name="_MET2" localSheetId="7">#REF!</definedName>
    <definedName name="_MET2" localSheetId="8">#REF!</definedName>
    <definedName name="_MET2" localSheetId="13">#REF!</definedName>
    <definedName name="_MET2">#REF!</definedName>
    <definedName name="_MJ1" localSheetId="9">#REF!</definedName>
    <definedName name="_MJ1" localSheetId="12">#REF!</definedName>
    <definedName name="_MJ1" localSheetId="14">#REF!</definedName>
    <definedName name="_MJ1" localSheetId="11">#REF!</definedName>
    <definedName name="_MJ1" localSheetId="10">#REF!</definedName>
    <definedName name="_MJ1" localSheetId="7">#REF!</definedName>
    <definedName name="_MJ1" localSheetId="8">#REF!</definedName>
    <definedName name="_MJ1" localSheetId="13">#REF!</definedName>
    <definedName name="_MJ1">#REF!</definedName>
    <definedName name="_MJ2" localSheetId="9">#REF!</definedName>
    <definedName name="_MJ2" localSheetId="12">#REF!</definedName>
    <definedName name="_MJ2" localSheetId="14">#REF!</definedName>
    <definedName name="_MJ2" localSheetId="11">#REF!</definedName>
    <definedName name="_MJ2" localSheetId="10">#REF!</definedName>
    <definedName name="_MJ2" localSheetId="7">#REF!</definedName>
    <definedName name="_MJ2" localSheetId="8">#REF!</definedName>
    <definedName name="_MJ2" localSheetId="13">#REF!</definedName>
    <definedName name="_MJ2">#REF!</definedName>
    <definedName name="_MMM01">#REF!</definedName>
    <definedName name="_MMM02" localSheetId="9">#REF!</definedName>
    <definedName name="_MMM02" localSheetId="12">#REF!</definedName>
    <definedName name="_MMM02" localSheetId="14">#REF!</definedName>
    <definedName name="_MMM02" localSheetId="11">#REF!</definedName>
    <definedName name="_MMM02" localSheetId="10">#REF!</definedName>
    <definedName name="_MMM02" localSheetId="7">#REF!</definedName>
    <definedName name="_MMM02" localSheetId="8">#REF!</definedName>
    <definedName name="_MMM02" localSheetId="13">#REF!</definedName>
    <definedName name="_MMM02">#REF!</definedName>
    <definedName name="_MMM03">#REF!</definedName>
    <definedName name="_MMM04">#REF!</definedName>
    <definedName name="_MMM05">#REF!</definedName>
    <definedName name="_MMM06" localSheetId="9">#REF!</definedName>
    <definedName name="_MMM06" localSheetId="12">#REF!</definedName>
    <definedName name="_MMM06" localSheetId="14">#REF!</definedName>
    <definedName name="_MMM06" localSheetId="11">#REF!</definedName>
    <definedName name="_MMM06" localSheetId="10">#REF!</definedName>
    <definedName name="_MMM06" localSheetId="7">#REF!</definedName>
    <definedName name="_MMM06" localSheetId="8">#REF!</definedName>
    <definedName name="_MMM06" localSheetId="13">#REF!</definedName>
    <definedName name="_MMM06">#REF!</definedName>
    <definedName name="_MMM07">#REF!</definedName>
    <definedName name="_MMM08" localSheetId="9">#REF!</definedName>
    <definedName name="_MMM08" localSheetId="12">#REF!</definedName>
    <definedName name="_MMM08" localSheetId="14">#REF!</definedName>
    <definedName name="_MMM08" localSheetId="11">#REF!</definedName>
    <definedName name="_MMM08" localSheetId="10">#REF!</definedName>
    <definedName name="_MMM08" localSheetId="7">#REF!</definedName>
    <definedName name="_MMM08" localSheetId="8">#REF!</definedName>
    <definedName name="_MMM08" localSheetId="13">#REF!</definedName>
    <definedName name="_MMM08">#REF!</definedName>
    <definedName name="_MMM09">#REF!</definedName>
    <definedName name="_MMM10">#REF!</definedName>
    <definedName name="_MMM11">#REF!</definedName>
    <definedName name="_MMM12">#REF!</definedName>
    <definedName name="_MMM13">#REF!</definedName>
    <definedName name="_MMM14">#REF!</definedName>
    <definedName name="_MMM15">#REF!</definedName>
    <definedName name="_MMM16">#REF!</definedName>
    <definedName name="_MMM17">#REF!</definedName>
    <definedName name="_MMM18">#REF!</definedName>
    <definedName name="_MMM19">#REF!</definedName>
    <definedName name="_MMM20">#REF!</definedName>
    <definedName name="_MMM21">#REF!</definedName>
    <definedName name="_MMM22">#REF!</definedName>
    <definedName name="_MMM23">#REF!</definedName>
    <definedName name="_MMM24">#REF!</definedName>
    <definedName name="_MMM25">#REF!</definedName>
    <definedName name="_MMM26">#REF!</definedName>
    <definedName name="_MMM27">#REF!</definedName>
    <definedName name="_MMM28">#REF!</definedName>
    <definedName name="_MMM29">#REF!</definedName>
    <definedName name="_MMM30">#REF!</definedName>
    <definedName name="_MMM31">#REF!</definedName>
    <definedName name="_MMM32">#REF!</definedName>
    <definedName name="_MMM33">#REF!</definedName>
    <definedName name="_MMM34">#REF!</definedName>
    <definedName name="_MMM35">#REF!</definedName>
    <definedName name="_MMM36">#REF!</definedName>
    <definedName name="_MMM37">#REF!</definedName>
    <definedName name="_MMM38">#REF!</definedName>
    <definedName name="_MMM39">#REF!</definedName>
    <definedName name="_MMM40">#REF!</definedName>
    <definedName name="_MMM41">#REF!</definedName>
    <definedName name="_MMM411">#REF!</definedName>
    <definedName name="_MMM42">#REF!</definedName>
    <definedName name="_MMM43">#REF!</definedName>
    <definedName name="_MMM44">#REF!</definedName>
    <definedName name="_MMM45">#REF!</definedName>
    <definedName name="_MMM46">#REF!</definedName>
    <definedName name="_MMM47">#REF!</definedName>
    <definedName name="_MMM48">#REF!</definedName>
    <definedName name="_MMM49">#REF!</definedName>
    <definedName name="_MMM50">#REF!</definedName>
    <definedName name="_MMM51">#REF!</definedName>
    <definedName name="_MMM52">#REF!</definedName>
    <definedName name="_MMM53">#REF!</definedName>
    <definedName name="_MMM54">#REF!</definedName>
    <definedName name="_MMM57" localSheetId="9">#REF!</definedName>
    <definedName name="_MMM57" localSheetId="12">#REF!</definedName>
    <definedName name="_MMM57" localSheetId="13">#REF!</definedName>
    <definedName name="_MMM57">#REF!</definedName>
    <definedName name="_MMM58" localSheetId="9">#REF!</definedName>
    <definedName name="_MMM58" localSheetId="12">#REF!</definedName>
    <definedName name="_MMM58" localSheetId="13">#REF!</definedName>
    <definedName name="_MMM58">#REF!</definedName>
    <definedName name="_MMM59" localSheetId="9">#REF!</definedName>
    <definedName name="_MMM59" localSheetId="12">#REF!</definedName>
    <definedName name="_MMM59" localSheetId="13">#REF!</definedName>
    <definedName name="_MMM59">#REF!</definedName>
    <definedName name="_MMM60" localSheetId="9">#REF!</definedName>
    <definedName name="_MMM60" localSheetId="12">#REF!</definedName>
    <definedName name="_MMM60" localSheetId="13">#REF!</definedName>
    <definedName name="_MMM60">#REF!</definedName>
    <definedName name="_MMM61" localSheetId="9">#REF!</definedName>
    <definedName name="_MMM61" localSheetId="12">#REF!</definedName>
    <definedName name="_MMM61" localSheetId="13">#REF!</definedName>
    <definedName name="_MMM61">#REF!</definedName>
    <definedName name="_MMM62" localSheetId="9">#REF!</definedName>
    <definedName name="_MMM62" localSheetId="12">#REF!</definedName>
    <definedName name="_MMM62" localSheetId="13">#REF!</definedName>
    <definedName name="_MMM62">#REF!</definedName>
    <definedName name="_MMM63" localSheetId="9">#REF!</definedName>
    <definedName name="_MMM63" localSheetId="12">#REF!</definedName>
    <definedName name="_MMM63" localSheetId="13">#REF!</definedName>
    <definedName name="_MMM63">#REF!</definedName>
    <definedName name="_MMM64" localSheetId="9">#REF!</definedName>
    <definedName name="_MMM64" localSheetId="12">#REF!</definedName>
    <definedName name="_MMM64" localSheetId="13">#REF!</definedName>
    <definedName name="_MMM64">#REF!</definedName>
    <definedName name="_MMM65" localSheetId="9">#REF!</definedName>
    <definedName name="_MMM65" localSheetId="12">#REF!</definedName>
    <definedName name="_MMM65" localSheetId="13">#REF!</definedName>
    <definedName name="_MMM65">#REF!</definedName>
    <definedName name="_MMM66" localSheetId="9">#REF!</definedName>
    <definedName name="_MMM66" localSheetId="12">#REF!</definedName>
    <definedName name="_MMM66" localSheetId="13">#REF!</definedName>
    <definedName name="_MMM66">#REF!</definedName>
    <definedName name="_MOB1" localSheetId="9">#REF!</definedName>
    <definedName name="_MOB1" localSheetId="12">#REF!</definedName>
    <definedName name="_MOB1" localSheetId="14">#REF!</definedName>
    <definedName name="_MOB1" localSheetId="11">#REF!</definedName>
    <definedName name="_MOB1" localSheetId="10">#REF!</definedName>
    <definedName name="_MOB1" localSheetId="7">#REF!</definedName>
    <definedName name="_MOB1" localSheetId="8">#REF!</definedName>
    <definedName name="_MOB1" localSheetId="13">#REF!</definedName>
    <definedName name="_MOB1">#REF!</definedName>
    <definedName name="_MOB2" localSheetId="9">#REF!</definedName>
    <definedName name="_MOB2" localSheetId="12">#REF!</definedName>
    <definedName name="_MOB2" localSheetId="14">#REF!</definedName>
    <definedName name="_MOB2" localSheetId="11">#REF!</definedName>
    <definedName name="_MOB2" localSheetId="10">#REF!</definedName>
    <definedName name="_MOB2" localSheetId="7">#REF!</definedName>
    <definedName name="_MOB2" localSheetId="8">#REF!</definedName>
    <definedName name="_MOB2" localSheetId="13">#REF!</definedName>
    <definedName name="_MOB2">#REF!</definedName>
    <definedName name="_MS1" localSheetId="9">#REF!</definedName>
    <definedName name="_MS1" localSheetId="12">#REF!</definedName>
    <definedName name="_MS1" localSheetId="14">#REF!</definedName>
    <definedName name="_MS1" localSheetId="11">#REF!</definedName>
    <definedName name="_MS1" localSheetId="10">#REF!</definedName>
    <definedName name="_MS1" localSheetId="7">#REF!</definedName>
    <definedName name="_MS1" localSheetId="8">#REF!</definedName>
    <definedName name="_MS1" localSheetId="13">#REF!</definedName>
    <definedName name="_MS1">#REF!</definedName>
    <definedName name="_MS2" localSheetId="9">#REF!</definedName>
    <definedName name="_MS2" localSheetId="12">#REF!</definedName>
    <definedName name="_MS2" localSheetId="14">#REF!</definedName>
    <definedName name="_MS2" localSheetId="11">#REF!</definedName>
    <definedName name="_MS2" localSheetId="10">#REF!</definedName>
    <definedName name="_MS2" localSheetId="7">#REF!</definedName>
    <definedName name="_MS2" localSheetId="8">#REF!</definedName>
    <definedName name="_MS2" localSheetId="13">#REF!</definedName>
    <definedName name="_MS2">#REF!</definedName>
    <definedName name="_MU1" localSheetId="9">#REF!</definedName>
    <definedName name="_MU1" localSheetId="12">#REF!</definedName>
    <definedName name="_MU1" localSheetId="13">#REF!</definedName>
    <definedName name="_MU1">#REF!</definedName>
    <definedName name="_MU2" localSheetId="9">#REF!</definedName>
    <definedName name="_MU2" localSheetId="12">#REF!</definedName>
    <definedName name="_MU2" localSheetId="13">#REF!</definedName>
    <definedName name="_MU2">#REF!</definedName>
    <definedName name="_MU3" localSheetId="9">#REF!</definedName>
    <definedName name="_MU3" localSheetId="12">#REF!</definedName>
    <definedName name="_MU3" localSheetId="13">#REF!</definedName>
    <definedName name="_MU3">#REF!</definedName>
    <definedName name="_mul12" localSheetId="9">#REF!</definedName>
    <definedName name="_mul12" localSheetId="12">#REF!</definedName>
    <definedName name="_mul12" localSheetId="13">#REF!</definedName>
    <definedName name="_mul12">#REF!</definedName>
    <definedName name="_mul9" localSheetId="9">#REF!</definedName>
    <definedName name="_mul9" localSheetId="12">#REF!</definedName>
    <definedName name="_mul9" localSheetId="13">#REF!</definedName>
    <definedName name="_mul9">#REF!</definedName>
    <definedName name="_mvd1" localSheetId="9">#REF!</definedName>
    <definedName name="_mvd1" localSheetId="12">#REF!</definedName>
    <definedName name="_mvd1" localSheetId="13">#REF!</definedName>
    <definedName name="_mvd1">#REF!</definedName>
    <definedName name="_mvd2" localSheetId="9">#REF!</definedName>
    <definedName name="_mvd2" localSheetId="12">#REF!</definedName>
    <definedName name="_mvd2" localSheetId="13">#REF!</definedName>
    <definedName name="_mvd2">#REF!</definedName>
    <definedName name="_mvd3" localSheetId="9">#REF!</definedName>
    <definedName name="_mvd3" localSheetId="12">#REF!</definedName>
    <definedName name="_mvd3" localSheetId="13">#REF!</definedName>
    <definedName name="_mvd3">#REF!</definedName>
    <definedName name="_mvd4" localSheetId="9">#REF!</definedName>
    <definedName name="_mvd4" localSheetId="12">#REF!</definedName>
    <definedName name="_mvd4" localSheetId="13">#REF!</definedName>
    <definedName name="_mvd4">#REF!</definedName>
    <definedName name="_NCL100" localSheetId="9">#REF!</definedName>
    <definedName name="_NCL100" localSheetId="12">#REF!</definedName>
    <definedName name="_NCL100" localSheetId="13">#REF!</definedName>
    <definedName name="_NCL100">#REF!</definedName>
    <definedName name="_NCL200" localSheetId="9">#REF!</definedName>
    <definedName name="_NCL200" localSheetId="12">#REF!</definedName>
    <definedName name="_NCL200" localSheetId="13">#REF!</definedName>
    <definedName name="_NCL200">#REF!</definedName>
    <definedName name="_NCL250" localSheetId="9">#REF!</definedName>
    <definedName name="_NCL250" localSheetId="12">#REF!</definedName>
    <definedName name="_NCL250" localSheetId="13">#REF!</definedName>
    <definedName name="_NCL250">#REF!</definedName>
    <definedName name="_new5">#N/A</definedName>
    <definedName name="_nin190" localSheetId="9">#REF!</definedName>
    <definedName name="_nin190" localSheetId="12">#REF!</definedName>
    <definedName name="_nin190" localSheetId="13">#REF!</definedName>
    <definedName name="_nin190">#REF!</definedName>
    <definedName name="_nya10" localSheetId="9">#REF!</definedName>
    <definedName name="_nya10" localSheetId="12">#REF!</definedName>
    <definedName name="_nya10" localSheetId="13">#REF!</definedName>
    <definedName name="_nya10">#REF!</definedName>
    <definedName name="_nya120" localSheetId="9">#REF!</definedName>
    <definedName name="_nya120" localSheetId="12">#REF!</definedName>
    <definedName name="_nya120" localSheetId="13">#REF!</definedName>
    <definedName name="_nya120">#REF!</definedName>
    <definedName name="_nya150" localSheetId="9">#REF!</definedName>
    <definedName name="_nya150" localSheetId="12">#REF!</definedName>
    <definedName name="_nya150" localSheetId="13">#REF!</definedName>
    <definedName name="_nya150">#REF!</definedName>
    <definedName name="_nya16" localSheetId="9">#REF!</definedName>
    <definedName name="_nya16" localSheetId="12">#REF!</definedName>
    <definedName name="_nya16" localSheetId="13">#REF!</definedName>
    <definedName name="_nya16">#REF!</definedName>
    <definedName name="_nya185" localSheetId="9">#REF!</definedName>
    <definedName name="_nya185" localSheetId="12">#REF!</definedName>
    <definedName name="_nya185" localSheetId="13">#REF!</definedName>
    <definedName name="_nya185">#REF!</definedName>
    <definedName name="_nya240" localSheetId="9">#REF!</definedName>
    <definedName name="_nya240" localSheetId="12">#REF!</definedName>
    <definedName name="_nya240" localSheetId="13">#REF!</definedName>
    <definedName name="_nya240">#REF!</definedName>
    <definedName name="_nya25" localSheetId="9">#REF!</definedName>
    <definedName name="_nya25" localSheetId="12">#REF!</definedName>
    <definedName name="_nya25" localSheetId="13">#REF!</definedName>
    <definedName name="_nya25">#REF!</definedName>
    <definedName name="_nya300" localSheetId="9">#REF!</definedName>
    <definedName name="_nya300" localSheetId="12">#REF!</definedName>
    <definedName name="_nya300" localSheetId="13">#REF!</definedName>
    <definedName name="_nya300">#REF!</definedName>
    <definedName name="_nya35" localSheetId="9">#REF!</definedName>
    <definedName name="_nya35" localSheetId="12">#REF!</definedName>
    <definedName name="_nya35" localSheetId="13">#REF!</definedName>
    <definedName name="_nya35">#REF!</definedName>
    <definedName name="_nya4" localSheetId="9">#REF!</definedName>
    <definedName name="_nya4" localSheetId="12">#REF!</definedName>
    <definedName name="_nya4" localSheetId="13">#REF!</definedName>
    <definedName name="_nya4">#REF!</definedName>
    <definedName name="_nya400" localSheetId="9">#REF!</definedName>
    <definedName name="_nya400" localSheetId="12">#REF!</definedName>
    <definedName name="_nya400" localSheetId="13">#REF!</definedName>
    <definedName name="_nya400">#REF!</definedName>
    <definedName name="_nya50" localSheetId="9">#REF!</definedName>
    <definedName name="_nya50" localSheetId="12">#REF!</definedName>
    <definedName name="_nya50" localSheetId="13">#REF!</definedName>
    <definedName name="_nya50">#REF!</definedName>
    <definedName name="_nya6" localSheetId="9">#REF!</definedName>
    <definedName name="_nya6" localSheetId="12">#REF!</definedName>
    <definedName name="_nya6" localSheetId="13">#REF!</definedName>
    <definedName name="_nya6">#REF!</definedName>
    <definedName name="_nya70" localSheetId="9">#REF!</definedName>
    <definedName name="_nya70" localSheetId="12">#REF!</definedName>
    <definedName name="_nya70" localSheetId="13">#REF!</definedName>
    <definedName name="_nya70">#REF!</definedName>
    <definedName name="_nya95" localSheetId="9">#REF!</definedName>
    <definedName name="_nya95" localSheetId="12">#REF!</definedName>
    <definedName name="_nya95" localSheetId="13">#REF!</definedName>
    <definedName name="_nya95">#REF!</definedName>
    <definedName name="_nyf410" localSheetId="9">#REF!</definedName>
    <definedName name="_nyf410" localSheetId="12">#REF!</definedName>
    <definedName name="_nyf410" localSheetId="13">#REF!</definedName>
    <definedName name="_nyf410">#REF!</definedName>
    <definedName name="_nyf416" localSheetId="9">#REF!</definedName>
    <definedName name="_nyf416" localSheetId="12">#REF!</definedName>
    <definedName name="_nyf416" localSheetId="13">#REF!</definedName>
    <definedName name="_nyf416">#REF!</definedName>
    <definedName name="_nyf425" localSheetId="9">#REF!</definedName>
    <definedName name="_nyf425" localSheetId="12">#REF!</definedName>
    <definedName name="_nyf425" localSheetId="13">#REF!</definedName>
    <definedName name="_nyf425">#REF!</definedName>
    <definedName name="_nyf435" localSheetId="9">#REF!</definedName>
    <definedName name="_nyf435" localSheetId="12">#REF!</definedName>
    <definedName name="_nyf435" localSheetId="13">#REF!</definedName>
    <definedName name="_nyf435">#REF!</definedName>
    <definedName name="_nyf450" localSheetId="9">#REF!</definedName>
    <definedName name="_nyf450" localSheetId="12">#REF!</definedName>
    <definedName name="_nyf450" localSheetId="13">#REF!</definedName>
    <definedName name="_nyf450">#REF!</definedName>
    <definedName name="_nyf46" localSheetId="9">#REF!</definedName>
    <definedName name="_nyf46" localSheetId="12">#REF!</definedName>
    <definedName name="_nyf46" localSheetId="13">#REF!</definedName>
    <definedName name="_nyf46">#REF!</definedName>
    <definedName name="_nyf470" localSheetId="9">#REF!</definedName>
    <definedName name="_nyf470" localSheetId="12">#REF!</definedName>
    <definedName name="_nyf470" localSheetId="13">#REF!</definedName>
    <definedName name="_nyf470">#REF!</definedName>
    <definedName name="_nyf495" localSheetId="9">#REF!</definedName>
    <definedName name="_nyf495" localSheetId="12">#REF!</definedName>
    <definedName name="_nyf495" localSheetId="13">#REF!</definedName>
    <definedName name="_nyf495">#REF!</definedName>
    <definedName name="_nym210" localSheetId="9">#REF!</definedName>
    <definedName name="_nym210" localSheetId="12">#REF!</definedName>
    <definedName name="_nym210" localSheetId="13">#REF!</definedName>
    <definedName name="_nym210">#REF!</definedName>
    <definedName name="_nym216" localSheetId="9">#REF!</definedName>
    <definedName name="_nym216" localSheetId="12">#REF!</definedName>
    <definedName name="_nym216" localSheetId="13">#REF!</definedName>
    <definedName name="_nym216">#REF!</definedName>
    <definedName name="_nym225" localSheetId="9">#REF!</definedName>
    <definedName name="_nym225" localSheetId="12">#REF!</definedName>
    <definedName name="_nym225" localSheetId="13">#REF!</definedName>
    <definedName name="_nym225">#REF!</definedName>
    <definedName name="_nym235" localSheetId="9">#REF!</definedName>
    <definedName name="_nym235" localSheetId="12">#REF!</definedName>
    <definedName name="_nym235" localSheetId="13">#REF!</definedName>
    <definedName name="_nym235">#REF!</definedName>
    <definedName name="_nym24" localSheetId="9">#REF!</definedName>
    <definedName name="_nym24" localSheetId="12">#REF!</definedName>
    <definedName name="_nym24" localSheetId="13">#REF!</definedName>
    <definedName name="_nym24">#REF!</definedName>
    <definedName name="_nym26" localSheetId="9">#REF!</definedName>
    <definedName name="_nym26" localSheetId="12">#REF!</definedName>
    <definedName name="_nym26" localSheetId="13">#REF!</definedName>
    <definedName name="_nym26">#REF!</definedName>
    <definedName name="_nym310" localSheetId="9">#REF!</definedName>
    <definedName name="_nym310" localSheetId="12">#REF!</definedName>
    <definedName name="_nym310" localSheetId="13">#REF!</definedName>
    <definedName name="_nym310">#REF!</definedName>
    <definedName name="_nym316" localSheetId="9">#REF!</definedName>
    <definedName name="_nym316" localSheetId="12">#REF!</definedName>
    <definedName name="_nym316" localSheetId="13">#REF!</definedName>
    <definedName name="_nym316">#REF!</definedName>
    <definedName name="_nym325" localSheetId="9">#REF!</definedName>
    <definedName name="_nym325" localSheetId="12">#REF!</definedName>
    <definedName name="_nym325" localSheetId="13">#REF!</definedName>
    <definedName name="_nym325">#REF!</definedName>
    <definedName name="_nym34" localSheetId="9">#REF!</definedName>
    <definedName name="_nym34" localSheetId="12">#REF!</definedName>
    <definedName name="_nym34" localSheetId="13">#REF!</definedName>
    <definedName name="_nym34">#REF!</definedName>
    <definedName name="_nym36" localSheetId="9">#REF!</definedName>
    <definedName name="_nym36" localSheetId="12">#REF!</definedName>
    <definedName name="_nym36" localSheetId="13">#REF!</definedName>
    <definedName name="_nym36">#REF!</definedName>
    <definedName name="_nym410" localSheetId="9">#REF!</definedName>
    <definedName name="_nym410" localSheetId="12">#REF!</definedName>
    <definedName name="_nym410" localSheetId="13">#REF!</definedName>
    <definedName name="_nym410">#REF!</definedName>
    <definedName name="_nym416" localSheetId="9">#REF!</definedName>
    <definedName name="_nym416" localSheetId="12">#REF!</definedName>
    <definedName name="_nym416" localSheetId="13">#REF!</definedName>
    <definedName name="_nym416">#REF!</definedName>
    <definedName name="_nym425" localSheetId="9">#REF!</definedName>
    <definedName name="_nym425" localSheetId="12">#REF!</definedName>
    <definedName name="_nym425" localSheetId="13">#REF!</definedName>
    <definedName name="_nym425">#REF!</definedName>
    <definedName name="_nym44" localSheetId="9">#REF!</definedName>
    <definedName name="_nym44" localSheetId="12">#REF!</definedName>
    <definedName name="_nym44" localSheetId="13">#REF!</definedName>
    <definedName name="_nym44">#REF!</definedName>
    <definedName name="_nym46" localSheetId="9">#REF!</definedName>
    <definedName name="_nym46" localSheetId="12">#REF!</definedName>
    <definedName name="_nym46" localSheetId="13">#REF!</definedName>
    <definedName name="_nym46">#REF!</definedName>
    <definedName name="_nyy110" localSheetId="9">#REF!</definedName>
    <definedName name="_nyy110" localSheetId="12">#REF!</definedName>
    <definedName name="_nyy110" localSheetId="13">#REF!</definedName>
    <definedName name="_nyy110">#REF!</definedName>
    <definedName name="_nyy1120" localSheetId="9">#REF!</definedName>
    <definedName name="_nyy1120" localSheetId="12">#REF!</definedName>
    <definedName name="_nyy1120" localSheetId="13">#REF!</definedName>
    <definedName name="_nyy1120">#REF!</definedName>
    <definedName name="_nyy1150" localSheetId="9">#REF!</definedName>
    <definedName name="_nyy1150" localSheetId="12">#REF!</definedName>
    <definedName name="_nyy1150" localSheetId="13">#REF!</definedName>
    <definedName name="_nyy1150">#REF!</definedName>
    <definedName name="_nyy116" localSheetId="9">#REF!</definedName>
    <definedName name="_nyy116" localSheetId="12">#REF!</definedName>
    <definedName name="_nyy116" localSheetId="13">#REF!</definedName>
    <definedName name="_nyy116">#REF!</definedName>
    <definedName name="_nyy1185" localSheetId="9">#REF!</definedName>
    <definedName name="_nyy1185" localSheetId="12">#REF!</definedName>
    <definedName name="_nyy1185" localSheetId="13">#REF!</definedName>
    <definedName name="_nyy1185">#REF!</definedName>
    <definedName name="_nyy1240" localSheetId="9">#REF!</definedName>
    <definedName name="_nyy1240" localSheetId="12">#REF!</definedName>
    <definedName name="_nyy1240" localSheetId="13">#REF!</definedName>
    <definedName name="_nyy1240">#REF!</definedName>
    <definedName name="_nyy125" localSheetId="9">#REF!</definedName>
    <definedName name="_nyy125" localSheetId="12">#REF!</definedName>
    <definedName name="_nyy125" localSheetId="13">#REF!</definedName>
    <definedName name="_nyy125">#REF!</definedName>
    <definedName name="_nyy1300" localSheetId="9">#REF!</definedName>
    <definedName name="_nyy1300" localSheetId="12">#REF!</definedName>
    <definedName name="_nyy1300" localSheetId="13">#REF!</definedName>
    <definedName name="_nyy1300">#REF!</definedName>
    <definedName name="_nyy135" localSheetId="9">#REF!</definedName>
    <definedName name="_nyy135" localSheetId="12">#REF!</definedName>
    <definedName name="_nyy135" localSheetId="13">#REF!</definedName>
    <definedName name="_nyy135">#REF!</definedName>
    <definedName name="_nyy14" localSheetId="9">#REF!</definedName>
    <definedName name="_nyy14" localSheetId="12">#REF!</definedName>
    <definedName name="_nyy14" localSheetId="13">#REF!</definedName>
    <definedName name="_nyy14">#REF!</definedName>
    <definedName name="_nyy1400" localSheetId="9">#REF!</definedName>
    <definedName name="_nyy1400" localSheetId="12">#REF!</definedName>
    <definedName name="_nyy1400" localSheetId="13">#REF!</definedName>
    <definedName name="_nyy1400">#REF!</definedName>
    <definedName name="_nyy150" localSheetId="9">#REF!</definedName>
    <definedName name="_nyy150" localSheetId="12">#REF!</definedName>
    <definedName name="_nyy150" localSheetId="13">#REF!</definedName>
    <definedName name="_nyy150">#REF!</definedName>
    <definedName name="_nyy1500" localSheetId="9">#REF!</definedName>
    <definedName name="_nyy1500" localSheetId="12">#REF!</definedName>
    <definedName name="_nyy1500" localSheetId="13">#REF!</definedName>
    <definedName name="_nyy1500">#REF!</definedName>
    <definedName name="_nyy16" localSheetId="9">#REF!</definedName>
    <definedName name="_nyy16" localSheetId="12">#REF!</definedName>
    <definedName name="_nyy16" localSheetId="13">#REF!</definedName>
    <definedName name="_nyy16">#REF!</definedName>
    <definedName name="_nyy1630" localSheetId="9">#REF!</definedName>
    <definedName name="_nyy1630" localSheetId="12">#REF!</definedName>
    <definedName name="_nyy1630" localSheetId="13">#REF!</definedName>
    <definedName name="_nyy1630">#REF!</definedName>
    <definedName name="_nyy170" localSheetId="9">#REF!</definedName>
    <definedName name="_nyy170" localSheetId="12">#REF!</definedName>
    <definedName name="_nyy170" localSheetId="13">#REF!</definedName>
    <definedName name="_nyy170">#REF!</definedName>
    <definedName name="_nyy195" localSheetId="9">#REF!</definedName>
    <definedName name="_nyy195" localSheetId="12">#REF!</definedName>
    <definedName name="_nyy195" localSheetId="13">#REF!</definedName>
    <definedName name="_nyy195">#REF!</definedName>
    <definedName name="_nyy210" localSheetId="9">#REF!</definedName>
    <definedName name="_nyy210" localSheetId="12">#REF!</definedName>
    <definedName name="_nyy210" localSheetId="13">#REF!</definedName>
    <definedName name="_nyy210">#REF!</definedName>
    <definedName name="_nyy2120" localSheetId="9">#REF!</definedName>
    <definedName name="_nyy2120" localSheetId="12">#REF!</definedName>
    <definedName name="_nyy2120" localSheetId="13">#REF!</definedName>
    <definedName name="_nyy2120">#REF!</definedName>
    <definedName name="_nyy2150" localSheetId="9">#REF!</definedName>
    <definedName name="_nyy2150" localSheetId="12">#REF!</definedName>
    <definedName name="_nyy2150" localSheetId="13">#REF!</definedName>
    <definedName name="_nyy2150">#REF!</definedName>
    <definedName name="_nyy216" localSheetId="9">#REF!</definedName>
    <definedName name="_nyy216" localSheetId="12">#REF!</definedName>
    <definedName name="_nyy216" localSheetId="13">#REF!</definedName>
    <definedName name="_nyy216">#REF!</definedName>
    <definedName name="_nyy2185" localSheetId="9">#REF!</definedName>
    <definedName name="_nyy2185" localSheetId="12">#REF!</definedName>
    <definedName name="_nyy2185" localSheetId="13">#REF!</definedName>
    <definedName name="_nyy2185">#REF!</definedName>
    <definedName name="_nyy225" localSheetId="9">#REF!</definedName>
    <definedName name="_nyy225" localSheetId="12">#REF!</definedName>
    <definedName name="_nyy225" localSheetId="13">#REF!</definedName>
    <definedName name="_nyy225">#REF!</definedName>
    <definedName name="_nyy235" localSheetId="9">#REF!</definedName>
    <definedName name="_nyy235" localSheetId="12">#REF!</definedName>
    <definedName name="_nyy235" localSheetId="13">#REF!</definedName>
    <definedName name="_nyy235">#REF!</definedName>
    <definedName name="_nyy24" localSheetId="9">#REF!</definedName>
    <definedName name="_nyy24" localSheetId="12">#REF!</definedName>
    <definedName name="_nyy24" localSheetId="13">#REF!</definedName>
    <definedName name="_nyy24">#REF!</definedName>
    <definedName name="_nyy2416" localSheetId="9">#REF!</definedName>
    <definedName name="_nyy2416" localSheetId="12">#REF!</definedName>
    <definedName name="_nyy2416" localSheetId="13">#REF!</definedName>
    <definedName name="_nyy2416">#REF!</definedName>
    <definedName name="_nyy244" localSheetId="9">#REF!</definedName>
    <definedName name="_nyy244" localSheetId="12">#REF!</definedName>
    <definedName name="_nyy244" localSheetId="13">#REF!</definedName>
    <definedName name="_nyy244">#REF!</definedName>
    <definedName name="_nyy246" localSheetId="9">#REF!</definedName>
    <definedName name="_nyy246" localSheetId="12">#REF!</definedName>
    <definedName name="_nyy246" localSheetId="13">#REF!</definedName>
    <definedName name="_nyy246">#REF!</definedName>
    <definedName name="_nyy250" localSheetId="9">#REF!</definedName>
    <definedName name="_nyy250" localSheetId="12">#REF!</definedName>
    <definedName name="_nyy250" localSheetId="13">#REF!</definedName>
    <definedName name="_nyy250">#REF!</definedName>
    <definedName name="_nyy26" localSheetId="9">#REF!</definedName>
    <definedName name="_nyy26" localSheetId="12">#REF!</definedName>
    <definedName name="_nyy26" localSheetId="13">#REF!</definedName>
    <definedName name="_nyy26">#REF!</definedName>
    <definedName name="_nyy270" localSheetId="9">#REF!</definedName>
    <definedName name="_nyy270" localSheetId="12">#REF!</definedName>
    <definedName name="_nyy270" localSheetId="13">#REF!</definedName>
    <definedName name="_nyy270">#REF!</definedName>
    <definedName name="_nyy295" localSheetId="9">#REF!</definedName>
    <definedName name="_nyy295" localSheetId="12">#REF!</definedName>
    <definedName name="_nyy295" localSheetId="13">#REF!</definedName>
    <definedName name="_nyy295">#REF!</definedName>
    <definedName name="_nyy310" localSheetId="9">#REF!</definedName>
    <definedName name="_nyy310" localSheetId="12">#REF!</definedName>
    <definedName name="_nyy310" localSheetId="13">#REF!</definedName>
    <definedName name="_nyy310">#REF!</definedName>
    <definedName name="_nyy3120" localSheetId="9">#REF!</definedName>
    <definedName name="_nyy3120" localSheetId="12">#REF!</definedName>
    <definedName name="_nyy3120" localSheetId="13">#REF!</definedName>
    <definedName name="_nyy3120">#REF!</definedName>
    <definedName name="_nyy3150" localSheetId="9">#REF!</definedName>
    <definedName name="_nyy3150" localSheetId="12">#REF!</definedName>
    <definedName name="_nyy3150" localSheetId="13">#REF!</definedName>
    <definedName name="_nyy3150">#REF!</definedName>
    <definedName name="_nyy316" localSheetId="9">#REF!</definedName>
    <definedName name="_nyy316" localSheetId="12">#REF!</definedName>
    <definedName name="_nyy316" localSheetId="13">#REF!</definedName>
    <definedName name="_nyy316">#REF!</definedName>
    <definedName name="_nyy3185" localSheetId="9">#REF!</definedName>
    <definedName name="_nyy3185" localSheetId="12">#REF!</definedName>
    <definedName name="_nyy3185" localSheetId="13">#REF!</definedName>
    <definedName name="_nyy3185">#REF!</definedName>
    <definedName name="_nyy3240" localSheetId="9">#REF!</definedName>
    <definedName name="_nyy3240" localSheetId="12">#REF!</definedName>
    <definedName name="_nyy3240" localSheetId="13">#REF!</definedName>
    <definedName name="_nyy3240">#REF!</definedName>
    <definedName name="_nyy325" localSheetId="9">#REF!</definedName>
    <definedName name="_nyy325" localSheetId="12">#REF!</definedName>
    <definedName name="_nyy325" localSheetId="13">#REF!</definedName>
    <definedName name="_nyy325">#REF!</definedName>
    <definedName name="_nyy3300" localSheetId="9">#REF!</definedName>
    <definedName name="_nyy3300" localSheetId="12">#REF!</definedName>
    <definedName name="_nyy3300" localSheetId="13">#REF!</definedName>
    <definedName name="_nyy3300">#REF!</definedName>
    <definedName name="_nyy335" localSheetId="9">#REF!</definedName>
    <definedName name="_nyy335" localSheetId="12">#REF!</definedName>
    <definedName name="_nyy335" localSheetId="13">#REF!</definedName>
    <definedName name="_nyy335">#REF!</definedName>
    <definedName name="_nyy34" localSheetId="9">#REF!</definedName>
    <definedName name="_nyy34" localSheetId="12">#REF!</definedName>
    <definedName name="_nyy34" localSheetId="13">#REF!</definedName>
    <definedName name="_nyy34">#REF!</definedName>
    <definedName name="_nyy350" localSheetId="9">#REF!</definedName>
    <definedName name="_nyy350" localSheetId="12">#REF!</definedName>
    <definedName name="_nyy350" localSheetId="13">#REF!</definedName>
    <definedName name="_nyy350">#REF!</definedName>
    <definedName name="_nyy36" localSheetId="9">#REF!</definedName>
    <definedName name="_nyy36" localSheetId="12">#REF!</definedName>
    <definedName name="_nyy36" localSheetId="13">#REF!</definedName>
    <definedName name="_nyy36">#REF!</definedName>
    <definedName name="_nyy370" localSheetId="9">#REF!</definedName>
    <definedName name="_nyy370" localSheetId="12">#REF!</definedName>
    <definedName name="_nyy370" localSheetId="13">#REF!</definedName>
    <definedName name="_nyy370">#REF!</definedName>
    <definedName name="_nyy395" localSheetId="9">#REF!</definedName>
    <definedName name="_nyy395" localSheetId="12">#REF!</definedName>
    <definedName name="_nyy395" localSheetId="13">#REF!</definedName>
    <definedName name="_nyy395">#REF!</definedName>
    <definedName name="_nyy410" localSheetId="9">#REF!</definedName>
    <definedName name="_nyy410" localSheetId="12">#REF!</definedName>
    <definedName name="_nyy410" localSheetId="13">#REF!</definedName>
    <definedName name="_nyy410">#REF!</definedName>
    <definedName name="_nyy41010" localSheetId="9">#REF!</definedName>
    <definedName name="_nyy41010" localSheetId="12">#REF!</definedName>
    <definedName name="_nyy41010" localSheetId="13">#REF!</definedName>
    <definedName name="_nyy41010">#REF!</definedName>
    <definedName name="_nyy4120" localSheetId="9">#REF!</definedName>
    <definedName name="_nyy4120" localSheetId="12">#REF!</definedName>
    <definedName name="_nyy4120" localSheetId="13">#REF!</definedName>
    <definedName name="_nyy4120">#REF!</definedName>
    <definedName name="_nyy412050" localSheetId="9">#REF!</definedName>
    <definedName name="_nyy412050" localSheetId="12">#REF!</definedName>
    <definedName name="_nyy412050" localSheetId="13">#REF!</definedName>
    <definedName name="_nyy412050">#REF!</definedName>
    <definedName name="_nyy412070" localSheetId="9">#REF!</definedName>
    <definedName name="_nyy412070" localSheetId="12">#REF!</definedName>
    <definedName name="_nyy412070" localSheetId="13">#REF!</definedName>
    <definedName name="_nyy412070">#REF!</definedName>
    <definedName name="_nyy4150" localSheetId="9">#REF!</definedName>
    <definedName name="_nyy4150" localSheetId="12">#REF!</definedName>
    <definedName name="_nyy4150" localSheetId="13">#REF!</definedName>
    <definedName name="_nyy4150">#REF!</definedName>
    <definedName name="_nyy415070" localSheetId="9">#REF!</definedName>
    <definedName name="_nyy415070" localSheetId="12">#REF!</definedName>
    <definedName name="_nyy415070" localSheetId="13">#REF!</definedName>
    <definedName name="_nyy415070">#REF!</definedName>
    <definedName name="_nyy416" localSheetId="9">#REF!</definedName>
    <definedName name="_nyy416" localSheetId="12">#REF!</definedName>
    <definedName name="_nyy416" localSheetId="13">#REF!</definedName>
    <definedName name="_nyy416">#REF!</definedName>
    <definedName name="_nyy41616" localSheetId="9">#REF!</definedName>
    <definedName name="_nyy41616" localSheetId="12">#REF!</definedName>
    <definedName name="_nyy41616" localSheetId="13">#REF!</definedName>
    <definedName name="_nyy41616">#REF!</definedName>
    <definedName name="_nyy4185" localSheetId="9">#REF!</definedName>
    <definedName name="_nyy4185" localSheetId="12">#REF!</definedName>
    <definedName name="_nyy4185" localSheetId="13">#REF!</definedName>
    <definedName name="_nyy4185">#REF!</definedName>
    <definedName name="_nyy4240" localSheetId="9">#REF!</definedName>
    <definedName name="_nyy4240" localSheetId="12">#REF!</definedName>
    <definedName name="_nyy4240" localSheetId="13">#REF!</definedName>
    <definedName name="_nyy4240">#REF!</definedName>
    <definedName name="_nyy425" localSheetId="9">#REF!</definedName>
    <definedName name="_nyy425" localSheetId="12">#REF!</definedName>
    <definedName name="_nyy425" localSheetId="13">#REF!</definedName>
    <definedName name="_nyy425">#REF!</definedName>
    <definedName name="_nyy42525" localSheetId="9">#REF!</definedName>
    <definedName name="_nyy42525" localSheetId="12">#REF!</definedName>
    <definedName name="_nyy42525" localSheetId="13">#REF!</definedName>
    <definedName name="_nyy42525">#REF!</definedName>
    <definedName name="_nyy4300" localSheetId="9">#REF!</definedName>
    <definedName name="_nyy4300" localSheetId="12">#REF!</definedName>
    <definedName name="_nyy4300" localSheetId="13">#REF!</definedName>
    <definedName name="_nyy4300">#REF!</definedName>
    <definedName name="_nyy435" localSheetId="9">#REF!</definedName>
    <definedName name="_nyy435" localSheetId="12">#REF!</definedName>
    <definedName name="_nyy435" localSheetId="13">#REF!</definedName>
    <definedName name="_nyy435">#REF!</definedName>
    <definedName name="_nyy43535" localSheetId="9">#REF!</definedName>
    <definedName name="_nyy43535" localSheetId="12">#REF!</definedName>
    <definedName name="_nyy43535" localSheetId="13">#REF!</definedName>
    <definedName name="_nyy43535">#REF!</definedName>
    <definedName name="_nyy44" localSheetId="9">#REF!</definedName>
    <definedName name="_nyy44" localSheetId="12">#REF!</definedName>
    <definedName name="_nyy44" localSheetId="13">#REF!</definedName>
    <definedName name="_nyy44">#REF!</definedName>
    <definedName name="_nyy444" localSheetId="9">#REF!</definedName>
    <definedName name="_nyy444" localSheetId="12">#REF!</definedName>
    <definedName name="_nyy444" localSheetId="13">#REF!</definedName>
    <definedName name="_nyy444">#REF!</definedName>
    <definedName name="_nyy450" localSheetId="9">#REF!</definedName>
    <definedName name="_nyy450" localSheetId="12">#REF!</definedName>
    <definedName name="_nyy450" localSheetId="13">#REF!</definedName>
    <definedName name="_nyy450">#REF!</definedName>
    <definedName name="_nyy45050" localSheetId="9">#REF!</definedName>
    <definedName name="_nyy45050" localSheetId="12">#REF!</definedName>
    <definedName name="_nyy45050" localSheetId="13">#REF!</definedName>
    <definedName name="_nyy45050">#REF!</definedName>
    <definedName name="_nyy46" localSheetId="9">#REF!</definedName>
    <definedName name="_nyy46" localSheetId="12">#REF!</definedName>
    <definedName name="_nyy46" localSheetId="13">#REF!</definedName>
    <definedName name="_nyy46">#REF!</definedName>
    <definedName name="_nyy466" localSheetId="9">#REF!</definedName>
    <definedName name="_nyy466" localSheetId="12">#REF!</definedName>
    <definedName name="_nyy466" localSheetId="13">#REF!</definedName>
    <definedName name="_nyy466">#REF!</definedName>
    <definedName name="_nyy470" localSheetId="9">#REF!</definedName>
    <definedName name="_nyy470" localSheetId="12">#REF!</definedName>
    <definedName name="_nyy470" localSheetId="13">#REF!</definedName>
    <definedName name="_nyy470">#REF!</definedName>
    <definedName name="_nyy47050" localSheetId="9">#REF!</definedName>
    <definedName name="_nyy47050" localSheetId="12">#REF!</definedName>
    <definedName name="_nyy47050" localSheetId="13">#REF!</definedName>
    <definedName name="_nyy47050">#REF!</definedName>
    <definedName name="_nyy47070" localSheetId="9">#REF!</definedName>
    <definedName name="_nyy47070" localSheetId="12">#REF!</definedName>
    <definedName name="_nyy47070" localSheetId="13">#REF!</definedName>
    <definedName name="_nyy47070">#REF!</definedName>
    <definedName name="_nyy495" localSheetId="9">#REF!</definedName>
    <definedName name="_nyy495" localSheetId="12">#REF!</definedName>
    <definedName name="_nyy495" localSheetId="13">#REF!</definedName>
    <definedName name="_nyy495">#REF!</definedName>
    <definedName name="_nyy49570" localSheetId="9">#REF!</definedName>
    <definedName name="_nyy49570" localSheetId="12">#REF!</definedName>
    <definedName name="_nyy49570" localSheetId="13">#REF!</definedName>
    <definedName name="_nyy49570">#REF!</definedName>
    <definedName name="_Order1">255</definedName>
    <definedName name="_Order2">255</definedName>
    <definedName name="_p2" localSheetId="9">#REF!</definedName>
    <definedName name="_p2" localSheetId="12">#REF!</definedName>
    <definedName name="_p2" localSheetId="13">#REF!</definedName>
    <definedName name="_p2">#REF!</definedName>
    <definedName name="_PA1" localSheetId="9">#REF!</definedName>
    <definedName name="_PA1" localSheetId="12">#REF!</definedName>
    <definedName name="_PA1" localSheetId="13">#REF!</definedName>
    <definedName name="_PA1">#REF!</definedName>
    <definedName name="_PA10" localSheetId="9">#REF!</definedName>
    <definedName name="_PA10" localSheetId="12">#REF!</definedName>
    <definedName name="_PA10" localSheetId="13">#REF!</definedName>
    <definedName name="_PA10">#REF!</definedName>
    <definedName name="_PA2" localSheetId="9">#REF!</definedName>
    <definedName name="_PA2" localSheetId="12">#REF!</definedName>
    <definedName name="_PA2" localSheetId="13">#REF!</definedName>
    <definedName name="_PA2">#REF!</definedName>
    <definedName name="_PA3" localSheetId="9">#REF!</definedName>
    <definedName name="_PA3" localSheetId="12">#REF!</definedName>
    <definedName name="_PA3" localSheetId="13">#REF!</definedName>
    <definedName name="_PA3">#REF!</definedName>
    <definedName name="_PA4" localSheetId="9">#REF!</definedName>
    <definedName name="_PA4" localSheetId="12">#REF!</definedName>
    <definedName name="_PA4" localSheetId="13">#REF!</definedName>
    <definedName name="_PA4">#REF!</definedName>
    <definedName name="_PA5" localSheetId="9">#REF!</definedName>
    <definedName name="_PA5" localSheetId="12">#REF!</definedName>
    <definedName name="_PA5" localSheetId="13">#REF!</definedName>
    <definedName name="_PA5">#REF!</definedName>
    <definedName name="_PA6" localSheetId="9">#REF!</definedName>
    <definedName name="_PA6" localSheetId="12">#REF!</definedName>
    <definedName name="_PA6" localSheetId="13">#REF!</definedName>
    <definedName name="_PA6">#REF!</definedName>
    <definedName name="_PA7" localSheetId="9">#REF!</definedName>
    <definedName name="_PA7" localSheetId="12">#REF!</definedName>
    <definedName name="_PA7" localSheetId="13">#REF!</definedName>
    <definedName name="_PA7">#REF!</definedName>
    <definedName name="_PA8" localSheetId="9">#REF!</definedName>
    <definedName name="_PA8" localSheetId="12">#REF!</definedName>
    <definedName name="_PA8" localSheetId="13">#REF!</definedName>
    <definedName name="_PA8">#REF!</definedName>
    <definedName name="_PA9" localSheetId="9">#REF!</definedName>
    <definedName name="_PA9" localSheetId="12">#REF!</definedName>
    <definedName name="_PA9" localSheetId="13">#REF!</definedName>
    <definedName name="_PA9">#REF!</definedName>
    <definedName name="_pab100" localSheetId="9">#REF!</definedName>
    <definedName name="_pab100" localSheetId="12">#REF!</definedName>
    <definedName name="_pab100" localSheetId="14">#REF!</definedName>
    <definedName name="_pab100" localSheetId="11">#REF!</definedName>
    <definedName name="_pab100" localSheetId="10">#REF!</definedName>
    <definedName name="_pab100" localSheetId="7">#REF!</definedName>
    <definedName name="_pab100" localSheetId="8">#REF!</definedName>
    <definedName name="_pab100" localSheetId="13">#REF!</definedName>
    <definedName name="_pab100">#REF!</definedName>
    <definedName name="_pab125" localSheetId="9">#REF!</definedName>
    <definedName name="_pab125" localSheetId="12">#REF!</definedName>
    <definedName name="_pab125" localSheetId="14">#REF!</definedName>
    <definedName name="_pab125" localSheetId="11">#REF!</definedName>
    <definedName name="_pab125" localSheetId="10">#REF!</definedName>
    <definedName name="_pab125" localSheetId="7">#REF!</definedName>
    <definedName name="_pab125" localSheetId="8">#REF!</definedName>
    <definedName name="_pab125" localSheetId="13">#REF!</definedName>
    <definedName name="_pab125">#REF!</definedName>
    <definedName name="_pab126" localSheetId="9">#REF!</definedName>
    <definedName name="_pab126" localSheetId="12">#REF!</definedName>
    <definedName name="_pab126" localSheetId="13">#REF!</definedName>
    <definedName name="_pab126">#REF!</definedName>
    <definedName name="_pab15" localSheetId="9">#REF!</definedName>
    <definedName name="_pab15" localSheetId="12">#REF!</definedName>
    <definedName name="_pab15" localSheetId="14">#REF!</definedName>
    <definedName name="_pab15" localSheetId="11">#REF!</definedName>
    <definedName name="_pab15" localSheetId="10">#REF!</definedName>
    <definedName name="_pab15" localSheetId="7">#REF!</definedName>
    <definedName name="_pab15" localSheetId="8">#REF!</definedName>
    <definedName name="_pab15" localSheetId="13">#REF!</definedName>
    <definedName name="_pab15">#REF!</definedName>
    <definedName name="_pab150" localSheetId="9">#REF!</definedName>
    <definedName name="_pab150" localSheetId="12">#REF!</definedName>
    <definedName name="_pab150" localSheetId="14">#REF!</definedName>
    <definedName name="_pab150" localSheetId="11">#REF!</definedName>
    <definedName name="_pab150" localSheetId="10">#REF!</definedName>
    <definedName name="_pab150" localSheetId="7">#REF!</definedName>
    <definedName name="_pab150" localSheetId="8">#REF!</definedName>
    <definedName name="_pab150" localSheetId="13">#REF!</definedName>
    <definedName name="_pab150">#REF!</definedName>
    <definedName name="_pab2" localSheetId="9">#REF!</definedName>
    <definedName name="_pab2" localSheetId="12">#REF!</definedName>
    <definedName name="_pab2" localSheetId="14">#REF!</definedName>
    <definedName name="_pab2" localSheetId="11">#REF!</definedName>
    <definedName name="_pab2" localSheetId="10">#REF!</definedName>
    <definedName name="_pab2" localSheetId="7">#REF!</definedName>
    <definedName name="_pab2" localSheetId="8">#REF!</definedName>
    <definedName name="_pab2" localSheetId="13">#REF!</definedName>
    <definedName name="_pab2">#REF!</definedName>
    <definedName name="_pab20" localSheetId="9">#REF!</definedName>
    <definedName name="_pab20" localSheetId="12">#REF!</definedName>
    <definedName name="_pab20" localSheetId="14">#REF!</definedName>
    <definedName name="_pab20" localSheetId="11">#REF!</definedName>
    <definedName name="_pab20" localSheetId="10">#REF!</definedName>
    <definedName name="_pab20" localSheetId="7">#REF!</definedName>
    <definedName name="_pab20" localSheetId="8">#REF!</definedName>
    <definedName name="_pab20" localSheetId="13">#REF!</definedName>
    <definedName name="_pab20">#REF!</definedName>
    <definedName name="_pab25" localSheetId="9">#REF!</definedName>
    <definedName name="_pab25" localSheetId="12">#REF!</definedName>
    <definedName name="_pab25" localSheetId="14">#REF!</definedName>
    <definedName name="_pab25" localSheetId="11">#REF!</definedName>
    <definedName name="_pab25" localSheetId="10">#REF!</definedName>
    <definedName name="_pab25" localSheetId="7">#REF!</definedName>
    <definedName name="_pab25" localSheetId="8">#REF!</definedName>
    <definedName name="_pab25" localSheetId="13">#REF!</definedName>
    <definedName name="_pab25">#REF!</definedName>
    <definedName name="_pab32" localSheetId="9">#REF!</definedName>
    <definedName name="_pab32" localSheetId="12">#REF!</definedName>
    <definedName name="_pab32" localSheetId="14">#REF!</definedName>
    <definedName name="_pab32" localSheetId="11">#REF!</definedName>
    <definedName name="_pab32" localSheetId="10">#REF!</definedName>
    <definedName name="_pab32" localSheetId="7">#REF!</definedName>
    <definedName name="_pab32" localSheetId="8">#REF!</definedName>
    <definedName name="_pab32" localSheetId="13">#REF!</definedName>
    <definedName name="_pab32">#REF!</definedName>
    <definedName name="_pab4" localSheetId="9">#REF!</definedName>
    <definedName name="_pab4" localSheetId="12">#REF!</definedName>
    <definedName name="_pab4" localSheetId="14">#REF!</definedName>
    <definedName name="_pab4" localSheetId="11">#REF!</definedName>
    <definedName name="_pab4" localSheetId="10">#REF!</definedName>
    <definedName name="_pab4" localSheetId="7">#REF!</definedName>
    <definedName name="_pab4" localSheetId="8">#REF!</definedName>
    <definedName name="_pab4" localSheetId="13">#REF!</definedName>
    <definedName name="_pab4">#REF!</definedName>
    <definedName name="_pab40" localSheetId="9">#REF!</definedName>
    <definedName name="_pab40" localSheetId="12">#REF!</definedName>
    <definedName name="_pab40" localSheetId="14">#REF!</definedName>
    <definedName name="_pab40" localSheetId="11">#REF!</definedName>
    <definedName name="_pab40" localSheetId="10">#REF!</definedName>
    <definedName name="_pab40" localSheetId="7">#REF!</definedName>
    <definedName name="_pab40" localSheetId="8">#REF!</definedName>
    <definedName name="_pab40" localSheetId="13">#REF!</definedName>
    <definedName name="_pab40">#REF!</definedName>
    <definedName name="_pab50" localSheetId="9">#REF!</definedName>
    <definedName name="_pab50" localSheetId="12">#REF!</definedName>
    <definedName name="_pab50" localSheetId="14">#REF!</definedName>
    <definedName name="_pab50" localSheetId="11">#REF!</definedName>
    <definedName name="_pab50" localSheetId="10">#REF!</definedName>
    <definedName name="_pab50" localSheetId="7">#REF!</definedName>
    <definedName name="_pab50" localSheetId="8">#REF!</definedName>
    <definedName name="_pab50" localSheetId="13">#REF!</definedName>
    <definedName name="_pab50">#REF!</definedName>
    <definedName name="_pab6" localSheetId="9">#REF!</definedName>
    <definedName name="_pab6" localSheetId="12">#REF!</definedName>
    <definedName name="_pab6" localSheetId="14">#REF!</definedName>
    <definedName name="_pab6" localSheetId="11">#REF!</definedName>
    <definedName name="_pab6" localSheetId="10">#REF!</definedName>
    <definedName name="_pab6" localSheetId="7">#REF!</definedName>
    <definedName name="_pab6" localSheetId="8">#REF!</definedName>
    <definedName name="_pab6" localSheetId="13">#REF!</definedName>
    <definedName name="_pab6">#REF!</definedName>
    <definedName name="_pab65" localSheetId="9">#REF!</definedName>
    <definedName name="_pab65" localSheetId="12">#REF!</definedName>
    <definedName name="_pab65" localSheetId="14">#REF!</definedName>
    <definedName name="_pab65" localSheetId="11">#REF!</definedName>
    <definedName name="_pab65" localSheetId="10">#REF!</definedName>
    <definedName name="_pab65" localSheetId="7">#REF!</definedName>
    <definedName name="_pab65" localSheetId="8">#REF!</definedName>
    <definedName name="_pab65" localSheetId="13">#REF!</definedName>
    <definedName name="_pab65">#REF!</definedName>
    <definedName name="_pab80" localSheetId="9">#REF!</definedName>
    <definedName name="_pab80" localSheetId="12">#REF!</definedName>
    <definedName name="_pab80" localSheetId="14">#REF!</definedName>
    <definedName name="_pab80" localSheetId="11">#REF!</definedName>
    <definedName name="_pab80" localSheetId="10">#REF!</definedName>
    <definedName name="_pab80" localSheetId="7">#REF!</definedName>
    <definedName name="_pab80" localSheetId="8">#REF!</definedName>
    <definedName name="_pab80" localSheetId="13">#REF!</definedName>
    <definedName name="_pab80">#REF!</definedName>
    <definedName name="_PAC012" localSheetId="9">#REF!</definedName>
    <definedName name="_PAC012" localSheetId="12">#REF!</definedName>
    <definedName name="_PAC012" localSheetId="13">#REF!</definedName>
    <definedName name="_PAC012">#REF!</definedName>
    <definedName name="_pah150" localSheetId="9">#REF!</definedName>
    <definedName name="_pah150" localSheetId="12">#REF!</definedName>
    <definedName name="_pah150" localSheetId="14">#REF!</definedName>
    <definedName name="_pah150" localSheetId="11">#REF!</definedName>
    <definedName name="_pah150" localSheetId="10">#REF!</definedName>
    <definedName name="_pah150" localSheetId="7">#REF!</definedName>
    <definedName name="_pah150" localSheetId="8">#REF!</definedName>
    <definedName name="_pah150" localSheetId="13">#REF!</definedName>
    <definedName name="_pah150">#REF!</definedName>
    <definedName name="_pak100" localSheetId="9">#REF!</definedName>
    <definedName name="_pak100" localSheetId="12">#REF!</definedName>
    <definedName name="_pak100" localSheetId="14">#REF!</definedName>
    <definedName name="_pak100" localSheetId="11">#REF!</definedName>
    <definedName name="_pak100" localSheetId="10">#REF!</definedName>
    <definedName name="_pak100" localSheetId="7">#REF!</definedName>
    <definedName name="_pak100" localSheetId="8">#REF!</definedName>
    <definedName name="_pak100" localSheetId="13">#REF!</definedName>
    <definedName name="_pak100">#REF!</definedName>
    <definedName name="_pak150" localSheetId="9">#REF!</definedName>
    <definedName name="_pak150" localSheetId="12">#REF!</definedName>
    <definedName name="_pak150" localSheetId="14">#REF!</definedName>
    <definedName name="_pak150" localSheetId="11">#REF!</definedName>
    <definedName name="_pak150" localSheetId="10">#REF!</definedName>
    <definedName name="_pak150" localSheetId="7">#REF!</definedName>
    <definedName name="_pak150" localSheetId="8">#REF!</definedName>
    <definedName name="_pak150" localSheetId="13">#REF!</definedName>
    <definedName name="_pak150">#REF!</definedName>
    <definedName name="_pak50" localSheetId="9">#REF!</definedName>
    <definedName name="_pak50" localSheetId="12">#REF!</definedName>
    <definedName name="_pak50" localSheetId="14">#REF!</definedName>
    <definedName name="_pak50" localSheetId="11">#REF!</definedName>
    <definedName name="_pak50" localSheetId="10">#REF!</definedName>
    <definedName name="_pak50" localSheetId="7">#REF!</definedName>
    <definedName name="_pak50" localSheetId="8">#REF!</definedName>
    <definedName name="_pak50" localSheetId="13">#REF!</definedName>
    <definedName name="_pak50">#REF!</definedName>
    <definedName name="_pak80" localSheetId="9">#REF!</definedName>
    <definedName name="_pak80" localSheetId="12">#REF!</definedName>
    <definedName name="_pak80" localSheetId="14">#REF!</definedName>
    <definedName name="_pak80" localSheetId="11">#REF!</definedName>
    <definedName name="_pak80" localSheetId="10">#REF!</definedName>
    <definedName name="_pak80" localSheetId="7">#REF!</definedName>
    <definedName name="_pak80" localSheetId="8">#REF!</definedName>
    <definedName name="_pak80" localSheetId="13">#REF!</definedName>
    <definedName name="_pak80">#REF!</definedName>
    <definedName name="_pav25" localSheetId="9">#REF!</definedName>
    <definedName name="_pav25" localSheetId="12">#REF!</definedName>
    <definedName name="_pav25" localSheetId="13">#REF!</definedName>
    <definedName name="_pav25">#REF!</definedName>
    <definedName name="_pav8" localSheetId="9">#REF!</definedName>
    <definedName name="_pav8" localSheetId="12">#REF!</definedName>
    <definedName name="_pav8" localSheetId="13">#REF!</definedName>
    <definedName name="_pav8">#REF!</definedName>
    <definedName name="_PB2" localSheetId="9">#REF!</definedName>
    <definedName name="_PB2" localSheetId="12">#REF!</definedName>
    <definedName name="_PB2" localSheetId="13">#REF!</definedName>
    <definedName name="_PB2">#REF!</definedName>
    <definedName name="_PB3" localSheetId="9">#REF!</definedName>
    <definedName name="_PB3" localSheetId="12">#REF!</definedName>
    <definedName name="_PB3" localSheetId="13">#REF!</definedName>
    <definedName name="_PB3">#REF!</definedName>
    <definedName name="_pb34" localSheetId="9">#REF!</definedName>
    <definedName name="_pb34" localSheetId="12">#REF!</definedName>
    <definedName name="_pb34" localSheetId="13">#REF!</definedName>
    <definedName name="_pb34">#REF!</definedName>
    <definedName name="_pb4" localSheetId="9">#REF!</definedName>
    <definedName name="_pb4" localSheetId="12">#REF!</definedName>
    <definedName name="_pb4" localSheetId="13">#REF!</definedName>
    <definedName name="_pb4">#REF!</definedName>
    <definedName name="_pbf3" localSheetId="9">#REF!</definedName>
    <definedName name="_pbf3" localSheetId="12">#REF!</definedName>
    <definedName name="_pbf3" localSheetId="13">#REF!</definedName>
    <definedName name="_pbf3">#REF!</definedName>
    <definedName name="_pbf4" localSheetId="9">#REF!</definedName>
    <definedName name="_pbf4" localSheetId="12">#REF!</definedName>
    <definedName name="_pbf4" localSheetId="13">#REF!</definedName>
    <definedName name="_pbf4">#REF!</definedName>
    <definedName name="_PBK175" localSheetId="9">#REF!</definedName>
    <definedName name="_PBK175" localSheetId="12">#REF!</definedName>
    <definedName name="_PBK175" localSheetId="13">#REF!</definedName>
    <definedName name="_PBK175">#REF!</definedName>
    <definedName name="_PBK225" localSheetId="9">#REF!</definedName>
    <definedName name="_PBK225" localSheetId="12">#REF!</definedName>
    <definedName name="_PBK225" localSheetId="13">#REF!</definedName>
    <definedName name="_PBK225">#REF!</definedName>
    <definedName name="_pbs100" localSheetId="9">#REF!</definedName>
    <definedName name="_pbs100" localSheetId="12">#REF!</definedName>
    <definedName name="_pbs100" localSheetId="14">#REF!</definedName>
    <definedName name="_pbs100" localSheetId="11">#REF!</definedName>
    <definedName name="_pbs100" localSheetId="10">#REF!</definedName>
    <definedName name="_pbs100" localSheetId="7">#REF!</definedName>
    <definedName name="_pbs100" localSheetId="8">#REF!</definedName>
    <definedName name="_pbs100" localSheetId="13">#REF!</definedName>
    <definedName name="_pbs100">#REF!</definedName>
    <definedName name="_pbs15" localSheetId="9">#REF!</definedName>
    <definedName name="_pbs15" localSheetId="12">#REF!</definedName>
    <definedName name="_pbs15" localSheetId="14">#REF!</definedName>
    <definedName name="_pbs15" localSheetId="11">#REF!</definedName>
    <definedName name="_pbs15" localSheetId="10">#REF!</definedName>
    <definedName name="_pbs15" localSheetId="7">#REF!</definedName>
    <definedName name="_pbs15" localSheetId="8">#REF!</definedName>
    <definedName name="_pbs15" localSheetId="13">#REF!</definedName>
    <definedName name="_pbs15">#REF!</definedName>
    <definedName name="_pbs150" localSheetId="9">#REF!</definedName>
    <definedName name="_pbs150" localSheetId="12">#REF!</definedName>
    <definedName name="_pbs150" localSheetId="14">#REF!</definedName>
    <definedName name="_pbs150" localSheetId="11">#REF!</definedName>
    <definedName name="_pbs150" localSheetId="10">#REF!</definedName>
    <definedName name="_pbs150" localSheetId="7">#REF!</definedName>
    <definedName name="_pbs150" localSheetId="8">#REF!</definedName>
    <definedName name="_pbs150" localSheetId="13">#REF!</definedName>
    <definedName name="_pbs150">#REF!</definedName>
    <definedName name="_pbs40" localSheetId="9">#REF!</definedName>
    <definedName name="_pbs40" localSheetId="12">#REF!</definedName>
    <definedName name="_pbs40" localSheetId="14">#REF!</definedName>
    <definedName name="_pbs40" localSheetId="11">#REF!</definedName>
    <definedName name="_pbs40" localSheetId="10">#REF!</definedName>
    <definedName name="_pbs40" localSheetId="7">#REF!</definedName>
    <definedName name="_pbs40" localSheetId="8">#REF!</definedName>
    <definedName name="_pbs40" localSheetId="13">#REF!</definedName>
    <definedName name="_pbs40">#REF!</definedName>
    <definedName name="_pbs50" localSheetId="9">#REF!</definedName>
    <definedName name="_pbs50" localSheetId="12">#REF!</definedName>
    <definedName name="_pbs50" localSheetId="14">#REF!</definedName>
    <definedName name="_pbs50" localSheetId="11">#REF!</definedName>
    <definedName name="_pbs50" localSheetId="10">#REF!</definedName>
    <definedName name="_pbs50" localSheetId="7">#REF!</definedName>
    <definedName name="_pbs50" localSheetId="8">#REF!</definedName>
    <definedName name="_pbs50" localSheetId="13">#REF!</definedName>
    <definedName name="_pbs50">#REF!</definedName>
    <definedName name="_pbs65" localSheetId="9">#REF!</definedName>
    <definedName name="_pbs65" localSheetId="12">#REF!</definedName>
    <definedName name="_pbs65" localSheetId="14">#REF!</definedName>
    <definedName name="_pbs65" localSheetId="11">#REF!</definedName>
    <definedName name="_pbs65" localSheetId="10">#REF!</definedName>
    <definedName name="_pbs65" localSheetId="7">#REF!</definedName>
    <definedName name="_pbs65" localSheetId="8">#REF!</definedName>
    <definedName name="_pbs65" localSheetId="13">#REF!</definedName>
    <definedName name="_pbs65">#REF!</definedName>
    <definedName name="_pbs80" localSheetId="9">#REF!</definedName>
    <definedName name="_pbs80" localSheetId="12">#REF!</definedName>
    <definedName name="_pbs80" localSheetId="14">#REF!</definedName>
    <definedName name="_pbs80" localSheetId="11">#REF!</definedName>
    <definedName name="_pbs80" localSheetId="10">#REF!</definedName>
    <definedName name="_pbs80" localSheetId="7">#REF!</definedName>
    <definedName name="_pbs80" localSheetId="8">#REF!</definedName>
    <definedName name="_pbs80" localSheetId="13">#REF!</definedName>
    <definedName name="_pbs80">#REF!</definedName>
    <definedName name="_pc1" localSheetId="9">#REF!</definedName>
    <definedName name="_pc1" localSheetId="12">#REF!</definedName>
    <definedName name="_pc1" localSheetId="13">#REF!</definedName>
    <definedName name="_pc1">#REF!</definedName>
    <definedName name="_pc10" localSheetId="9">#REF!</definedName>
    <definedName name="_pc10" localSheetId="12">#REF!</definedName>
    <definedName name="_pc10" localSheetId="13">#REF!</definedName>
    <definedName name="_pc10">#REF!</definedName>
    <definedName name="_pc12" localSheetId="9">#REF!</definedName>
    <definedName name="_pc12" localSheetId="12">#REF!</definedName>
    <definedName name="_pc12" localSheetId="13">#REF!</definedName>
    <definedName name="_pc12">#REF!</definedName>
    <definedName name="_pc2" localSheetId="9">#REF!</definedName>
    <definedName name="_pc2" localSheetId="12">#REF!</definedName>
    <definedName name="_pc2" localSheetId="13">#REF!</definedName>
    <definedName name="_pc2">#REF!</definedName>
    <definedName name="_pc3" localSheetId="9">#REF!</definedName>
    <definedName name="_pc3" localSheetId="12">#REF!</definedName>
    <definedName name="_pc3" localSheetId="13">#REF!</definedName>
    <definedName name="_pc3">#REF!</definedName>
    <definedName name="_pc4" localSheetId="9">#REF!</definedName>
    <definedName name="_pc4" localSheetId="12">#REF!</definedName>
    <definedName name="_pc4" localSheetId="13">#REF!</definedName>
    <definedName name="_pc4">#REF!</definedName>
    <definedName name="_PC450" localSheetId="9">#REF!</definedName>
    <definedName name="_PC450" localSheetId="12">#REF!</definedName>
    <definedName name="_PC450" localSheetId="14">#REF!</definedName>
    <definedName name="_PC450" localSheetId="11">#REF!</definedName>
    <definedName name="_PC450" localSheetId="10">#REF!</definedName>
    <definedName name="_PC450" localSheetId="7">#REF!</definedName>
    <definedName name="_PC450" localSheetId="8">#REF!</definedName>
    <definedName name="_PC450" localSheetId="13">#REF!</definedName>
    <definedName name="_PC450">#REF!</definedName>
    <definedName name="_pc5" localSheetId="9">#REF!</definedName>
    <definedName name="_pc5" localSheetId="12">#REF!</definedName>
    <definedName name="_pc5" localSheetId="13">#REF!</definedName>
    <definedName name="_pc5">#REF!</definedName>
    <definedName name="_pc50" localSheetId="9">#REF!</definedName>
    <definedName name="_pc50" localSheetId="12">#REF!</definedName>
    <definedName name="_pc50" localSheetId="14">#REF!</definedName>
    <definedName name="_pc50" localSheetId="11">#REF!</definedName>
    <definedName name="_pc50" localSheetId="10">#REF!</definedName>
    <definedName name="_pc50" localSheetId="7">#REF!</definedName>
    <definedName name="_pc50" localSheetId="8">#REF!</definedName>
    <definedName name="_pc50" localSheetId="13">#REF!</definedName>
    <definedName name="_pc50">#REF!</definedName>
    <definedName name="_pc6" localSheetId="9">#REF!</definedName>
    <definedName name="_pc6" localSheetId="12">#REF!</definedName>
    <definedName name="_pc6" localSheetId="13">#REF!</definedName>
    <definedName name="_pc6">#REF!</definedName>
    <definedName name="_PC600" localSheetId="9">#REF!</definedName>
    <definedName name="_PC600" localSheetId="12">#REF!</definedName>
    <definedName name="_PC600" localSheetId="14">#REF!</definedName>
    <definedName name="_PC600" localSheetId="11">#REF!</definedName>
    <definedName name="_PC600" localSheetId="10">#REF!</definedName>
    <definedName name="_PC600" localSheetId="7">#REF!</definedName>
    <definedName name="_PC600" localSheetId="8">#REF!</definedName>
    <definedName name="_PC600" localSheetId="13">#REF!</definedName>
    <definedName name="_PC600">#REF!</definedName>
    <definedName name="_pc8" localSheetId="9">#REF!</definedName>
    <definedName name="_pc8" localSheetId="12">#REF!</definedName>
    <definedName name="_pc8" localSheetId="13">#REF!</definedName>
    <definedName name="_pc8">#REF!</definedName>
    <definedName name="_pc80" localSheetId="9">#REF!</definedName>
    <definedName name="_pc80" localSheetId="12">#REF!</definedName>
    <definedName name="_pc80" localSheetId="14">#REF!</definedName>
    <definedName name="_pc80" localSheetId="11">#REF!</definedName>
    <definedName name="_pc80" localSheetId="10">#REF!</definedName>
    <definedName name="_pc80" localSheetId="7">#REF!</definedName>
    <definedName name="_pc80" localSheetId="8">#REF!</definedName>
    <definedName name="_pc80" localSheetId="13">#REF!</definedName>
    <definedName name="_pc80">#REF!</definedName>
    <definedName name="_PCD10" localSheetId="9">#REF!</definedName>
    <definedName name="_PCD10" localSheetId="12">#REF!</definedName>
    <definedName name="_PCD10" localSheetId="13">#REF!</definedName>
    <definedName name="_PCD10">#REF!</definedName>
    <definedName name="_PCD3" localSheetId="9">#REF!</definedName>
    <definedName name="_PCD3" localSheetId="12">#REF!</definedName>
    <definedName name="_PCD3" localSheetId="13">#REF!</definedName>
    <definedName name="_PCD3">#REF!</definedName>
    <definedName name="_PCD6" localSheetId="9">#REF!</definedName>
    <definedName name="_PCD6" localSheetId="12">#REF!</definedName>
    <definedName name="_PCD6" localSheetId="13">#REF!</definedName>
    <definedName name="_PCD6">#REF!</definedName>
    <definedName name="_PCD8" localSheetId="9">#REF!</definedName>
    <definedName name="_PCD8" localSheetId="12">#REF!</definedName>
    <definedName name="_PCD8" localSheetId="13">#REF!</definedName>
    <definedName name="_PCD8">#REF!</definedName>
    <definedName name="_pcf10" localSheetId="9">#REF!</definedName>
    <definedName name="_pcf10" localSheetId="12">#REF!</definedName>
    <definedName name="_pcf10" localSheetId="13">#REF!</definedName>
    <definedName name="_pcf10">#REF!</definedName>
    <definedName name="_pcf12" localSheetId="9">#REF!</definedName>
    <definedName name="_pcf12" localSheetId="12">#REF!</definedName>
    <definedName name="_pcf12" localSheetId="13">#REF!</definedName>
    <definedName name="_pcf12">#REF!</definedName>
    <definedName name="_pcf3" localSheetId="9">#REF!</definedName>
    <definedName name="_pcf3" localSheetId="12">#REF!</definedName>
    <definedName name="_pcf3" localSheetId="13">#REF!</definedName>
    <definedName name="_pcf3">#REF!</definedName>
    <definedName name="_pcf4" localSheetId="9">#REF!</definedName>
    <definedName name="_pcf4" localSheetId="12">#REF!</definedName>
    <definedName name="_pcf4" localSheetId="13">#REF!</definedName>
    <definedName name="_pcf4">#REF!</definedName>
    <definedName name="_pcf5" localSheetId="9">#REF!</definedName>
    <definedName name="_pcf5" localSheetId="12">#REF!</definedName>
    <definedName name="_pcf5" localSheetId="13">#REF!</definedName>
    <definedName name="_pcf5">#REF!</definedName>
    <definedName name="_pcf6" localSheetId="9">#REF!</definedName>
    <definedName name="_pcf6" localSheetId="12">#REF!</definedName>
    <definedName name="_pcf6" localSheetId="13">#REF!</definedName>
    <definedName name="_pcf6">#REF!</definedName>
    <definedName name="_pcf8" localSheetId="9">#REF!</definedName>
    <definedName name="_pcf8" localSheetId="12">#REF!</definedName>
    <definedName name="_pcf8" localSheetId="13">#REF!</definedName>
    <definedName name="_pcf8">#REF!</definedName>
    <definedName name="_pcf80" localSheetId="9">#REF!</definedName>
    <definedName name="_pcf80" localSheetId="12">#REF!</definedName>
    <definedName name="_pcf80" localSheetId="14">#REF!</definedName>
    <definedName name="_pcf80" localSheetId="11">#REF!</definedName>
    <definedName name="_pcf80" localSheetId="10">#REF!</definedName>
    <definedName name="_pcf80" localSheetId="7">#REF!</definedName>
    <definedName name="_pcf80" localSheetId="8">#REF!</definedName>
    <definedName name="_pcf80" localSheetId="13">#REF!</definedName>
    <definedName name="_pcf80">#REF!</definedName>
    <definedName name="_pd1" localSheetId="9">#REF!</definedName>
    <definedName name="_pd1" localSheetId="12">#REF!</definedName>
    <definedName name="_pd1" localSheetId="13">#REF!</definedName>
    <definedName name="_pd1">#REF!</definedName>
    <definedName name="_pd2" localSheetId="9">#REF!</definedName>
    <definedName name="_pd2" localSheetId="12">#REF!</definedName>
    <definedName name="_pd2" localSheetId="13">#REF!</definedName>
    <definedName name="_pd2">#REF!</definedName>
    <definedName name="_pd3" localSheetId="9">#REF!</definedName>
    <definedName name="_pd3" localSheetId="12">#REF!</definedName>
    <definedName name="_pd3" localSheetId="13">#REF!</definedName>
    <definedName name="_pd3">#REF!</definedName>
    <definedName name="_pdf3" localSheetId="9">#REF!</definedName>
    <definedName name="_pdf3" localSheetId="12">#REF!</definedName>
    <definedName name="_pdf3" localSheetId="13">#REF!</definedName>
    <definedName name="_pdf3">#REF!</definedName>
    <definedName name="_per01" localSheetId="9">#REF!</definedName>
    <definedName name="_per01" localSheetId="12">#REF!</definedName>
    <definedName name="_per01" localSheetId="13">#REF!</definedName>
    <definedName name="_per01">#REF!</definedName>
    <definedName name="_per02" localSheetId="9">#REF!</definedName>
    <definedName name="_per02" localSheetId="12">#REF!</definedName>
    <definedName name="_per02" localSheetId="13">#REF!</definedName>
    <definedName name="_per02">#REF!</definedName>
    <definedName name="_per03" localSheetId="9">#REF!</definedName>
    <definedName name="_per03" localSheetId="12">#REF!</definedName>
    <definedName name="_per03" localSheetId="13">#REF!</definedName>
    <definedName name="_per03">#REF!</definedName>
    <definedName name="_per04" localSheetId="9">#REF!</definedName>
    <definedName name="_per04" localSheetId="12">#REF!</definedName>
    <definedName name="_per04" localSheetId="13">#REF!</definedName>
    <definedName name="_per04">#REF!</definedName>
    <definedName name="_per05" localSheetId="9">#REF!</definedName>
    <definedName name="_per05" localSheetId="12">#REF!</definedName>
    <definedName name="_per05" localSheetId="13">#REF!</definedName>
    <definedName name="_per05">#REF!</definedName>
    <definedName name="_per06" localSheetId="9">#REF!</definedName>
    <definedName name="_per06" localSheetId="12">#REF!</definedName>
    <definedName name="_per06" localSheetId="13">#REF!</definedName>
    <definedName name="_per06">#REF!</definedName>
    <definedName name="_per07" localSheetId="9">#REF!</definedName>
    <definedName name="_per07" localSheetId="12">#REF!</definedName>
    <definedName name="_per07" localSheetId="13">#REF!</definedName>
    <definedName name="_per07">#REF!</definedName>
    <definedName name="_pfs80" localSheetId="9">#REF!</definedName>
    <definedName name="_pfs80" localSheetId="12">#REF!</definedName>
    <definedName name="_pfs80" localSheetId="13">#REF!</definedName>
    <definedName name="_pfs80">#REF!</definedName>
    <definedName name="_pgv100" localSheetId="9">#REF!</definedName>
    <definedName name="_pgv100" localSheetId="12">#REF!</definedName>
    <definedName name="_pgv100" localSheetId="13">#REF!</definedName>
    <definedName name="_pgv100">#REF!</definedName>
    <definedName name="_pgv150" localSheetId="9">#REF!</definedName>
    <definedName name="_pgv150" localSheetId="12">#REF!</definedName>
    <definedName name="_pgv150" localSheetId="13">#REF!</definedName>
    <definedName name="_pgv150">#REF!</definedName>
    <definedName name="_pgv200" localSheetId="9">#REF!</definedName>
    <definedName name="_pgv200" localSheetId="12">#REF!</definedName>
    <definedName name="_pgv200" localSheetId="13">#REF!</definedName>
    <definedName name="_pgv200">#REF!</definedName>
    <definedName name="_pgv75" localSheetId="9">#REF!</definedName>
    <definedName name="_pgv75" localSheetId="12">#REF!</definedName>
    <definedName name="_pgv75" localSheetId="13">#REF!</definedName>
    <definedName name="_pgv75">#REF!</definedName>
    <definedName name="_ph100" localSheetId="9">#REF!</definedName>
    <definedName name="_ph100" localSheetId="12">#REF!</definedName>
    <definedName name="_ph100" localSheetId="14">#REF!</definedName>
    <definedName name="_ph100" localSheetId="11">#REF!</definedName>
    <definedName name="_ph100" localSheetId="10">#REF!</definedName>
    <definedName name="_ph100" localSheetId="7">#REF!</definedName>
    <definedName name="_ph100" localSheetId="8">#REF!</definedName>
    <definedName name="_ph100" localSheetId="13">#REF!</definedName>
    <definedName name="_ph100">#REF!</definedName>
    <definedName name="_ph150" localSheetId="9">#REF!</definedName>
    <definedName name="_ph150" localSheetId="12">#REF!</definedName>
    <definedName name="_ph150" localSheetId="14">#REF!</definedName>
    <definedName name="_ph150" localSheetId="11">#REF!</definedName>
    <definedName name="_ph150" localSheetId="10">#REF!</definedName>
    <definedName name="_ph150" localSheetId="7">#REF!</definedName>
    <definedName name="_ph150" localSheetId="8">#REF!</definedName>
    <definedName name="_ph150" localSheetId="13">#REF!</definedName>
    <definedName name="_ph150">#REF!</definedName>
    <definedName name="_phf100" localSheetId="9">#REF!</definedName>
    <definedName name="_phf100" localSheetId="12">#REF!</definedName>
    <definedName name="_phf100" localSheetId="14">#REF!</definedName>
    <definedName name="_phf100" localSheetId="11">#REF!</definedName>
    <definedName name="_phf100" localSheetId="10">#REF!</definedName>
    <definedName name="_phf100" localSheetId="7">#REF!</definedName>
    <definedName name="_phf100" localSheetId="8">#REF!</definedName>
    <definedName name="_phf100" localSheetId="13">#REF!</definedName>
    <definedName name="_phf100">#REF!</definedName>
    <definedName name="_phf150" localSheetId="9">#REF!</definedName>
    <definedName name="_phf150" localSheetId="12">#REF!</definedName>
    <definedName name="_phf150" localSheetId="14">#REF!</definedName>
    <definedName name="_phf150" localSheetId="11">#REF!</definedName>
    <definedName name="_phf150" localSheetId="10">#REF!</definedName>
    <definedName name="_phf150" localSheetId="7">#REF!</definedName>
    <definedName name="_phf150" localSheetId="8">#REF!</definedName>
    <definedName name="_phf150" localSheetId="13">#REF!</definedName>
    <definedName name="_phf150">#REF!</definedName>
    <definedName name="_PJ2" localSheetId="9">#REF!</definedName>
    <definedName name="_PJ2" localSheetId="12">#REF!</definedName>
    <definedName name="_PJ2" localSheetId="13">#REF!</definedName>
    <definedName name="_PJ2">#REF!</definedName>
    <definedName name="_PJ3" localSheetId="9">#REF!</definedName>
    <definedName name="_PJ3" localSheetId="12">#REF!</definedName>
    <definedName name="_PJ3" localSheetId="13">#REF!</definedName>
    <definedName name="_PJ3">#REF!</definedName>
    <definedName name="_PJA1" localSheetId="9">#REF!</definedName>
    <definedName name="_PJA1" localSheetId="12">#REF!</definedName>
    <definedName name="_PJA1" localSheetId="13">#REF!</definedName>
    <definedName name="_PJA1">#REF!</definedName>
    <definedName name="_PJA2" localSheetId="9">#REF!</definedName>
    <definedName name="_PJA2" localSheetId="12">#REF!</definedName>
    <definedName name="_PJA2" localSheetId="13">#REF!</definedName>
    <definedName name="_PJA2">#REF!</definedName>
    <definedName name="_PJA3" localSheetId="9">#REF!</definedName>
    <definedName name="_PJA3" localSheetId="12">#REF!</definedName>
    <definedName name="_PJA3" localSheetId="13">#REF!</definedName>
    <definedName name="_PJA3">#REF!</definedName>
    <definedName name="_PJA4" localSheetId="9">#REF!</definedName>
    <definedName name="_PJA4" localSheetId="12">#REF!</definedName>
    <definedName name="_PJA4" localSheetId="13">#REF!</definedName>
    <definedName name="_PJA4">#REF!</definedName>
    <definedName name="_PJA6" localSheetId="9">#REF!</definedName>
    <definedName name="_PJA6" localSheetId="12">#REF!</definedName>
    <definedName name="_PJA6" localSheetId="13">#REF!</definedName>
    <definedName name="_PJA6">#REF!</definedName>
    <definedName name="_PL1" localSheetId="9">#REF!</definedName>
    <definedName name="_PL1" localSheetId="12">#REF!</definedName>
    <definedName name="_PL1" localSheetId="13">#REF!</definedName>
    <definedName name="_PL1">#REF!</definedName>
    <definedName name="_PL2" localSheetId="9">#REF!</definedName>
    <definedName name="_PL2" localSheetId="12">#REF!</definedName>
    <definedName name="_PL2" localSheetId="13">#REF!</definedName>
    <definedName name="_PL2">#REF!</definedName>
    <definedName name="_PL3" localSheetId="9">#REF!</definedName>
    <definedName name="_PL3" localSheetId="12">#REF!</definedName>
    <definedName name="_PL3" localSheetId="13">#REF!</definedName>
    <definedName name="_PL3">#REF!</definedName>
    <definedName name="_po1000" localSheetId="9">#REF!</definedName>
    <definedName name="_po1000" localSheetId="12">#REF!</definedName>
    <definedName name="_po1000" localSheetId="13">#REF!</definedName>
    <definedName name="_po1000">#REF!</definedName>
    <definedName name="_por4040" localSheetId="9">#REF!</definedName>
    <definedName name="_por4040" localSheetId="12">#REF!</definedName>
    <definedName name="_por4040" localSheetId="13">#REF!</definedName>
    <definedName name="_por4040">#REF!</definedName>
    <definedName name="_ppn1" localSheetId="9">#REF!</definedName>
    <definedName name="_ppn1" localSheetId="12">#REF!</definedName>
    <definedName name="_ppn1" localSheetId="13">#REF!</definedName>
    <definedName name="_ppn1">#REF!</definedName>
    <definedName name="_PRC019" localSheetId="9">#REF!</definedName>
    <definedName name="_PRC019" localSheetId="12">#REF!</definedName>
    <definedName name="_PRC019" localSheetId="13">#REF!</definedName>
    <definedName name="_PRC019">#REF!</definedName>
    <definedName name="_PS12" localSheetId="9">#REF!</definedName>
    <definedName name="_PS12" localSheetId="12">#REF!</definedName>
    <definedName name="_PS12" localSheetId="13">#REF!</definedName>
    <definedName name="_PS12">#REF!</definedName>
    <definedName name="_PS202" localSheetId="9">#REF!</definedName>
    <definedName name="_PS202" localSheetId="12">#REF!</definedName>
    <definedName name="_PS202" localSheetId="13">#REF!</definedName>
    <definedName name="_PS202">#REF!</definedName>
    <definedName name="_PS203" localSheetId="9">#REF!</definedName>
    <definedName name="_PS203" localSheetId="12">#REF!</definedName>
    <definedName name="_PS203" localSheetId="13">#REF!</definedName>
    <definedName name="_PS203">#REF!</definedName>
    <definedName name="_PS252" localSheetId="9">#REF!</definedName>
    <definedName name="_PS252" localSheetId="12">#REF!</definedName>
    <definedName name="_PS252" localSheetId="13">#REF!</definedName>
    <definedName name="_PS252">#REF!</definedName>
    <definedName name="_PS253" localSheetId="9">#REF!</definedName>
    <definedName name="_PS253" localSheetId="12">#REF!</definedName>
    <definedName name="_PS253" localSheetId="13">#REF!</definedName>
    <definedName name="_PS253">#REF!</definedName>
    <definedName name="_PS30" localSheetId="9">#REF!</definedName>
    <definedName name="_PS30" localSheetId="12">#REF!</definedName>
    <definedName name="_PS30" localSheetId="13">#REF!</definedName>
    <definedName name="_PS30">#REF!</definedName>
    <definedName name="_PS302" localSheetId="9">#REF!</definedName>
    <definedName name="_PS302" localSheetId="12">#REF!</definedName>
    <definedName name="_PS302" localSheetId="13">#REF!</definedName>
    <definedName name="_PS302">#REF!</definedName>
    <definedName name="_PS303" localSheetId="9">#REF!</definedName>
    <definedName name="_PS303" localSheetId="12">#REF!</definedName>
    <definedName name="_PS303" localSheetId="13">#REF!</definedName>
    <definedName name="_PS303">#REF!</definedName>
    <definedName name="_PSC052" localSheetId="9">#REF!</definedName>
    <definedName name="_PSC052" localSheetId="12">#REF!</definedName>
    <definedName name="_PSC052" localSheetId="13">#REF!</definedName>
    <definedName name="_PSC052">#REF!</definedName>
    <definedName name="_PSC084" localSheetId="9">#REF!</definedName>
    <definedName name="_PSC084" localSheetId="12">#REF!</definedName>
    <definedName name="_PSC084" localSheetId="13">#REF!</definedName>
    <definedName name="_PSC084">#REF!</definedName>
    <definedName name="_pv100" localSheetId="9">#REF!</definedName>
    <definedName name="_pv100" localSheetId="12">#REF!</definedName>
    <definedName name="_pv100" localSheetId="14">#REF!</definedName>
    <definedName name="_pv100" localSheetId="11">#REF!</definedName>
    <definedName name="_pv100" localSheetId="10">#REF!</definedName>
    <definedName name="_pv100" localSheetId="7">#REF!</definedName>
    <definedName name="_pv100" localSheetId="8">#REF!</definedName>
    <definedName name="_pv100" localSheetId="13">#REF!</definedName>
    <definedName name="_pv100">#REF!</definedName>
    <definedName name="_pv40" localSheetId="9">#REF!</definedName>
    <definedName name="_pv40" localSheetId="12">#REF!</definedName>
    <definedName name="_pv40" localSheetId="14">#REF!</definedName>
    <definedName name="_pv40" localSheetId="11">#REF!</definedName>
    <definedName name="_pv40" localSheetId="10">#REF!</definedName>
    <definedName name="_pv40" localSheetId="7">#REF!</definedName>
    <definedName name="_pv40" localSheetId="8">#REF!</definedName>
    <definedName name="_pv40" localSheetId="13">#REF!</definedName>
    <definedName name="_pv40">#REF!</definedName>
    <definedName name="_pv50" localSheetId="9">#REF!</definedName>
    <definedName name="_pv50" localSheetId="12">#REF!</definedName>
    <definedName name="_pv50" localSheetId="14">#REF!</definedName>
    <definedName name="_pv50" localSheetId="11">#REF!</definedName>
    <definedName name="_pv50" localSheetId="10">#REF!</definedName>
    <definedName name="_pv50" localSheetId="7">#REF!</definedName>
    <definedName name="_pv50" localSheetId="8">#REF!</definedName>
    <definedName name="_pv50" localSheetId="13">#REF!</definedName>
    <definedName name="_pv50">#REF!</definedName>
    <definedName name="_pv80" localSheetId="9">#REF!</definedName>
    <definedName name="_pv80" localSheetId="12">#REF!</definedName>
    <definedName name="_pv80" localSheetId="14">#REF!</definedName>
    <definedName name="_pv80" localSheetId="11">#REF!</definedName>
    <definedName name="_pv80" localSheetId="10">#REF!</definedName>
    <definedName name="_pv80" localSheetId="7">#REF!</definedName>
    <definedName name="_pv80" localSheetId="8">#REF!</definedName>
    <definedName name="_pv80" localSheetId="13">#REF!</definedName>
    <definedName name="_pv80">#REF!</definedName>
    <definedName name="_pvc1" localSheetId="9">#REF!</definedName>
    <definedName name="_pvc1" localSheetId="12">#REF!</definedName>
    <definedName name="_pvc1" localSheetId="14">#REF!</definedName>
    <definedName name="_pvc1" localSheetId="11">#REF!</definedName>
    <definedName name="_pvc1" localSheetId="10">#REF!</definedName>
    <definedName name="_pvc1" localSheetId="7">#REF!</definedName>
    <definedName name="_pvc1" localSheetId="8">#REF!</definedName>
    <definedName name="_pvc1" localSheetId="13">#REF!</definedName>
    <definedName name="_pvc1">#REF!</definedName>
    <definedName name="_pvc12" localSheetId="9">#REF!</definedName>
    <definedName name="_pvc12" localSheetId="12">#REF!</definedName>
    <definedName name="_pvc12" localSheetId="14">#REF!</definedName>
    <definedName name="_pvc12" localSheetId="11">#REF!</definedName>
    <definedName name="_pvc12" localSheetId="10">#REF!</definedName>
    <definedName name="_pvc12" localSheetId="7">#REF!</definedName>
    <definedName name="_pvc12" localSheetId="8">#REF!</definedName>
    <definedName name="_pvc12" localSheetId="13">#REF!</definedName>
    <definedName name="_pvc12">#REF!</definedName>
    <definedName name="_pvc34">#REF!</definedName>
    <definedName name="_pvc4">#REF!</definedName>
    <definedName name="_pvc44" localSheetId="9">#REF!</definedName>
    <definedName name="_pvc44" localSheetId="12">#REF!</definedName>
    <definedName name="_pvc44" localSheetId="13">#REF!</definedName>
    <definedName name="_pvc44">#REF!</definedName>
    <definedName name="_pvf100" localSheetId="9">#REF!</definedName>
    <definedName name="_pvf100" localSheetId="12">#REF!</definedName>
    <definedName name="_pvf100" localSheetId="14">#REF!</definedName>
    <definedName name="_pvf100" localSheetId="11">#REF!</definedName>
    <definedName name="_pvf100" localSheetId="10">#REF!</definedName>
    <definedName name="_pvf100" localSheetId="7">#REF!</definedName>
    <definedName name="_pvf100" localSheetId="8">#REF!</definedName>
    <definedName name="_pvf100" localSheetId="13">#REF!</definedName>
    <definedName name="_pvf100">#REF!</definedName>
    <definedName name="_pvf80" localSheetId="9">#REF!</definedName>
    <definedName name="_pvf80" localSheetId="12">#REF!</definedName>
    <definedName name="_pvf80" localSheetId="14">#REF!</definedName>
    <definedName name="_pvf80" localSheetId="11">#REF!</definedName>
    <definedName name="_pvf80" localSheetId="10">#REF!</definedName>
    <definedName name="_pvf80" localSheetId="7">#REF!</definedName>
    <definedName name="_pvf80" localSheetId="8">#REF!</definedName>
    <definedName name="_pvf80" localSheetId="13">#REF!</definedName>
    <definedName name="_pvf80">#REF!</definedName>
    <definedName name="_pwp100" localSheetId="9">#REF!</definedName>
    <definedName name="_pwp100" localSheetId="12">#REF!</definedName>
    <definedName name="_pwp100" localSheetId="13">#REF!</definedName>
    <definedName name="_pwp100">#REF!</definedName>
    <definedName name="_pwp140" localSheetId="9">#REF!</definedName>
    <definedName name="_pwp140" localSheetId="12">#REF!</definedName>
    <definedName name="_pwp140" localSheetId="13">#REF!</definedName>
    <definedName name="_pwp140">#REF!</definedName>
    <definedName name="_pwp200" localSheetId="9">#REF!</definedName>
    <definedName name="_pwp200" localSheetId="12">#REF!</definedName>
    <definedName name="_pwp200" localSheetId="13">#REF!</definedName>
    <definedName name="_pwp200">#REF!</definedName>
    <definedName name="_pwp220" localSheetId="9">#REF!</definedName>
    <definedName name="_pwp220" localSheetId="12">#REF!</definedName>
    <definedName name="_pwp220" localSheetId="13">#REF!</definedName>
    <definedName name="_pwp220">#REF!</definedName>
    <definedName name="_pwp285" localSheetId="9">#REF!</definedName>
    <definedName name="_pwp285" localSheetId="12">#REF!</definedName>
    <definedName name="_pwp285" localSheetId="13">#REF!</definedName>
    <definedName name="_pwp285">#REF!</definedName>
    <definedName name="_pwp50" localSheetId="9">#REF!</definedName>
    <definedName name="_pwp50" localSheetId="12">#REF!</definedName>
    <definedName name="_pwp50" localSheetId="13">#REF!</definedName>
    <definedName name="_pwp50">#REF!</definedName>
    <definedName name="_pwp80" localSheetId="9">#REF!</definedName>
    <definedName name="_pwp80" localSheetId="12">#REF!</definedName>
    <definedName name="_pwp80" localSheetId="13">#REF!</definedName>
    <definedName name="_pwp80">#REF!</definedName>
    <definedName name="_Q" localSheetId="9">#REF!</definedName>
    <definedName name="_Q" localSheetId="12">#REF!</definedName>
    <definedName name="_Q" localSheetId="13">#REF!</definedName>
    <definedName name="_Q">#REF!</definedName>
    <definedName name="_Q_1" localSheetId="9">#REF!</definedName>
    <definedName name="_Q_1" localSheetId="12">#REF!</definedName>
    <definedName name="_Q_1" localSheetId="13">#REF!</definedName>
    <definedName name="_Q_1">#REF!</definedName>
    <definedName name="_Q_4" localSheetId="9">#REF!</definedName>
    <definedName name="_Q_4" localSheetId="12">#REF!</definedName>
    <definedName name="_Q_4" localSheetId="13">#REF!</definedName>
    <definedName name="_Q_4">#REF!</definedName>
    <definedName name="_Q_9" localSheetId="9">#REF!</definedName>
    <definedName name="_Q_9" localSheetId="12">#REF!</definedName>
    <definedName name="_Q_9" localSheetId="13">#REF!</definedName>
    <definedName name="_Q_9">#REF!</definedName>
    <definedName name="_QC1" localSheetId="9">#REF!</definedName>
    <definedName name="_QC1" localSheetId="12">#REF!</definedName>
    <definedName name="_QC1" localSheetId="13">#REF!</definedName>
    <definedName name="_QC1">#REF!</definedName>
    <definedName name="_QC2" localSheetId="9">#REF!</definedName>
    <definedName name="_QC2" localSheetId="12">#REF!</definedName>
    <definedName name="_QC2" localSheetId="13">#REF!</definedName>
    <definedName name="_QC2">#REF!</definedName>
    <definedName name="_QC3" localSheetId="9">#REF!</definedName>
    <definedName name="_QC3" localSheetId="12">#REF!</definedName>
    <definedName name="_QC3" localSheetId="13">#REF!</definedName>
    <definedName name="_QC3">#REF!</definedName>
    <definedName name="_QS1" localSheetId="9">#REF!</definedName>
    <definedName name="_QS1" localSheetId="12">#REF!</definedName>
    <definedName name="_QS1" localSheetId="13">#REF!</definedName>
    <definedName name="_QS1">#REF!</definedName>
    <definedName name="_QS10" localSheetId="9">#REF!</definedName>
    <definedName name="_QS10" localSheetId="12">#REF!</definedName>
    <definedName name="_QS10" localSheetId="13">#REF!</definedName>
    <definedName name="_QS10">#REF!</definedName>
    <definedName name="_QS11" localSheetId="9">#REF!</definedName>
    <definedName name="_QS11" localSheetId="12">#REF!</definedName>
    <definedName name="_QS11" localSheetId="13">#REF!</definedName>
    <definedName name="_QS11">#REF!</definedName>
    <definedName name="_QS12" localSheetId="9">#REF!</definedName>
    <definedName name="_QS12" localSheetId="12">#REF!</definedName>
    <definedName name="_QS12" localSheetId="13">#REF!</definedName>
    <definedName name="_QS12">#REF!</definedName>
    <definedName name="_QS13" localSheetId="9">#REF!</definedName>
    <definedName name="_QS13" localSheetId="12">#REF!</definedName>
    <definedName name="_QS13" localSheetId="13">#REF!</definedName>
    <definedName name="_QS13">#REF!</definedName>
    <definedName name="_QS14" localSheetId="9">#REF!</definedName>
    <definedName name="_QS14" localSheetId="12">#REF!</definedName>
    <definedName name="_QS14" localSheetId="13">#REF!</definedName>
    <definedName name="_QS14">#REF!</definedName>
    <definedName name="_QS15" localSheetId="9">#REF!</definedName>
    <definedName name="_QS15" localSheetId="12">#REF!</definedName>
    <definedName name="_QS15" localSheetId="13">#REF!</definedName>
    <definedName name="_QS15">#REF!</definedName>
    <definedName name="_QS16" localSheetId="9">#REF!</definedName>
    <definedName name="_QS16" localSheetId="12">#REF!</definedName>
    <definedName name="_QS16" localSheetId="13">#REF!</definedName>
    <definedName name="_QS16">#REF!</definedName>
    <definedName name="_QS17" localSheetId="9">#REF!</definedName>
    <definedName name="_QS17" localSheetId="12">#REF!</definedName>
    <definedName name="_QS17" localSheetId="13">#REF!</definedName>
    <definedName name="_QS17">#REF!</definedName>
    <definedName name="_QS18" localSheetId="9">#REF!</definedName>
    <definedName name="_QS18" localSheetId="12">#REF!</definedName>
    <definedName name="_QS18" localSheetId="13">#REF!</definedName>
    <definedName name="_QS18">#REF!</definedName>
    <definedName name="_QS19" localSheetId="9">#REF!</definedName>
    <definedName name="_QS19" localSheetId="12">#REF!</definedName>
    <definedName name="_QS19" localSheetId="13">#REF!</definedName>
    <definedName name="_QS19">#REF!</definedName>
    <definedName name="_QS2" localSheetId="9">#REF!</definedName>
    <definedName name="_QS2" localSheetId="12">#REF!</definedName>
    <definedName name="_QS2" localSheetId="13">#REF!</definedName>
    <definedName name="_QS2">#REF!</definedName>
    <definedName name="_QS20" localSheetId="9">#REF!</definedName>
    <definedName name="_QS20" localSheetId="12">#REF!</definedName>
    <definedName name="_QS20" localSheetId="13">#REF!</definedName>
    <definedName name="_QS20">#REF!</definedName>
    <definedName name="_QS21" localSheetId="9">#REF!</definedName>
    <definedName name="_QS21" localSheetId="12">#REF!</definedName>
    <definedName name="_QS21" localSheetId="13">#REF!</definedName>
    <definedName name="_QS21">#REF!</definedName>
    <definedName name="_QS3" localSheetId="9">#REF!</definedName>
    <definedName name="_QS3" localSheetId="12">#REF!</definedName>
    <definedName name="_QS3" localSheetId="13">#REF!</definedName>
    <definedName name="_QS3">#REF!</definedName>
    <definedName name="_QS4" localSheetId="9">#REF!</definedName>
    <definedName name="_QS4" localSheetId="12">#REF!</definedName>
    <definedName name="_QS4" localSheetId="13">#REF!</definedName>
    <definedName name="_QS4">#REF!</definedName>
    <definedName name="_QS5" localSheetId="9">#REF!</definedName>
    <definedName name="_QS5" localSheetId="12">#REF!</definedName>
    <definedName name="_QS5" localSheetId="13">#REF!</definedName>
    <definedName name="_QS5">#REF!</definedName>
    <definedName name="_QS6" localSheetId="9">#REF!</definedName>
    <definedName name="_QS6" localSheetId="12">#REF!</definedName>
    <definedName name="_QS6" localSheetId="13">#REF!</definedName>
    <definedName name="_QS6">#REF!</definedName>
    <definedName name="_QS7" localSheetId="9">#REF!</definedName>
    <definedName name="_QS7" localSheetId="12">#REF!</definedName>
    <definedName name="_QS7" localSheetId="13">#REF!</definedName>
    <definedName name="_QS7">#REF!</definedName>
    <definedName name="_QS8" localSheetId="9">#REF!</definedName>
    <definedName name="_QS8" localSheetId="12">#REF!</definedName>
    <definedName name="_QS8" localSheetId="13">#REF!</definedName>
    <definedName name="_QS8">#REF!</definedName>
    <definedName name="_QS9" localSheetId="9">#REF!</definedName>
    <definedName name="_QS9" localSheetId="12">#REF!</definedName>
    <definedName name="_QS9" localSheetId="13">#REF!</definedName>
    <definedName name="_QS9">#REF!</definedName>
    <definedName name="_RAP1" localSheetId="9">#REF!</definedName>
    <definedName name="_RAP1" localSheetId="12">#REF!</definedName>
    <definedName name="_RAP1" localSheetId="13">#REF!</definedName>
    <definedName name="_RAP1">#REF!</definedName>
    <definedName name="_RAP2" localSheetId="9">#REF!</definedName>
    <definedName name="_RAP2" localSheetId="12">#REF!</definedName>
    <definedName name="_RAP2" localSheetId="13">#REF!</definedName>
    <definedName name="_RAP2">#REF!</definedName>
    <definedName name="_rcp100" localSheetId="9">#REF!</definedName>
    <definedName name="_rcp100" localSheetId="12">#REF!</definedName>
    <definedName name="_rcp100" localSheetId="13">#REF!</definedName>
    <definedName name="_rcp100">#REF!</definedName>
    <definedName name="_rcp60" localSheetId="9">#REF!</definedName>
    <definedName name="_rcp60" localSheetId="12">#REF!</definedName>
    <definedName name="_rcp60" localSheetId="13">#REF!</definedName>
    <definedName name="_rcp60">#REF!</definedName>
    <definedName name="_rd1" localSheetId="9">#REF!</definedName>
    <definedName name="_rd1" localSheetId="12">#REF!</definedName>
    <definedName name="_rd1" localSheetId="13">#REF!</definedName>
    <definedName name="_rd1">#REF!</definedName>
    <definedName name="_RD100" localSheetId="9">#REF!</definedName>
    <definedName name="_RD100" localSheetId="12">#REF!</definedName>
    <definedName name="_RD100" localSheetId="13">#REF!</definedName>
    <definedName name="_RD100">#REF!</definedName>
    <definedName name="_RD150" localSheetId="9">#REF!</definedName>
    <definedName name="_RD150" localSheetId="12">#REF!</definedName>
    <definedName name="_RD150" localSheetId="13">#REF!</definedName>
    <definedName name="_RD150">#REF!</definedName>
    <definedName name="_rd2" localSheetId="9">#REF!</definedName>
    <definedName name="_rd2" localSheetId="12">#REF!</definedName>
    <definedName name="_rd2" localSheetId="13">#REF!</definedName>
    <definedName name="_rd2">#REF!</definedName>
    <definedName name="_rd3" localSheetId="9">#REF!</definedName>
    <definedName name="_rd3" localSheetId="12">#REF!</definedName>
    <definedName name="_rd3" localSheetId="13">#REF!</definedName>
    <definedName name="_rd3">#REF!</definedName>
    <definedName name="_rd4" localSheetId="9">#REF!</definedName>
    <definedName name="_rd4" localSheetId="12">#REF!</definedName>
    <definedName name="_rd4" localSheetId="13">#REF!</definedName>
    <definedName name="_rd4">#REF!</definedName>
    <definedName name="_RD50" localSheetId="9">#REF!</definedName>
    <definedName name="_RD50" localSheetId="12">#REF!</definedName>
    <definedName name="_RD50" localSheetId="13">#REF!</definedName>
    <definedName name="_RD50">#REF!</definedName>
    <definedName name="_rd6" localSheetId="9">#REF!</definedName>
    <definedName name="_rd6" localSheetId="12">#REF!</definedName>
    <definedName name="_rd6" localSheetId="13">#REF!</definedName>
    <definedName name="_rd6">#REF!</definedName>
    <definedName name="_RD65" localSheetId="9">#REF!</definedName>
    <definedName name="_RD65" localSheetId="12">#REF!</definedName>
    <definedName name="_RD65" localSheetId="13">#REF!</definedName>
    <definedName name="_RD65">#REF!</definedName>
    <definedName name="_rd8" localSheetId="9">#REF!</definedName>
    <definedName name="_rd8" localSheetId="12">#REF!</definedName>
    <definedName name="_rd8" localSheetId="13">#REF!</definedName>
    <definedName name="_rd8">#REF!</definedName>
    <definedName name="_RD80" localSheetId="9">#REF!</definedName>
    <definedName name="_RD80" localSheetId="12">#REF!</definedName>
    <definedName name="_RD80" localSheetId="13">#REF!</definedName>
    <definedName name="_RD80">#REF!</definedName>
    <definedName name="_RED100" localSheetId="9">#REF!</definedName>
    <definedName name="_RED100" localSheetId="12">#REF!</definedName>
    <definedName name="_RED100" localSheetId="13">#REF!</definedName>
    <definedName name="_RED100">#REF!</definedName>
    <definedName name="_RED125" localSheetId="9">#REF!</definedName>
    <definedName name="_RED125" localSheetId="12">#REF!</definedName>
    <definedName name="_RED125" localSheetId="13">#REF!</definedName>
    <definedName name="_RED125">#REF!</definedName>
    <definedName name="_RED15" localSheetId="9">#REF!</definedName>
    <definedName name="_RED15" localSheetId="12">#REF!</definedName>
    <definedName name="_RED15" localSheetId="13">#REF!</definedName>
    <definedName name="_RED15">#REF!</definedName>
    <definedName name="_RED150" localSheetId="9">#REF!</definedName>
    <definedName name="_RED150" localSheetId="12">#REF!</definedName>
    <definedName name="_RED150" localSheetId="13">#REF!</definedName>
    <definedName name="_RED150">#REF!</definedName>
    <definedName name="_RED20" localSheetId="9">#REF!</definedName>
    <definedName name="_RED20" localSheetId="12">#REF!</definedName>
    <definedName name="_RED20" localSheetId="13">#REF!</definedName>
    <definedName name="_RED20">#REF!</definedName>
    <definedName name="_RED200" localSheetId="9">#REF!</definedName>
    <definedName name="_RED200" localSheetId="12">#REF!</definedName>
    <definedName name="_RED200" localSheetId="13">#REF!</definedName>
    <definedName name="_RED200">#REF!</definedName>
    <definedName name="_RED25" localSheetId="9">#REF!</definedName>
    <definedName name="_RED25" localSheetId="12">#REF!</definedName>
    <definedName name="_RED25" localSheetId="13">#REF!</definedName>
    <definedName name="_RED25">#REF!</definedName>
    <definedName name="_RED250" localSheetId="9">#REF!</definedName>
    <definedName name="_RED250" localSheetId="12">#REF!</definedName>
    <definedName name="_RED250" localSheetId="13">#REF!</definedName>
    <definedName name="_RED250">#REF!</definedName>
    <definedName name="_RED265" localSheetId="9">#REF!</definedName>
    <definedName name="_RED265" localSheetId="12">#REF!</definedName>
    <definedName name="_RED265" localSheetId="13">#REF!</definedName>
    <definedName name="_RED265">#REF!</definedName>
    <definedName name="_RED300" localSheetId="9">#REF!</definedName>
    <definedName name="_RED300" localSheetId="12">#REF!</definedName>
    <definedName name="_RED300" localSheetId="13">#REF!</definedName>
    <definedName name="_RED300">#REF!</definedName>
    <definedName name="_RED32" localSheetId="9">#REF!</definedName>
    <definedName name="_RED32" localSheetId="12">#REF!</definedName>
    <definedName name="_RED32" localSheetId="13">#REF!</definedName>
    <definedName name="_RED32">#REF!</definedName>
    <definedName name="_RED40" localSheetId="9">#REF!</definedName>
    <definedName name="_RED40" localSheetId="12">#REF!</definedName>
    <definedName name="_RED40" localSheetId="13">#REF!</definedName>
    <definedName name="_RED40">#REF!</definedName>
    <definedName name="_RED50" localSheetId="9">#REF!</definedName>
    <definedName name="_RED50" localSheetId="12">#REF!</definedName>
    <definedName name="_RED50" localSheetId="13">#REF!</definedName>
    <definedName name="_RED50">#REF!</definedName>
    <definedName name="_RED80" localSheetId="9">#REF!</definedName>
    <definedName name="_RED80" localSheetId="12">#REF!</definedName>
    <definedName name="_RED80" localSheetId="13">#REF!</definedName>
    <definedName name="_RED80">#REF!</definedName>
    <definedName name="_Regression_Int">1</definedName>
    <definedName name="_Regression_Out">#REF!</definedName>
    <definedName name="_Regression_X" localSheetId="9" hidden="1">#REF!</definedName>
    <definedName name="_Regression_X" localSheetId="12" hidden="1">#REF!</definedName>
    <definedName name="_Regression_X" localSheetId="13" hidden="1">#REF!</definedName>
    <definedName name="_Regression_X" localSheetId="15" hidden="1">#REF!</definedName>
    <definedName name="_Regression_X" hidden="1">#REF!</definedName>
    <definedName name="_Regression_Y" localSheetId="9" hidden="1">#REF!</definedName>
    <definedName name="_Regression_Y" localSheetId="12" hidden="1">#REF!</definedName>
    <definedName name="_Regression_Y" localSheetId="13" hidden="1">#REF!</definedName>
    <definedName name="_Regression_Y" hidden="1">#REF!</definedName>
    <definedName name="_RJ11" localSheetId="9">#REF!</definedName>
    <definedName name="_RJ11" localSheetId="12">#REF!</definedName>
    <definedName name="_RJ11" localSheetId="13">#REF!</definedName>
    <definedName name="_RJ11">#REF!</definedName>
    <definedName name="_RJ6" localSheetId="9">#REF!</definedName>
    <definedName name="_RJ6" localSheetId="12">#REF!</definedName>
    <definedName name="_RJ6" localSheetId="13">#REF!</definedName>
    <definedName name="_RJ6">#REF!</definedName>
    <definedName name="_rk100" localSheetId="9">#REF!</definedName>
    <definedName name="_rk100" localSheetId="12">#REF!</definedName>
    <definedName name="_rk100" localSheetId="13">#REF!</definedName>
    <definedName name="_rk100">#REF!</definedName>
    <definedName name="_rk150" localSheetId="9">#REF!</definedName>
    <definedName name="_rk150" localSheetId="12">#REF!</definedName>
    <definedName name="_rk150" localSheetId="13">#REF!</definedName>
    <definedName name="_rk150">#REF!</definedName>
    <definedName name="_rk200" localSheetId="9">#REF!</definedName>
    <definedName name="_rk200" localSheetId="12">#REF!</definedName>
    <definedName name="_rk200" localSheetId="13">#REF!</definedName>
    <definedName name="_rk200">#REF!</definedName>
    <definedName name="_rk300" localSheetId="9">#REF!</definedName>
    <definedName name="_rk300" localSheetId="12">#REF!</definedName>
    <definedName name="_rk300" localSheetId="13">#REF!</definedName>
    <definedName name="_rk300">#REF!</definedName>
    <definedName name="_rk400" localSheetId="9">#REF!</definedName>
    <definedName name="_rk400" localSheetId="12">#REF!</definedName>
    <definedName name="_rk400" localSheetId="13">#REF!</definedName>
    <definedName name="_rk400">#REF!</definedName>
    <definedName name="_rk500" localSheetId="9">#REF!</definedName>
    <definedName name="_rk500" localSheetId="12">#REF!</definedName>
    <definedName name="_rk500" localSheetId="13">#REF!</definedName>
    <definedName name="_rk500">#REF!</definedName>
    <definedName name="_rk600" localSheetId="9">#REF!</definedName>
    <definedName name="_rk600" localSheetId="12">#REF!</definedName>
    <definedName name="_rk600" localSheetId="13">#REF!</definedName>
    <definedName name="_rk600">#REF!</definedName>
    <definedName name="_rkl1000" localSheetId="9">#REF!</definedName>
    <definedName name="_rkl1000" localSheetId="12">#REF!</definedName>
    <definedName name="_rkl1000" localSheetId="13">#REF!</definedName>
    <definedName name="_rkl1000">#REF!</definedName>
    <definedName name="_rkl1200" localSheetId="9">#REF!</definedName>
    <definedName name="_rkl1200" localSheetId="12">#REF!</definedName>
    <definedName name="_rkl1200" localSheetId="13">#REF!</definedName>
    <definedName name="_rkl1200">#REF!</definedName>
    <definedName name="_rkl200" localSheetId="9">#REF!</definedName>
    <definedName name="_rkl200" localSheetId="12">#REF!</definedName>
    <definedName name="_rkl200" localSheetId="13">#REF!</definedName>
    <definedName name="_rkl200">#REF!</definedName>
    <definedName name="_rkl300" localSheetId="9">#REF!</definedName>
    <definedName name="_rkl300" localSheetId="12">#REF!</definedName>
    <definedName name="_rkl300" localSheetId="13">#REF!</definedName>
    <definedName name="_rkl300">#REF!</definedName>
    <definedName name="_rkl400" localSheetId="9">#REF!</definedName>
    <definedName name="_rkl400" localSheetId="12">#REF!</definedName>
    <definedName name="_rkl400" localSheetId="13">#REF!</definedName>
    <definedName name="_rkl400">#REF!</definedName>
    <definedName name="_rkl500" localSheetId="9">#REF!</definedName>
    <definedName name="_rkl500" localSheetId="12">#REF!</definedName>
    <definedName name="_rkl500" localSheetId="13">#REF!</definedName>
    <definedName name="_rkl500">#REF!</definedName>
    <definedName name="_rkl600" localSheetId="9">#REF!</definedName>
    <definedName name="_rkl600" localSheetId="12">#REF!</definedName>
    <definedName name="_rkl600" localSheetId="13">#REF!</definedName>
    <definedName name="_rkl600">#REF!</definedName>
    <definedName name="_rkl700" localSheetId="9">#REF!</definedName>
    <definedName name="_rkl700" localSheetId="12">#REF!</definedName>
    <definedName name="_rkl700" localSheetId="13">#REF!</definedName>
    <definedName name="_rkl700">#REF!</definedName>
    <definedName name="_rkl800" localSheetId="9">#REF!</definedName>
    <definedName name="_rkl800" localSheetId="12">#REF!</definedName>
    <definedName name="_rkl800" localSheetId="13">#REF!</definedName>
    <definedName name="_rkl800">#REF!</definedName>
    <definedName name="_S" localSheetId="9">#REF!</definedName>
    <definedName name="_S" localSheetId="12">#REF!</definedName>
    <definedName name="_S" localSheetId="13">#REF!</definedName>
    <definedName name="_S">#REF!</definedName>
    <definedName name="_S_1" localSheetId="9">#REF!</definedName>
    <definedName name="_S_1" localSheetId="12">#REF!</definedName>
    <definedName name="_S_1" localSheetId="13">#REF!</definedName>
    <definedName name="_S_1">#REF!</definedName>
    <definedName name="_S_10" localSheetId="9">#REF!</definedName>
    <definedName name="_S_10" localSheetId="12">#REF!</definedName>
    <definedName name="_S_10" localSheetId="13">#REF!</definedName>
    <definedName name="_S_10">#REF!</definedName>
    <definedName name="_S_10_2" localSheetId="9">#REF!</definedName>
    <definedName name="_S_10_2" localSheetId="12">#REF!</definedName>
    <definedName name="_S_10_2" localSheetId="13">#REF!</definedName>
    <definedName name="_S_10_2">#REF!</definedName>
    <definedName name="_S_10_3" localSheetId="9">#REF!</definedName>
    <definedName name="_S_10_3" localSheetId="12">#REF!</definedName>
    <definedName name="_S_10_3" localSheetId="13">#REF!</definedName>
    <definedName name="_S_10_3">#REF!</definedName>
    <definedName name="_S_11" localSheetId="9">#REF!</definedName>
    <definedName name="_S_11" localSheetId="12">#REF!</definedName>
    <definedName name="_S_11" localSheetId="13">#REF!</definedName>
    <definedName name="_S_11">#REF!</definedName>
    <definedName name="_S_11_2" localSheetId="9">#REF!</definedName>
    <definedName name="_S_11_2" localSheetId="12">#REF!</definedName>
    <definedName name="_S_11_2" localSheetId="13">#REF!</definedName>
    <definedName name="_S_11_2">#REF!</definedName>
    <definedName name="_S_11_3" localSheetId="9">#REF!</definedName>
    <definedName name="_S_11_3" localSheetId="12">#REF!</definedName>
    <definedName name="_S_11_3" localSheetId="13">#REF!</definedName>
    <definedName name="_S_11_3">#REF!</definedName>
    <definedName name="_S_12" localSheetId="9">#REF!</definedName>
    <definedName name="_S_12" localSheetId="12">#REF!</definedName>
    <definedName name="_S_12" localSheetId="13">#REF!</definedName>
    <definedName name="_S_12">#REF!</definedName>
    <definedName name="_S_12_2" localSheetId="9">#REF!</definedName>
    <definedName name="_S_12_2" localSheetId="12">#REF!</definedName>
    <definedName name="_S_12_2" localSheetId="13">#REF!</definedName>
    <definedName name="_S_12_2">#REF!</definedName>
    <definedName name="_S_12_3" localSheetId="9">#REF!</definedName>
    <definedName name="_S_12_3" localSheetId="12">#REF!</definedName>
    <definedName name="_S_12_3" localSheetId="13">#REF!</definedName>
    <definedName name="_S_12_3">#REF!</definedName>
    <definedName name="_S_2" localSheetId="9">#REF!</definedName>
    <definedName name="_S_2" localSheetId="12">#REF!</definedName>
    <definedName name="_S_2" localSheetId="13">#REF!</definedName>
    <definedName name="_S_2">#REF!</definedName>
    <definedName name="_S_2_1" localSheetId="9">#REF!</definedName>
    <definedName name="_S_2_1" localSheetId="12">#REF!</definedName>
    <definedName name="_S_2_1" localSheetId="13">#REF!</definedName>
    <definedName name="_S_2_1">#REF!</definedName>
    <definedName name="_S_2_2" localSheetId="9">#REF!</definedName>
    <definedName name="_S_2_2" localSheetId="12">#REF!</definedName>
    <definedName name="_S_2_2" localSheetId="13">#REF!</definedName>
    <definedName name="_S_2_2">#REF!</definedName>
    <definedName name="_S_2_3" localSheetId="9">#REF!</definedName>
    <definedName name="_S_2_3" localSheetId="12">#REF!</definedName>
    <definedName name="_S_2_3" localSheetId="13">#REF!</definedName>
    <definedName name="_S_2_3">#REF!</definedName>
    <definedName name="_S_3_1" localSheetId="9">#REF!</definedName>
    <definedName name="_S_3_1" localSheetId="12">#REF!</definedName>
    <definedName name="_S_3_1" localSheetId="13">#REF!</definedName>
    <definedName name="_S_3_1">#REF!</definedName>
    <definedName name="_S_3_2" localSheetId="9">#REF!</definedName>
    <definedName name="_S_3_2" localSheetId="12">#REF!</definedName>
    <definedName name="_S_3_2" localSheetId="13">#REF!</definedName>
    <definedName name="_S_3_2">#REF!</definedName>
    <definedName name="_S_3_3" localSheetId="9">#REF!</definedName>
    <definedName name="_S_3_3" localSheetId="12">#REF!</definedName>
    <definedName name="_S_3_3" localSheetId="13">#REF!</definedName>
    <definedName name="_S_3_3">#REF!</definedName>
    <definedName name="_S_4" localSheetId="9">#REF!</definedName>
    <definedName name="_S_4" localSheetId="12">#REF!</definedName>
    <definedName name="_S_4" localSheetId="13">#REF!</definedName>
    <definedName name="_S_4">#REF!</definedName>
    <definedName name="_S_6" localSheetId="9">#REF!</definedName>
    <definedName name="_S_6" localSheetId="12">#REF!</definedName>
    <definedName name="_S_6" localSheetId="13">#REF!</definedName>
    <definedName name="_S_6">#REF!</definedName>
    <definedName name="_S_7" localSheetId="9">#REF!</definedName>
    <definedName name="_S_7" localSheetId="12">#REF!</definedName>
    <definedName name="_S_7" localSheetId="13">#REF!</definedName>
    <definedName name="_S_7">#REF!</definedName>
    <definedName name="_S_7_2" localSheetId="9">#REF!</definedName>
    <definedName name="_S_7_2" localSheetId="12">#REF!</definedName>
    <definedName name="_S_7_2" localSheetId="13">#REF!</definedName>
    <definedName name="_S_7_2">#REF!</definedName>
    <definedName name="_S_7_3" localSheetId="9">#REF!</definedName>
    <definedName name="_S_7_3" localSheetId="12">#REF!</definedName>
    <definedName name="_S_7_3" localSheetId="13">#REF!</definedName>
    <definedName name="_S_7_3">#REF!</definedName>
    <definedName name="_S_9" localSheetId="9">#REF!</definedName>
    <definedName name="_S_9" localSheetId="12">#REF!</definedName>
    <definedName name="_S_9" localSheetId="13">#REF!</definedName>
    <definedName name="_S_9">#REF!</definedName>
    <definedName name="_sc1" localSheetId="9">#REF!</definedName>
    <definedName name="_sc1" localSheetId="12">#REF!</definedName>
    <definedName name="_sc1" localSheetId="13">#REF!</definedName>
    <definedName name="_sc1">#REF!</definedName>
    <definedName name="_sc175" localSheetId="9">#REF!</definedName>
    <definedName name="_sc175" localSheetId="12">#REF!</definedName>
    <definedName name="_sc175" localSheetId="13">#REF!</definedName>
    <definedName name="_sc175">#REF!</definedName>
    <definedName name="_SC2" localSheetId="9">#REF!</definedName>
    <definedName name="_SC2" localSheetId="12">#REF!</definedName>
    <definedName name="_SC2" localSheetId="13">#REF!</definedName>
    <definedName name="_SC2">#REF!</definedName>
    <definedName name="_sc3" localSheetId="9">#REF!</definedName>
    <definedName name="_sc3" localSheetId="12">#REF!</definedName>
    <definedName name="_sc3" localSheetId="13">#REF!</definedName>
    <definedName name="_sc3">#REF!</definedName>
    <definedName name="_SCH2" localSheetId="9">#REF!</definedName>
    <definedName name="_SCH2" localSheetId="12">#REF!</definedName>
    <definedName name="_SCH2" localSheetId="13">#REF!</definedName>
    <definedName name="_SCH2">#REF!</definedName>
    <definedName name="_SFL1" localSheetId="9">#REF!</definedName>
    <definedName name="_SFL1" localSheetId="12">#REF!</definedName>
    <definedName name="_SFL1" localSheetId="13">#REF!</definedName>
    <definedName name="_SFL1">#REF!</definedName>
    <definedName name="_SFL2" localSheetId="9">#REF!</definedName>
    <definedName name="_SFL2" localSheetId="12">#REF!</definedName>
    <definedName name="_SFL2" localSheetId="13">#REF!</definedName>
    <definedName name="_SFL2">#REF!</definedName>
    <definedName name="_SFL3" localSheetId="9">#REF!</definedName>
    <definedName name="_SFL3" localSheetId="12">#REF!</definedName>
    <definedName name="_SFL3" localSheetId="13">#REF!</definedName>
    <definedName name="_SFL3">#REF!</definedName>
    <definedName name="_SFM1" localSheetId="9">#REF!</definedName>
    <definedName name="_SFM1" localSheetId="12">#REF!</definedName>
    <definedName name="_SFM1" localSheetId="13">#REF!</definedName>
    <definedName name="_SFM1">#REF!</definedName>
    <definedName name="_SFM2" localSheetId="9">#REF!</definedName>
    <definedName name="_SFM2" localSheetId="12">#REF!</definedName>
    <definedName name="_SFM2" localSheetId="13">#REF!</definedName>
    <definedName name="_SFM2">#REF!</definedName>
    <definedName name="_SFM3" localSheetId="9">#REF!</definedName>
    <definedName name="_SFM3" localSheetId="12">#REF!</definedName>
    <definedName name="_SFM3" localSheetId="13">#REF!</definedName>
    <definedName name="_SFM3">#REF!</definedName>
    <definedName name="_SFM4" localSheetId="9">#REF!</definedName>
    <definedName name="_SFM4" localSheetId="12">#REF!</definedName>
    <definedName name="_SFM4" localSheetId="13">#REF!</definedName>
    <definedName name="_SFM4">#REF!</definedName>
    <definedName name="_SFM5" localSheetId="9">#REF!</definedName>
    <definedName name="_SFM5" localSheetId="12">#REF!</definedName>
    <definedName name="_SFM5" localSheetId="13">#REF!</definedName>
    <definedName name="_SFM5">#REF!</definedName>
    <definedName name="_SFM6" localSheetId="9">#REF!</definedName>
    <definedName name="_SFM6" localSheetId="12">#REF!</definedName>
    <definedName name="_SFM6" localSheetId="13">#REF!</definedName>
    <definedName name="_SFM6">#REF!</definedName>
    <definedName name="_SFM7" localSheetId="9">#REF!</definedName>
    <definedName name="_SFM7" localSheetId="12">#REF!</definedName>
    <definedName name="_SFM7" localSheetId="13">#REF!</definedName>
    <definedName name="_SFM7">#REF!</definedName>
    <definedName name="_SFQ1" localSheetId="9">#REF!</definedName>
    <definedName name="_SFQ1" localSheetId="12">#REF!</definedName>
    <definedName name="_SFQ1" localSheetId="13">#REF!</definedName>
    <definedName name="_SFQ1">#REF!</definedName>
    <definedName name="_SFQ2" localSheetId="9">#REF!</definedName>
    <definedName name="_SFQ2" localSheetId="12">#REF!</definedName>
    <definedName name="_SFQ2" localSheetId="13">#REF!</definedName>
    <definedName name="_SFQ2">#REF!</definedName>
    <definedName name="_SFQ3" localSheetId="9">#REF!</definedName>
    <definedName name="_SFQ3" localSheetId="12">#REF!</definedName>
    <definedName name="_SFQ3" localSheetId="13">#REF!</definedName>
    <definedName name="_SFQ3">#REF!</definedName>
    <definedName name="_SFQ4" localSheetId="9">#REF!</definedName>
    <definedName name="_SFQ4" localSheetId="12">#REF!</definedName>
    <definedName name="_SFQ4" localSheetId="13">#REF!</definedName>
    <definedName name="_SFQ4">#REF!</definedName>
    <definedName name="_sfv150" localSheetId="9">#REF!</definedName>
    <definedName name="_sfv150" localSheetId="12">#REF!</definedName>
    <definedName name="_sfv150" localSheetId="14">#REF!</definedName>
    <definedName name="_sfv150" localSheetId="11">#REF!</definedName>
    <definedName name="_sfv150" localSheetId="10">#REF!</definedName>
    <definedName name="_sfv150" localSheetId="7">#REF!</definedName>
    <definedName name="_sfv150" localSheetId="8">#REF!</definedName>
    <definedName name="_sfv150" localSheetId="13">#REF!</definedName>
    <definedName name="_sfv150">#REF!</definedName>
    <definedName name="_SFV25" localSheetId="9">#REF!</definedName>
    <definedName name="_SFV25" localSheetId="12">#REF!</definedName>
    <definedName name="_SFV25" localSheetId="13">#REF!</definedName>
    <definedName name="_SFV25">#REF!</definedName>
    <definedName name="_SFV32" localSheetId="9">#REF!</definedName>
    <definedName name="_SFV32" localSheetId="12">#REF!</definedName>
    <definedName name="_SFV32" localSheetId="13">#REF!</definedName>
    <definedName name="_SFV32">#REF!</definedName>
    <definedName name="_SFV50" localSheetId="9">#REF!</definedName>
    <definedName name="_SFV50" localSheetId="12">#REF!</definedName>
    <definedName name="_SFV50" localSheetId="13">#REF!</definedName>
    <definedName name="_SFV50">#REF!</definedName>
    <definedName name="_sh1040" localSheetId="9">#REF!</definedName>
    <definedName name="_sh1040" localSheetId="12">#REF!</definedName>
    <definedName name="_sh1040" localSheetId="13">#REF!</definedName>
    <definedName name="_sh1040">#REF!</definedName>
    <definedName name="_SK352" localSheetId="9">#REF!</definedName>
    <definedName name="_SK352" localSheetId="12">#REF!</definedName>
    <definedName name="_SK352" localSheetId="13">#REF!</definedName>
    <definedName name="_SK352">#REF!</definedName>
    <definedName name="_SK353" localSheetId="9">#REF!</definedName>
    <definedName name="_SK353" localSheetId="12">#REF!</definedName>
    <definedName name="_SK353" localSheetId="13">#REF!</definedName>
    <definedName name="_SK353">#REF!</definedName>
    <definedName name="_SK354" localSheetId="9">#REF!</definedName>
    <definedName name="_SK354" localSheetId="12">#REF!</definedName>
    <definedName name="_SK354" localSheetId="13">#REF!</definedName>
    <definedName name="_SK354">#REF!</definedName>
    <definedName name="_SK442" localSheetId="9">#REF!</definedName>
    <definedName name="_SK442" localSheetId="12">#REF!</definedName>
    <definedName name="_SK442" localSheetId="13">#REF!</definedName>
    <definedName name="_SK442">#REF!</definedName>
    <definedName name="_SK443" localSheetId="9">#REF!</definedName>
    <definedName name="_SK443" localSheetId="12">#REF!</definedName>
    <definedName name="_SK443" localSheetId="13">#REF!</definedName>
    <definedName name="_SK443">#REF!</definedName>
    <definedName name="_SK444" localSheetId="9">#REF!</definedName>
    <definedName name="_SK444" localSheetId="12">#REF!</definedName>
    <definedName name="_SK444" localSheetId="13">#REF!</definedName>
    <definedName name="_SK444">#REF!</definedName>
    <definedName name="_SK452" localSheetId="9">#REF!</definedName>
    <definedName name="_SK452" localSheetId="12">#REF!</definedName>
    <definedName name="_SK452" localSheetId="13">#REF!</definedName>
    <definedName name="_SK452">#REF!</definedName>
    <definedName name="_SK453" localSheetId="9">#REF!</definedName>
    <definedName name="_SK453" localSheetId="12">#REF!</definedName>
    <definedName name="_SK453" localSheetId="13">#REF!</definedName>
    <definedName name="_SK453">#REF!</definedName>
    <definedName name="_SK454" localSheetId="9">#REF!</definedName>
    <definedName name="_SK454" localSheetId="12">#REF!</definedName>
    <definedName name="_SK454" localSheetId="13">#REF!</definedName>
    <definedName name="_SK454">#REF!</definedName>
    <definedName name="_SK455" localSheetId="9">#REF!</definedName>
    <definedName name="_SK455" localSheetId="12">#REF!</definedName>
    <definedName name="_SK455" localSheetId="13">#REF!</definedName>
    <definedName name="_SK455">#REF!</definedName>
    <definedName name="_SN3" localSheetId="9">#REF!</definedName>
    <definedName name="_SN3" localSheetId="12">#REF!</definedName>
    <definedName name="_SN3" localSheetId="13">#REF!</definedName>
    <definedName name="_SN3">#REF!</definedName>
    <definedName name="_Sort" localSheetId="9" hidden="1">#REF!</definedName>
    <definedName name="_Sort" localSheetId="12" hidden="1">#REF!</definedName>
    <definedName name="_Sort" localSheetId="14" hidden="1">#REF!</definedName>
    <definedName name="_Sort" localSheetId="11" hidden="1">#REF!</definedName>
    <definedName name="_Sort" localSheetId="10" hidden="1">#REF!</definedName>
    <definedName name="_Sort" localSheetId="7" hidden="1">#REF!</definedName>
    <definedName name="_Sort" localSheetId="8" hidden="1">#REF!</definedName>
    <definedName name="_Sort" localSheetId="13" hidden="1">#REF!</definedName>
    <definedName name="_Sort" localSheetId="15" hidden="1">#REF!</definedName>
    <definedName name="_Sort">#REF!</definedName>
    <definedName name="_st1" localSheetId="9">#REF!</definedName>
    <definedName name="_st1" localSheetId="12">#REF!</definedName>
    <definedName name="_st1" localSheetId="13">#REF!</definedName>
    <definedName name="_st1">#REF!</definedName>
    <definedName name="_st2" localSheetId="9">#REF!</definedName>
    <definedName name="_st2" localSheetId="12">#REF!</definedName>
    <definedName name="_st2" localSheetId="13">#REF!</definedName>
    <definedName name="_st2">#REF!</definedName>
    <definedName name="_st3" localSheetId="9">#REF!</definedName>
    <definedName name="_st3" localSheetId="12">#REF!</definedName>
    <definedName name="_st3" localSheetId="13">#REF!</definedName>
    <definedName name="_st3">#REF!</definedName>
    <definedName name="_std100" localSheetId="9">#REF!</definedName>
    <definedName name="_std100" localSheetId="12">#REF!</definedName>
    <definedName name="_std100" localSheetId="14">#REF!</definedName>
    <definedName name="_std100" localSheetId="11">#REF!</definedName>
    <definedName name="_std100" localSheetId="10">#REF!</definedName>
    <definedName name="_std100" localSheetId="7">#REF!</definedName>
    <definedName name="_std100" localSheetId="8">#REF!</definedName>
    <definedName name="_std100" localSheetId="13">#REF!</definedName>
    <definedName name="_std100">#REF!</definedName>
    <definedName name="_std150" localSheetId="9">#REF!</definedName>
    <definedName name="_std150" localSheetId="12">#REF!</definedName>
    <definedName name="_std150" localSheetId="14">#REF!</definedName>
    <definedName name="_std150" localSheetId="11">#REF!</definedName>
    <definedName name="_std150" localSheetId="10">#REF!</definedName>
    <definedName name="_std150" localSheetId="7">#REF!</definedName>
    <definedName name="_std150" localSheetId="8">#REF!</definedName>
    <definedName name="_std150" localSheetId="13">#REF!</definedName>
    <definedName name="_std150">#REF!</definedName>
    <definedName name="_std2" localSheetId="9">#REF!</definedName>
    <definedName name="_std2" localSheetId="12">#REF!</definedName>
    <definedName name="_std2" localSheetId="13">#REF!</definedName>
    <definedName name="_std2">#REF!</definedName>
    <definedName name="_std3" localSheetId="9">#REF!</definedName>
    <definedName name="_std3" localSheetId="12">#REF!</definedName>
    <definedName name="_std3" localSheetId="13">#REF!</definedName>
    <definedName name="_std3">#REF!</definedName>
    <definedName name="_std4" localSheetId="9">#REF!</definedName>
    <definedName name="_std4" localSheetId="12">#REF!</definedName>
    <definedName name="_std4" localSheetId="13">#REF!</definedName>
    <definedName name="_std4">#REF!</definedName>
    <definedName name="_std50" localSheetId="9">#REF!</definedName>
    <definedName name="_std50" localSheetId="12">#REF!</definedName>
    <definedName name="_std50" localSheetId="14">#REF!</definedName>
    <definedName name="_std50" localSheetId="11">#REF!</definedName>
    <definedName name="_std50" localSheetId="10">#REF!</definedName>
    <definedName name="_std50" localSheetId="7">#REF!</definedName>
    <definedName name="_std50" localSheetId="8">#REF!</definedName>
    <definedName name="_std50" localSheetId="13">#REF!</definedName>
    <definedName name="_std50">#REF!</definedName>
    <definedName name="_std65" localSheetId="9">#REF!</definedName>
    <definedName name="_std65" localSheetId="12">#REF!</definedName>
    <definedName name="_std65" localSheetId="14">#REF!</definedName>
    <definedName name="_std65" localSheetId="11">#REF!</definedName>
    <definedName name="_std65" localSheetId="10">#REF!</definedName>
    <definedName name="_std65" localSheetId="7">#REF!</definedName>
    <definedName name="_std65" localSheetId="8">#REF!</definedName>
    <definedName name="_std65" localSheetId="13">#REF!</definedName>
    <definedName name="_std65">#REF!</definedName>
    <definedName name="_str01" localSheetId="9">#REF!</definedName>
    <definedName name="_str01" localSheetId="12">#REF!</definedName>
    <definedName name="_str01" localSheetId="13">#REF!</definedName>
    <definedName name="_str01">#REF!</definedName>
    <definedName name="_str02" localSheetId="9">#REF!</definedName>
    <definedName name="_str02" localSheetId="12">#REF!</definedName>
    <definedName name="_str02" localSheetId="13">#REF!</definedName>
    <definedName name="_str02">#REF!</definedName>
    <definedName name="_str03" localSheetId="9">#REF!</definedName>
    <definedName name="_str03" localSheetId="12">#REF!</definedName>
    <definedName name="_str03" localSheetId="13">#REF!</definedName>
    <definedName name="_str03">#REF!</definedName>
    <definedName name="_str04" localSheetId="9">#REF!</definedName>
    <definedName name="_str04" localSheetId="12">#REF!</definedName>
    <definedName name="_str04" localSheetId="13">#REF!</definedName>
    <definedName name="_str04">#REF!</definedName>
    <definedName name="_str05" localSheetId="9">#REF!</definedName>
    <definedName name="_str05" localSheetId="12">#REF!</definedName>
    <definedName name="_str05" localSheetId="13">#REF!</definedName>
    <definedName name="_str05">#REF!</definedName>
    <definedName name="_str06" localSheetId="9">#REF!</definedName>
    <definedName name="_str06" localSheetId="12">#REF!</definedName>
    <definedName name="_str06" localSheetId="13">#REF!</definedName>
    <definedName name="_str06">#REF!</definedName>
    <definedName name="_str07" localSheetId="9">#REF!</definedName>
    <definedName name="_str07" localSheetId="12">#REF!</definedName>
    <definedName name="_str07" localSheetId="13">#REF!</definedName>
    <definedName name="_str07">#REF!</definedName>
    <definedName name="_str08" localSheetId="9">#REF!</definedName>
    <definedName name="_str08" localSheetId="12">#REF!</definedName>
    <definedName name="_str08" localSheetId="13">#REF!</definedName>
    <definedName name="_str08">#REF!</definedName>
    <definedName name="_str09" localSheetId="9">#REF!</definedName>
    <definedName name="_str09" localSheetId="12">#REF!</definedName>
    <definedName name="_str09" localSheetId="13">#REF!</definedName>
    <definedName name="_str09">#REF!</definedName>
    <definedName name="_str10" localSheetId="9">#REF!</definedName>
    <definedName name="_str10" localSheetId="12">#REF!</definedName>
    <definedName name="_str10" localSheetId="13">#REF!</definedName>
    <definedName name="_str10">#REF!</definedName>
    <definedName name="_str100" localSheetId="9">#REF!</definedName>
    <definedName name="_str100" localSheetId="12">#REF!</definedName>
    <definedName name="_str100" localSheetId="13">#REF!</definedName>
    <definedName name="_str100">#REF!</definedName>
    <definedName name="_str11" localSheetId="9">#REF!</definedName>
    <definedName name="_str11" localSheetId="12">#REF!</definedName>
    <definedName name="_str11" localSheetId="13">#REF!</definedName>
    <definedName name="_str11">#REF!</definedName>
    <definedName name="_str12" localSheetId="9">#REF!</definedName>
    <definedName name="_str12" localSheetId="12">#REF!</definedName>
    <definedName name="_str12" localSheetId="13">#REF!</definedName>
    <definedName name="_str12">#REF!</definedName>
    <definedName name="_str13" localSheetId="9">#REF!</definedName>
    <definedName name="_str13" localSheetId="12">#REF!</definedName>
    <definedName name="_str13" localSheetId="13">#REF!</definedName>
    <definedName name="_str13">#REF!</definedName>
    <definedName name="_str14" localSheetId="9">#REF!</definedName>
    <definedName name="_str14" localSheetId="12">#REF!</definedName>
    <definedName name="_str14" localSheetId="13">#REF!</definedName>
    <definedName name="_str14">#REF!</definedName>
    <definedName name="_STR15" localSheetId="9">#REF!</definedName>
    <definedName name="_STR15" localSheetId="12">#REF!</definedName>
    <definedName name="_STR15" localSheetId="13">#REF!</definedName>
    <definedName name="_STR15">#REF!</definedName>
    <definedName name="_str16" localSheetId="9">#REF!</definedName>
    <definedName name="_str16" localSheetId="12">#REF!</definedName>
    <definedName name="_str16" localSheetId="13">#REF!</definedName>
    <definedName name="_str16">#REF!</definedName>
    <definedName name="_str17" localSheetId="9">#REF!</definedName>
    <definedName name="_str17" localSheetId="12">#REF!</definedName>
    <definedName name="_str17" localSheetId="13">#REF!</definedName>
    <definedName name="_str17">#REF!</definedName>
    <definedName name="_str18" localSheetId="9">#REF!</definedName>
    <definedName name="_str18" localSheetId="12">#REF!</definedName>
    <definedName name="_str18" localSheetId="13">#REF!</definedName>
    <definedName name="_str18">#REF!</definedName>
    <definedName name="_str19" localSheetId="9">#REF!</definedName>
    <definedName name="_str19" localSheetId="12">#REF!</definedName>
    <definedName name="_str19" localSheetId="13">#REF!</definedName>
    <definedName name="_str19">#REF!</definedName>
    <definedName name="_STR20" localSheetId="9">#REF!</definedName>
    <definedName name="_STR20" localSheetId="12">#REF!</definedName>
    <definedName name="_STR20" localSheetId="13">#REF!</definedName>
    <definedName name="_STR20">#REF!</definedName>
    <definedName name="_str201" localSheetId="9">#REF!</definedName>
    <definedName name="_str201" localSheetId="12">#REF!</definedName>
    <definedName name="_str201" localSheetId="13">#REF!</definedName>
    <definedName name="_str201">#REF!</definedName>
    <definedName name="_str21" localSheetId="9">#REF!</definedName>
    <definedName name="_str21" localSheetId="12">#REF!</definedName>
    <definedName name="_str21" localSheetId="13">#REF!</definedName>
    <definedName name="_str21">#REF!</definedName>
    <definedName name="_str22" localSheetId="9">#REF!</definedName>
    <definedName name="_str22" localSheetId="12">#REF!</definedName>
    <definedName name="_str22" localSheetId="13">#REF!</definedName>
    <definedName name="_str22">#REF!</definedName>
    <definedName name="_str23" localSheetId="9">#REF!</definedName>
    <definedName name="_str23" localSheetId="12">#REF!</definedName>
    <definedName name="_str23" localSheetId="13">#REF!</definedName>
    <definedName name="_str23">#REF!</definedName>
    <definedName name="_str24" localSheetId="9">#REF!</definedName>
    <definedName name="_str24" localSheetId="12">#REF!</definedName>
    <definedName name="_str24" localSheetId="13">#REF!</definedName>
    <definedName name="_str24">#REF!</definedName>
    <definedName name="_STR25" localSheetId="9">#REF!</definedName>
    <definedName name="_STR25" localSheetId="12">#REF!</definedName>
    <definedName name="_STR25" localSheetId="13">#REF!</definedName>
    <definedName name="_STR25">#REF!</definedName>
    <definedName name="_str26" localSheetId="9">#REF!</definedName>
    <definedName name="_str26" localSheetId="12">#REF!</definedName>
    <definedName name="_str26" localSheetId="13">#REF!</definedName>
    <definedName name="_str26">#REF!</definedName>
    <definedName name="_str27" localSheetId="9">#REF!</definedName>
    <definedName name="_str27" localSheetId="12">#REF!</definedName>
    <definedName name="_str27" localSheetId="13">#REF!</definedName>
    <definedName name="_str27">#REF!</definedName>
    <definedName name="_str28" localSheetId="9">#REF!</definedName>
    <definedName name="_str28" localSheetId="12">#REF!</definedName>
    <definedName name="_str28" localSheetId="13">#REF!</definedName>
    <definedName name="_str28">#REF!</definedName>
    <definedName name="_str29" localSheetId="9">#REF!</definedName>
    <definedName name="_str29" localSheetId="12">#REF!</definedName>
    <definedName name="_str29" localSheetId="13">#REF!</definedName>
    <definedName name="_str29">#REF!</definedName>
    <definedName name="_str30" localSheetId="9">#REF!</definedName>
    <definedName name="_str30" localSheetId="12">#REF!</definedName>
    <definedName name="_str30" localSheetId="13">#REF!</definedName>
    <definedName name="_str30">#REF!</definedName>
    <definedName name="_str31" localSheetId="9">#REF!</definedName>
    <definedName name="_str31" localSheetId="12">#REF!</definedName>
    <definedName name="_str31" localSheetId="13">#REF!</definedName>
    <definedName name="_str31">#REF!</definedName>
    <definedName name="_STR32" localSheetId="9">#REF!</definedName>
    <definedName name="_STR32" localSheetId="12">#REF!</definedName>
    <definedName name="_STR32" localSheetId="13">#REF!</definedName>
    <definedName name="_STR32">#REF!</definedName>
    <definedName name="_str33" localSheetId="9">#REF!</definedName>
    <definedName name="_str33" localSheetId="12">#REF!</definedName>
    <definedName name="_str33" localSheetId="13">#REF!</definedName>
    <definedName name="_str33">#REF!</definedName>
    <definedName name="_str34" localSheetId="9">#REF!</definedName>
    <definedName name="_str34" localSheetId="12">#REF!</definedName>
    <definedName name="_str34" localSheetId="13">#REF!</definedName>
    <definedName name="_str34">#REF!</definedName>
    <definedName name="_str35" localSheetId="9">#REF!</definedName>
    <definedName name="_str35" localSheetId="12">#REF!</definedName>
    <definedName name="_str35" localSheetId="13">#REF!</definedName>
    <definedName name="_str35">#REF!</definedName>
    <definedName name="_str36" localSheetId="9">#REF!</definedName>
    <definedName name="_str36" localSheetId="12">#REF!</definedName>
    <definedName name="_str36" localSheetId="13">#REF!</definedName>
    <definedName name="_str36">#REF!</definedName>
    <definedName name="_str37" localSheetId="9">#REF!</definedName>
    <definedName name="_str37" localSheetId="12">#REF!</definedName>
    <definedName name="_str37" localSheetId="13">#REF!</definedName>
    <definedName name="_str37">#REF!</definedName>
    <definedName name="_str38" localSheetId="9">#REF!</definedName>
    <definedName name="_str38" localSheetId="12">#REF!</definedName>
    <definedName name="_str38" localSheetId="13">#REF!</definedName>
    <definedName name="_str38">#REF!</definedName>
    <definedName name="_str39" localSheetId="9">#REF!</definedName>
    <definedName name="_str39" localSheetId="12">#REF!</definedName>
    <definedName name="_str39" localSheetId="13">#REF!</definedName>
    <definedName name="_str39">#REF!</definedName>
    <definedName name="_STR40" localSheetId="9">#REF!</definedName>
    <definedName name="_STR40" localSheetId="12">#REF!</definedName>
    <definedName name="_STR40" localSheetId="13">#REF!</definedName>
    <definedName name="_STR40">#REF!</definedName>
    <definedName name="_str41" localSheetId="9">#REF!</definedName>
    <definedName name="_str41" localSheetId="12">#REF!</definedName>
    <definedName name="_str41" localSheetId="13">#REF!</definedName>
    <definedName name="_str41">#REF!</definedName>
    <definedName name="_str42" localSheetId="9">#REF!</definedName>
    <definedName name="_str42" localSheetId="12">#REF!</definedName>
    <definedName name="_str42" localSheetId="13">#REF!</definedName>
    <definedName name="_str42">#REF!</definedName>
    <definedName name="_str43" localSheetId="9">#REF!</definedName>
    <definedName name="_str43" localSheetId="12">#REF!</definedName>
    <definedName name="_str43" localSheetId="13">#REF!</definedName>
    <definedName name="_str43">#REF!</definedName>
    <definedName name="_str44" localSheetId="9">#REF!</definedName>
    <definedName name="_str44" localSheetId="12">#REF!</definedName>
    <definedName name="_str44" localSheetId="13">#REF!</definedName>
    <definedName name="_str44">#REF!</definedName>
    <definedName name="_str45" localSheetId="9">#REF!</definedName>
    <definedName name="_str45" localSheetId="12">#REF!</definedName>
    <definedName name="_str45" localSheetId="13">#REF!</definedName>
    <definedName name="_str45">#REF!</definedName>
    <definedName name="_str46" localSheetId="9">#REF!</definedName>
    <definedName name="_str46" localSheetId="12">#REF!</definedName>
    <definedName name="_str46" localSheetId="13">#REF!</definedName>
    <definedName name="_str46">#REF!</definedName>
    <definedName name="_str47" localSheetId="9">#REF!</definedName>
    <definedName name="_str47" localSheetId="12">#REF!</definedName>
    <definedName name="_str47" localSheetId="13">#REF!</definedName>
    <definedName name="_str47">#REF!</definedName>
    <definedName name="_str48" localSheetId="9">#REF!</definedName>
    <definedName name="_str48" localSheetId="12">#REF!</definedName>
    <definedName name="_str48" localSheetId="13">#REF!</definedName>
    <definedName name="_str48">#REF!</definedName>
    <definedName name="_str49" localSheetId="9">#REF!</definedName>
    <definedName name="_str49" localSheetId="12">#REF!</definedName>
    <definedName name="_str49" localSheetId="13">#REF!</definedName>
    <definedName name="_str49">#REF!</definedName>
    <definedName name="_STR50" localSheetId="9">#REF!</definedName>
    <definedName name="_STR50" localSheetId="12">#REF!</definedName>
    <definedName name="_STR50" localSheetId="13">#REF!</definedName>
    <definedName name="_STR50">#REF!</definedName>
    <definedName name="_str51" localSheetId="9">#REF!</definedName>
    <definedName name="_str51" localSheetId="12">#REF!</definedName>
    <definedName name="_str51" localSheetId="13">#REF!</definedName>
    <definedName name="_str51">#REF!</definedName>
    <definedName name="_str52" localSheetId="9">#REF!</definedName>
    <definedName name="_str52" localSheetId="12">#REF!</definedName>
    <definedName name="_str52" localSheetId="13">#REF!</definedName>
    <definedName name="_str52">#REF!</definedName>
    <definedName name="_str53" localSheetId="9">#REF!</definedName>
    <definedName name="_str53" localSheetId="12">#REF!</definedName>
    <definedName name="_str53" localSheetId="13">#REF!</definedName>
    <definedName name="_str53">#REF!</definedName>
    <definedName name="_str54" localSheetId="9">#REF!</definedName>
    <definedName name="_str54" localSheetId="12">#REF!</definedName>
    <definedName name="_str54" localSheetId="13">#REF!</definedName>
    <definedName name="_str54">#REF!</definedName>
    <definedName name="_str55" localSheetId="9">#REF!</definedName>
    <definedName name="_str55" localSheetId="12">#REF!</definedName>
    <definedName name="_str55" localSheetId="13">#REF!</definedName>
    <definedName name="_str55">#REF!</definedName>
    <definedName name="_str56" localSheetId="9">#REF!</definedName>
    <definedName name="_str56" localSheetId="12">#REF!</definedName>
    <definedName name="_str56" localSheetId="13">#REF!</definedName>
    <definedName name="_str56">#REF!</definedName>
    <definedName name="_str561" localSheetId="9">#REF!</definedName>
    <definedName name="_str561" localSheetId="12">#REF!</definedName>
    <definedName name="_str561" localSheetId="13">#REF!</definedName>
    <definedName name="_str561">#REF!</definedName>
    <definedName name="_str57" localSheetId="9">#REF!</definedName>
    <definedName name="_str57" localSheetId="12">#REF!</definedName>
    <definedName name="_str57" localSheetId="13">#REF!</definedName>
    <definedName name="_str57">#REF!</definedName>
    <definedName name="_str58" localSheetId="9">#REF!</definedName>
    <definedName name="_str58" localSheetId="12">#REF!</definedName>
    <definedName name="_str58" localSheetId="13">#REF!</definedName>
    <definedName name="_str58">#REF!</definedName>
    <definedName name="_str59" localSheetId="9">#REF!</definedName>
    <definedName name="_str59" localSheetId="12">#REF!</definedName>
    <definedName name="_str59" localSheetId="13">#REF!</definedName>
    <definedName name="_str59">#REF!</definedName>
    <definedName name="_str60" localSheetId="9">#REF!</definedName>
    <definedName name="_str60" localSheetId="12">#REF!</definedName>
    <definedName name="_str60" localSheetId="13">#REF!</definedName>
    <definedName name="_str60">#REF!</definedName>
    <definedName name="_str61" localSheetId="9">#REF!</definedName>
    <definedName name="_str61" localSheetId="12">#REF!</definedName>
    <definedName name="_str61" localSheetId="13">#REF!</definedName>
    <definedName name="_str61">#REF!</definedName>
    <definedName name="_str62" localSheetId="9">#REF!</definedName>
    <definedName name="_str62" localSheetId="12">#REF!</definedName>
    <definedName name="_str62" localSheetId="13">#REF!</definedName>
    <definedName name="_str62">#REF!</definedName>
    <definedName name="_str63" localSheetId="9">#REF!</definedName>
    <definedName name="_str63" localSheetId="12">#REF!</definedName>
    <definedName name="_str63" localSheetId="13">#REF!</definedName>
    <definedName name="_str63">#REF!</definedName>
    <definedName name="_str64" localSheetId="9">#REF!</definedName>
    <definedName name="_str64" localSheetId="12">#REF!</definedName>
    <definedName name="_str64" localSheetId="13">#REF!</definedName>
    <definedName name="_str64">#REF!</definedName>
    <definedName name="_STR65" localSheetId="9">#REF!</definedName>
    <definedName name="_STR65" localSheetId="12">#REF!</definedName>
    <definedName name="_STR65" localSheetId="13">#REF!</definedName>
    <definedName name="_STR65">#REF!</definedName>
    <definedName name="_str66" localSheetId="9">#REF!</definedName>
    <definedName name="_str66" localSheetId="12">#REF!</definedName>
    <definedName name="_str66" localSheetId="13">#REF!</definedName>
    <definedName name="_str66">#REF!</definedName>
    <definedName name="_str67" localSheetId="9">#REF!</definedName>
    <definedName name="_str67" localSheetId="12">#REF!</definedName>
    <definedName name="_str67" localSheetId="13">#REF!</definedName>
    <definedName name="_str67">#REF!</definedName>
    <definedName name="_str68" localSheetId="9">#REF!</definedName>
    <definedName name="_str68" localSheetId="12">#REF!</definedName>
    <definedName name="_str68" localSheetId="13">#REF!</definedName>
    <definedName name="_str68">#REF!</definedName>
    <definedName name="_str69" localSheetId="9">#REF!</definedName>
    <definedName name="_str69" localSheetId="12">#REF!</definedName>
    <definedName name="_str69" localSheetId="13">#REF!</definedName>
    <definedName name="_str69">#REF!</definedName>
    <definedName name="_str70" localSheetId="9">#REF!</definedName>
    <definedName name="_str70" localSheetId="12">#REF!</definedName>
    <definedName name="_str70" localSheetId="13">#REF!</definedName>
    <definedName name="_str70">#REF!</definedName>
    <definedName name="_str71" localSheetId="9">#REF!</definedName>
    <definedName name="_str71" localSheetId="12">#REF!</definedName>
    <definedName name="_str71" localSheetId="13">#REF!</definedName>
    <definedName name="_str71">#REF!</definedName>
    <definedName name="_str72" localSheetId="9">#REF!</definedName>
    <definedName name="_str72" localSheetId="12">#REF!</definedName>
    <definedName name="_str72" localSheetId="13">#REF!</definedName>
    <definedName name="_str72">#REF!</definedName>
    <definedName name="_str73" localSheetId="9">#REF!</definedName>
    <definedName name="_str73" localSheetId="12">#REF!</definedName>
    <definedName name="_str73" localSheetId="13">#REF!</definedName>
    <definedName name="_str73">#REF!</definedName>
    <definedName name="_str74" localSheetId="9">#REF!</definedName>
    <definedName name="_str74" localSheetId="12">#REF!</definedName>
    <definedName name="_str74" localSheetId="13">#REF!</definedName>
    <definedName name="_str74">#REF!</definedName>
    <definedName name="_str75" localSheetId="9">#REF!</definedName>
    <definedName name="_str75" localSheetId="12">#REF!</definedName>
    <definedName name="_str75" localSheetId="13">#REF!</definedName>
    <definedName name="_str75">#REF!</definedName>
    <definedName name="_str76" localSheetId="9">#REF!</definedName>
    <definedName name="_str76" localSheetId="12">#REF!</definedName>
    <definedName name="_str76" localSheetId="13">#REF!</definedName>
    <definedName name="_str76">#REF!</definedName>
    <definedName name="_str77" localSheetId="9">#REF!</definedName>
    <definedName name="_str77" localSheetId="12">#REF!</definedName>
    <definedName name="_str77" localSheetId="13">#REF!</definedName>
    <definedName name="_str77">#REF!</definedName>
    <definedName name="_str78" localSheetId="9">#REF!</definedName>
    <definedName name="_str78" localSheetId="12">#REF!</definedName>
    <definedName name="_str78" localSheetId="13">#REF!</definedName>
    <definedName name="_str78">#REF!</definedName>
    <definedName name="_str79" localSheetId="9">#REF!</definedName>
    <definedName name="_str79" localSheetId="12">#REF!</definedName>
    <definedName name="_str79" localSheetId="13">#REF!</definedName>
    <definedName name="_str79">#REF!</definedName>
    <definedName name="_str80" localSheetId="9">#REF!</definedName>
    <definedName name="_str80" localSheetId="12">#REF!</definedName>
    <definedName name="_str80" localSheetId="13">#REF!</definedName>
    <definedName name="_str80">#REF!</definedName>
    <definedName name="_str81" localSheetId="9">#REF!</definedName>
    <definedName name="_str81" localSheetId="12">#REF!</definedName>
    <definedName name="_str81" localSheetId="13">#REF!</definedName>
    <definedName name="_str81">#REF!</definedName>
    <definedName name="_str811" localSheetId="9">#REF!</definedName>
    <definedName name="_str811" localSheetId="12">#REF!</definedName>
    <definedName name="_str811" localSheetId="13">#REF!</definedName>
    <definedName name="_str811">#REF!</definedName>
    <definedName name="_str812" localSheetId="9">#REF!</definedName>
    <definedName name="_str812" localSheetId="12">#REF!</definedName>
    <definedName name="_str812" localSheetId="13">#REF!</definedName>
    <definedName name="_str812">#REF!</definedName>
    <definedName name="_str813" localSheetId="9">#REF!</definedName>
    <definedName name="_str813" localSheetId="12">#REF!</definedName>
    <definedName name="_str813" localSheetId="13">#REF!</definedName>
    <definedName name="_str813">#REF!</definedName>
    <definedName name="_str82" localSheetId="9">#REF!</definedName>
    <definedName name="_str82" localSheetId="12">#REF!</definedName>
    <definedName name="_str82" localSheetId="13">#REF!</definedName>
    <definedName name="_str82">#REF!</definedName>
    <definedName name="_str83" localSheetId="9">#REF!</definedName>
    <definedName name="_str83" localSheetId="12">#REF!</definedName>
    <definedName name="_str83" localSheetId="13">#REF!</definedName>
    <definedName name="_str83">#REF!</definedName>
    <definedName name="_str84" localSheetId="9">#REF!</definedName>
    <definedName name="_str84" localSheetId="12">#REF!</definedName>
    <definedName name="_str84" localSheetId="13">#REF!</definedName>
    <definedName name="_str84">#REF!</definedName>
    <definedName name="_str85" localSheetId="9">#REF!</definedName>
    <definedName name="_str85" localSheetId="12">#REF!</definedName>
    <definedName name="_str85" localSheetId="13">#REF!</definedName>
    <definedName name="_str85">#REF!</definedName>
    <definedName name="_str86" localSheetId="9">#REF!</definedName>
    <definedName name="_str86" localSheetId="12">#REF!</definedName>
    <definedName name="_str86" localSheetId="13">#REF!</definedName>
    <definedName name="_str86">#REF!</definedName>
    <definedName name="_str87" localSheetId="9">#REF!</definedName>
    <definedName name="_str87" localSheetId="12">#REF!</definedName>
    <definedName name="_str87" localSheetId="13">#REF!</definedName>
    <definedName name="_str87">#REF!</definedName>
    <definedName name="_str88" localSheetId="9">#REF!</definedName>
    <definedName name="_str88" localSheetId="12">#REF!</definedName>
    <definedName name="_str88" localSheetId="13">#REF!</definedName>
    <definedName name="_str88">#REF!</definedName>
    <definedName name="_str89" localSheetId="9">#REF!</definedName>
    <definedName name="_str89" localSheetId="12">#REF!</definedName>
    <definedName name="_str89" localSheetId="13">#REF!</definedName>
    <definedName name="_str89">#REF!</definedName>
    <definedName name="_str90" localSheetId="9">#REF!</definedName>
    <definedName name="_str90" localSheetId="12">#REF!</definedName>
    <definedName name="_str90" localSheetId="13">#REF!</definedName>
    <definedName name="_str90">#REF!</definedName>
    <definedName name="_str91" localSheetId="9">#REF!</definedName>
    <definedName name="_str91" localSheetId="12">#REF!</definedName>
    <definedName name="_str91" localSheetId="13">#REF!</definedName>
    <definedName name="_str91">#REF!</definedName>
    <definedName name="_str92" localSheetId="9">#REF!</definedName>
    <definedName name="_str92" localSheetId="12">#REF!</definedName>
    <definedName name="_str92" localSheetId="13">#REF!</definedName>
    <definedName name="_str92">#REF!</definedName>
    <definedName name="_str93" localSheetId="9">#REF!</definedName>
    <definedName name="_str93" localSheetId="12">#REF!</definedName>
    <definedName name="_str93" localSheetId="13">#REF!</definedName>
    <definedName name="_str93">#REF!</definedName>
    <definedName name="_str94" localSheetId="9">#REF!</definedName>
    <definedName name="_str94" localSheetId="12">#REF!</definedName>
    <definedName name="_str94" localSheetId="13">#REF!</definedName>
    <definedName name="_str94">#REF!</definedName>
    <definedName name="_str95" localSheetId="9">#REF!</definedName>
    <definedName name="_str95" localSheetId="12">#REF!</definedName>
    <definedName name="_str95" localSheetId="13">#REF!</definedName>
    <definedName name="_str95">#REF!</definedName>
    <definedName name="_str96" localSheetId="9">#REF!</definedName>
    <definedName name="_str96" localSheetId="12">#REF!</definedName>
    <definedName name="_str96" localSheetId="13">#REF!</definedName>
    <definedName name="_str96">#REF!</definedName>
    <definedName name="_str97" localSheetId="9">#REF!</definedName>
    <definedName name="_str97" localSheetId="12">#REF!</definedName>
    <definedName name="_str97" localSheetId="13">#REF!</definedName>
    <definedName name="_str97">#REF!</definedName>
    <definedName name="_str98" localSheetId="9">#REF!</definedName>
    <definedName name="_str98" localSheetId="12">#REF!</definedName>
    <definedName name="_str98" localSheetId="13">#REF!</definedName>
    <definedName name="_str98">#REF!</definedName>
    <definedName name="_SUB1" localSheetId="9">#REF!</definedName>
    <definedName name="_SUB1" localSheetId="12">#REF!</definedName>
    <definedName name="_SUB1" localSheetId="13">#REF!</definedName>
    <definedName name="_SUB1">#REF!</definedName>
    <definedName name="_SUB2" localSheetId="9">#REF!</definedName>
    <definedName name="_SUB2" localSheetId="12">#REF!</definedName>
    <definedName name="_SUB2" localSheetId="13">#REF!</definedName>
    <definedName name="_SUB2">#REF!</definedName>
    <definedName name="_SUB3" localSheetId="9">#REF!</definedName>
    <definedName name="_SUB3" localSheetId="12">#REF!</definedName>
    <definedName name="_SUB3" localSheetId="13">#REF!</definedName>
    <definedName name="_SUB3">#REF!</definedName>
    <definedName name="_SUB4" localSheetId="9">#REF!</definedName>
    <definedName name="_SUB4" localSheetId="12">#REF!</definedName>
    <definedName name="_SUB4" localSheetId="13">#REF!</definedName>
    <definedName name="_SUB4">#REF!</definedName>
    <definedName name="_SUB5" localSheetId="9">#REF!</definedName>
    <definedName name="_SUB5" localSheetId="12">#REF!</definedName>
    <definedName name="_SUB5" localSheetId="13">#REF!</definedName>
    <definedName name="_SUB5">#REF!</definedName>
    <definedName name="_SUB6" localSheetId="9">#REF!</definedName>
    <definedName name="_SUB6" localSheetId="12">#REF!</definedName>
    <definedName name="_SUB6" localSheetId="13">#REF!</definedName>
    <definedName name="_SUB6">#REF!</definedName>
    <definedName name="_SUB7" localSheetId="9">#REF!</definedName>
    <definedName name="_SUB7" localSheetId="12">#REF!</definedName>
    <definedName name="_SUB7" localSheetId="13">#REF!</definedName>
    <definedName name="_SUB7">#REF!</definedName>
    <definedName name="_SUM1" localSheetId="9">#REF!</definedName>
    <definedName name="_SUM1" localSheetId="12">#REF!</definedName>
    <definedName name="_SUM1" localSheetId="13">#REF!</definedName>
    <definedName name="_SUM1">#REF!</definedName>
    <definedName name="_SUM2" localSheetId="9">#REF!</definedName>
    <definedName name="_SUM2" localSheetId="12">#REF!</definedName>
    <definedName name="_SUM2" localSheetId="13">#REF!</definedName>
    <definedName name="_SUM2">#REF!</definedName>
    <definedName name="_SUM3" localSheetId="9">#REF!</definedName>
    <definedName name="_SUM3" localSheetId="12">#REF!</definedName>
    <definedName name="_SUM3" localSheetId="13">#REF!</definedName>
    <definedName name="_SUM3">#REF!</definedName>
    <definedName name="_T916889" localSheetId="9">#REF!</definedName>
    <definedName name="_T916889" localSheetId="12">#REF!</definedName>
    <definedName name="_T916889" localSheetId="13">#REF!</definedName>
    <definedName name="_T916889">#REF!</definedName>
    <definedName name="_TA01" localSheetId="9">#REF!</definedName>
    <definedName name="_TA01" localSheetId="12">#REF!</definedName>
    <definedName name="_TA01" localSheetId="13">#REF!</definedName>
    <definedName name="_TA01">#REF!</definedName>
    <definedName name="_TA67" localSheetId="9">#REF!</definedName>
    <definedName name="_TA67" localSheetId="12">#REF!</definedName>
    <definedName name="_TA67" localSheetId="13">#REF!</definedName>
    <definedName name="_TA67">#REF!</definedName>
    <definedName name="_TA78" localSheetId="9">#REF!</definedName>
    <definedName name="_TA78" localSheetId="12">#REF!</definedName>
    <definedName name="_TA78" localSheetId="13">#REF!</definedName>
    <definedName name="_TA78">#REF!</definedName>
    <definedName name="_TA89" localSheetId="9">#REF!</definedName>
    <definedName name="_TA89" localSheetId="12">#REF!</definedName>
    <definedName name="_TA89" localSheetId="13">#REF!</definedName>
    <definedName name="_TA89">#REF!</definedName>
    <definedName name="_TA90" localSheetId="9">#REF!</definedName>
    <definedName name="_TA90" localSheetId="12">#REF!</definedName>
    <definedName name="_TA90" localSheetId="13">#REF!</definedName>
    <definedName name="_TA90">#REF!</definedName>
    <definedName name="_Table1_In1" localSheetId="15" hidden="1">#REF!</definedName>
    <definedName name="_Table1_In1">#REF!</definedName>
    <definedName name="_Table1_Out" localSheetId="15" hidden="1">#REF!</definedName>
    <definedName name="_Table1_Out">#REF!</definedName>
    <definedName name="_Table2_In1" localSheetId="15" hidden="1">#REF!</definedName>
    <definedName name="_Table2_In1">#REF!</definedName>
    <definedName name="_Table2_Out" localSheetId="15" hidden="1">#REF!</definedName>
    <definedName name="_Table2_Out">#REF!</definedName>
    <definedName name="_TBG10" localSheetId="9">#REF!</definedName>
    <definedName name="_TBG10" localSheetId="12">#REF!</definedName>
    <definedName name="_TBG10" localSheetId="13">#REF!</definedName>
    <definedName name="_TBG10">#REF!</definedName>
    <definedName name="_TBG12" localSheetId="9">#REF!</definedName>
    <definedName name="_TBG12" localSheetId="12">#REF!</definedName>
    <definedName name="_TBG12" localSheetId="13">#REF!</definedName>
    <definedName name="_TBG12">#REF!</definedName>
    <definedName name="_TBG20" localSheetId="9">#REF!</definedName>
    <definedName name="_TBG20" localSheetId="12">#REF!</definedName>
    <definedName name="_TBG20" localSheetId="13">#REF!</definedName>
    <definedName name="_TBG20">#REF!</definedName>
    <definedName name="_TBG25" localSheetId="9">#REF!</definedName>
    <definedName name="_TBG25" localSheetId="12">#REF!</definedName>
    <definedName name="_TBG25" localSheetId="13">#REF!</definedName>
    <definedName name="_TBG25">#REF!</definedName>
    <definedName name="_TBL1">#REF!</definedName>
    <definedName name="_TEE100" localSheetId="9">#REF!</definedName>
    <definedName name="_TEE100" localSheetId="12">#REF!</definedName>
    <definedName name="_TEE100" localSheetId="13">#REF!</definedName>
    <definedName name="_TEE100">#REF!</definedName>
    <definedName name="_TEE125" localSheetId="9">#REF!</definedName>
    <definedName name="_TEE125" localSheetId="12">#REF!</definedName>
    <definedName name="_TEE125" localSheetId="13">#REF!</definedName>
    <definedName name="_TEE125">#REF!</definedName>
    <definedName name="_TEE15" localSheetId="9">#REF!</definedName>
    <definedName name="_TEE15" localSheetId="12">#REF!</definedName>
    <definedName name="_TEE15" localSheetId="13">#REF!</definedName>
    <definedName name="_TEE15">#REF!</definedName>
    <definedName name="_TEE150" localSheetId="9">#REF!</definedName>
    <definedName name="_TEE150" localSheetId="12">#REF!</definedName>
    <definedName name="_TEE150" localSheetId="13">#REF!</definedName>
    <definedName name="_TEE150">#REF!</definedName>
    <definedName name="_TEE20" localSheetId="9">#REF!</definedName>
    <definedName name="_TEE20" localSheetId="12">#REF!</definedName>
    <definedName name="_TEE20" localSheetId="13">#REF!</definedName>
    <definedName name="_TEE20">#REF!</definedName>
    <definedName name="_TEE200" localSheetId="9">#REF!</definedName>
    <definedName name="_TEE200" localSheetId="12">#REF!</definedName>
    <definedName name="_TEE200" localSheetId="13">#REF!</definedName>
    <definedName name="_TEE200">#REF!</definedName>
    <definedName name="_TEE25" localSheetId="9">#REF!</definedName>
    <definedName name="_TEE25" localSheetId="12">#REF!</definedName>
    <definedName name="_TEE25" localSheetId="13">#REF!</definedName>
    <definedName name="_TEE25">#REF!</definedName>
    <definedName name="_TEE250" localSheetId="9">#REF!</definedName>
    <definedName name="_TEE250" localSheetId="12">#REF!</definedName>
    <definedName name="_TEE250" localSheetId="13">#REF!</definedName>
    <definedName name="_TEE250">#REF!</definedName>
    <definedName name="_TEE300" localSheetId="9">#REF!</definedName>
    <definedName name="_TEE300" localSheetId="12">#REF!</definedName>
    <definedName name="_TEE300" localSheetId="13">#REF!</definedName>
    <definedName name="_TEE300">#REF!</definedName>
    <definedName name="_TEE32" localSheetId="9">#REF!</definedName>
    <definedName name="_TEE32" localSheetId="12">#REF!</definedName>
    <definedName name="_TEE32" localSheetId="13">#REF!</definedName>
    <definedName name="_TEE32">#REF!</definedName>
    <definedName name="_TEE40" localSheetId="9">#REF!</definedName>
    <definedName name="_TEE40" localSheetId="12">#REF!</definedName>
    <definedName name="_TEE40" localSheetId="13">#REF!</definedName>
    <definedName name="_TEE40">#REF!</definedName>
    <definedName name="_TEE50" localSheetId="9">#REF!</definedName>
    <definedName name="_TEE50" localSheetId="12">#REF!</definedName>
    <definedName name="_TEE50" localSheetId="13">#REF!</definedName>
    <definedName name="_TEE50">#REF!</definedName>
    <definedName name="_TEE65" localSheetId="9">#REF!</definedName>
    <definedName name="_TEE65" localSheetId="12">#REF!</definedName>
    <definedName name="_TEE65" localSheetId="13">#REF!</definedName>
    <definedName name="_TEE65">#REF!</definedName>
    <definedName name="_TEE80" localSheetId="9">#REF!</definedName>
    <definedName name="_TEE80" localSheetId="12">#REF!</definedName>
    <definedName name="_TEE80" localSheetId="13">#REF!</definedName>
    <definedName name="_TEE80">#REF!</definedName>
    <definedName name="_THP2" localSheetId="9">awunilon12:'Anl Gali-Cabut Tunggul'!_ana111</definedName>
    <definedName name="_THP2" localSheetId="12">awunilon12:'Anl Pek. Galian tanah di rawa '!_ana111</definedName>
    <definedName name="_THP2" localSheetId="14">awunilon12:_ana111</definedName>
    <definedName name="_THP2" localSheetId="11">awunilon12:_ana111</definedName>
    <definedName name="_THP2" localSheetId="10">awunilon12:_ana111</definedName>
    <definedName name="_THP2" localSheetId="7">awunilon12:_ana111</definedName>
    <definedName name="_THP2" localSheetId="8">awunilon12:_ana111</definedName>
    <definedName name="_THP2" localSheetId="13">awunilon12:'Anl Tk.alat utk tanggul'!_ana111</definedName>
    <definedName name="_ti100" localSheetId="9">#REF!</definedName>
    <definedName name="_ti100" localSheetId="12">#REF!</definedName>
    <definedName name="_ti100" localSheetId="13">#REF!</definedName>
    <definedName name="_ti100">#REF!</definedName>
    <definedName name="_ti120" localSheetId="9">#REF!</definedName>
    <definedName name="_ti120" localSheetId="12">#REF!</definedName>
    <definedName name="_ti120" localSheetId="13">#REF!</definedName>
    <definedName name="_ti120">#REF!</definedName>
    <definedName name="_ti50" localSheetId="9">#REF!</definedName>
    <definedName name="_ti50" localSheetId="12">#REF!</definedName>
    <definedName name="_ti50" localSheetId="13">#REF!</definedName>
    <definedName name="_ti50">#REF!</definedName>
    <definedName name="_ti60" localSheetId="9">#REF!</definedName>
    <definedName name="_ti60" localSheetId="12">#REF!</definedName>
    <definedName name="_ti60" localSheetId="13">#REF!</definedName>
    <definedName name="_ti60">#REF!</definedName>
    <definedName name="_ti80" localSheetId="9">#REF!</definedName>
    <definedName name="_ti80" localSheetId="12">#REF!</definedName>
    <definedName name="_ti80" localSheetId="13">#REF!</definedName>
    <definedName name="_ti80">#REF!</definedName>
    <definedName name="_tk04" localSheetId="9">#REF!</definedName>
    <definedName name="_tk04" localSheetId="12">#REF!</definedName>
    <definedName name="_tk04" localSheetId="13">#REF!</definedName>
    <definedName name="_tk04">#REF!</definedName>
    <definedName name="_TL1" localSheetId="9">#REF!</definedName>
    <definedName name="_TL1" localSheetId="12">#REF!</definedName>
    <definedName name="_TL1" localSheetId="13">#REF!</definedName>
    <definedName name="_TL1">#REF!</definedName>
    <definedName name="_TL2" localSheetId="9">#REF!</definedName>
    <definedName name="_TL2" localSheetId="12">#REF!</definedName>
    <definedName name="_TL2" localSheetId="13">#REF!</definedName>
    <definedName name="_TL2">#REF!</definedName>
    <definedName name="_TL3" localSheetId="9">#REF!</definedName>
    <definedName name="_TL3" localSheetId="12">#REF!</definedName>
    <definedName name="_TL3" localSheetId="13">#REF!</definedName>
    <definedName name="_TL3">#REF!</definedName>
    <definedName name="_TLA120" localSheetId="9">#REF!</definedName>
    <definedName name="_TLA120" localSheetId="12">#REF!</definedName>
    <definedName name="_TLA120" localSheetId="13">#REF!</definedName>
    <definedName name="_TLA120">#REF!</definedName>
    <definedName name="_TLA35" localSheetId="9">#REF!</definedName>
    <definedName name="_TLA35" localSheetId="12">#REF!</definedName>
    <definedName name="_TLA35" localSheetId="13">#REF!</definedName>
    <definedName name="_TLA35">#REF!</definedName>
    <definedName name="_TLA50" localSheetId="9">#REF!</definedName>
    <definedName name="_TLA50" localSheetId="12">#REF!</definedName>
    <definedName name="_TLA50" localSheetId="13">#REF!</definedName>
    <definedName name="_TLA50">#REF!</definedName>
    <definedName name="_TLA70" localSheetId="9">#REF!</definedName>
    <definedName name="_TLA70" localSheetId="12">#REF!</definedName>
    <definedName name="_TLA70" localSheetId="13">#REF!</definedName>
    <definedName name="_TLA70">#REF!</definedName>
    <definedName name="_TLA95" localSheetId="9">#REF!</definedName>
    <definedName name="_TLA95" localSheetId="12">#REF!</definedName>
    <definedName name="_TLA95" localSheetId="13">#REF!</definedName>
    <definedName name="_TLA95">#REF!</definedName>
    <definedName name="_tlc20" localSheetId="9">#REF!</definedName>
    <definedName name="_tlc20" localSheetId="12">#REF!</definedName>
    <definedName name="_tlc20" localSheetId="13">#REF!</definedName>
    <definedName name="_tlc20">#REF!</definedName>
    <definedName name="_Toc351992499" localSheetId="9">#REF!</definedName>
    <definedName name="_Toc351992499" localSheetId="12">#REF!</definedName>
    <definedName name="_Toc351992499" localSheetId="13">#REF!</definedName>
    <definedName name="_Toc351992499">#REF!</definedName>
    <definedName name="_TOP2" localSheetId="9">#REF!</definedName>
    <definedName name="_TOP2" localSheetId="12">#REF!</definedName>
    <definedName name="_TOP2" localSheetId="13">#REF!</definedName>
    <definedName name="_TOP2">#REF!</definedName>
    <definedName name="_tsI3">#N/A</definedName>
    <definedName name="_tsv25" localSheetId="9">#REF!</definedName>
    <definedName name="_tsv25" localSheetId="12">#REF!</definedName>
    <definedName name="_tsv25" localSheetId="14">#REF!</definedName>
    <definedName name="_tsv25" localSheetId="11">#REF!</definedName>
    <definedName name="_tsv25" localSheetId="10">#REF!</definedName>
    <definedName name="_tsv25" localSheetId="7">#REF!</definedName>
    <definedName name="_tsv25" localSheetId="8">#REF!</definedName>
    <definedName name="_tsv25" localSheetId="13">#REF!</definedName>
    <definedName name="_tsv25">#REF!</definedName>
    <definedName name="_TUL24">#REF!</definedName>
    <definedName name="_TW1" localSheetId="9">#REF!</definedName>
    <definedName name="_TW1" localSheetId="12">#REF!</definedName>
    <definedName name="_TW1" localSheetId="13">#REF!</definedName>
    <definedName name="_TW1">#REF!</definedName>
    <definedName name="_TY100" localSheetId="9">#REF!</definedName>
    <definedName name="_TY100" localSheetId="12">#REF!</definedName>
    <definedName name="_TY100" localSheetId="13">#REF!</definedName>
    <definedName name="_TY100">#REF!</definedName>
    <definedName name="_TY125" localSheetId="9">#REF!</definedName>
    <definedName name="_TY125" localSheetId="12">#REF!</definedName>
    <definedName name="_TY125" localSheetId="13">#REF!</definedName>
    <definedName name="_TY125">#REF!</definedName>
    <definedName name="_TY15" localSheetId="9">#REF!</definedName>
    <definedName name="_TY15" localSheetId="12">#REF!</definedName>
    <definedName name="_TY15" localSheetId="13">#REF!</definedName>
    <definedName name="_TY15">#REF!</definedName>
    <definedName name="_TY150" localSheetId="9">#REF!</definedName>
    <definedName name="_TY150" localSheetId="12">#REF!</definedName>
    <definedName name="_TY150" localSheetId="13">#REF!</definedName>
    <definedName name="_TY150">#REF!</definedName>
    <definedName name="_TY20" localSheetId="9">#REF!</definedName>
    <definedName name="_TY20" localSheetId="12">#REF!</definedName>
    <definedName name="_TY20" localSheetId="13">#REF!</definedName>
    <definedName name="_TY20">#REF!</definedName>
    <definedName name="_TY200" localSheetId="9">#REF!</definedName>
    <definedName name="_TY200" localSheetId="12">#REF!</definedName>
    <definedName name="_TY200" localSheetId="13">#REF!</definedName>
    <definedName name="_TY200">#REF!</definedName>
    <definedName name="_TY25" localSheetId="9">#REF!</definedName>
    <definedName name="_TY25" localSheetId="12">#REF!</definedName>
    <definedName name="_TY25" localSheetId="13">#REF!</definedName>
    <definedName name="_TY25">#REF!</definedName>
    <definedName name="_TY250" localSheetId="9">#REF!</definedName>
    <definedName name="_TY250" localSheetId="12">#REF!</definedName>
    <definedName name="_TY250" localSheetId="13">#REF!</definedName>
    <definedName name="_TY250">#REF!</definedName>
    <definedName name="_TY300" localSheetId="9">#REF!</definedName>
    <definedName name="_TY300" localSheetId="12">#REF!</definedName>
    <definedName name="_TY300" localSheetId="13">#REF!</definedName>
    <definedName name="_TY300">#REF!</definedName>
    <definedName name="_TY32" localSheetId="9">#REF!</definedName>
    <definedName name="_TY32" localSheetId="12">#REF!</definedName>
    <definedName name="_TY32" localSheetId="13">#REF!</definedName>
    <definedName name="_TY32">#REF!</definedName>
    <definedName name="_TY40" localSheetId="9">#REF!</definedName>
    <definedName name="_TY40" localSheetId="12">#REF!</definedName>
    <definedName name="_TY40" localSheetId="13">#REF!</definedName>
    <definedName name="_TY40">#REF!</definedName>
    <definedName name="_TY45100" localSheetId="9">#REF!</definedName>
    <definedName name="_TY45100" localSheetId="12">#REF!</definedName>
    <definedName name="_TY45100" localSheetId="13">#REF!</definedName>
    <definedName name="_TY45100">#REF!</definedName>
    <definedName name="_TY45125" localSheetId="9">#REF!</definedName>
    <definedName name="_TY45125" localSheetId="12">#REF!</definedName>
    <definedName name="_TY45125" localSheetId="13">#REF!</definedName>
    <definedName name="_TY45125">#REF!</definedName>
    <definedName name="_TY4515" localSheetId="9">#REF!</definedName>
    <definedName name="_TY4515" localSheetId="12">#REF!</definedName>
    <definedName name="_TY4515" localSheetId="13">#REF!</definedName>
    <definedName name="_TY4515">#REF!</definedName>
    <definedName name="_TY45150" localSheetId="9">#REF!</definedName>
    <definedName name="_TY45150" localSheetId="12">#REF!</definedName>
    <definedName name="_TY45150" localSheetId="13">#REF!</definedName>
    <definedName name="_TY45150">#REF!</definedName>
    <definedName name="_TY4520" localSheetId="9">#REF!</definedName>
    <definedName name="_TY4520" localSheetId="12">#REF!</definedName>
    <definedName name="_TY4520" localSheetId="13">#REF!</definedName>
    <definedName name="_TY4520">#REF!</definedName>
    <definedName name="_TY45200" localSheetId="9">#REF!</definedName>
    <definedName name="_TY45200" localSheetId="12">#REF!</definedName>
    <definedName name="_TY45200" localSheetId="13">#REF!</definedName>
    <definedName name="_TY45200">#REF!</definedName>
    <definedName name="_TY4525" localSheetId="9">#REF!</definedName>
    <definedName name="_TY4525" localSheetId="12">#REF!</definedName>
    <definedName name="_TY4525" localSheetId="13">#REF!</definedName>
    <definedName name="_TY4525">#REF!</definedName>
    <definedName name="_TY45250" localSheetId="9">#REF!</definedName>
    <definedName name="_TY45250" localSheetId="12">#REF!</definedName>
    <definedName name="_TY45250" localSheetId="13">#REF!</definedName>
    <definedName name="_TY45250">#REF!</definedName>
    <definedName name="_TY45300" localSheetId="9">#REF!</definedName>
    <definedName name="_TY45300" localSheetId="12">#REF!</definedName>
    <definedName name="_TY45300" localSheetId="13">#REF!</definedName>
    <definedName name="_TY45300">#REF!</definedName>
    <definedName name="_TY4532" localSheetId="9">#REF!</definedName>
    <definedName name="_TY4532" localSheetId="12">#REF!</definedName>
    <definedName name="_TY4532" localSheetId="13">#REF!</definedName>
    <definedName name="_TY4532">#REF!</definedName>
    <definedName name="_TY4540" localSheetId="9">#REF!</definedName>
    <definedName name="_TY4540" localSheetId="12">#REF!</definedName>
    <definedName name="_TY4540" localSheetId="13">#REF!</definedName>
    <definedName name="_TY4540">#REF!</definedName>
    <definedName name="_TY4550" localSheetId="9">#REF!</definedName>
    <definedName name="_TY4550" localSheetId="12">#REF!</definedName>
    <definedName name="_TY4550" localSheetId="13">#REF!</definedName>
    <definedName name="_TY4550">#REF!</definedName>
    <definedName name="_TY4565" localSheetId="9">#REF!</definedName>
    <definedName name="_TY4565" localSheetId="12">#REF!</definedName>
    <definedName name="_TY4565" localSheetId="13">#REF!</definedName>
    <definedName name="_TY4565">#REF!</definedName>
    <definedName name="_TY4580" localSheetId="9">#REF!</definedName>
    <definedName name="_TY4580" localSheetId="12">#REF!</definedName>
    <definedName name="_TY4580" localSheetId="13">#REF!</definedName>
    <definedName name="_TY4580">#REF!</definedName>
    <definedName name="_TY50" localSheetId="9">#REF!</definedName>
    <definedName name="_TY50" localSheetId="12">#REF!</definedName>
    <definedName name="_TY50" localSheetId="13">#REF!</definedName>
    <definedName name="_TY50">#REF!</definedName>
    <definedName name="_TY65" localSheetId="9">#REF!</definedName>
    <definedName name="_TY65" localSheetId="12">#REF!</definedName>
    <definedName name="_TY65" localSheetId="13">#REF!</definedName>
    <definedName name="_TY65">#REF!</definedName>
    <definedName name="_TY80" localSheetId="9">#REF!</definedName>
    <definedName name="_TY80" localSheetId="12">#REF!</definedName>
    <definedName name="_TY80" localSheetId="13">#REF!</definedName>
    <definedName name="_TY80">#REF!</definedName>
    <definedName name="_TY90100" localSheetId="9">#REF!</definedName>
    <definedName name="_TY90100" localSheetId="12">#REF!</definedName>
    <definedName name="_TY90100" localSheetId="13">#REF!</definedName>
    <definedName name="_TY90100">#REF!</definedName>
    <definedName name="_TY90125" localSheetId="9">#REF!</definedName>
    <definedName name="_TY90125" localSheetId="12">#REF!</definedName>
    <definedName name="_TY90125" localSheetId="13">#REF!</definedName>
    <definedName name="_TY90125">#REF!</definedName>
    <definedName name="_TY9015" localSheetId="9">#REF!</definedName>
    <definedName name="_TY9015" localSheetId="12">#REF!</definedName>
    <definedName name="_TY9015" localSheetId="13">#REF!</definedName>
    <definedName name="_TY9015">#REF!</definedName>
    <definedName name="_TY90150" localSheetId="9">#REF!</definedName>
    <definedName name="_TY90150" localSheetId="12">#REF!</definedName>
    <definedName name="_TY90150" localSheetId="13">#REF!</definedName>
    <definedName name="_TY90150">#REF!</definedName>
    <definedName name="_TY9020" localSheetId="9">#REF!</definedName>
    <definedName name="_TY9020" localSheetId="12">#REF!</definedName>
    <definedName name="_TY9020" localSheetId="13">#REF!</definedName>
    <definedName name="_TY9020">#REF!</definedName>
    <definedName name="_TY90200" localSheetId="9">#REF!</definedName>
    <definedName name="_TY90200" localSheetId="12">#REF!</definedName>
    <definedName name="_TY90200" localSheetId="13">#REF!</definedName>
    <definedName name="_TY90200">#REF!</definedName>
    <definedName name="_TY9025" localSheetId="9">#REF!</definedName>
    <definedName name="_TY9025" localSheetId="12">#REF!</definedName>
    <definedName name="_TY9025" localSheetId="13">#REF!</definedName>
    <definedName name="_TY9025">#REF!</definedName>
    <definedName name="_TY90250" localSheetId="9">#REF!</definedName>
    <definedName name="_TY90250" localSheetId="12">#REF!</definedName>
    <definedName name="_TY90250" localSheetId="13">#REF!</definedName>
    <definedName name="_TY90250">#REF!</definedName>
    <definedName name="_TY90300" localSheetId="9">#REF!</definedName>
    <definedName name="_TY90300" localSheetId="12">#REF!</definedName>
    <definedName name="_TY90300" localSheetId="13">#REF!</definedName>
    <definedName name="_TY90300">#REF!</definedName>
    <definedName name="_TY9032" localSheetId="9">#REF!</definedName>
    <definedName name="_TY9032" localSheetId="12">#REF!</definedName>
    <definedName name="_TY9032" localSheetId="13">#REF!</definedName>
    <definedName name="_TY9032">#REF!</definedName>
    <definedName name="_TY9040" localSheetId="9">#REF!</definedName>
    <definedName name="_TY9040" localSheetId="12">#REF!</definedName>
    <definedName name="_TY9040" localSheetId="13">#REF!</definedName>
    <definedName name="_TY9040">#REF!</definedName>
    <definedName name="_TY9050" localSheetId="9">#REF!</definedName>
    <definedName name="_TY9050" localSheetId="12">#REF!</definedName>
    <definedName name="_TY9050" localSheetId="13">#REF!</definedName>
    <definedName name="_TY9050">#REF!</definedName>
    <definedName name="_TY9065" localSheetId="9">#REF!</definedName>
    <definedName name="_TY9065" localSheetId="12">#REF!</definedName>
    <definedName name="_TY9065" localSheetId="13">#REF!</definedName>
    <definedName name="_TY9065">#REF!</definedName>
    <definedName name="_TY9080" localSheetId="9">#REF!</definedName>
    <definedName name="_TY9080" localSheetId="12">#REF!</definedName>
    <definedName name="_TY9080" localSheetId="13">#REF!</definedName>
    <definedName name="_TY9080">#REF!</definedName>
    <definedName name="_ULIR" localSheetId="9">#REF!</definedName>
    <definedName name="_ULIR" localSheetId="12">#REF!</definedName>
    <definedName name="_ULIR" localSheetId="13">#REF!</definedName>
    <definedName name="_ULIR">#REF!</definedName>
    <definedName name="_uls60" localSheetId="9">#REF!</definedName>
    <definedName name="_uls60" localSheetId="12">#REF!</definedName>
    <definedName name="_uls60" localSheetId="13">#REF!</definedName>
    <definedName name="_uls60">#REF!</definedName>
    <definedName name="_up05">#N/A</definedName>
    <definedName name="_UP15">#N/A</definedName>
    <definedName name="_UP20">#N/A</definedName>
    <definedName name="_USD1" localSheetId="9">#REF!</definedName>
    <definedName name="_USD1" localSheetId="12">#REF!</definedName>
    <definedName name="_USD1" localSheetId="13">#REF!</definedName>
    <definedName name="_USD1">#REF!</definedName>
    <definedName name="_usd2" localSheetId="9">#REF!</definedName>
    <definedName name="_usd2" localSheetId="12">#REF!</definedName>
    <definedName name="_usd2" localSheetId="13">#REF!</definedName>
    <definedName name="_usd2">#REF!</definedName>
    <definedName name="_utd1" localSheetId="9">#REF!</definedName>
    <definedName name="_utd1" localSheetId="12">#REF!</definedName>
    <definedName name="_utd1" localSheetId="13">#REF!</definedName>
    <definedName name="_utd1">#REF!</definedName>
    <definedName name="_utd2" localSheetId="9">#REF!</definedName>
    <definedName name="_utd2" localSheetId="12">#REF!</definedName>
    <definedName name="_utd2" localSheetId="13">#REF!</definedName>
    <definedName name="_utd2">#REF!</definedName>
    <definedName name="_utd3" localSheetId="9">#REF!</definedName>
    <definedName name="_utd3" localSheetId="12">#REF!</definedName>
    <definedName name="_utd3" localSheetId="13">#REF!</definedName>
    <definedName name="_utd3">#REF!</definedName>
    <definedName name="_UTK100" localSheetId="9">#REF!</definedName>
    <definedName name="_UTK100" localSheetId="12">#REF!</definedName>
    <definedName name="_UTK100" localSheetId="13">#REF!</definedName>
    <definedName name="_UTK100">#REF!</definedName>
    <definedName name="_UTK150" localSheetId="9">#REF!</definedName>
    <definedName name="_UTK150" localSheetId="12">#REF!</definedName>
    <definedName name="_UTK150" localSheetId="13">#REF!</definedName>
    <definedName name="_UTK150">#REF!</definedName>
    <definedName name="_UTK200" localSheetId="9">#REF!</definedName>
    <definedName name="_UTK200" localSheetId="12">#REF!</definedName>
    <definedName name="_UTK200" localSheetId="13">#REF!</definedName>
    <definedName name="_UTK200">#REF!</definedName>
    <definedName name="_UTK50" localSheetId="9">#REF!</definedName>
    <definedName name="_UTK50" localSheetId="12">#REF!</definedName>
    <definedName name="_UTK50" localSheetId="13">#REF!</definedName>
    <definedName name="_UTK50">#REF!</definedName>
    <definedName name="_UTK75" localSheetId="9">#REF!</definedName>
    <definedName name="_UTK75" localSheetId="12">#REF!</definedName>
    <definedName name="_UTK75" localSheetId="13">#REF!</definedName>
    <definedName name="_UTK75">#REF!</definedName>
    <definedName name="_vcd2" localSheetId="9">#REF!</definedName>
    <definedName name="_vcd2" localSheetId="12">#REF!</definedName>
    <definedName name="_vcd2" localSheetId="13">#REF!</definedName>
    <definedName name="_vcd2">#REF!</definedName>
    <definedName name="_vcd3" localSheetId="9">#REF!</definedName>
    <definedName name="_vcd3" localSheetId="12">#REF!</definedName>
    <definedName name="_vcd3" localSheetId="13">#REF!</definedName>
    <definedName name="_vcd3">#REF!</definedName>
    <definedName name="_vcd4" localSheetId="9">#REF!</definedName>
    <definedName name="_vcd4" localSheetId="12">#REF!</definedName>
    <definedName name="_vcd4" localSheetId="13">#REF!</definedName>
    <definedName name="_vcd4">#REF!</definedName>
    <definedName name="_VL100" localSheetId="9">#REF!</definedName>
    <definedName name="_VL100" localSheetId="12">#REF!</definedName>
    <definedName name="_VL100" localSheetId="13">#REF!</definedName>
    <definedName name="_VL100">#REF!</definedName>
    <definedName name="_VL200" localSheetId="9">#REF!</definedName>
    <definedName name="_VL200" localSheetId="12">#REF!</definedName>
    <definedName name="_VL200" localSheetId="13">#REF!</definedName>
    <definedName name="_VL200">#REF!</definedName>
    <definedName name="_VL250" localSheetId="9">#REF!</definedName>
    <definedName name="_VL250" localSheetId="12">#REF!</definedName>
    <definedName name="_VL250" localSheetId="13">#REF!</definedName>
    <definedName name="_VL250">#REF!</definedName>
    <definedName name="_vnt100" localSheetId="9">#REF!</definedName>
    <definedName name="_vnt100" localSheetId="12">#REF!</definedName>
    <definedName name="_vnt100" localSheetId="14">#REF!</definedName>
    <definedName name="_vnt100" localSheetId="11">#REF!</definedName>
    <definedName name="_vnt100" localSheetId="10">#REF!</definedName>
    <definedName name="_vnt100" localSheetId="7">#REF!</definedName>
    <definedName name="_vnt100" localSheetId="8">#REF!</definedName>
    <definedName name="_vnt100" localSheetId="13">#REF!</definedName>
    <definedName name="_vnt100">#REF!</definedName>
    <definedName name="_vnt40" localSheetId="9">#REF!</definedName>
    <definedName name="_vnt40" localSheetId="12">#REF!</definedName>
    <definedName name="_vnt40" localSheetId="14">#REF!</definedName>
    <definedName name="_vnt40" localSheetId="11">#REF!</definedName>
    <definedName name="_vnt40" localSheetId="10">#REF!</definedName>
    <definedName name="_vnt40" localSheetId="7">#REF!</definedName>
    <definedName name="_vnt40" localSheetId="8">#REF!</definedName>
    <definedName name="_vnt40" localSheetId="13">#REF!</definedName>
    <definedName name="_vnt40">#REF!</definedName>
    <definedName name="_vnt50" localSheetId="9">#REF!</definedName>
    <definedName name="_vnt50" localSheetId="12">#REF!</definedName>
    <definedName name="_vnt50" localSheetId="14">#REF!</definedName>
    <definedName name="_vnt50" localSheetId="11">#REF!</definedName>
    <definedName name="_vnt50" localSheetId="10">#REF!</definedName>
    <definedName name="_vnt50" localSheetId="7">#REF!</definedName>
    <definedName name="_vnt50" localSheetId="8">#REF!</definedName>
    <definedName name="_vnt50" localSheetId="13">#REF!</definedName>
    <definedName name="_vnt50">#REF!</definedName>
    <definedName name="_vnt80" localSheetId="9">#REF!</definedName>
    <definedName name="_vnt80" localSheetId="12">#REF!</definedName>
    <definedName name="_vnt80" localSheetId="14">#REF!</definedName>
    <definedName name="_vnt80" localSheetId="11">#REF!</definedName>
    <definedName name="_vnt80" localSheetId="10">#REF!</definedName>
    <definedName name="_vnt80" localSheetId="7">#REF!</definedName>
    <definedName name="_vnt80" localSheetId="8">#REF!</definedName>
    <definedName name="_vnt80" localSheetId="13">#REF!</definedName>
    <definedName name="_vnt80">#REF!</definedName>
    <definedName name="_W" localSheetId="9">#REF!</definedName>
    <definedName name="_W" localSheetId="12">#REF!</definedName>
    <definedName name="_W" localSheetId="13">#REF!</definedName>
    <definedName name="_W">#REF!</definedName>
    <definedName name="_W_1" localSheetId="9">#REF!</definedName>
    <definedName name="_W_1" localSheetId="12">#REF!</definedName>
    <definedName name="_W_1" localSheetId="13">#REF!</definedName>
    <definedName name="_W_1">#REF!</definedName>
    <definedName name="_W_4" localSheetId="9">#REF!</definedName>
    <definedName name="_W_4" localSheetId="12">#REF!</definedName>
    <definedName name="_W_4" localSheetId="13">#REF!</definedName>
    <definedName name="_W_4">#REF!</definedName>
    <definedName name="_W_9" localSheetId="9">#REF!</definedName>
    <definedName name="_W_9" localSheetId="12">#REF!</definedName>
    <definedName name="_W_9" localSheetId="13">#REF!</definedName>
    <definedName name="_W_9">#REF!</definedName>
    <definedName name="_wal01" localSheetId="9">#REF!</definedName>
    <definedName name="_wal01" localSheetId="12">#REF!</definedName>
    <definedName name="_wal01" localSheetId="13">#REF!</definedName>
    <definedName name="_wal01">#REF!</definedName>
    <definedName name="_wal02" localSheetId="9">#REF!</definedName>
    <definedName name="_wal02" localSheetId="12">#REF!</definedName>
    <definedName name="_wal02" localSheetId="13">#REF!</definedName>
    <definedName name="_wal02">#REF!</definedName>
    <definedName name="_wal03" localSheetId="9">#REF!</definedName>
    <definedName name="_wal03" localSheetId="12">#REF!</definedName>
    <definedName name="_wal03" localSheetId="13">#REF!</definedName>
    <definedName name="_wal03">#REF!</definedName>
    <definedName name="_wal04" localSheetId="9">#REF!</definedName>
    <definedName name="_wal04" localSheetId="12">#REF!</definedName>
    <definedName name="_wal04" localSheetId="13">#REF!</definedName>
    <definedName name="_wal04">#REF!</definedName>
    <definedName name="_wal05" localSheetId="9">#REF!</definedName>
    <definedName name="_wal05" localSheetId="12">#REF!</definedName>
    <definedName name="_wal05" localSheetId="13">#REF!</definedName>
    <definedName name="_wal05">#REF!</definedName>
    <definedName name="_wal06" localSheetId="9">#REF!</definedName>
    <definedName name="_wal06" localSheetId="12">#REF!</definedName>
    <definedName name="_wal06" localSheetId="13">#REF!</definedName>
    <definedName name="_wal06">#REF!</definedName>
    <definedName name="_wal07" localSheetId="9">#REF!</definedName>
    <definedName name="_wal07" localSheetId="12">#REF!</definedName>
    <definedName name="_wal07" localSheetId="13">#REF!</definedName>
    <definedName name="_wal07">#REF!</definedName>
    <definedName name="_wal08" localSheetId="9">#REF!</definedName>
    <definedName name="_wal08" localSheetId="12">#REF!</definedName>
    <definedName name="_wal08" localSheetId="13">#REF!</definedName>
    <definedName name="_wal08">#REF!</definedName>
    <definedName name="_wal09" localSheetId="9">#REF!</definedName>
    <definedName name="_wal09" localSheetId="12">#REF!</definedName>
    <definedName name="_wal09" localSheetId="13">#REF!</definedName>
    <definedName name="_wal09">#REF!</definedName>
    <definedName name="_wal10" localSheetId="9">#REF!</definedName>
    <definedName name="_wal10" localSheetId="12">#REF!</definedName>
    <definedName name="_wal10" localSheetId="13">#REF!</definedName>
    <definedName name="_wal10">#REF!</definedName>
    <definedName name="_wal100" localSheetId="9">#REF!</definedName>
    <definedName name="_wal100" localSheetId="12">#REF!</definedName>
    <definedName name="_wal100" localSheetId="13">#REF!</definedName>
    <definedName name="_wal100">#REF!</definedName>
    <definedName name="_wal101" localSheetId="9">#REF!</definedName>
    <definedName name="_wal101" localSheetId="12">#REF!</definedName>
    <definedName name="_wal101" localSheetId="13">#REF!</definedName>
    <definedName name="_wal101">#REF!</definedName>
    <definedName name="_wal102" localSheetId="9">#REF!</definedName>
    <definedName name="_wal102" localSheetId="12">#REF!</definedName>
    <definedName name="_wal102" localSheetId="13">#REF!</definedName>
    <definedName name="_wal102">#REF!</definedName>
    <definedName name="_wal103" localSheetId="9">#REF!</definedName>
    <definedName name="_wal103" localSheetId="12">#REF!</definedName>
    <definedName name="_wal103" localSheetId="13">#REF!</definedName>
    <definedName name="_wal103">#REF!</definedName>
    <definedName name="_wal104" localSheetId="9">#REF!</definedName>
    <definedName name="_wal104" localSheetId="12">#REF!</definedName>
    <definedName name="_wal104" localSheetId="13">#REF!</definedName>
    <definedName name="_wal104">#REF!</definedName>
    <definedName name="_wal105" localSheetId="9">#REF!</definedName>
    <definedName name="_wal105" localSheetId="12">#REF!</definedName>
    <definedName name="_wal105" localSheetId="13">#REF!</definedName>
    <definedName name="_wal105">#REF!</definedName>
    <definedName name="_wal106" localSheetId="9">#REF!</definedName>
    <definedName name="_wal106" localSheetId="12">#REF!</definedName>
    <definedName name="_wal106" localSheetId="13">#REF!</definedName>
    <definedName name="_wal106">#REF!</definedName>
    <definedName name="_wal11" localSheetId="9">#REF!</definedName>
    <definedName name="_wal11" localSheetId="12">#REF!</definedName>
    <definedName name="_wal11" localSheetId="13">#REF!</definedName>
    <definedName name="_wal11">#REF!</definedName>
    <definedName name="_wal111" localSheetId="9">#REF!</definedName>
    <definedName name="_wal111" localSheetId="12">#REF!</definedName>
    <definedName name="_wal111" localSheetId="13">#REF!</definedName>
    <definedName name="_wal111">#REF!</definedName>
    <definedName name="_wal12" localSheetId="9">#REF!</definedName>
    <definedName name="_wal12" localSheetId="12">#REF!</definedName>
    <definedName name="_wal12" localSheetId="13">#REF!</definedName>
    <definedName name="_wal12">#REF!</definedName>
    <definedName name="_wal13" localSheetId="9">#REF!</definedName>
    <definedName name="_wal13" localSheetId="12">#REF!</definedName>
    <definedName name="_wal13" localSheetId="13">#REF!</definedName>
    <definedName name="_wal13">#REF!</definedName>
    <definedName name="_wal14" localSheetId="9">#REF!</definedName>
    <definedName name="_wal14" localSheetId="12">#REF!</definedName>
    <definedName name="_wal14" localSheetId="13">#REF!</definedName>
    <definedName name="_wal14">#REF!</definedName>
    <definedName name="_wal15" localSheetId="9">#REF!</definedName>
    <definedName name="_wal15" localSheetId="12">#REF!</definedName>
    <definedName name="_wal15" localSheetId="13">#REF!</definedName>
    <definedName name="_wal15">#REF!</definedName>
    <definedName name="_wal16" localSheetId="9">#REF!</definedName>
    <definedName name="_wal16" localSheetId="12">#REF!</definedName>
    <definedName name="_wal16" localSheetId="13">#REF!</definedName>
    <definedName name="_wal16">#REF!</definedName>
    <definedName name="_wal17" localSheetId="9">#REF!</definedName>
    <definedName name="_wal17" localSheetId="12">#REF!</definedName>
    <definedName name="_wal17" localSheetId="13">#REF!</definedName>
    <definedName name="_wal17">#REF!</definedName>
    <definedName name="_wal18" localSheetId="9">#REF!</definedName>
    <definedName name="_wal18" localSheetId="12">#REF!</definedName>
    <definedName name="_wal18" localSheetId="13">#REF!</definedName>
    <definedName name="_wal18">#REF!</definedName>
    <definedName name="_wal19" localSheetId="9">#REF!</definedName>
    <definedName name="_wal19" localSheetId="12">#REF!</definedName>
    <definedName name="_wal19" localSheetId="13">#REF!</definedName>
    <definedName name="_wal19">#REF!</definedName>
    <definedName name="_wal20" localSheetId="9">#REF!</definedName>
    <definedName name="_wal20" localSheetId="12">#REF!</definedName>
    <definedName name="_wal20" localSheetId="13">#REF!</definedName>
    <definedName name="_wal20">#REF!</definedName>
    <definedName name="_wal21" localSheetId="9">#REF!</definedName>
    <definedName name="_wal21" localSheetId="12">#REF!</definedName>
    <definedName name="_wal21" localSheetId="13">#REF!</definedName>
    <definedName name="_wal21">#REF!</definedName>
    <definedName name="_wal22" localSheetId="9">#REF!</definedName>
    <definedName name="_wal22" localSheetId="12">#REF!</definedName>
    <definedName name="_wal22" localSheetId="13">#REF!</definedName>
    <definedName name="_wal22">#REF!</definedName>
    <definedName name="_wal23" localSheetId="9">#REF!</definedName>
    <definedName name="_wal23" localSheetId="12">#REF!</definedName>
    <definedName name="_wal23" localSheetId="13">#REF!</definedName>
    <definedName name="_wal23">#REF!</definedName>
    <definedName name="_wal24" localSheetId="9">#REF!</definedName>
    <definedName name="_wal24" localSheetId="12">#REF!</definedName>
    <definedName name="_wal24" localSheetId="13">#REF!</definedName>
    <definedName name="_wal24">#REF!</definedName>
    <definedName name="_wal25" localSheetId="9">#REF!</definedName>
    <definedName name="_wal25" localSheetId="12">#REF!</definedName>
    <definedName name="_wal25" localSheetId="13">#REF!</definedName>
    <definedName name="_wal25">#REF!</definedName>
    <definedName name="_wal26" localSheetId="9">#REF!</definedName>
    <definedName name="_wal26" localSheetId="12">#REF!</definedName>
    <definedName name="_wal26" localSheetId="13">#REF!</definedName>
    <definedName name="_wal26">#REF!</definedName>
    <definedName name="_wal27" localSheetId="9">#REF!</definedName>
    <definedName name="_wal27" localSheetId="12">#REF!</definedName>
    <definedName name="_wal27" localSheetId="13">#REF!</definedName>
    <definedName name="_wal27">#REF!</definedName>
    <definedName name="_wal28" localSheetId="9">#REF!</definedName>
    <definedName name="_wal28" localSheetId="12">#REF!</definedName>
    <definedName name="_wal28" localSheetId="13">#REF!</definedName>
    <definedName name="_wal28">#REF!</definedName>
    <definedName name="_wal29" localSheetId="9">#REF!</definedName>
    <definedName name="_wal29" localSheetId="12">#REF!</definedName>
    <definedName name="_wal29" localSheetId="13">#REF!</definedName>
    <definedName name="_wal29">#REF!</definedName>
    <definedName name="_wal30" localSheetId="9">#REF!</definedName>
    <definedName name="_wal30" localSheetId="12">#REF!</definedName>
    <definedName name="_wal30" localSheetId="13">#REF!</definedName>
    <definedName name="_wal30">#REF!</definedName>
    <definedName name="_wal31" localSheetId="9">#REF!</definedName>
    <definedName name="_wal31" localSheetId="12">#REF!</definedName>
    <definedName name="_wal31" localSheetId="13">#REF!</definedName>
    <definedName name="_wal31">#REF!</definedName>
    <definedName name="_wal32" localSheetId="9">#REF!</definedName>
    <definedName name="_wal32" localSheetId="12">#REF!</definedName>
    <definedName name="_wal32" localSheetId="13">#REF!</definedName>
    <definedName name="_wal32">#REF!</definedName>
    <definedName name="_wal33" localSheetId="9">#REF!</definedName>
    <definedName name="_wal33" localSheetId="12">#REF!</definedName>
    <definedName name="_wal33" localSheetId="13">#REF!</definedName>
    <definedName name="_wal33">#REF!</definedName>
    <definedName name="_wal34" localSheetId="9">#REF!</definedName>
    <definedName name="_wal34" localSheetId="12">#REF!</definedName>
    <definedName name="_wal34" localSheetId="13">#REF!</definedName>
    <definedName name="_wal34">#REF!</definedName>
    <definedName name="_wal35" localSheetId="9">#REF!</definedName>
    <definedName name="_wal35" localSheetId="12">#REF!</definedName>
    <definedName name="_wal35" localSheetId="13">#REF!</definedName>
    <definedName name="_wal35">#REF!</definedName>
    <definedName name="_wal36" localSheetId="9">#REF!</definedName>
    <definedName name="_wal36" localSheetId="12">#REF!</definedName>
    <definedName name="_wal36" localSheetId="13">#REF!</definedName>
    <definedName name="_wal36">#REF!</definedName>
    <definedName name="_wal37" localSheetId="9">#REF!</definedName>
    <definedName name="_wal37" localSheetId="12">#REF!</definedName>
    <definedName name="_wal37" localSheetId="13">#REF!</definedName>
    <definedName name="_wal37">#REF!</definedName>
    <definedName name="_wal38" localSheetId="9">#REF!</definedName>
    <definedName name="_wal38" localSheetId="12">#REF!</definedName>
    <definedName name="_wal38" localSheetId="13">#REF!</definedName>
    <definedName name="_wal38">#REF!</definedName>
    <definedName name="_wal39" localSheetId="9">#REF!</definedName>
    <definedName name="_wal39" localSheetId="12">#REF!</definedName>
    <definedName name="_wal39" localSheetId="13">#REF!</definedName>
    <definedName name="_wal39">#REF!</definedName>
    <definedName name="_wal40" localSheetId="9">#REF!</definedName>
    <definedName name="_wal40" localSheetId="12">#REF!</definedName>
    <definedName name="_wal40" localSheetId="13">#REF!</definedName>
    <definedName name="_wal40">#REF!</definedName>
    <definedName name="_wal41" localSheetId="9">#REF!</definedName>
    <definedName name="_wal41" localSheetId="12">#REF!</definedName>
    <definedName name="_wal41" localSheetId="13">#REF!</definedName>
    <definedName name="_wal41">#REF!</definedName>
    <definedName name="_wal42" localSheetId="9">#REF!</definedName>
    <definedName name="_wal42" localSheetId="12">#REF!</definedName>
    <definedName name="_wal42" localSheetId="13">#REF!</definedName>
    <definedName name="_wal42">#REF!</definedName>
    <definedName name="_wal43" localSheetId="9">#REF!</definedName>
    <definedName name="_wal43" localSheetId="12">#REF!</definedName>
    <definedName name="_wal43" localSheetId="13">#REF!</definedName>
    <definedName name="_wal43">#REF!</definedName>
    <definedName name="_wal44" localSheetId="9">#REF!</definedName>
    <definedName name="_wal44" localSheetId="12">#REF!</definedName>
    <definedName name="_wal44" localSheetId="13">#REF!</definedName>
    <definedName name="_wal44">#REF!</definedName>
    <definedName name="_wal45" localSheetId="9">#REF!</definedName>
    <definedName name="_wal45" localSheetId="12">#REF!</definedName>
    <definedName name="_wal45" localSheetId="13">#REF!</definedName>
    <definedName name="_wal45">#REF!</definedName>
    <definedName name="_wal46" localSheetId="9">#REF!</definedName>
    <definedName name="_wal46" localSheetId="12">#REF!</definedName>
    <definedName name="_wal46" localSheetId="13">#REF!</definedName>
    <definedName name="_wal46">#REF!</definedName>
    <definedName name="_wal47" localSheetId="9">#REF!</definedName>
    <definedName name="_wal47" localSheetId="12">#REF!</definedName>
    <definedName name="_wal47" localSheetId="13">#REF!</definedName>
    <definedName name="_wal47">#REF!</definedName>
    <definedName name="_wal48" localSheetId="9">#REF!</definedName>
    <definedName name="_wal48" localSheetId="12">#REF!</definedName>
    <definedName name="_wal48" localSheetId="13">#REF!</definedName>
    <definedName name="_wal48">#REF!</definedName>
    <definedName name="_wal49" localSheetId="9">#REF!</definedName>
    <definedName name="_wal49" localSheetId="12">#REF!</definedName>
    <definedName name="_wal49" localSheetId="13">#REF!</definedName>
    <definedName name="_wal49">#REF!</definedName>
    <definedName name="_wal50" localSheetId="9">#REF!</definedName>
    <definedName name="_wal50" localSheetId="12">#REF!</definedName>
    <definedName name="_wal50" localSheetId="13">#REF!</definedName>
    <definedName name="_wal50">#REF!</definedName>
    <definedName name="_wal51" localSheetId="9">#REF!</definedName>
    <definedName name="_wal51" localSheetId="12">#REF!</definedName>
    <definedName name="_wal51" localSheetId="13">#REF!</definedName>
    <definedName name="_wal51">#REF!</definedName>
    <definedName name="_wal52" localSheetId="9">#REF!</definedName>
    <definedName name="_wal52" localSheetId="12">#REF!</definedName>
    <definedName name="_wal52" localSheetId="13">#REF!</definedName>
    <definedName name="_wal52">#REF!</definedName>
    <definedName name="_wal53" localSheetId="9">#REF!</definedName>
    <definedName name="_wal53" localSheetId="12">#REF!</definedName>
    <definedName name="_wal53" localSheetId="13">#REF!</definedName>
    <definedName name="_wal53">#REF!</definedName>
    <definedName name="_wal54" localSheetId="9">#REF!</definedName>
    <definedName name="_wal54" localSheetId="12">#REF!</definedName>
    <definedName name="_wal54" localSheetId="13">#REF!</definedName>
    <definedName name="_wal54">#REF!</definedName>
    <definedName name="_wal55" localSheetId="9">#REF!</definedName>
    <definedName name="_wal55" localSheetId="12">#REF!</definedName>
    <definedName name="_wal55" localSheetId="13">#REF!</definedName>
    <definedName name="_wal55">#REF!</definedName>
    <definedName name="_wal56" localSheetId="9">#REF!</definedName>
    <definedName name="_wal56" localSheetId="12">#REF!</definedName>
    <definedName name="_wal56" localSheetId="13">#REF!</definedName>
    <definedName name="_wal56">#REF!</definedName>
    <definedName name="_wal57" localSheetId="9">#REF!</definedName>
    <definedName name="_wal57" localSheetId="12">#REF!</definedName>
    <definedName name="_wal57" localSheetId="13">#REF!</definedName>
    <definedName name="_wal57">#REF!</definedName>
    <definedName name="_wal58" localSheetId="9">#REF!</definedName>
    <definedName name="_wal58" localSheetId="12">#REF!</definedName>
    <definedName name="_wal58" localSheetId="13">#REF!</definedName>
    <definedName name="_wal58">#REF!</definedName>
    <definedName name="_wal59" localSheetId="9">#REF!</definedName>
    <definedName name="_wal59" localSheetId="12">#REF!</definedName>
    <definedName name="_wal59" localSheetId="13">#REF!</definedName>
    <definedName name="_wal59">#REF!</definedName>
    <definedName name="_wal60" localSheetId="9">#REF!</definedName>
    <definedName name="_wal60" localSheetId="12">#REF!</definedName>
    <definedName name="_wal60" localSheetId="13">#REF!</definedName>
    <definedName name="_wal60">#REF!</definedName>
    <definedName name="_wal601" localSheetId="9">#REF!</definedName>
    <definedName name="_wal601" localSheetId="12">#REF!</definedName>
    <definedName name="_wal601" localSheetId="13">#REF!</definedName>
    <definedName name="_wal601">#REF!</definedName>
    <definedName name="_wal602" localSheetId="9">#REF!</definedName>
    <definedName name="_wal602" localSheetId="12">#REF!</definedName>
    <definedName name="_wal602" localSheetId="13">#REF!</definedName>
    <definedName name="_wal602">#REF!</definedName>
    <definedName name="_wal61" localSheetId="9">#REF!</definedName>
    <definedName name="_wal61" localSheetId="12">#REF!</definedName>
    <definedName name="_wal61" localSheetId="13">#REF!</definedName>
    <definedName name="_wal61">#REF!</definedName>
    <definedName name="_wal62" localSheetId="9">#REF!</definedName>
    <definedName name="_wal62" localSheetId="12">#REF!</definedName>
    <definedName name="_wal62" localSheetId="13">#REF!</definedName>
    <definedName name="_wal62">#REF!</definedName>
    <definedName name="_wal63" localSheetId="9">#REF!</definedName>
    <definedName name="_wal63" localSheetId="12">#REF!</definedName>
    <definedName name="_wal63" localSheetId="13">#REF!</definedName>
    <definedName name="_wal63">#REF!</definedName>
    <definedName name="_wal64" localSheetId="9">#REF!</definedName>
    <definedName name="_wal64" localSheetId="12">#REF!</definedName>
    <definedName name="_wal64" localSheetId="13">#REF!</definedName>
    <definedName name="_wal64">#REF!</definedName>
    <definedName name="_wal65" localSheetId="9">#REF!</definedName>
    <definedName name="_wal65" localSheetId="12">#REF!</definedName>
    <definedName name="_wal65" localSheetId="13">#REF!</definedName>
    <definedName name="_wal65">#REF!</definedName>
    <definedName name="_wal66" localSheetId="9">#REF!</definedName>
    <definedName name="_wal66" localSheetId="12">#REF!</definedName>
    <definedName name="_wal66" localSheetId="13">#REF!</definedName>
    <definedName name="_wal66">#REF!</definedName>
    <definedName name="_wal67" localSheetId="9">#REF!</definedName>
    <definedName name="_wal67" localSheetId="12">#REF!</definedName>
    <definedName name="_wal67" localSheetId="13">#REF!</definedName>
    <definedName name="_wal67">#REF!</definedName>
    <definedName name="_wal68" localSheetId="9">#REF!</definedName>
    <definedName name="_wal68" localSheetId="12">#REF!</definedName>
    <definedName name="_wal68" localSheetId="13">#REF!</definedName>
    <definedName name="_wal68">#REF!</definedName>
    <definedName name="_wal69" localSheetId="9">#REF!</definedName>
    <definedName name="_wal69" localSheetId="12">#REF!</definedName>
    <definedName name="_wal69" localSheetId="13">#REF!</definedName>
    <definedName name="_wal69">#REF!</definedName>
    <definedName name="_wal70" localSheetId="9">#REF!</definedName>
    <definedName name="_wal70" localSheetId="12">#REF!</definedName>
    <definedName name="_wal70" localSheetId="13">#REF!</definedName>
    <definedName name="_wal70">#REF!</definedName>
    <definedName name="_wal71" localSheetId="9">#REF!</definedName>
    <definedName name="_wal71" localSheetId="12">#REF!</definedName>
    <definedName name="_wal71" localSheetId="13">#REF!</definedName>
    <definedName name="_wal71">#REF!</definedName>
    <definedName name="_wal72" localSheetId="9">#REF!</definedName>
    <definedName name="_wal72" localSheetId="12">#REF!</definedName>
    <definedName name="_wal72" localSheetId="13">#REF!</definedName>
    <definedName name="_wal72">#REF!</definedName>
    <definedName name="_wal73" localSheetId="9">#REF!</definedName>
    <definedName name="_wal73" localSheetId="12">#REF!</definedName>
    <definedName name="_wal73" localSheetId="13">#REF!</definedName>
    <definedName name="_wal73">#REF!</definedName>
    <definedName name="_wal74" localSheetId="9">#REF!</definedName>
    <definedName name="_wal74" localSheetId="12">#REF!</definedName>
    <definedName name="_wal74" localSheetId="13">#REF!</definedName>
    <definedName name="_wal74">#REF!</definedName>
    <definedName name="_wal75" localSheetId="9">#REF!</definedName>
    <definedName name="_wal75" localSheetId="12">#REF!</definedName>
    <definedName name="_wal75" localSheetId="13">#REF!</definedName>
    <definedName name="_wal75">#REF!</definedName>
    <definedName name="_wal76" localSheetId="9">#REF!</definedName>
    <definedName name="_wal76" localSheetId="12">#REF!</definedName>
    <definedName name="_wal76" localSheetId="13">#REF!</definedName>
    <definedName name="_wal76">#REF!</definedName>
    <definedName name="_wal77" localSheetId="9">#REF!</definedName>
    <definedName name="_wal77" localSheetId="12">#REF!</definedName>
    <definedName name="_wal77" localSheetId="13">#REF!</definedName>
    <definedName name="_wal77">#REF!</definedName>
    <definedName name="_wal78" localSheetId="9">#REF!</definedName>
    <definedName name="_wal78" localSheetId="12">#REF!</definedName>
    <definedName name="_wal78" localSheetId="13">#REF!</definedName>
    <definedName name="_wal78">#REF!</definedName>
    <definedName name="_wal79" localSheetId="9">#REF!</definedName>
    <definedName name="_wal79" localSheetId="12">#REF!</definedName>
    <definedName name="_wal79" localSheetId="13">#REF!</definedName>
    <definedName name="_wal79">#REF!</definedName>
    <definedName name="_wal80" localSheetId="9">#REF!</definedName>
    <definedName name="_wal80" localSheetId="12">#REF!</definedName>
    <definedName name="_wal80" localSheetId="13">#REF!</definedName>
    <definedName name="_wal80">#REF!</definedName>
    <definedName name="_wal81" localSheetId="9">#REF!</definedName>
    <definedName name="_wal81" localSheetId="12">#REF!</definedName>
    <definedName name="_wal81" localSheetId="13">#REF!</definedName>
    <definedName name="_wal81">#REF!</definedName>
    <definedName name="_wal82" localSheetId="9">#REF!</definedName>
    <definedName name="_wal82" localSheetId="12">#REF!</definedName>
    <definedName name="_wal82" localSheetId="13">#REF!</definedName>
    <definedName name="_wal82">#REF!</definedName>
    <definedName name="_wal83" localSheetId="9">#REF!</definedName>
    <definedName name="_wal83" localSheetId="12">#REF!</definedName>
    <definedName name="_wal83" localSheetId="13">#REF!</definedName>
    <definedName name="_wal83">#REF!</definedName>
    <definedName name="_wal84" localSheetId="9">#REF!</definedName>
    <definedName name="_wal84" localSheetId="12">#REF!</definedName>
    <definedName name="_wal84" localSheetId="13">#REF!</definedName>
    <definedName name="_wal84">#REF!</definedName>
    <definedName name="_wal85" localSheetId="9">#REF!</definedName>
    <definedName name="_wal85" localSheetId="12">#REF!</definedName>
    <definedName name="_wal85" localSheetId="13">#REF!</definedName>
    <definedName name="_wal85">#REF!</definedName>
    <definedName name="_wal86" localSheetId="9">#REF!</definedName>
    <definedName name="_wal86" localSheetId="12">#REF!</definedName>
    <definedName name="_wal86" localSheetId="13">#REF!</definedName>
    <definedName name="_wal86">#REF!</definedName>
    <definedName name="_wal87" localSheetId="9">#REF!</definedName>
    <definedName name="_wal87" localSheetId="12">#REF!</definedName>
    <definedName name="_wal87" localSheetId="13">#REF!</definedName>
    <definedName name="_wal87">#REF!</definedName>
    <definedName name="_wal88" localSheetId="9">#REF!</definedName>
    <definedName name="_wal88" localSheetId="12">#REF!</definedName>
    <definedName name="_wal88" localSheetId="13">#REF!</definedName>
    <definedName name="_wal88">#REF!</definedName>
    <definedName name="_wal89" localSheetId="9">#REF!</definedName>
    <definedName name="_wal89" localSheetId="12">#REF!</definedName>
    <definedName name="_wal89" localSheetId="13">#REF!</definedName>
    <definedName name="_wal89">#REF!</definedName>
    <definedName name="_wal90" localSheetId="9">#REF!</definedName>
    <definedName name="_wal90" localSheetId="12">#REF!</definedName>
    <definedName name="_wal90" localSheetId="13">#REF!</definedName>
    <definedName name="_wal90">#REF!</definedName>
    <definedName name="_wal91" localSheetId="9">#REF!</definedName>
    <definedName name="_wal91" localSheetId="12">#REF!</definedName>
    <definedName name="_wal91" localSheetId="13">#REF!</definedName>
    <definedName name="_wal91">#REF!</definedName>
    <definedName name="_wal92" localSheetId="9">#REF!</definedName>
    <definedName name="_wal92" localSheetId="12">#REF!</definedName>
    <definedName name="_wal92" localSheetId="13">#REF!</definedName>
    <definedName name="_wal92">#REF!</definedName>
    <definedName name="_wal93" localSheetId="9">#REF!</definedName>
    <definedName name="_wal93" localSheetId="12">#REF!</definedName>
    <definedName name="_wal93" localSheetId="13">#REF!</definedName>
    <definedName name="_wal93">#REF!</definedName>
    <definedName name="_wal94" localSheetId="9">#REF!</definedName>
    <definedName name="_wal94" localSheetId="12">#REF!</definedName>
    <definedName name="_wal94" localSheetId="13">#REF!</definedName>
    <definedName name="_wal94">#REF!</definedName>
    <definedName name="_wal95" localSheetId="9">#REF!</definedName>
    <definedName name="_wal95" localSheetId="12">#REF!</definedName>
    <definedName name="_wal95" localSheetId="13">#REF!</definedName>
    <definedName name="_wal95">#REF!</definedName>
    <definedName name="_wal96" localSheetId="9">#REF!</definedName>
    <definedName name="_wal96" localSheetId="12">#REF!</definedName>
    <definedName name="_wal96" localSheetId="13">#REF!</definedName>
    <definedName name="_wal96">#REF!</definedName>
    <definedName name="_wal97" localSheetId="9">#REF!</definedName>
    <definedName name="_wal97" localSheetId="12">#REF!</definedName>
    <definedName name="_wal97" localSheetId="13">#REF!</definedName>
    <definedName name="_wal97">#REF!</definedName>
    <definedName name="_wal98" localSheetId="9">#REF!</definedName>
    <definedName name="_wal98" localSheetId="12">#REF!</definedName>
    <definedName name="_wal98" localSheetId="13">#REF!</definedName>
    <definedName name="_wal98">#REF!</definedName>
    <definedName name="_wal99" localSheetId="9">#REF!</definedName>
    <definedName name="_wal99" localSheetId="12">#REF!</definedName>
    <definedName name="_wal99" localSheetId="13">#REF!</definedName>
    <definedName name="_wal99">#REF!</definedName>
    <definedName name="_WC1" localSheetId="9">#REF!</definedName>
    <definedName name="_WC1" localSheetId="12">#REF!</definedName>
    <definedName name="_WC1" localSheetId="13">#REF!</definedName>
    <definedName name="_WC1">#REF!</definedName>
    <definedName name="_WC2" localSheetId="9">#REF!</definedName>
    <definedName name="_WC2" localSheetId="12">#REF!</definedName>
    <definedName name="_WC2" localSheetId="13">#REF!</definedName>
    <definedName name="_WC2">#REF!</definedName>
    <definedName name="_WC3" localSheetId="9">#REF!</definedName>
    <definedName name="_WC3" localSheetId="12">#REF!</definedName>
    <definedName name="_WC3" localSheetId="13">#REF!</definedName>
    <definedName name="_WC3">#REF!</definedName>
    <definedName name="_we3" localSheetId="9">#REF!</definedName>
    <definedName name="_we3" localSheetId="12">#REF!</definedName>
    <definedName name="_we3" localSheetId="13">#REF!</definedName>
    <definedName name="_we3">#REF!</definedName>
    <definedName name="_WL32" localSheetId="9">#REF!</definedName>
    <definedName name="_WL32" localSheetId="12">#REF!</definedName>
    <definedName name="_WL32" localSheetId="13">#REF!</definedName>
    <definedName name="_WL32">#REF!</definedName>
    <definedName name="_wp100" localSheetId="9">#REF!</definedName>
    <definedName name="_wp100" localSheetId="12">#REF!</definedName>
    <definedName name="_wp100" localSheetId="13">#REF!</definedName>
    <definedName name="_wp100">#REF!</definedName>
    <definedName name="_wp140" localSheetId="9">#REF!</definedName>
    <definedName name="_wp140" localSheetId="12">#REF!</definedName>
    <definedName name="_wp140" localSheetId="13">#REF!</definedName>
    <definedName name="_wp140">#REF!</definedName>
    <definedName name="_wp200" localSheetId="9">#REF!</definedName>
    <definedName name="_wp200" localSheetId="12">#REF!</definedName>
    <definedName name="_wp200" localSheetId="13">#REF!</definedName>
    <definedName name="_wp200">#REF!</definedName>
    <definedName name="_wp220" localSheetId="9">#REF!</definedName>
    <definedName name="_wp220" localSheetId="12">#REF!</definedName>
    <definedName name="_wp220" localSheetId="13">#REF!</definedName>
    <definedName name="_wp220">#REF!</definedName>
    <definedName name="_wp285" localSheetId="9">#REF!</definedName>
    <definedName name="_wp285" localSheetId="12">#REF!</definedName>
    <definedName name="_wp285" localSheetId="13">#REF!</definedName>
    <definedName name="_wp285">#REF!</definedName>
    <definedName name="_wp50" localSheetId="9">#REF!</definedName>
    <definedName name="_wp50" localSheetId="12">#REF!</definedName>
    <definedName name="_wp50" localSheetId="13">#REF!</definedName>
    <definedName name="_wp50">#REF!</definedName>
    <definedName name="_wp80" localSheetId="9">#REF!</definedName>
    <definedName name="_wp80" localSheetId="12">#REF!</definedName>
    <definedName name="_wp80" localSheetId="13">#REF!</definedName>
    <definedName name="_wp80">#REF!</definedName>
    <definedName name="_x_6" localSheetId="9">#REF!</definedName>
    <definedName name="_x_6" localSheetId="12">#REF!</definedName>
    <definedName name="_x_6" localSheetId="13">#REF!</definedName>
    <definedName name="_x_6">#REF!</definedName>
    <definedName name="a">#REF!</definedName>
    <definedName name="A.1">#REF!</definedName>
    <definedName name="A.1.01.a1">ANALISA_FIX!$H$27</definedName>
    <definedName name="A.1.01.b1.1">ANALISA_FIX!$H$51</definedName>
    <definedName name="A.1.01.b1.2">ANALISA_FIX!$H$75</definedName>
    <definedName name="A.1.01.b1.3">ANALISA_FIX!$H$99</definedName>
    <definedName name="A.1.01.b2.1">ANALISA_FIX!$H$123</definedName>
    <definedName name="A.1.02.1a.1">ANALISA_FIX!$H$1708</definedName>
    <definedName name="A.1.02.1a.6">ANALISA_FIX!$H$1735</definedName>
    <definedName name="A.1.02.1b.1">ANALISA_FIX!$H$1816</definedName>
    <definedName name="A.1.02.1b.6">ANALISA_FIX!$H$1843</definedName>
    <definedName name="A.1.02.1c.1">ANALISA_FIX!$H$1924</definedName>
    <definedName name="A.1.02.1e.1">ANALISA_FIX!$H$1979</definedName>
    <definedName name="A.1.02.2a.1">ANALISA_FIX!$H$2006</definedName>
    <definedName name="A.1.02.2a.6">ANALISA_FIX!$H$2033</definedName>
    <definedName name="A.1.02.2b.1">ANALISA_FIX!$H$2114</definedName>
    <definedName name="A.1.02.2c.1">ANALISA_FIX!$H$2168</definedName>
    <definedName name="A.1.02.2e.1">ANALISA_FIX!$H$2220</definedName>
    <definedName name="A.1.02.3a.1">ANALISA_FIX!$H$2247</definedName>
    <definedName name="A.1.02.3a.2">ANALISA_FIX!$H$2274</definedName>
    <definedName name="A.1.02.3b.1">ANALISA_FIX!$H$2301</definedName>
    <definedName name="A.1.02.3b.2">ANALISA_FIX!$H$2328</definedName>
    <definedName name="A.1.02.3b.5">ANALISA_FIX!$H$2355</definedName>
    <definedName name="A.1.02.3b.7">ANALISA_FIX!$H$2382</definedName>
    <definedName name="A.1.02.3b.8">ANALISA_FIX!$H$2409</definedName>
    <definedName name="A.1.02.3b.9">ANALISA_FIX!$H$2436</definedName>
    <definedName name="A.1.02.3c">ANALISA_FIX!$H$2462</definedName>
    <definedName name="A.1.02.4a.1.a">ANALISA_FIX!$H$2487</definedName>
    <definedName name="A.1.02.4a.1.d">ANALISA_FIX!$H$2512</definedName>
    <definedName name="A.1.02.4a.2.a">ANALISA_FIX!$H$2537</definedName>
    <definedName name="A.1.02.4a.2.d">ANALISA_FIX!$H$2562</definedName>
    <definedName name="A.1.02.4b.2.a">ANALISA_FIX!$H$2589</definedName>
    <definedName name="A.1.02.4b.2.d">ANALISA_FIX!$H$2618</definedName>
    <definedName name="A.1.02.5a.1">ANALISA_FIX!$H$2648</definedName>
    <definedName name="A.1.02.5a.2">ANALISA_FIX!$H$2676</definedName>
    <definedName name="A.1.02.5b.1">ANALISA_FIX!$H$2703</definedName>
    <definedName name="A.1.02.5b.2">ANALISA_FIX!$H$2730</definedName>
    <definedName name="A.1.02.5b.4a">ANALISA_FIX!$H$2757</definedName>
    <definedName name="A.1.02.5b.4b">ANALISA_FIX!$H$2784</definedName>
    <definedName name="A.1.02.5c.1">ANALISA_FIX!$H$2874</definedName>
    <definedName name="A.1.03.1a.1">ANALISA_FIX!$H$2930</definedName>
    <definedName name="A.1.03.1a.2">ANALISA_FIX!$H$2958</definedName>
    <definedName name="A.1.03.1b.1">ANALISA_FIX!$H$2986</definedName>
    <definedName name="A.1.03.1b.2">ANALISA_FIX!$H$3014</definedName>
    <definedName name="A.1.03.1c.1">ANALISA_FIX!$H$3071</definedName>
    <definedName name="A.1.03.2b.1">ANALISA_FIX!$H$3128</definedName>
    <definedName name="A.1.03.2b.2">ANALISA_FIX!$H$3157</definedName>
    <definedName name="A.1.03.2b.4">ANALISA_FIX!$H$3186</definedName>
    <definedName name="A.1.03.2b.5">ANALISA_FIX!$H$3214</definedName>
    <definedName name="A.1.03.2b.6">ANALISA_FIX!$H$3242</definedName>
    <definedName name="A.1.03.2d.1">ANALISA_FIX!$H$3271</definedName>
    <definedName name="A.1.03.2d.2">ANALISA_FIX!$H$3300</definedName>
    <definedName name="A.1.03.2d.4">ANALISA_FIX!$H$3328</definedName>
    <definedName name="A.1.03.2d.5">ANALISA_FIX!$H$3356</definedName>
    <definedName name="A.1.03.2d.6">ANALISA_FIX!$H$3384</definedName>
    <definedName name="A.1.03.2e.1">ANALISA_FIX!$H$3413</definedName>
    <definedName name="A.1.03.2e.2">ANALISA_FIX!$H$3442</definedName>
    <definedName name="A.1.03.2e.4">ANALISA_FIX!$H$3470</definedName>
    <definedName name="A.1.03.2e.5">ANALISA_FIX!$H$3498</definedName>
    <definedName name="A.1.03.2e.6">ANALISA_FIX!$H$3526</definedName>
    <definedName name="A.1.03.2f.1">ANALISA_FIX!$H$3555</definedName>
    <definedName name="A.1.03.2f.2">ANALISA_FIX!$H$3584</definedName>
    <definedName name="A.1.03.2f.4">ANALISA_FIX!$H$3612</definedName>
    <definedName name="A.1.03.2g.1">ANALISA_FIX!$H$3669</definedName>
    <definedName name="A.1.03.2g.3">ANALISA_FIX!$H$3697</definedName>
    <definedName name="A.1.03.2i.1">ANALISA_FIX!$H$3723</definedName>
    <definedName name="A.1.03.2i.2">ANALISA_FIX!$H$3748</definedName>
    <definedName name="A.1.04.1a">ANALISA_FIX!$H$3798</definedName>
    <definedName name="A.1.04.2">ANALISA_FIX!$H$3825</definedName>
    <definedName name="A.1.04.3">ANALISA_FIX!$H$3853</definedName>
    <definedName name="A.1.07.7a">ANALISA_FIX!$H$3968</definedName>
    <definedName name="A.1.08.1a">ANALISA_FIX!$H$3997</definedName>
    <definedName name="A.1.08.1b">ANALISA_FIX!$H$4027</definedName>
    <definedName name="A.1.08.2a">ANALISA_FIX!$H$4053</definedName>
    <definedName name="A.1.08.2b">ANALISA_FIX!$H$4077</definedName>
    <definedName name="A.1.08.3a">ANALISA_FIX!$H$4099</definedName>
    <definedName name="A.1.08.4a">ANALISA_FIX!$H$4121</definedName>
    <definedName name="A.101" localSheetId="9">#REF!</definedName>
    <definedName name="A.101" localSheetId="12">#REF!</definedName>
    <definedName name="A.101" localSheetId="13">#REF!</definedName>
    <definedName name="A.101">#REF!</definedName>
    <definedName name="A.101.1" localSheetId="9">#REF!</definedName>
    <definedName name="A.101.1" localSheetId="12">#REF!</definedName>
    <definedName name="A.101.1" localSheetId="13">#REF!</definedName>
    <definedName name="A.101.1">#REF!</definedName>
    <definedName name="A.101.13" localSheetId="9">#REF!</definedName>
    <definedName name="A.101.13" localSheetId="12">#REF!</definedName>
    <definedName name="A.101.13" localSheetId="13">#REF!</definedName>
    <definedName name="A.101.13">#REF!</definedName>
    <definedName name="A.101.13B" localSheetId="9">#REF!</definedName>
    <definedName name="A.101.13B" localSheetId="12">#REF!</definedName>
    <definedName name="A.101.13B" localSheetId="13">#REF!</definedName>
    <definedName name="A.101.13B">#REF!</definedName>
    <definedName name="A.101.14" localSheetId="9">#REF!</definedName>
    <definedName name="A.101.14" localSheetId="12">#REF!</definedName>
    <definedName name="A.101.14" localSheetId="13">#REF!</definedName>
    <definedName name="A.101.14">#REF!</definedName>
    <definedName name="A.101.14B" localSheetId="9">#REF!</definedName>
    <definedName name="A.101.14B" localSheetId="12">#REF!</definedName>
    <definedName name="A.101.14B" localSheetId="13">#REF!</definedName>
    <definedName name="A.101.14B">#REF!</definedName>
    <definedName name="A.101.15" localSheetId="9">#REF!</definedName>
    <definedName name="A.101.15" localSheetId="12">#REF!</definedName>
    <definedName name="A.101.15" localSheetId="13">#REF!</definedName>
    <definedName name="A.101.15">#REF!</definedName>
    <definedName name="A.101.15B" localSheetId="9">#REF!</definedName>
    <definedName name="A.101.15B" localSheetId="12">#REF!</definedName>
    <definedName name="A.101.15B" localSheetId="13">#REF!</definedName>
    <definedName name="A.101.15B">#REF!</definedName>
    <definedName name="A.101.16" localSheetId="9">#REF!</definedName>
    <definedName name="A.101.16" localSheetId="12">#REF!</definedName>
    <definedName name="A.101.16" localSheetId="13">#REF!</definedName>
    <definedName name="A.101.16">#REF!</definedName>
    <definedName name="A.101.16B" localSheetId="9">#REF!</definedName>
    <definedName name="A.101.16B" localSheetId="12">#REF!</definedName>
    <definedName name="A.101.16B" localSheetId="13">#REF!</definedName>
    <definedName name="A.101.16B">#REF!</definedName>
    <definedName name="A.101.17" localSheetId="9">#REF!</definedName>
    <definedName name="A.101.17" localSheetId="12">#REF!</definedName>
    <definedName name="A.101.17" localSheetId="13">#REF!</definedName>
    <definedName name="A.101.17">#REF!</definedName>
    <definedName name="A.101.17B" localSheetId="9">#REF!</definedName>
    <definedName name="A.101.17B" localSheetId="12">#REF!</definedName>
    <definedName name="A.101.17B" localSheetId="13">#REF!</definedName>
    <definedName name="A.101.17B">#REF!</definedName>
    <definedName name="A.101.18" localSheetId="9">#REF!</definedName>
    <definedName name="A.101.18" localSheetId="12">#REF!</definedName>
    <definedName name="A.101.18" localSheetId="13">#REF!</definedName>
    <definedName name="A.101.18">#REF!</definedName>
    <definedName name="A.101.18B" localSheetId="9">#REF!</definedName>
    <definedName name="A.101.18B" localSheetId="12">#REF!</definedName>
    <definedName name="A.101.18B" localSheetId="13">#REF!</definedName>
    <definedName name="A.101.18B">#REF!</definedName>
    <definedName name="A.101.19" localSheetId="9">#REF!</definedName>
    <definedName name="A.101.19" localSheetId="12">#REF!</definedName>
    <definedName name="A.101.19" localSheetId="13">#REF!</definedName>
    <definedName name="A.101.19">#REF!</definedName>
    <definedName name="A.101.19B" localSheetId="9">#REF!</definedName>
    <definedName name="A.101.19B" localSheetId="12">#REF!</definedName>
    <definedName name="A.101.19B" localSheetId="13">#REF!</definedName>
    <definedName name="A.101.19B">#REF!</definedName>
    <definedName name="A.101.1B" localSheetId="9">#REF!</definedName>
    <definedName name="A.101.1B" localSheetId="12">#REF!</definedName>
    <definedName name="A.101.1B" localSheetId="13">#REF!</definedName>
    <definedName name="A.101.1B">#REF!</definedName>
    <definedName name="A.101.1E" localSheetId="9">#REF!</definedName>
    <definedName name="A.101.1E" localSheetId="12">#REF!</definedName>
    <definedName name="A.101.1E" localSheetId="13">#REF!</definedName>
    <definedName name="A.101.1E">#REF!</definedName>
    <definedName name="A.101.2" localSheetId="9">#REF!</definedName>
    <definedName name="A.101.2" localSheetId="12">#REF!</definedName>
    <definedName name="A.101.2" localSheetId="13">#REF!</definedName>
    <definedName name="A.101.2">#REF!</definedName>
    <definedName name="A.101.20" localSheetId="9">#REF!</definedName>
    <definedName name="A.101.20" localSheetId="12">#REF!</definedName>
    <definedName name="A.101.20" localSheetId="13">#REF!</definedName>
    <definedName name="A.101.20">#REF!</definedName>
    <definedName name="A.101.20B" localSheetId="9">#REF!</definedName>
    <definedName name="A.101.20B" localSheetId="12">#REF!</definedName>
    <definedName name="A.101.20B" localSheetId="13">#REF!</definedName>
    <definedName name="A.101.20B">#REF!</definedName>
    <definedName name="A.101.22" localSheetId="9">#REF!</definedName>
    <definedName name="A.101.22" localSheetId="12">#REF!</definedName>
    <definedName name="A.101.22" localSheetId="13">#REF!</definedName>
    <definedName name="A.101.22">#REF!</definedName>
    <definedName name="A.101.22B" localSheetId="9">#REF!</definedName>
    <definedName name="A.101.22B" localSheetId="12">#REF!</definedName>
    <definedName name="A.101.22B" localSheetId="13">#REF!</definedName>
    <definedName name="A.101.22B">#REF!</definedName>
    <definedName name="A.101.22E" localSheetId="9">#REF!</definedName>
    <definedName name="A.101.22E" localSheetId="12">#REF!</definedName>
    <definedName name="A.101.22E" localSheetId="13">#REF!</definedName>
    <definedName name="A.101.22E">#REF!</definedName>
    <definedName name="A.101.23" localSheetId="9">#REF!</definedName>
    <definedName name="A.101.23" localSheetId="12">#REF!</definedName>
    <definedName name="A.101.23" localSheetId="13">#REF!</definedName>
    <definedName name="A.101.23">#REF!</definedName>
    <definedName name="A.101.23B" localSheetId="9">#REF!</definedName>
    <definedName name="A.101.23B" localSheetId="12">#REF!</definedName>
    <definedName name="A.101.23B" localSheetId="13">#REF!</definedName>
    <definedName name="A.101.23B">#REF!</definedName>
    <definedName name="A.101.23E" localSheetId="9">#REF!</definedName>
    <definedName name="A.101.23E" localSheetId="12">#REF!</definedName>
    <definedName name="A.101.23E" localSheetId="13">#REF!</definedName>
    <definedName name="A.101.23E">#REF!</definedName>
    <definedName name="A.101.2B" localSheetId="9">#REF!</definedName>
    <definedName name="A.101.2B" localSheetId="12">#REF!</definedName>
    <definedName name="A.101.2B" localSheetId="13">#REF!</definedName>
    <definedName name="A.101.2B">#REF!</definedName>
    <definedName name="A.101.4" localSheetId="9">#REF!</definedName>
    <definedName name="A.101.4" localSheetId="12">#REF!</definedName>
    <definedName name="A.101.4" localSheetId="13">#REF!</definedName>
    <definedName name="A.101.4">#REF!</definedName>
    <definedName name="A.101.4B" localSheetId="9">#REF!</definedName>
    <definedName name="A.101.4B" localSheetId="12">#REF!</definedName>
    <definedName name="A.101.4B" localSheetId="13">#REF!</definedName>
    <definedName name="A.101.4B">#REF!</definedName>
    <definedName name="A.101.4E" localSheetId="9">#REF!</definedName>
    <definedName name="A.101.4E" localSheetId="12">#REF!</definedName>
    <definedName name="A.101.4E" localSheetId="13">#REF!</definedName>
    <definedName name="A.101.4E">#REF!</definedName>
    <definedName name="A.101.5" localSheetId="9">#REF!</definedName>
    <definedName name="A.101.5" localSheetId="12">#REF!</definedName>
    <definedName name="A.101.5" localSheetId="13">#REF!</definedName>
    <definedName name="A.101.5">#REF!</definedName>
    <definedName name="A.101.5B" localSheetId="9">#REF!</definedName>
    <definedName name="A.101.5B" localSheetId="12">#REF!</definedName>
    <definedName name="A.101.5B" localSheetId="13">#REF!</definedName>
    <definedName name="A.101.5B">#REF!</definedName>
    <definedName name="A.101.5E" localSheetId="9">#REF!</definedName>
    <definedName name="A.101.5E" localSheetId="12">#REF!</definedName>
    <definedName name="A.101.5E" localSheetId="13">#REF!</definedName>
    <definedName name="A.101.5E">#REF!</definedName>
    <definedName name="A.101.6" localSheetId="9">#REF!</definedName>
    <definedName name="A.101.6" localSheetId="12">#REF!</definedName>
    <definedName name="A.101.6" localSheetId="13">#REF!</definedName>
    <definedName name="A.101.6">#REF!</definedName>
    <definedName name="A.101.6B" localSheetId="9">#REF!</definedName>
    <definedName name="A.101.6B" localSheetId="12">#REF!</definedName>
    <definedName name="A.101.6B" localSheetId="13">#REF!</definedName>
    <definedName name="A.101.6B">#REF!</definedName>
    <definedName name="A.101.7" localSheetId="9">#REF!</definedName>
    <definedName name="A.101.7" localSheetId="12">#REF!</definedName>
    <definedName name="A.101.7" localSheetId="13">#REF!</definedName>
    <definedName name="A.101.7">#REF!</definedName>
    <definedName name="A.101.7B" localSheetId="9">#REF!</definedName>
    <definedName name="A.101.7B" localSheetId="12">#REF!</definedName>
    <definedName name="A.101.7B" localSheetId="13">#REF!</definedName>
    <definedName name="A.101.7B">#REF!</definedName>
    <definedName name="A.101.7E" localSheetId="9">#REF!</definedName>
    <definedName name="A.101.7E" localSheetId="12">#REF!</definedName>
    <definedName name="A.101.7E" localSheetId="13">#REF!</definedName>
    <definedName name="A.101.7E">#REF!</definedName>
    <definedName name="A.101.8" localSheetId="9">#REF!</definedName>
    <definedName name="A.101.8" localSheetId="12">#REF!</definedName>
    <definedName name="A.101.8" localSheetId="13">#REF!</definedName>
    <definedName name="A.101.8">#REF!</definedName>
    <definedName name="A.101.8B" localSheetId="9">#REF!</definedName>
    <definedName name="A.101.8B" localSheetId="12">#REF!</definedName>
    <definedName name="A.101.8B" localSheetId="13">#REF!</definedName>
    <definedName name="A.101.8B">#REF!</definedName>
    <definedName name="A.101.9" localSheetId="9">#REF!</definedName>
    <definedName name="A.101.9" localSheetId="12">#REF!</definedName>
    <definedName name="A.101.9" localSheetId="13">#REF!</definedName>
    <definedName name="A.101.9">#REF!</definedName>
    <definedName name="A.101.9B" localSheetId="9">#REF!</definedName>
    <definedName name="A.101.9B" localSheetId="12">#REF!</definedName>
    <definedName name="A.101.9B" localSheetId="13">#REF!</definedName>
    <definedName name="A.101.9B">#REF!</definedName>
    <definedName name="A.101.B" localSheetId="9">#REF!</definedName>
    <definedName name="A.101.B" localSheetId="12">#REF!</definedName>
    <definedName name="A.101.B" localSheetId="13">#REF!</definedName>
    <definedName name="A.101.B">#REF!</definedName>
    <definedName name="A.102" localSheetId="9">#REF!</definedName>
    <definedName name="A.102" localSheetId="12">#REF!</definedName>
    <definedName name="A.102" localSheetId="13">#REF!</definedName>
    <definedName name="A.102">#REF!</definedName>
    <definedName name="A.102.1" localSheetId="9">#REF!</definedName>
    <definedName name="A.102.1" localSheetId="12">#REF!</definedName>
    <definedName name="A.102.1" localSheetId="13">#REF!</definedName>
    <definedName name="A.102.1">#REF!</definedName>
    <definedName name="A.102.10" localSheetId="9">#REF!</definedName>
    <definedName name="A.102.10" localSheetId="12">#REF!</definedName>
    <definedName name="A.102.10" localSheetId="13">#REF!</definedName>
    <definedName name="A.102.10">#REF!</definedName>
    <definedName name="A.102.10B" localSheetId="9">#REF!</definedName>
    <definedName name="A.102.10B" localSheetId="12">#REF!</definedName>
    <definedName name="A.102.10B" localSheetId="13">#REF!</definedName>
    <definedName name="A.102.10B">#REF!</definedName>
    <definedName name="A.102.11" localSheetId="9">#REF!</definedName>
    <definedName name="A.102.11" localSheetId="12">#REF!</definedName>
    <definedName name="A.102.11" localSheetId="13">#REF!</definedName>
    <definedName name="A.102.11">#REF!</definedName>
    <definedName name="A.102.11B" localSheetId="9">#REF!</definedName>
    <definedName name="A.102.11B" localSheetId="12">#REF!</definedName>
    <definedName name="A.102.11B" localSheetId="13">#REF!</definedName>
    <definedName name="A.102.11B">#REF!</definedName>
    <definedName name="A.102.11E" localSheetId="9">#REF!</definedName>
    <definedName name="A.102.11E" localSheetId="12">#REF!</definedName>
    <definedName name="A.102.11E" localSheetId="13">#REF!</definedName>
    <definedName name="A.102.11E">#REF!</definedName>
    <definedName name="A.102.12" localSheetId="9">#REF!</definedName>
    <definedName name="A.102.12" localSheetId="12">#REF!</definedName>
    <definedName name="A.102.12" localSheetId="13">#REF!</definedName>
    <definedName name="A.102.12">#REF!</definedName>
    <definedName name="A.102.12B" localSheetId="9">#REF!</definedName>
    <definedName name="A.102.12B" localSheetId="12">#REF!</definedName>
    <definedName name="A.102.12B" localSheetId="13">#REF!</definedName>
    <definedName name="A.102.12B">#REF!</definedName>
    <definedName name="A.102.12E" localSheetId="9">#REF!</definedName>
    <definedName name="A.102.12E" localSheetId="12">#REF!</definedName>
    <definedName name="A.102.12E" localSheetId="13">#REF!</definedName>
    <definedName name="A.102.12E">#REF!</definedName>
    <definedName name="A.102.1B" localSheetId="9">#REF!</definedName>
    <definedName name="A.102.1B" localSheetId="12">#REF!</definedName>
    <definedName name="A.102.1B" localSheetId="13">#REF!</definedName>
    <definedName name="A.102.1B">#REF!</definedName>
    <definedName name="A.102.1E" localSheetId="9">#REF!</definedName>
    <definedName name="A.102.1E" localSheetId="12">#REF!</definedName>
    <definedName name="A.102.1E" localSheetId="13">#REF!</definedName>
    <definedName name="A.102.1E">#REF!</definedName>
    <definedName name="A.102.2" localSheetId="9">#REF!</definedName>
    <definedName name="A.102.2" localSheetId="12">#REF!</definedName>
    <definedName name="A.102.2" localSheetId="13">#REF!</definedName>
    <definedName name="A.102.2">#REF!</definedName>
    <definedName name="A.102.2B" localSheetId="9">#REF!</definedName>
    <definedName name="A.102.2B" localSheetId="12">#REF!</definedName>
    <definedName name="A.102.2B" localSheetId="13">#REF!</definedName>
    <definedName name="A.102.2B">#REF!</definedName>
    <definedName name="A.102.2E" localSheetId="9">#REF!</definedName>
    <definedName name="A.102.2E" localSheetId="12">#REF!</definedName>
    <definedName name="A.102.2E" localSheetId="13">#REF!</definedName>
    <definedName name="A.102.2E">#REF!</definedName>
    <definedName name="A.102.3" localSheetId="9">#REF!</definedName>
    <definedName name="A.102.3" localSheetId="12">#REF!</definedName>
    <definedName name="A.102.3" localSheetId="13">#REF!</definedName>
    <definedName name="A.102.3">#REF!</definedName>
    <definedName name="A.102.3B" localSheetId="9">#REF!</definedName>
    <definedName name="A.102.3B" localSheetId="12">#REF!</definedName>
    <definedName name="A.102.3B" localSheetId="13">#REF!</definedName>
    <definedName name="A.102.3B">#REF!</definedName>
    <definedName name="A.102.3E" localSheetId="9">#REF!</definedName>
    <definedName name="A.102.3E" localSheetId="12">#REF!</definedName>
    <definedName name="A.102.3E" localSheetId="13">#REF!</definedName>
    <definedName name="A.102.3E">#REF!</definedName>
    <definedName name="A.102.8" localSheetId="9">#REF!</definedName>
    <definedName name="A.102.8" localSheetId="12">#REF!</definedName>
    <definedName name="A.102.8" localSheetId="13">#REF!</definedName>
    <definedName name="A.102.8">#REF!</definedName>
    <definedName name="A.102.8B" localSheetId="9">#REF!</definedName>
    <definedName name="A.102.8B" localSheetId="12">#REF!</definedName>
    <definedName name="A.102.8B" localSheetId="13">#REF!</definedName>
    <definedName name="A.102.8B">#REF!</definedName>
    <definedName name="A.102.8E" localSheetId="9">#REF!</definedName>
    <definedName name="A.102.8E" localSheetId="12">#REF!</definedName>
    <definedName name="A.102.8E" localSheetId="13">#REF!</definedName>
    <definedName name="A.102.8E">#REF!</definedName>
    <definedName name="A.102.9" localSheetId="9">#REF!</definedName>
    <definedName name="A.102.9" localSheetId="12">#REF!</definedName>
    <definedName name="A.102.9" localSheetId="13">#REF!</definedName>
    <definedName name="A.102.9">#REF!</definedName>
    <definedName name="A.102.9B" localSheetId="9">#REF!</definedName>
    <definedName name="A.102.9B" localSheetId="12">#REF!</definedName>
    <definedName name="A.102.9B" localSheetId="13">#REF!</definedName>
    <definedName name="A.102.9B">#REF!</definedName>
    <definedName name="A.102.9E" localSheetId="9">#REF!</definedName>
    <definedName name="A.102.9E" localSheetId="12">#REF!</definedName>
    <definedName name="A.102.9E" localSheetId="13">#REF!</definedName>
    <definedName name="A.102.9E">#REF!</definedName>
    <definedName name="A.102.B" localSheetId="9">#REF!</definedName>
    <definedName name="A.102.B" localSheetId="12">#REF!</definedName>
    <definedName name="A.102.B" localSheetId="13">#REF!</definedName>
    <definedName name="A.102.B">#REF!</definedName>
    <definedName name="A.103" localSheetId="9">#REF!</definedName>
    <definedName name="A.103" localSheetId="12">#REF!</definedName>
    <definedName name="A.103" localSheetId="13">#REF!</definedName>
    <definedName name="A.103">#REF!</definedName>
    <definedName name="A.103.17" localSheetId="9">#REF!</definedName>
    <definedName name="A.103.17" localSheetId="12">#REF!</definedName>
    <definedName name="A.103.17" localSheetId="13">#REF!</definedName>
    <definedName name="A.103.17">#REF!</definedName>
    <definedName name="A.103.17B" localSheetId="9">#REF!</definedName>
    <definedName name="A.103.17B" localSheetId="12">#REF!</definedName>
    <definedName name="A.103.17B" localSheetId="13">#REF!</definedName>
    <definedName name="A.103.17B">#REF!</definedName>
    <definedName name="A.103.17E" localSheetId="9">#REF!</definedName>
    <definedName name="A.103.17E" localSheetId="12">#REF!</definedName>
    <definedName name="A.103.17E" localSheetId="13">#REF!</definedName>
    <definedName name="A.103.17E">#REF!</definedName>
    <definedName name="A.103.19" localSheetId="9">#REF!</definedName>
    <definedName name="A.103.19" localSheetId="12">#REF!</definedName>
    <definedName name="A.103.19" localSheetId="13">#REF!</definedName>
    <definedName name="A.103.19">#REF!</definedName>
    <definedName name="A.103.19B" localSheetId="9">#REF!</definedName>
    <definedName name="A.103.19B" localSheetId="12">#REF!</definedName>
    <definedName name="A.103.19B" localSheetId="13">#REF!</definedName>
    <definedName name="A.103.19B">#REF!</definedName>
    <definedName name="A.103.19E" localSheetId="9">#REF!</definedName>
    <definedName name="A.103.19E" localSheetId="12">#REF!</definedName>
    <definedName name="A.103.19E" localSheetId="13">#REF!</definedName>
    <definedName name="A.103.19E">#REF!</definedName>
    <definedName name="A.103.4" localSheetId="9">#REF!</definedName>
    <definedName name="A.103.4" localSheetId="12">#REF!</definedName>
    <definedName name="A.103.4" localSheetId="13">#REF!</definedName>
    <definedName name="A.103.4">#REF!</definedName>
    <definedName name="A.103.4B" localSheetId="9">#REF!</definedName>
    <definedName name="A.103.4B" localSheetId="12">#REF!</definedName>
    <definedName name="A.103.4B" localSheetId="13">#REF!</definedName>
    <definedName name="A.103.4B">#REF!</definedName>
    <definedName name="A.103.4E" localSheetId="9">#REF!</definedName>
    <definedName name="A.103.4E" localSheetId="12">#REF!</definedName>
    <definedName name="A.103.4E" localSheetId="13">#REF!</definedName>
    <definedName name="A.103.4E">#REF!</definedName>
    <definedName name="A.103.6" localSheetId="9">#REF!</definedName>
    <definedName name="A.103.6" localSheetId="12">#REF!</definedName>
    <definedName name="A.103.6" localSheetId="13">#REF!</definedName>
    <definedName name="A.103.6">#REF!</definedName>
    <definedName name="A.103.6B" localSheetId="9">#REF!</definedName>
    <definedName name="A.103.6B" localSheetId="12">#REF!</definedName>
    <definedName name="A.103.6B" localSheetId="13">#REF!</definedName>
    <definedName name="A.103.6B">#REF!</definedName>
    <definedName name="A.103.6E" localSheetId="9">#REF!</definedName>
    <definedName name="A.103.6E" localSheetId="12">#REF!</definedName>
    <definedName name="A.103.6E" localSheetId="13">#REF!</definedName>
    <definedName name="A.103.6E">#REF!</definedName>
    <definedName name="A.103.9" localSheetId="9">#REF!</definedName>
    <definedName name="A.103.9" localSheetId="12">#REF!</definedName>
    <definedName name="A.103.9" localSheetId="13">#REF!</definedName>
    <definedName name="A.103.9">#REF!</definedName>
    <definedName name="A.103.9B" localSheetId="9">#REF!</definedName>
    <definedName name="A.103.9B" localSheetId="12">#REF!</definedName>
    <definedName name="A.103.9B" localSheetId="13">#REF!</definedName>
    <definedName name="A.103.9B">#REF!</definedName>
    <definedName name="A.103.9E" localSheetId="9">#REF!</definedName>
    <definedName name="A.103.9E" localSheetId="12">#REF!</definedName>
    <definedName name="A.103.9E" localSheetId="13">#REF!</definedName>
    <definedName name="A.103.9E">#REF!</definedName>
    <definedName name="A.103.B" localSheetId="9">#REF!</definedName>
    <definedName name="A.103.B" localSheetId="12">#REF!</definedName>
    <definedName name="A.103.B" localSheetId="13">#REF!</definedName>
    <definedName name="A.103.B">#REF!</definedName>
    <definedName name="A.105" localSheetId="9">#REF!</definedName>
    <definedName name="A.105" localSheetId="12">#REF!</definedName>
    <definedName name="A.105" localSheetId="13">#REF!</definedName>
    <definedName name="A.105">#REF!</definedName>
    <definedName name="A.105.1" localSheetId="9">#REF!</definedName>
    <definedName name="A.105.1" localSheetId="12">#REF!</definedName>
    <definedName name="A.105.1" localSheetId="13">#REF!</definedName>
    <definedName name="A.105.1">#REF!</definedName>
    <definedName name="A.105.1B" localSheetId="9">#REF!</definedName>
    <definedName name="A.105.1B" localSheetId="12">#REF!</definedName>
    <definedName name="A.105.1B" localSheetId="13">#REF!</definedName>
    <definedName name="A.105.1B">#REF!</definedName>
    <definedName name="A.105.1E" localSheetId="9">#REF!</definedName>
    <definedName name="A.105.1E" localSheetId="12">#REF!</definedName>
    <definedName name="A.105.1E" localSheetId="13">#REF!</definedName>
    <definedName name="A.105.1E">#REF!</definedName>
    <definedName name="A.105.20" localSheetId="9">#REF!</definedName>
    <definedName name="A.105.20" localSheetId="12">#REF!</definedName>
    <definedName name="A.105.20" localSheetId="13">#REF!</definedName>
    <definedName name="A.105.20">#REF!</definedName>
    <definedName name="A.105.20B" localSheetId="9">#REF!</definedName>
    <definedName name="A.105.20B" localSheetId="12">#REF!</definedName>
    <definedName name="A.105.20B" localSheetId="13">#REF!</definedName>
    <definedName name="A.105.20B">#REF!</definedName>
    <definedName name="A.105.20E" localSheetId="9">#REF!</definedName>
    <definedName name="A.105.20E" localSheetId="12">#REF!</definedName>
    <definedName name="A.105.20E" localSheetId="13">#REF!</definedName>
    <definedName name="A.105.20E">#REF!</definedName>
    <definedName name="A.105.B" localSheetId="9">#REF!</definedName>
    <definedName name="A.105.B" localSheetId="12">#REF!</definedName>
    <definedName name="A.105.B" localSheetId="13">#REF!</definedName>
    <definedName name="A.105.B">#REF!</definedName>
    <definedName name="A.107" localSheetId="9">#REF!</definedName>
    <definedName name="A.107" localSheetId="12">#REF!</definedName>
    <definedName name="A.107" localSheetId="13">#REF!</definedName>
    <definedName name="A.107">#REF!</definedName>
    <definedName name="A.107.1" localSheetId="9">#REF!</definedName>
    <definedName name="A.107.1" localSheetId="12">#REF!</definedName>
    <definedName name="A.107.1" localSheetId="13">#REF!</definedName>
    <definedName name="A.107.1">#REF!</definedName>
    <definedName name="A.107.11" localSheetId="9">#REF!</definedName>
    <definedName name="A.107.11" localSheetId="12">#REF!</definedName>
    <definedName name="A.107.11" localSheetId="13">#REF!</definedName>
    <definedName name="A.107.11">#REF!</definedName>
    <definedName name="A.107.11B" localSheetId="9">#REF!</definedName>
    <definedName name="A.107.11B" localSheetId="12">#REF!</definedName>
    <definedName name="A.107.11B" localSheetId="13">#REF!</definedName>
    <definedName name="A.107.11B">#REF!</definedName>
    <definedName name="A.107.15" localSheetId="9">#REF!</definedName>
    <definedName name="A.107.15" localSheetId="12">#REF!</definedName>
    <definedName name="A.107.15" localSheetId="13">#REF!</definedName>
    <definedName name="A.107.15">#REF!</definedName>
    <definedName name="A.107.15B" localSheetId="9">#REF!</definedName>
    <definedName name="A.107.15B" localSheetId="12">#REF!</definedName>
    <definedName name="A.107.15B" localSheetId="13">#REF!</definedName>
    <definedName name="A.107.15B">#REF!</definedName>
    <definedName name="A.107.16" localSheetId="9">#REF!</definedName>
    <definedName name="A.107.16" localSheetId="12">#REF!</definedName>
    <definedName name="A.107.16" localSheetId="13">#REF!</definedName>
    <definedName name="A.107.16">#REF!</definedName>
    <definedName name="A.107.16B" localSheetId="9">#REF!</definedName>
    <definedName name="A.107.16B" localSheetId="12">#REF!</definedName>
    <definedName name="A.107.16B" localSheetId="13">#REF!</definedName>
    <definedName name="A.107.16B">#REF!</definedName>
    <definedName name="A.107.17" localSheetId="9">#REF!</definedName>
    <definedName name="A.107.17" localSheetId="12">#REF!</definedName>
    <definedName name="A.107.17" localSheetId="13">#REF!</definedName>
    <definedName name="A.107.17">#REF!</definedName>
    <definedName name="A.107.18" localSheetId="9">#REF!</definedName>
    <definedName name="A.107.18" localSheetId="12">#REF!</definedName>
    <definedName name="A.107.18" localSheetId="13">#REF!</definedName>
    <definedName name="A.107.18">#REF!</definedName>
    <definedName name="A.107.18B" localSheetId="9">#REF!</definedName>
    <definedName name="A.107.18B" localSheetId="12">#REF!</definedName>
    <definedName name="A.107.18B" localSheetId="13">#REF!</definedName>
    <definedName name="A.107.18B">#REF!</definedName>
    <definedName name="A.107.19" localSheetId="9">#REF!</definedName>
    <definedName name="A.107.19" localSheetId="12">#REF!</definedName>
    <definedName name="A.107.19" localSheetId="13">#REF!</definedName>
    <definedName name="A.107.19">#REF!</definedName>
    <definedName name="A.107.19B" localSheetId="9">#REF!</definedName>
    <definedName name="A.107.19B" localSheetId="12">#REF!</definedName>
    <definedName name="A.107.19B" localSheetId="13">#REF!</definedName>
    <definedName name="A.107.19B">#REF!</definedName>
    <definedName name="A.107.1B" localSheetId="9">#REF!</definedName>
    <definedName name="A.107.1B" localSheetId="12">#REF!</definedName>
    <definedName name="A.107.1B" localSheetId="13">#REF!</definedName>
    <definedName name="A.107.1B">#REF!</definedName>
    <definedName name="A.107.1E" localSheetId="9">#REF!</definedName>
    <definedName name="A.107.1E" localSheetId="12">#REF!</definedName>
    <definedName name="A.107.1E" localSheetId="13">#REF!</definedName>
    <definedName name="A.107.1E">#REF!</definedName>
    <definedName name="A.107.20" localSheetId="9">#REF!</definedName>
    <definedName name="A.107.20" localSheetId="12">#REF!</definedName>
    <definedName name="A.107.20" localSheetId="13">#REF!</definedName>
    <definedName name="A.107.20">#REF!</definedName>
    <definedName name="A.107.20B" localSheetId="9">#REF!</definedName>
    <definedName name="A.107.20B" localSheetId="12">#REF!</definedName>
    <definedName name="A.107.20B" localSheetId="13">#REF!</definedName>
    <definedName name="A.107.20B">#REF!</definedName>
    <definedName name="A.107.21" localSheetId="9">#REF!</definedName>
    <definedName name="A.107.21" localSheetId="12">#REF!</definedName>
    <definedName name="A.107.21" localSheetId="13">#REF!</definedName>
    <definedName name="A.107.21">#REF!</definedName>
    <definedName name="A.107.21B" localSheetId="9">#REF!</definedName>
    <definedName name="A.107.21B" localSheetId="12">#REF!</definedName>
    <definedName name="A.107.21B" localSheetId="13">#REF!</definedName>
    <definedName name="A.107.21B">#REF!</definedName>
    <definedName name="A.107.5" localSheetId="9">#REF!</definedName>
    <definedName name="A.107.5" localSheetId="12">#REF!</definedName>
    <definedName name="A.107.5" localSheetId="13">#REF!</definedName>
    <definedName name="A.107.5">#REF!</definedName>
    <definedName name="A.107.5B" localSheetId="9">#REF!</definedName>
    <definedName name="A.107.5B" localSheetId="12">#REF!</definedName>
    <definedName name="A.107.5B" localSheetId="13">#REF!</definedName>
    <definedName name="A.107.5B">#REF!</definedName>
    <definedName name="A.107.5E" localSheetId="9">#REF!</definedName>
    <definedName name="A.107.5E" localSheetId="12">#REF!</definedName>
    <definedName name="A.107.5E" localSheetId="13">#REF!</definedName>
    <definedName name="A.107.5E">#REF!</definedName>
    <definedName name="A.107.B" localSheetId="9">#REF!</definedName>
    <definedName name="A.107.B" localSheetId="12">#REF!</definedName>
    <definedName name="A.107.B" localSheetId="13">#REF!</definedName>
    <definedName name="A.107.B">#REF!</definedName>
    <definedName name="A.110" localSheetId="9">#REF!</definedName>
    <definedName name="A.110" localSheetId="12">#REF!</definedName>
    <definedName name="A.110" localSheetId="13">#REF!</definedName>
    <definedName name="A.110">#REF!</definedName>
    <definedName name="A.110.1" localSheetId="9">#REF!</definedName>
    <definedName name="A.110.1" localSheetId="12">#REF!</definedName>
    <definedName name="A.110.1" localSheetId="13">#REF!</definedName>
    <definedName name="A.110.1">#REF!</definedName>
    <definedName name="A.110.10" localSheetId="9">#REF!</definedName>
    <definedName name="A.110.10" localSheetId="12">#REF!</definedName>
    <definedName name="A.110.10" localSheetId="13">#REF!</definedName>
    <definedName name="A.110.10">#REF!</definedName>
    <definedName name="A.110.10B" localSheetId="9">#REF!</definedName>
    <definedName name="A.110.10B" localSheetId="12">#REF!</definedName>
    <definedName name="A.110.10B" localSheetId="13">#REF!</definedName>
    <definedName name="A.110.10B">#REF!</definedName>
    <definedName name="A.110.10E" localSheetId="9">#REF!</definedName>
    <definedName name="A.110.10E" localSheetId="12">#REF!</definedName>
    <definedName name="A.110.10E" localSheetId="13">#REF!</definedName>
    <definedName name="A.110.10E">#REF!</definedName>
    <definedName name="A.110.11" localSheetId="9">#REF!</definedName>
    <definedName name="A.110.11" localSheetId="12">#REF!</definedName>
    <definedName name="A.110.11" localSheetId="13">#REF!</definedName>
    <definedName name="A.110.11">#REF!</definedName>
    <definedName name="A.110.11B" localSheetId="9">#REF!</definedName>
    <definedName name="A.110.11B" localSheetId="12">#REF!</definedName>
    <definedName name="A.110.11B" localSheetId="13">#REF!</definedName>
    <definedName name="A.110.11B">#REF!</definedName>
    <definedName name="A.110.11E" localSheetId="9">#REF!</definedName>
    <definedName name="A.110.11E" localSheetId="12">#REF!</definedName>
    <definedName name="A.110.11E" localSheetId="13">#REF!</definedName>
    <definedName name="A.110.11E">#REF!</definedName>
    <definedName name="A.110.12" localSheetId="9">#REF!</definedName>
    <definedName name="A.110.12" localSheetId="12">#REF!</definedName>
    <definedName name="A.110.12" localSheetId="13">#REF!</definedName>
    <definedName name="A.110.12">#REF!</definedName>
    <definedName name="A.110.12B" localSheetId="9">#REF!</definedName>
    <definedName name="A.110.12B" localSheetId="12">#REF!</definedName>
    <definedName name="A.110.12B" localSheetId="13">#REF!</definedName>
    <definedName name="A.110.12B">#REF!</definedName>
    <definedName name="A.110.12E" localSheetId="9">#REF!</definedName>
    <definedName name="A.110.12E" localSheetId="12">#REF!</definedName>
    <definedName name="A.110.12E" localSheetId="13">#REF!</definedName>
    <definedName name="A.110.12E">#REF!</definedName>
    <definedName name="A.110.13" localSheetId="9">#REF!</definedName>
    <definedName name="A.110.13" localSheetId="12">#REF!</definedName>
    <definedName name="A.110.13" localSheetId="13">#REF!</definedName>
    <definedName name="A.110.13">#REF!</definedName>
    <definedName name="A.110.13B" localSheetId="9">#REF!</definedName>
    <definedName name="A.110.13B" localSheetId="12">#REF!</definedName>
    <definedName name="A.110.13B" localSheetId="13">#REF!</definedName>
    <definedName name="A.110.13B">#REF!</definedName>
    <definedName name="A.110.13E" localSheetId="9">#REF!</definedName>
    <definedName name="A.110.13E" localSheetId="12">#REF!</definedName>
    <definedName name="A.110.13E" localSheetId="13">#REF!</definedName>
    <definedName name="A.110.13E">#REF!</definedName>
    <definedName name="A.110.14" localSheetId="9">#REF!</definedName>
    <definedName name="A.110.14" localSheetId="12">#REF!</definedName>
    <definedName name="A.110.14" localSheetId="13">#REF!</definedName>
    <definedName name="A.110.14">#REF!</definedName>
    <definedName name="A.110.14B" localSheetId="9">#REF!</definedName>
    <definedName name="A.110.14B" localSheetId="12">#REF!</definedName>
    <definedName name="A.110.14B" localSheetId="13">#REF!</definedName>
    <definedName name="A.110.14B">#REF!</definedName>
    <definedName name="A.110.14E" localSheetId="9">#REF!</definedName>
    <definedName name="A.110.14E" localSheetId="12">#REF!</definedName>
    <definedName name="A.110.14E" localSheetId="13">#REF!</definedName>
    <definedName name="A.110.14E">#REF!</definedName>
    <definedName name="A.110.15" localSheetId="9">#REF!</definedName>
    <definedName name="A.110.15" localSheetId="12">#REF!</definedName>
    <definedName name="A.110.15" localSheetId="13">#REF!</definedName>
    <definedName name="A.110.15">#REF!</definedName>
    <definedName name="A.110.15B" localSheetId="9">#REF!</definedName>
    <definedName name="A.110.15B" localSheetId="12">#REF!</definedName>
    <definedName name="A.110.15B" localSheetId="13">#REF!</definedName>
    <definedName name="A.110.15B">#REF!</definedName>
    <definedName name="A.110.15E" localSheetId="9">#REF!</definedName>
    <definedName name="A.110.15E" localSheetId="12">#REF!</definedName>
    <definedName name="A.110.15E" localSheetId="13">#REF!</definedName>
    <definedName name="A.110.15E">#REF!</definedName>
    <definedName name="A.110.16" localSheetId="9">#REF!</definedName>
    <definedName name="A.110.16" localSheetId="12">#REF!</definedName>
    <definedName name="A.110.16" localSheetId="13">#REF!</definedName>
    <definedName name="A.110.16">#REF!</definedName>
    <definedName name="A.110.16B" localSheetId="9">#REF!</definedName>
    <definedName name="A.110.16B" localSheetId="12">#REF!</definedName>
    <definedName name="A.110.16B" localSheetId="13">#REF!</definedName>
    <definedName name="A.110.16B">#REF!</definedName>
    <definedName name="A.110.16E" localSheetId="9">#REF!</definedName>
    <definedName name="A.110.16E" localSheetId="12">#REF!</definedName>
    <definedName name="A.110.16E" localSheetId="13">#REF!</definedName>
    <definedName name="A.110.16E">#REF!</definedName>
    <definedName name="A.110.17" localSheetId="9">#REF!</definedName>
    <definedName name="A.110.17" localSheetId="12">#REF!</definedName>
    <definedName name="A.110.17" localSheetId="13">#REF!</definedName>
    <definedName name="A.110.17">#REF!</definedName>
    <definedName name="A.110.17B" localSheetId="9">#REF!</definedName>
    <definedName name="A.110.17B" localSheetId="12">#REF!</definedName>
    <definedName name="A.110.17B" localSheetId="13">#REF!</definedName>
    <definedName name="A.110.17B">#REF!</definedName>
    <definedName name="A.110.17E" localSheetId="9">#REF!</definedName>
    <definedName name="A.110.17E" localSheetId="12">#REF!</definedName>
    <definedName name="A.110.17E" localSheetId="13">#REF!</definedName>
    <definedName name="A.110.17E">#REF!</definedName>
    <definedName name="A.110.1B" localSheetId="9">#REF!</definedName>
    <definedName name="A.110.1B" localSheetId="12">#REF!</definedName>
    <definedName name="A.110.1B" localSheetId="13">#REF!</definedName>
    <definedName name="A.110.1B">#REF!</definedName>
    <definedName name="A.110.1E" localSheetId="9">#REF!</definedName>
    <definedName name="A.110.1E" localSheetId="12">#REF!</definedName>
    <definedName name="A.110.1E" localSheetId="13">#REF!</definedName>
    <definedName name="A.110.1E">#REF!</definedName>
    <definedName name="A.110.8" localSheetId="9">#REF!</definedName>
    <definedName name="A.110.8" localSheetId="12">#REF!</definedName>
    <definedName name="A.110.8" localSheetId="13">#REF!</definedName>
    <definedName name="A.110.8">#REF!</definedName>
    <definedName name="A.110.8B" localSheetId="9">#REF!</definedName>
    <definedName name="A.110.8B" localSheetId="12">#REF!</definedName>
    <definedName name="A.110.8B" localSheetId="13">#REF!</definedName>
    <definedName name="A.110.8B">#REF!</definedName>
    <definedName name="A.110.8E" localSheetId="9">#REF!</definedName>
    <definedName name="A.110.8E" localSheetId="12">#REF!</definedName>
    <definedName name="A.110.8E" localSheetId="13">#REF!</definedName>
    <definedName name="A.110.8E">#REF!</definedName>
    <definedName name="A.110.9" localSheetId="9">#REF!</definedName>
    <definedName name="A.110.9" localSheetId="12">#REF!</definedName>
    <definedName name="A.110.9" localSheetId="13">#REF!</definedName>
    <definedName name="A.110.9">#REF!</definedName>
    <definedName name="A.110.9B" localSheetId="9">#REF!</definedName>
    <definedName name="A.110.9B" localSheetId="12">#REF!</definedName>
    <definedName name="A.110.9B" localSheetId="13">#REF!</definedName>
    <definedName name="A.110.9B">#REF!</definedName>
    <definedName name="A.110.9E" localSheetId="9">#REF!</definedName>
    <definedName name="A.110.9E" localSheetId="12">#REF!</definedName>
    <definedName name="A.110.9E" localSheetId="13">#REF!</definedName>
    <definedName name="A.110.9E">#REF!</definedName>
    <definedName name="A.110.B" localSheetId="9">#REF!</definedName>
    <definedName name="A.110.B" localSheetId="12">#REF!</definedName>
    <definedName name="A.110.B" localSheetId="13">#REF!</definedName>
    <definedName name="A.110.B">#REF!</definedName>
    <definedName name="A.111" localSheetId="9">#REF!</definedName>
    <definedName name="A.111" localSheetId="12">#REF!</definedName>
    <definedName name="A.111" localSheetId="13">#REF!</definedName>
    <definedName name="A.111">#REF!</definedName>
    <definedName name="A.111.1" localSheetId="9">#REF!</definedName>
    <definedName name="A.111.1" localSheetId="12">#REF!</definedName>
    <definedName name="A.111.1" localSheetId="13">#REF!</definedName>
    <definedName name="A.111.1">#REF!</definedName>
    <definedName name="A.111.18" localSheetId="9">#REF!</definedName>
    <definedName name="A.111.18" localSheetId="12">#REF!</definedName>
    <definedName name="A.111.18" localSheetId="13">#REF!</definedName>
    <definedName name="A.111.18">#REF!</definedName>
    <definedName name="A.111.18B" localSheetId="9">#REF!</definedName>
    <definedName name="A.111.18B" localSheetId="12">#REF!</definedName>
    <definedName name="A.111.18B" localSheetId="13">#REF!</definedName>
    <definedName name="A.111.18B">#REF!</definedName>
    <definedName name="A.111.18E" localSheetId="9">#REF!</definedName>
    <definedName name="A.111.18E" localSheetId="12">#REF!</definedName>
    <definedName name="A.111.18E" localSheetId="13">#REF!</definedName>
    <definedName name="A.111.18E">#REF!</definedName>
    <definedName name="A.111.19" localSheetId="9">#REF!</definedName>
    <definedName name="A.111.19" localSheetId="12">#REF!</definedName>
    <definedName name="A.111.19" localSheetId="13">#REF!</definedName>
    <definedName name="A.111.19">#REF!</definedName>
    <definedName name="A.111.19B" localSheetId="9">#REF!</definedName>
    <definedName name="A.111.19B" localSheetId="12">#REF!</definedName>
    <definedName name="A.111.19B" localSheetId="13">#REF!</definedName>
    <definedName name="A.111.19B">#REF!</definedName>
    <definedName name="A.111.19E" localSheetId="9">#REF!</definedName>
    <definedName name="A.111.19E" localSheetId="12">#REF!</definedName>
    <definedName name="A.111.19E" localSheetId="13">#REF!</definedName>
    <definedName name="A.111.19E">#REF!</definedName>
    <definedName name="A.111.1B" localSheetId="9">#REF!</definedName>
    <definedName name="A.111.1B" localSheetId="12">#REF!</definedName>
    <definedName name="A.111.1B" localSheetId="13">#REF!</definedName>
    <definedName name="A.111.1B">#REF!</definedName>
    <definedName name="A.111.1E" localSheetId="9">#REF!</definedName>
    <definedName name="A.111.1E" localSheetId="12">#REF!</definedName>
    <definedName name="A.111.1E" localSheetId="13">#REF!</definedName>
    <definedName name="A.111.1E">#REF!</definedName>
    <definedName name="A.111.B" localSheetId="9">#REF!</definedName>
    <definedName name="A.111.B" localSheetId="12">#REF!</definedName>
    <definedName name="A.111.B" localSheetId="13">#REF!</definedName>
    <definedName name="A.111.B">#REF!</definedName>
    <definedName name="A.112" localSheetId="9">#REF!</definedName>
    <definedName name="A.112" localSheetId="12">#REF!</definedName>
    <definedName name="A.112" localSheetId="13">#REF!</definedName>
    <definedName name="A.112">#REF!</definedName>
    <definedName name="A.112.1" localSheetId="9">#REF!</definedName>
    <definedName name="A.112.1" localSheetId="12">#REF!</definedName>
    <definedName name="A.112.1" localSheetId="13">#REF!</definedName>
    <definedName name="A.112.1">#REF!</definedName>
    <definedName name="A.112.11" localSheetId="9">#REF!</definedName>
    <definedName name="A.112.11" localSheetId="12">#REF!</definedName>
    <definedName name="A.112.11" localSheetId="13">#REF!</definedName>
    <definedName name="A.112.11">#REF!</definedName>
    <definedName name="A.112.11B" localSheetId="9">#REF!</definedName>
    <definedName name="A.112.11B" localSheetId="12">#REF!</definedName>
    <definedName name="A.112.11B" localSheetId="13">#REF!</definedName>
    <definedName name="A.112.11B">#REF!</definedName>
    <definedName name="A.112.11E" localSheetId="9">#REF!</definedName>
    <definedName name="A.112.11E" localSheetId="12">#REF!</definedName>
    <definedName name="A.112.11E" localSheetId="13">#REF!</definedName>
    <definedName name="A.112.11E">#REF!</definedName>
    <definedName name="A.112.1B" localSheetId="9">#REF!</definedName>
    <definedName name="A.112.1B" localSheetId="12">#REF!</definedName>
    <definedName name="A.112.1B" localSheetId="13">#REF!</definedName>
    <definedName name="A.112.1B">#REF!</definedName>
    <definedName name="A.112.1E" localSheetId="9">#REF!</definedName>
    <definedName name="A.112.1E" localSheetId="12">#REF!</definedName>
    <definedName name="A.112.1E" localSheetId="13">#REF!</definedName>
    <definedName name="A.112.1E">#REF!</definedName>
    <definedName name="A.112.B" localSheetId="9">#REF!</definedName>
    <definedName name="A.112.B" localSheetId="12">#REF!</definedName>
    <definedName name="A.112.B" localSheetId="13">#REF!</definedName>
    <definedName name="A.112.B">#REF!</definedName>
    <definedName name="A.17">#REF!</definedName>
    <definedName name="A.18">#REF!</definedName>
    <definedName name="A.1a">#REF!</definedName>
    <definedName name="A.1b">#REF!</definedName>
    <definedName name="A.2.01.b1.1">ANALISA_FIX!$H$149</definedName>
    <definedName name="A.2.01.b1.2">ANALISA_FIX!$H$175</definedName>
    <definedName name="A.2.01.b1.3">ANALISA_FIX!$H$201</definedName>
    <definedName name="A.2.01.c1.1">ANALISA_FIX!$H$227</definedName>
    <definedName name="A.2.01.c1.2">ANALISA_FIX!$H$253</definedName>
    <definedName name="A.2.02.1a.1">ANALISA_FIX!$H$1762</definedName>
    <definedName name="A.2.02.1a.6">ANALISA_FIX!$H$1789</definedName>
    <definedName name="A.2.02.1b.1">ANALISA_FIX!$H$1870</definedName>
    <definedName name="A.2.02.1b.6">ANALISA_FIX!$H$1897</definedName>
    <definedName name="A.2.02.1c.2">ANALISA_FIX!$H$1951</definedName>
    <definedName name="A.2.02.2a.1">ANALISA_FIX!$H$2060</definedName>
    <definedName name="A.2.02.2a.6">ANALISA_FIX!$H$2087</definedName>
    <definedName name="A.2.02.2b.1">ANALISA_FIX!$H$2141</definedName>
    <definedName name="A.2.02.2c.1">ANALISA_FIX!$H$2195</definedName>
    <definedName name="A.2.02.5c.1">ANALISA_FIX!$H$2814</definedName>
    <definedName name="A.2.02.5c.2">ANALISA_FIX!$H$2844</definedName>
    <definedName name="A.2.02.5d.3">ANALISA_FIX!$H$2902</definedName>
    <definedName name="A.2.03.1b.1">ANALISA_FIX!$H$3044</definedName>
    <definedName name="A.2.03.1c.1">ANALISA_FIX!$H$3099</definedName>
    <definedName name="A.2.03.2j.2">ANALISA_FIX!$H$3773</definedName>
    <definedName name="A.2.06.1">ANALISA_FIX!$H$3884</definedName>
    <definedName name="A.2.06.2">ANALISA_FIX!$H$3913</definedName>
    <definedName name="A.2.06.3">ANALISA_FIX!$H$3943</definedName>
    <definedName name="A.2.08.4a">ANALISA_FIX!$H$4144</definedName>
    <definedName name="A.2.08.6a">ANALISA_FIX!$H$4170</definedName>
    <definedName name="A.2.1" localSheetId="9">#REF!</definedName>
    <definedName name="A.2.1" localSheetId="12">#REF!</definedName>
    <definedName name="A.2.1" localSheetId="13">#REF!</definedName>
    <definedName name="A.2.1">#REF!</definedName>
    <definedName name="A.2.2" localSheetId="9">#REF!</definedName>
    <definedName name="A.2.2" localSheetId="12">#REF!</definedName>
    <definedName name="A.2.2" localSheetId="13">#REF!</definedName>
    <definedName name="A.2.2">#REF!</definedName>
    <definedName name="A.200.01.1">#REF!</definedName>
    <definedName name="A.200.02.1">#REF!</definedName>
    <definedName name="A.200.02.3">#REF!</definedName>
    <definedName name="A.200.02.4">#REF!</definedName>
    <definedName name="A.3">#REF!</definedName>
    <definedName name="A.3.01.1a.2">ANALISA_FIX!$H$279</definedName>
    <definedName name="A.3.01.1b.1">ANALISA_FIX!$H$305</definedName>
    <definedName name="A.3.01.1b.2">ANALISA_FIX!$H$331</definedName>
    <definedName name="A.3.01.1b.3">ANALISA_FIX!$H$357</definedName>
    <definedName name="A.3.01.1b.4">ANALISA_FIX!$H$383</definedName>
    <definedName name="A.3.01.1b.5">ANALISA_FIX!$H$409</definedName>
    <definedName name="A.3.01.1b.6">ANALISA_FIX!$H$435</definedName>
    <definedName name="A.3.01.1b.7">ANALISA_FIX!$H$461</definedName>
    <definedName name="A.3.01.1c.1">ANALISA_FIX!$H$487</definedName>
    <definedName name="A.3.01.1c.2">ANALISA_FIX!$H$513</definedName>
    <definedName name="A.3.01.1c.3">ANALISA_FIX!$H$539</definedName>
    <definedName name="A.3.01.1c.4">ANALISA_FIX!$H$565</definedName>
    <definedName name="A.3.01.1c.5">ANALISA_FIX!$H$591</definedName>
    <definedName name="A.3.01.1c.6">ANALISA_FIX!$H$617</definedName>
    <definedName name="A.3.01.1d.1">ANALISA_FIX!$H$643</definedName>
    <definedName name="A.3.01.1d.2">ANALISA_FIX!$H$669</definedName>
    <definedName name="A.3.01.1d.3">ANALISA_FIX!$H$695</definedName>
    <definedName name="A.3.01.1d.4">ANALISA_FIX!$H$721</definedName>
    <definedName name="A.3.01.1d.5">ANALISA_FIX!$H$747</definedName>
    <definedName name="A.3.01.1d.6">ANALISA_FIX!$H$773</definedName>
    <definedName name="A.3.01.1e.1">ANALISA_FIX!$H$799</definedName>
    <definedName name="A.3.01.1e.2">ANALISA_FIX!$H$825</definedName>
    <definedName name="A.3.01.1e.3">ANALISA_FIX!$H$851</definedName>
    <definedName name="A.3.01.1f.1">ANALISA_FIX!$H$877</definedName>
    <definedName name="A.3.01.1f.2">ANALISA_FIX!$H$903</definedName>
    <definedName name="A.3.01.1f.3">ANALISA_FIX!$H$929</definedName>
    <definedName name="A.3.01.1g.1.a">ANALISA_FIX!$H$955</definedName>
    <definedName name="A.3.01.1g.1.b">ANALISA_FIX!$H$981</definedName>
    <definedName name="A.3.01.1g.2.a">ANALISA_FIX!$H$1007</definedName>
    <definedName name="A.3.01.1g.2.b">ANALISA_FIX!$H$1033</definedName>
    <definedName name="A.3.01.1g.3.a">ANALISA_FIX!$H$1059</definedName>
    <definedName name="A.3.01.1g.3.b">ANALISA_FIX!$H$1085</definedName>
    <definedName name="A.3.01.2b.1">ANALISA_FIX!$H$1111</definedName>
    <definedName name="A.3.01.2b.2">ANALISA_FIX!$H$1137</definedName>
    <definedName name="A.3.01.2b.3">ANALISA_FIX!$H$1163</definedName>
    <definedName name="A.3.01.2d.2">ANALISA_FIX!$H$1189</definedName>
    <definedName name="A.3.01.2d.3">ANALISA_FIX!$H$1215</definedName>
    <definedName name="A.3.01.2d.5">ANALISA_FIX!$H$1241</definedName>
    <definedName name="A.3.02.1a">ANALISA_FIX!$H$1268</definedName>
    <definedName name="A.3.02.1b">ANALISA_FIX!$H$1295</definedName>
    <definedName name="A.3.02.1c">ANALISA_FIX!$H$1322</definedName>
    <definedName name="A.3.02.1d.1">ANALISA_FIX!$H$1349</definedName>
    <definedName name="A.3.02.1d.2">ANALISA_FIX!$H$1376</definedName>
    <definedName name="A.3.02.1d.3">ANALISA_FIX!$H$1405</definedName>
    <definedName name="A.3.02.1e.1">ANALISA_FIX!$H$1432</definedName>
    <definedName name="A.3.02.2a.1">ANALISA_FIX!$H$1459</definedName>
    <definedName name="A.3.02.2b.1">ANALISA_FIX!$H$1513</definedName>
    <definedName name="A.3.02.2b.2">ANALISA_FIX!$H$1541</definedName>
    <definedName name="A.3.02.2b.3">ANALISA_FIX!$H$1568</definedName>
    <definedName name="A.3.02.3a">ANALISA_FIX!$H$1595</definedName>
    <definedName name="A.3.02.3b">ANALISA_FIX!$H$1622</definedName>
    <definedName name="A.3.03.2c">ANALISA_FIX!$H$1653</definedName>
    <definedName name="A.3.03.4a">ANALISA_FIX!$H$1681</definedName>
    <definedName name="A.3.05.3a.1.b">ANALISA_FIX!$H$4334</definedName>
    <definedName name="A.3.05.3a.1.c">ANALISA_FIX!$H$4357</definedName>
    <definedName name="A.3.09.2a.1.a">ANALISA_FIX!$H$4199</definedName>
    <definedName name="A.3.09.2a.2.a">ANALISA_FIX!$H$4227</definedName>
    <definedName name="A.3.09.2b.1.a">ANALISA_FIX!$H$4255</definedName>
    <definedName name="A.3.09.2b.2.a">ANALISA_FIX!$H$4283</definedName>
    <definedName name="A.3.09.2b.3.a">ANALISA_FIX!$H$4311</definedName>
    <definedName name="A.3.1.2" localSheetId="9">#REF!</definedName>
    <definedName name="A.3.1.2" localSheetId="12">#REF!</definedName>
    <definedName name="A.3.1.2" localSheetId="13">#REF!</definedName>
    <definedName name="A.3.1.2">#REF!</definedName>
    <definedName name="A.3.2.1" localSheetId="9">#REF!</definedName>
    <definedName name="A.3.2.1" localSheetId="12">#REF!</definedName>
    <definedName name="A.3.2.1" localSheetId="13">#REF!</definedName>
    <definedName name="A.3.2.1">#REF!</definedName>
    <definedName name="A.3.2.2" localSheetId="9">#REF!</definedName>
    <definedName name="A.3.2.2" localSheetId="12">#REF!</definedName>
    <definedName name="A.3.2.2" localSheetId="13">#REF!</definedName>
    <definedName name="A.3.2.2">#REF!</definedName>
    <definedName name="A.300.01.1">#REF!</definedName>
    <definedName name="A.300.01.2">#REF!</definedName>
    <definedName name="A.400.01.1">#REF!</definedName>
    <definedName name="A.400.02.1">#REF!</definedName>
    <definedName name="A.400.02.11">#REF!</definedName>
    <definedName name="A.400.02.4">#REF!</definedName>
    <definedName name="A.400.02.6">#REF!</definedName>
    <definedName name="A.400.02.8">#REF!</definedName>
    <definedName name="A.430.02.2">#REF!</definedName>
    <definedName name="A.430.03.2">#REF!</definedName>
    <definedName name="A.500.01.4">#REF!</definedName>
    <definedName name="A.500.02.4">#REF!</definedName>
    <definedName name="A.500.04.1">#REF!</definedName>
    <definedName name="A.500.04.2">#REF!</definedName>
    <definedName name="A.6.1.2" localSheetId="9">#REF!</definedName>
    <definedName name="A.6.1.2" localSheetId="12">#REF!</definedName>
    <definedName name="A.6.1.2" localSheetId="13">#REF!</definedName>
    <definedName name="A.6.1.2">#REF!</definedName>
    <definedName name="A.6.3.5" localSheetId="9">#REF!</definedName>
    <definedName name="A.6.3.5" localSheetId="12">#REF!</definedName>
    <definedName name="A.6.3.5" localSheetId="13">#REF!</definedName>
    <definedName name="A.6.3.5">#REF!</definedName>
    <definedName name="A.600.01.1">#REF!</definedName>
    <definedName name="A.7.1.2.b" localSheetId="9">#REF!</definedName>
    <definedName name="A.7.1.2.b" localSheetId="12">#REF!</definedName>
    <definedName name="A.7.1.2.b" localSheetId="13">#REF!</definedName>
    <definedName name="A.7.1.2.b">#REF!</definedName>
    <definedName name="A.7.1.4" localSheetId="9">#REF!</definedName>
    <definedName name="A.7.1.4" localSheetId="12">#REF!</definedName>
    <definedName name="A.7.1.4" localSheetId="13">#REF!</definedName>
    <definedName name="A.7.1.4">#REF!</definedName>
    <definedName name="A.7.2" localSheetId="9">#REF!</definedName>
    <definedName name="A.7.2" localSheetId="12">#REF!</definedName>
    <definedName name="A.7.2" localSheetId="13">#REF!</definedName>
    <definedName name="A.7.2">#REF!</definedName>
    <definedName name="A.700.01.4">#REF!</definedName>
    <definedName name="A.700.03.1">#REF!</definedName>
    <definedName name="A.8.1.5" localSheetId="9">#REF!</definedName>
    <definedName name="A.8.1.5" localSheetId="12">#REF!</definedName>
    <definedName name="A.8.1.5" localSheetId="13">#REF!</definedName>
    <definedName name="A.8.1.5">#REF!</definedName>
    <definedName name="A.8.6.1.a" localSheetId="9">#REF!</definedName>
    <definedName name="A.8.6.1.a" localSheetId="12">#REF!</definedName>
    <definedName name="A.8.6.1.a" localSheetId="13">#REF!</definedName>
    <definedName name="A.8.6.1.a">#REF!</definedName>
    <definedName name="A.8.7.2" localSheetId="9">#REF!</definedName>
    <definedName name="A.8.7.2" localSheetId="12">#REF!</definedName>
    <definedName name="A.8.7.2" localSheetId="13">#REF!</definedName>
    <definedName name="A.8.7.2">#REF!</definedName>
    <definedName name="A.830.02.2">#REF!</definedName>
    <definedName name="A.830.03.1">#REF!</definedName>
    <definedName name="A.850.01.2">#REF!</definedName>
    <definedName name="A.850.03.1">#REF!</definedName>
    <definedName name="A.850.03.2">#REF!</definedName>
    <definedName name="A.850.03.3">#REF!</definedName>
    <definedName name="A.999.02">#REF!</definedName>
    <definedName name="A.999.04">#REF!</definedName>
    <definedName name="A.999.07">#REF!</definedName>
    <definedName name="A.999.08">#REF!</definedName>
    <definedName name="A.BM.01">#REF!</definedName>
    <definedName name="A.CJ.02">#REF!</definedName>
    <definedName name="A.G.01.1">#REF!</definedName>
    <definedName name="A.G.01.2">#REF!</definedName>
    <definedName name="A.G.01.3">#REF!</definedName>
    <definedName name="A.G.02.1">#REF!</definedName>
    <definedName name="A.G.02.2">#REF!</definedName>
    <definedName name="A.G.02.3">#REF!</definedName>
    <definedName name="A.J.04">#REF!</definedName>
    <definedName name="A.KJ.03">#REF!</definedName>
    <definedName name="A.KS.04">#REF!</definedName>
    <definedName name="A.PK.04">#REF!</definedName>
    <definedName name="A.PP.04">#REF!</definedName>
    <definedName name="A_1" localSheetId="9">#REF!</definedName>
    <definedName name="A_1" localSheetId="12">#REF!</definedName>
    <definedName name="A_1" localSheetId="14">#REF!</definedName>
    <definedName name="A_1" localSheetId="11">#REF!</definedName>
    <definedName name="A_1" localSheetId="10">#REF!</definedName>
    <definedName name="A_1" localSheetId="7">#REF!</definedName>
    <definedName name="A_1" localSheetId="8">#REF!</definedName>
    <definedName name="A_1" localSheetId="13">#REF!</definedName>
    <definedName name="A_1">#REF!</definedName>
    <definedName name="a_1.2bata1.3" localSheetId="9">#REF!</definedName>
    <definedName name="a_1.2bata1.3" localSheetId="12">#REF!</definedName>
    <definedName name="a_1.2bata1.3" localSheetId="13">#REF!</definedName>
    <definedName name="a_1.2bata1.3">#REF!</definedName>
    <definedName name="a_1.2bata1.4" localSheetId="9">#REF!</definedName>
    <definedName name="a_1.2bata1.4" localSheetId="12">#REF!</definedName>
    <definedName name="a_1.2bata1.4" localSheetId="13">#REF!</definedName>
    <definedName name="a_1.2bata1.4">#REF!</definedName>
    <definedName name="a_1.2bata1.5" localSheetId="9">#REF!</definedName>
    <definedName name="a_1.2bata1.5" localSheetId="12">#REF!</definedName>
    <definedName name="a_1.2bata1.5" localSheetId="13">#REF!</definedName>
    <definedName name="a_1.2bata1.5">#REF!</definedName>
    <definedName name="a_1.2bata1.6" localSheetId="9">#REF!</definedName>
    <definedName name="a_1.2bata1.6" localSheetId="12">#REF!</definedName>
    <definedName name="a_1.2bata1.6" localSheetId="13">#REF!</definedName>
    <definedName name="a_1.2bata1.6">#REF!</definedName>
    <definedName name="A_1_1" localSheetId="9">#REF!</definedName>
    <definedName name="A_1_1" localSheetId="12">#REF!</definedName>
    <definedName name="A_1_1" localSheetId="13">#REF!</definedName>
    <definedName name="A_1_1">#REF!</definedName>
    <definedName name="A_1_2">#REF!</definedName>
    <definedName name="A_1_3">#REF!</definedName>
    <definedName name="a_16">#REF!</definedName>
    <definedName name="A_2" localSheetId="9">#REF!</definedName>
    <definedName name="A_2" localSheetId="12">#REF!</definedName>
    <definedName name="A_2" localSheetId="14">#REF!</definedName>
    <definedName name="A_2" localSheetId="11">#REF!</definedName>
    <definedName name="A_2" localSheetId="10">#REF!</definedName>
    <definedName name="A_2" localSheetId="7">#REF!</definedName>
    <definedName name="A_2" localSheetId="8">#REF!</definedName>
    <definedName name="A_2" localSheetId="13">#REF!</definedName>
    <definedName name="A_2">#REF!</definedName>
    <definedName name="A_4" localSheetId="9">#REF!</definedName>
    <definedName name="A_4" localSheetId="12">#REF!</definedName>
    <definedName name="A_4" localSheetId="13">#REF!</definedName>
    <definedName name="A_4">#REF!</definedName>
    <definedName name="A_8">#REF!</definedName>
    <definedName name="A_8_2">#REF!</definedName>
    <definedName name="A_8_3">#REF!</definedName>
    <definedName name="A_9" localSheetId="9">#REF!</definedName>
    <definedName name="A_9" localSheetId="12">#REF!</definedName>
    <definedName name="A_9" localSheetId="13">#REF!</definedName>
    <definedName name="A_9">#REF!</definedName>
    <definedName name="A_9_2">#REF!</definedName>
    <definedName name="A_9_3">#REF!</definedName>
    <definedName name="a_a1">#REF!</definedName>
    <definedName name="a_a11" localSheetId="9">#REF!</definedName>
    <definedName name="a_a11" localSheetId="12">#REF!</definedName>
    <definedName name="a_a11" localSheetId="13">#REF!</definedName>
    <definedName name="a_a11">#REF!</definedName>
    <definedName name="a_a16" localSheetId="9">#REF!</definedName>
    <definedName name="a_a16" localSheetId="12">#REF!</definedName>
    <definedName name="a_a16" localSheetId="13">#REF!</definedName>
    <definedName name="a_a16">#REF!</definedName>
    <definedName name="a_a161" localSheetId="9">#REF!</definedName>
    <definedName name="a_a161" localSheetId="12">#REF!</definedName>
    <definedName name="a_a161" localSheetId="13">#REF!</definedName>
    <definedName name="a_a161">#REF!</definedName>
    <definedName name="a_acian" localSheetId="9">#REF!</definedName>
    <definedName name="a_acian" localSheetId="12">#REF!</definedName>
    <definedName name="a_acian" localSheetId="13">#REF!</definedName>
    <definedName name="a_acian">#REF!</definedName>
    <definedName name="a_air_kerja" localSheetId="9">#REF!</definedName>
    <definedName name="a_air_kerja" localSheetId="12">#REF!</definedName>
    <definedName name="a_air_kerja" localSheetId="13">#REF!</definedName>
    <definedName name="a_air_kerja">#REF!</definedName>
    <definedName name="a_arde" localSheetId="9">#REF!</definedName>
    <definedName name="a_arde" localSheetId="12">#REF!</definedName>
    <definedName name="a_arde" localSheetId="13">#REF!</definedName>
    <definedName name="a_arde">#REF!</definedName>
    <definedName name="a_bakmeter_PAM30x50" localSheetId="9">#REF!</definedName>
    <definedName name="a_bakmeter_PAM30x50" localSheetId="12">#REF!</definedName>
    <definedName name="a_bakmeter_PAM30x50" localSheetId="13">#REF!</definedName>
    <definedName name="a_bakmeter_PAM30x50">#REF!</definedName>
    <definedName name="a_baksampah_1x1x0.75" localSheetId="9">#REF!</definedName>
    <definedName name="a_baksampah_1x1x0.75" localSheetId="12">#REF!</definedName>
    <definedName name="a_baksampah_1x1x0.75" localSheetId="13">#REF!</definedName>
    <definedName name="a_baksampah_1x1x0.75">#REF!</definedName>
    <definedName name="a_balokanak_k.175" localSheetId="9">#REF!</definedName>
    <definedName name="a_balokanak_k.175" localSheetId="12">#REF!</definedName>
    <definedName name="a_balokanak_k.175" localSheetId="13">#REF!</definedName>
    <definedName name="a_balokanak_k.175">#REF!</definedName>
    <definedName name="a_balokanak_k.225" localSheetId="9">#REF!</definedName>
    <definedName name="a_balokanak_k.225" localSheetId="12">#REF!</definedName>
    <definedName name="a_balokanak_k.225" localSheetId="13">#REF!</definedName>
    <definedName name="a_balokanak_k.225">#REF!</definedName>
    <definedName name="a_balokanak_k.250" localSheetId="9">#REF!</definedName>
    <definedName name="a_balokanak_k.250" localSheetId="12">#REF!</definedName>
    <definedName name="a_balokanak_k.250" localSheetId="13">#REF!</definedName>
    <definedName name="a_balokanak_k.250">#REF!</definedName>
    <definedName name="a_balokanak_k.275" localSheetId="9">#REF!</definedName>
    <definedName name="a_balokanak_k.275" localSheetId="12">#REF!</definedName>
    <definedName name="a_balokanak_k.275" localSheetId="13">#REF!</definedName>
    <definedName name="a_balokanak_k.275">#REF!</definedName>
    <definedName name="a_balokanak_k.300" localSheetId="9">#REF!</definedName>
    <definedName name="a_balokanak_k.300" localSheetId="12">#REF!</definedName>
    <definedName name="a_balokanak_k.300" localSheetId="13">#REF!</definedName>
    <definedName name="a_balokanak_k.300">#REF!</definedName>
    <definedName name="a_balokanak_k.350" localSheetId="9">#REF!</definedName>
    <definedName name="a_balokanak_k.350" localSheetId="12">#REF!</definedName>
    <definedName name="a_balokanak_k.350" localSheetId="13">#REF!</definedName>
    <definedName name="a_balokanak_k.350">#REF!</definedName>
    <definedName name="a_balokinduk_k.175" localSheetId="9">#REF!</definedName>
    <definedName name="a_balokinduk_k.175" localSheetId="12">#REF!</definedName>
    <definedName name="a_balokinduk_k.175" localSheetId="13">#REF!</definedName>
    <definedName name="a_balokinduk_k.175">#REF!</definedName>
    <definedName name="a_balokinduk_k.225" localSheetId="9">#REF!</definedName>
    <definedName name="a_balokinduk_k.225" localSheetId="12">#REF!</definedName>
    <definedName name="a_balokinduk_k.225" localSheetId="13">#REF!</definedName>
    <definedName name="a_balokinduk_k.225">#REF!</definedName>
    <definedName name="a_balokinduk_k.250" localSheetId="9">#REF!</definedName>
    <definedName name="a_balokinduk_k.250" localSheetId="12">#REF!</definedName>
    <definedName name="a_balokinduk_k.250" localSheetId="13">#REF!</definedName>
    <definedName name="a_balokinduk_k.250">#REF!</definedName>
    <definedName name="a_balokinduk_k.275" localSheetId="9">#REF!</definedName>
    <definedName name="a_balokinduk_k.275" localSheetId="12">#REF!</definedName>
    <definedName name="a_balokinduk_k.275" localSheetId="13">#REF!</definedName>
    <definedName name="a_balokinduk_k.275">#REF!</definedName>
    <definedName name="a_balokinduk_k.300" localSheetId="9">#REF!</definedName>
    <definedName name="a_balokinduk_k.300" localSheetId="12">#REF!</definedName>
    <definedName name="a_balokinduk_k.300" localSheetId="13">#REF!</definedName>
    <definedName name="a_balokinduk_k.300">#REF!</definedName>
    <definedName name="a_balokinduk_k.350" localSheetId="9">#REF!</definedName>
    <definedName name="a_balokinduk_k.350" localSheetId="12">#REF!</definedName>
    <definedName name="a_balokinduk_k.350" localSheetId="13">#REF!</definedName>
    <definedName name="a_balokinduk_k.350">#REF!</definedName>
    <definedName name="a_batako_kpr1.3" localSheetId="9">#REF!</definedName>
    <definedName name="a_batako_kpr1.3" localSheetId="12">#REF!</definedName>
    <definedName name="a_batako_kpr1.3" localSheetId="13">#REF!</definedName>
    <definedName name="a_batako_kpr1.3">#REF!</definedName>
    <definedName name="a_batako_kpr1.4" localSheetId="9">#REF!</definedName>
    <definedName name="a_batako_kpr1.4" localSheetId="12">#REF!</definedName>
    <definedName name="a_batako_kpr1.4" localSheetId="13">#REF!</definedName>
    <definedName name="a_batako_kpr1.4">#REF!</definedName>
    <definedName name="a_batako_kpr1.5" localSheetId="9">#REF!</definedName>
    <definedName name="a_batako_kpr1.5" localSheetId="12">#REF!</definedName>
    <definedName name="a_batako_kpr1.5" localSheetId="13">#REF!</definedName>
    <definedName name="a_batako_kpr1.5">#REF!</definedName>
    <definedName name="a_batako_kpr1.6" localSheetId="9">#REF!</definedName>
    <definedName name="a_batako_kpr1.6" localSheetId="12">#REF!</definedName>
    <definedName name="a_batako_kpr1.6" localSheetId="13">#REF!</definedName>
    <definedName name="a_batako_kpr1.6">#REF!</definedName>
    <definedName name="a_batako_smn1.3" localSheetId="9">#REF!</definedName>
    <definedName name="a_batako_smn1.3" localSheetId="12">#REF!</definedName>
    <definedName name="a_batako_smn1.3" localSheetId="13">#REF!</definedName>
    <definedName name="a_batako_smn1.3">#REF!</definedName>
    <definedName name="a_batako_smn1.4" localSheetId="9">#REF!</definedName>
    <definedName name="a_batako_smn1.4" localSheetId="12">#REF!</definedName>
    <definedName name="a_batako_smn1.4" localSheetId="13">#REF!</definedName>
    <definedName name="a_batako_smn1.4">#REF!</definedName>
    <definedName name="a_batako_smn1.5" localSheetId="9">#REF!</definedName>
    <definedName name="a_batako_smn1.5" localSheetId="12">#REF!</definedName>
    <definedName name="a_batako_smn1.5" localSheetId="13">#REF!</definedName>
    <definedName name="a_batako_smn1.5">#REF!</definedName>
    <definedName name="a_batako_smn1.6" localSheetId="9">#REF!</definedName>
    <definedName name="a_batako_smn1.6" localSheetId="12">#REF!</definedName>
    <definedName name="a_batako_smn1.6" localSheetId="13">#REF!</definedName>
    <definedName name="a_batako_smn1.6">#REF!</definedName>
    <definedName name="A_Bekisting_Biasa">#REF!</definedName>
    <definedName name="a_bekistingbalok_2xpapan2.20" localSheetId="9">#REF!</definedName>
    <definedName name="a_bekistingbalok_2xpapan2.20" localSheetId="12">#REF!</definedName>
    <definedName name="a_bekistingbalok_2xpapan2.20" localSheetId="13">#REF!</definedName>
    <definedName name="a_bekistingbalok_2xpapan2.20">#REF!</definedName>
    <definedName name="a_bekistingbalok_2xtripleks12" localSheetId="9">#REF!</definedName>
    <definedName name="a_bekistingbalok_2xtripleks12" localSheetId="12">#REF!</definedName>
    <definedName name="a_bekistingbalok_2xtripleks12" localSheetId="13">#REF!</definedName>
    <definedName name="a_bekistingbalok_2xtripleks12">#REF!</definedName>
    <definedName name="a_bekistingbalok_2xtripleks9" localSheetId="9">#REF!</definedName>
    <definedName name="a_bekistingbalok_2xtripleks9" localSheetId="12">#REF!</definedName>
    <definedName name="a_bekistingbalok_2xtripleks9" localSheetId="13">#REF!</definedName>
    <definedName name="a_bekistingbalok_2xtripleks9">#REF!</definedName>
    <definedName name="a_bekistingkolom_2xpapan2.20" localSheetId="9">#REF!</definedName>
    <definedName name="a_bekistingkolom_2xpapan2.20" localSheetId="12">#REF!</definedName>
    <definedName name="a_bekistingkolom_2xpapan2.20" localSheetId="13">#REF!</definedName>
    <definedName name="a_bekistingkolom_2xpapan2.20">#REF!</definedName>
    <definedName name="a_bekistingkolom_2xtripleks12" localSheetId="9">#REF!</definedName>
    <definedName name="a_bekistingkolom_2xtripleks12" localSheetId="12">#REF!</definedName>
    <definedName name="a_bekistingkolom_2xtripleks12" localSheetId="13">#REF!</definedName>
    <definedName name="a_bekistingkolom_2xtripleks12">#REF!</definedName>
    <definedName name="a_bekistingkolom_2xtripleks9" localSheetId="9">#REF!</definedName>
    <definedName name="a_bekistingkolom_2xtripleks9" localSheetId="12">#REF!</definedName>
    <definedName name="a_bekistingkolom_2xtripleks9" localSheetId="13">#REF!</definedName>
    <definedName name="a_bekistingkolom_2xtripleks9">#REF!</definedName>
    <definedName name="a_bekistingplat_2xpapan2.20" localSheetId="9">#REF!</definedName>
    <definedName name="a_bekistingplat_2xpapan2.20" localSheetId="12">#REF!</definedName>
    <definedName name="a_bekistingplat_2xpapan2.20" localSheetId="13">#REF!</definedName>
    <definedName name="a_bekistingplat_2xpapan2.20">#REF!</definedName>
    <definedName name="a_bekistingplat_2xtripleks12" localSheetId="9">#REF!</definedName>
    <definedName name="a_bekistingplat_2xtripleks12" localSheetId="12">#REF!</definedName>
    <definedName name="a_bekistingplat_2xtripleks12" localSheetId="13">#REF!</definedName>
    <definedName name="a_bekistingplat_2xtripleks12">#REF!</definedName>
    <definedName name="a_bekistingplat_2xtripleks9" localSheetId="9">#REF!</definedName>
    <definedName name="a_bekistingplat_2xtripleks9" localSheetId="12">#REF!</definedName>
    <definedName name="a_bekistingplat_2xtripleks9" localSheetId="13">#REF!</definedName>
    <definedName name="a_bekistingplat_2xtripleks9">#REF!</definedName>
    <definedName name="a_bekistingpoer_2xpapan2.20" localSheetId="9">#REF!</definedName>
    <definedName name="a_bekistingpoer_2xpapan2.20" localSheetId="12">#REF!</definedName>
    <definedName name="a_bekistingpoer_2xpapan2.20" localSheetId="13">#REF!</definedName>
    <definedName name="a_bekistingpoer_2xpapan2.20">#REF!</definedName>
    <definedName name="a_bekistingpoer_2xtripleks12" localSheetId="9">#REF!</definedName>
    <definedName name="a_bekistingpoer_2xtripleks12" localSheetId="12">#REF!</definedName>
    <definedName name="a_bekistingpoer_2xtripleks12" localSheetId="13">#REF!</definedName>
    <definedName name="a_bekistingpoer_2xtripleks12">#REF!</definedName>
    <definedName name="a_bekistingpoer_2xtripleks9" localSheetId="9">#REF!</definedName>
    <definedName name="a_bekistingpoer_2xtripleks9" localSheetId="12">#REF!</definedName>
    <definedName name="a_bekistingpoer_2xtripleks9" localSheetId="13">#REF!</definedName>
    <definedName name="a_bekistingpoer_2xtripleks9">#REF!</definedName>
    <definedName name="a_bekistingpraktis" localSheetId="9">#REF!</definedName>
    <definedName name="a_bekistingpraktis" localSheetId="12">#REF!</definedName>
    <definedName name="a_bekistingpraktis" localSheetId="13">#REF!</definedName>
    <definedName name="a_bekistingpraktis">#REF!</definedName>
    <definedName name="a_bekistingsloof_2xpapan2.20" localSheetId="9">#REF!</definedName>
    <definedName name="a_bekistingsloof_2xpapan2.20" localSheetId="12">#REF!</definedName>
    <definedName name="a_bekistingsloof_2xpapan2.20" localSheetId="13">#REF!</definedName>
    <definedName name="a_bekistingsloof_2xpapan2.20">#REF!</definedName>
    <definedName name="a_bekistingsloof_2xtripleks12" localSheetId="9">#REF!</definedName>
    <definedName name="a_bekistingsloof_2xtripleks12" localSheetId="12">#REF!</definedName>
    <definedName name="a_bekistingsloof_2xtripleks12" localSheetId="13">#REF!</definedName>
    <definedName name="a_bekistingsloof_2xtripleks12">#REF!</definedName>
    <definedName name="a_bekistingsloof_2xtripleks9" localSheetId="9">#REF!</definedName>
    <definedName name="a_bekistingsloof_2xtripleks9" localSheetId="12">#REF!</definedName>
    <definedName name="a_bekistingsloof_2xtripleks9" localSheetId="13">#REF!</definedName>
    <definedName name="a_bekistingsloof_2xtripleks9">#REF!</definedName>
    <definedName name="a_bekistingtangga_2xpapan2.20" localSheetId="9">#REF!</definedName>
    <definedName name="a_bekistingtangga_2xpapan2.20" localSheetId="12">#REF!</definedName>
    <definedName name="a_bekistingtangga_2xpapan2.20" localSheetId="13">#REF!</definedName>
    <definedName name="a_bekistingtangga_2xpapan2.20">#REF!</definedName>
    <definedName name="a_bekistingtangga_2xtripleks12" localSheetId="9">#REF!</definedName>
    <definedName name="a_bekistingtangga_2xtripleks12" localSheetId="12">#REF!</definedName>
    <definedName name="a_bekistingtangga_2xtripleks12" localSheetId="13">#REF!</definedName>
    <definedName name="a_bekistingtangga_2xtripleks12">#REF!</definedName>
    <definedName name="a_bekistingtangga_2xtripleks9" localSheetId="9">#REF!</definedName>
    <definedName name="a_bekistingtangga_2xtripleks9" localSheetId="12">#REF!</definedName>
    <definedName name="a_bekistingtangga_2xtripleks9" localSheetId="13">#REF!</definedName>
    <definedName name="a_bekistingtangga_2xtripleks9">#REF!</definedName>
    <definedName name="a_besi100kg" localSheetId="9">#REF!</definedName>
    <definedName name="a_besi100kg" localSheetId="12">#REF!</definedName>
    <definedName name="a_besi100kg" localSheetId="13">#REF!</definedName>
    <definedName name="a_besi100kg">#REF!</definedName>
    <definedName name="a_besi100kg1" localSheetId="9">#REF!</definedName>
    <definedName name="a_besi100kg1" localSheetId="12">#REF!</definedName>
    <definedName name="a_besi100kg1" localSheetId="13">#REF!</definedName>
    <definedName name="a_besi100kg1">#REF!</definedName>
    <definedName name="a_besipolos" localSheetId="9">#REF!</definedName>
    <definedName name="a_besipolos" localSheetId="12">#REF!</definedName>
    <definedName name="a_besipolos" localSheetId="13">#REF!</definedName>
    <definedName name="a_besipolos">#REF!</definedName>
    <definedName name="a_besiulir" localSheetId="9">#REF!</definedName>
    <definedName name="a_besiulir" localSheetId="12">#REF!</definedName>
    <definedName name="a_besiulir" localSheetId="13">#REF!</definedName>
    <definedName name="a_besiulir">#REF!</definedName>
    <definedName name="a_beton" localSheetId="9">#REF!</definedName>
    <definedName name="a_beton" localSheetId="12">#REF!</definedName>
    <definedName name="a_beton" localSheetId="13">#REF!</definedName>
    <definedName name="a_beton">#REF!</definedName>
    <definedName name="A_Beton_camp_123">#REF!</definedName>
    <definedName name="a_beton_praktis" localSheetId="9">#REF!</definedName>
    <definedName name="a_beton_praktis" localSheetId="12">#REF!</definedName>
    <definedName name="a_beton_praktis" localSheetId="13">#REF!</definedName>
    <definedName name="a_beton_praktis">#REF!</definedName>
    <definedName name="a_beton_rmk175" localSheetId="9">#REF!</definedName>
    <definedName name="a_beton_rmk175" localSheetId="12">#REF!</definedName>
    <definedName name="a_beton_rmk175" localSheetId="13">#REF!</definedName>
    <definedName name="a_beton_rmk175">#REF!</definedName>
    <definedName name="a_beton_rmk225" localSheetId="9">#REF!</definedName>
    <definedName name="a_beton_rmk225" localSheetId="12">#REF!</definedName>
    <definedName name="a_beton_rmk225" localSheetId="13">#REF!</definedName>
    <definedName name="a_beton_rmk225">#REF!</definedName>
    <definedName name="a_beton_rmk250" localSheetId="9">#REF!</definedName>
    <definedName name="a_beton_rmk250" localSheetId="12">#REF!</definedName>
    <definedName name="a_beton_rmk250" localSheetId="13">#REF!</definedName>
    <definedName name="a_beton_rmk250">#REF!</definedName>
    <definedName name="a_beton_rmk275" localSheetId="9">#REF!</definedName>
    <definedName name="a_beton_rmk275" localSheetId="12">#REF!</definedName>
    <definedName name="a_beton_rmk275" localSheetId="13">#REF!</definedName>
    <definedName name="a_beton_rmk275">#REF!</definedName>
    <definedName name="a_beton_rmk300" localSheetId="9">#REF!</definedName>
    <definedName name="a_beton_rmk300" localSheetId="12">#REF!</definedName>
    <definedName name="a_beton_rmk300" localSheetId="13">#REF!</definedName>
    <definedName name="a_beton_rmk300">#REF!</definedName>
    <definedName name="a_beton_rmk350" localSheetId="9">#REF!</definedName>
    <definedName name="a_beton_rmk350" localSheetId="12">#REF!</definedName>
    <definedName name="a_beton_rmk350" localSheetId="13">#REF!</definedName>
    <definedName name="a_beton_rmk350">#REF!</definedName>
    <definedName name="a_beton1.1.5.2.5s" localSheetId="9">#REF!</definedName>
    <definedName name="a_beton1.1.5.2.5s" localSheetId="12">#REF!</definedName>
    <definedName name="a_beton1.1.5.2.5s" localSheetId="13">#REF!</definedName>
    <definedName name="a_beton1.1.5.2.5s">#REF!</definedName>
    <definedName name="a_beton1.2.3s" localSheetId="9">#REF!</definedName>
    <definedName name="a_beton1.2.3s" localSheetId="12">#REF!</definedName>
    <definedName name="a_beton1.2.3s" localSheetId="13">#REF!</definedName>
    <definedName name="a_beton1.2.3s">#REF!</definedName>
    <definedName name="a_beton1.3.5s" localSheetId="9">#REF!</definedName>
    <definedName name="a_beton1.3.5s" localSheetId="12">#REF!</definedName>
    <definedName name="a_beton1.3.5s" localSheetId="13">#REF!</definedName>
    <definedName name="a_beton1.3.5s">#REF!</definedName>
    <definedName name="a_beton123">#REF!</definedName>
    <definedName name="A_Beton135">#REF!</definedName>
    <definedName name="a_betonrmk350_d.120_d.150boredpile" localSheetId="9">#REF!</definedName>
    <definedName name="a_betonrmk350_d.120_d.150boredpile" localSheetId="12">#REF!</definedName>
    <definedName name="a_betonrmk350_d.120_d.150boredpile" localSheetId="13">#REF!</definedName>
    <definedName name="a_betonrmk350_d.120_d.150boredpile">#REF!</definedName>
    <definedName name="a_betonrmk350_d.50boredpile" localSheetId="9">#REF!</definedName>
    <definedName name="a_betonrmk350_d.50boredpile" localSheetId="12">#REF!</definedName>
    <definedName name="a_betonrmk350_d.50boredpile" localSheetId="13">#REF!</definedName>
    <definedName name="a_betonrmk350_d.50boredpile">#REF!</definedName>
    <definedName name="a_betonrmk350_d.60boredpile" localSheetId="9">#REF!</definedName>
    <definedName name="a_betonrmk350_d.60boredpile" localSheetId="12">#REF!</definedName>
    <definedName name="a_betonrmk350_d.60boredpile" localSheetId="13">#REF!</definedName>
    <definedName name="a_betonrmk350_d.60boredpile">#REF!</definedName>
    <definedName name="a_betonrmk350_d.70_d.100boredpile" localSheetId="9">#REF!</definedName>
    <definedName name="a_betonrmk350_d.70_d.100boredpile" localSheetId="12">#REF!</definedName>
    <definedName name="a_betonrmk350_d.70_d.100boredpile" localSheetId="13">#REF!</definedName>
    <definedName name="a_betonrmk350_d.70_d.100boredpile">#REF!</definedName>
    <definedName name="a_bkontrol30x30x50" localSheetId="9">#REF!</definedName>
    <definedName name="a_bkontrol30x30x50" localSheetId="12">#REF!</definedName>
    <definedName name="a_bkontrol30x30x50" localSheetId="13">#REF!</definedName>
    <definedName name="a_bkontrol30x30x50">#REF!</definedName>
    <definedName name="a_bobok_kepalatiang_d110b" localSheetId="9">#REF!</definedName>
    <definedName name="a_bobok_kepalatiang_d110b" localSheetId="12">#REF!</definedName>
    <definedName name="a_bobok_kepalatiang_d110b" localSheetId="13">#REF!</definedName>
    <definedName name="a_bobok_kepalatiang_d110b">#REF!</definedName>
    <definedName name="a_bobok_kepalatiang_d120b_d150b" localSheetId="9">#REF!</definedName>
    <definedName name="a_bobok_kepalatiang_d120b_d150b" localSheetId="12">#REF!</definedName>
    <definedName name="a_bobok_kepalatiang_d120b_d150b" localSheetId="13">#REF!</definedName>
    <definedName name="a_bobok_kepalatiang_d120b_d150b">#REF!</definedName>
    <definedName name="a_bobok_kepalatiang_d150b" localSheetId="9">#REF!</definedName>
    <definedName name="a_bobok_kepalatiang_d150b" localSheetId="12">#REF!</definedName>
    <definedName name="a_bobok_kepalatiang_d150b" localSheetId="13">#REF!</definedName>
    <definedName name="a_bobok_kepalatiang_d150b">#REF!</definedName>
    <definedName name="a_bobok_kepalatiang_d30" localSheetId="9">#REF!</definedName>
    <definedName name="a_bobok_kepalatiang_d30" localSheetId="12">#REF!</definedName>
    <definedName name="a_bobok_kepalatiang_d30" localSheetId="13">#REF!</definedName>
    <definedName name="a_bobok_kepalatiang_d30">#REF!</definedName>
    <definedName name="a_bobok_kepalatiang_d30_d40" localSheetId="9">#REF!</definedName>
    <definedName name="a_bobok_kepalatiang_d30_d40" localSheetId="12">#REF!</definedName>
    <definedName name="a_bobok_kepalatiang_d30_d40" localSheetId="13">#REF!</definedName>
    <definedName name="a_bobok_kepalatiang_d30_d40">#REF!</definedName>
    <definedName name="a_bobok_kepalatiang_d30b_d40b" localSheetId="9">#REF!</definedName>
    <definedName name="a_bobok_kepalatiang_d30b_d40b" localSheetId="12">#REF!</definedName>
    <definedName name="a_bobok_kepalatiang_d30b_d40b" localSheetId="13">#REF!</definedName>
    <definedName name="a_bobok_kepalatiang_d30b_d40b">#REF!</definedName>
    <definedName name="a_bobok_kepalatiang_d30s_d40s" localSheetId="9">#REF!</definedName>
    <definedName name="a_bobok_kepalatiang_d30s_d40s" localSheetId="12">#REF!</definedName>
    <definedName name="a_bobok_kepalatiang_d30s_d40s" localSheetId="13">#REF!</definedName>
    <definedName name="a_bobok_kepalatiang_d30s_d40s">#REF!</definedName>
    <definedName name="a_bobok_kepalatiang_d45_d50" localSheetId="9">#REF!</definedName>
    <definedName name="a_bobok_kepalatiang_d45_d50" localSheetId="12">#REF!</definedName>
    <definedName name="a_bobok_kepalatiang_d45_d50" localSheetId="13">#REF!</definedName>
    <definedName name="a_bobok_kepalatiang_d45_d50">#REF!</definedName>
    <definedName name="a_bobok_kepalatiang_d45s_d60s" localSheetId="9">#REF!</definedName>
    <definedName name="a_bobok_kepalatiang_d45s_d60s" localSheetId="12">#REF!</definedName>
    <definedName name="a_bobok_kepalatiang_d45s_d60s" localSheetId="13">#REF!</definedName>
    <definedName name="a_bobok_kepalatiang_d45s_d60s">#REF!</definedName>
    <definedName name="a_bobok_kepalatiang_d50b_d60b" localSheetId="9">#REF!</definedName>
    <definedName name="a_bobok_kepalatiang_d50b_d60b" localSheetId="12">#REF!</definedName>
    <definedName name="a_bobok_kepalatiang_d50b_d60b" localSheetId="13">#REF!</definedName>
    <definedName name="a_bobok_kepalatiang_d50b_d60b">#REF!</definedName>
    <definedName name="a_bobok_kepalatiang_d70b_d100b" localSheetId="9">#REF!</definedName>
    <definedName name="a_bobok_kepalatiang_d70b_d100b" localSheetId="12">#REF!</definedName>
    <definedName name="a_bobok_kepalatiang_d70b_d100b" localSheetId="13">#REF!</definedName>
    <definedName name="a_bobok_kepalatiang_d70b_d100b">#REF!</definedName>
    <definedName name="a_bongkar_kd2" localSheetId="9">#REF!</definedName>
    <definedName name="a_bongkar_kd2" localSheetId="12">#REF!</definedName>
    <definedName name="a_bongkar_kd2" localSheetId="13">#REF!</definedName>
    <definedName name="a_bongkar_kd2">#REF!</definedName>
    <definedName name="a_bongkar_LTbeton" localSheetId="9">#REF!</definedName>
    <definedName name="a_bongkar_LTbeton" localSheetId="12">#REF!</definedName>
    <definedName name="a_bongkar_LTbeton" localSheetId="13">#REF!</definedName>
    <definedName name="a_bongkar_LTbeton">#REF!</definedName>
    <definedName name="a_bongkar_LTkayu" localSheetId="9">#REF!</definedName>
    <definedName name="a_bongkar_LTkayu" localSheetId="12">#REF!</definedName>
    <definedName name="a_bongkar_LTkayu" localSheetId="13">#REF!</definedName>
    <definedName name="a_bongkar_LTkayu">#REF!</definedName>
    <definedName name="a_bongkar_LTkeramik" localSheetId="9">#REF!</definedName>
    <definedName name="a_bongkar_LTkeramik" localSheetId="12">#REF!</definedName>
    <definedName name="a_bongkar_LTkeramik" localSheetId="13">#REF!</definedName>
    <definedName name="a_bongkar_LTkeramik">#REF!</definedName>
    <definedName name="a_bongkarddg" localSheetId="9">#REF!</definedName>
    <definedName name="a_bongkarddg" localSheetId="12">#REF!</definedName>
    <definedName name="a_bongkarddg" localSheetId="13">#REF!</definedName>
    <definedName name="a_bongkarddg">#REF!</definedName>
    <definedName name="a_bongkargenteng" localSheetId="9">#REF!</definedName>
    <definedName name="a_bongkargenteng" localSheetId="12">#REF!</definedName>
    <definedName name="a_bongkargenteng" localSheetId="13">#REF!</definedName>
    <definedName name="a_bongkargenteng">#REF!</definedName>
    <definedName name="a_bongkarplaster" localSheetId="9">#REF!</definedName>
    <definedName name="a_bongkarplaster" localSheetId="12">#REF!</definedName>
    <definedName name="a_bongkarplaster" localSheetId="13">#REF!</definedName>
    <definedName name="a_bongkarplaster">#REF!</definedName>
    <definedName name="a_bongkarseng" localSheetId="9">#REF!</definedName>
    <definedName name="a_bongkarseng" localSheetId="12">#REF!</definedName>
    <definedName name="a_bongkarseng" localSheetId="13">#REF!</definedName>
    <definedName name="a_bongkarseng">#REF!</definedName>
    <definedName name="a_box2G" localSheetId="9">#REF!</definedName>
    <definedName name="a_box2G" localSheetId="12">#REF!</definedName>
    <definedName name="a_box2G" localSheetId="13">#REF!</definedName>
    <definedName name="a_box2G">#REF!</definedName>
    <definedName name="a_box4G" localSheetId="9">#REF!</definedName>
    <definedName name="a_box4G" localSheetId="12">#REF!</definedName>
    <definedName name="a_box4G" localSheetId="13">#REF!</definedName>
    <definedName name="a_box4G">#REF!</definedName>
    <definedName name="a_box6G" localSheetId="9">#REF!</definedName>
    <definedName name="a_box6G" localSheetId="12">#REF!</definedName>
    <definedName name="a_box6G" localSheetId="13">#REF!</definedName>
    <definedName name="a_box6G">#REF!</definedName>
    <definedName name="a_box8G" localSheetId="9">#REF!</definedName>
    <definedName name="a_box8G" localSheetId="12">#REF!</definedName>
    <definedName name="a_box8G" localSheetId="13">#REF!</definedName>
    <definedName name="a_box8G">#REF!</definedName>
    <definedName name="a_buang_tanah_keluar_lokasi" localSheetId="9">#REF!</definedName>
    <definedName name="a_buang_tanah_keluar_lokasi" localSheetId="12">#REF!</definedName>
    <definedName name="a_buang_tanah_keluar_lokasi" localSheetId="13">#REF!</definedName>
    <definedName name="a_buang_tanah_keluar_lokasi">#REF!</definedName>
    <definedName name="a_catbesi" localSheetId="9">#REF!</definedName>
    <definedName name="a_catbesi" localSheetId="12">#REF!</definedName>
    <definedName name="a_catbesi" localSheetId="13">#REF!</definedName>
    <definedName name="a_catbesi">#REF!</definedName>
    <definedName name="a_catcatylacEWB" localSheetId="9">#REF!</definedName>
    <definedName name="a_catcatylacEWB" localSheetId="12">#REF!</definedName>
    <definedName name="a_catcatylacEWB" localSheetId="13">#REF!</definedName>
    <definedName name="a_catcatylacEWB">#REF!</definedName>
    <definedName name="a_catcatylacEWK" localSheetId="9">#REF!</definedName>
    <definedName name="a_catcatylacEWK" localSheetId="12">#REF!</definedName>
    <definedName name="a_catcatylacEWK" localSheetId="13">#REF!</definedName>
    <definedName name="a_catcatylacEWK">#REF!</definedName>
    <definedName name="a_catcatylacIWB" localSheetId="9">#REF!</definedName>
    <definedName name="a_catcatylacIWB" localSheetId="12">#REF!</definedName>
    <definedName name="a_catcatylacIWB" localSheetId="13">#REF!</definedName>
    <definedName name="a_catcatylacIWB">#REF!</definedName>
    <definedName name="a_catcatylacIWK" localSheetId="9">#REF!</definedName>
    <definedName name="a_catcatylacIWK" localSheetId="12">#REF!</definedName>
    <definedName name="a_catcatylacIWK" localSheetId="13">#REF!</definedName>
    <definedName name="a_catcatylacIWK">#REF!</definedName>
    <definedName name="a_catduluxE" localSheetId="9">#REF!</definedName>
    <definedName name="a_catduluxE" localSheetId="12">#REF!</definedName>
    <definedName name="a_catduluxE" localSheetId="13">#REF!</definedName>
    <definedName name="a_catduluxE">#REF!</definedName>
    <definedName name="a_catduluxI" localSheetId="9">#REF!</definedName>
    <definedName name="a_catduluxI" localSheetId="12">#REF!</definedName>
    <definedName name="a_catduluxI" localSheetId="13">#REF!</definedName>
    <definedName name="a_catduluxI">#REF!</definedName>
    <definedName name="a_catkayu" localSheetId="9">#REF!</definedName>
    <definedName name="a_catkayu" localSheetId="12">#REF!</definedName>
    <definedName name="a_catkayu" localSheetId="13">#REF!</definedName>
    <definedName name="a_catkayu">#REF!</definedName>
    <definedName name="a_cerucuk">#REF!</definedName>
    <definedName name="a_cetakan" localSheetId="9">#REF!</definedName>
    <definedName name="a_cetakan" localSheetId="12">#REF!</definedName>
    <definedName name="a_cetakan" localSheetId="13">#REF!</definedName>
    <definedName name="a_cetakan">#REF!</definedName>
    <definedName name="a_dumptruck">#REF!</definedName>
    <definedName name="a_excavator">#REF!</definedName>
    <definedName name="a_g32h">#REF!</definedName>
    <definedName name="A_Galian_Tanah_Biasa">#REF!</definedName>
    <definedName name="A_Galian_Tanah_Keras">#REF!</definedName>
    <definedName name="a_galianlumpur" localSheetId="9">#REF!</definedName>
    <definedName name="a_galianlumpur" localSheetId="12">#REF!</definedName>
    <definedName name="a_galianlumpur" localSheetId="13">#REF!</definedName>
    <definedName name="a_galianlumpur">#REF!</definedName>
    <definedName name="a_galiantanah" localSheetId="9">#REF!</definedName>
    <definedName name="a_galiantanah" localSheetId="12">#REF!</definedName>
    <definedName name="a_galiantanah" localSheetId="13">#REF!</definedName>
    <definedName name="a_galiantanah">#REF!</definedName>
    <definedName name="A_galiantanahalat">#REF!</definedName>
    <definedName name="a_gbeton_bsr" localSheetId="9">#REF!</definedName>
    <definedName name="a_gbeton_bsr" localSheetId="12">#REF!</definedName>
    <definedName name="a_gbeton_bsr" localSheetId="13">#REF!</definedName>
    <definedName name="a_gbeton_bsr">#REF!</definedName>
    <definedName name="a_gbeton_sdg" localSheetId="9">#REF!</definedName>
    <definedName name="a_gbeton_sdg" localSheetId="12">#REF!</definedName>
    <definedName name="a_gbeton_sdg" localSheetId="13">#REF!</definedName>
    <definedName name="a_gbeton_sdg">#REF!</definedName>
    <definedName name="a_gblock20x20" localSheetId="9">#REF!</definedName>
    <definedName name="a_gblock20x20" localSheetId="12">#REF!</definedName>
    <definedName name="a_gblock20x20" localSheetId="13">#REF!</definedName>
    <definedName name="a_gblock20x20">#REF!</definedName>
    <definedName name="a_gkeramik_bdn" localSheetId="9">#REF!</definedName>
    <definedName name="a_gkeramik_bdn" localSheetId="12">#REF!</definedName>
    <definedName name="a_gkeramik_bdn" localSheetId="13">#REF!</definedName>
    <definedName name="a_gkeramik_bdn">#REF!</definedName>
    <definedName name="a_gording" localSheetId="9">#REF!</definedName>
    <definedName name="a_gording" localSheetId="12">#REF!</definedName>
    <definedName name="a_gording" localSheetId="13">#REF!</definedName>
    <definedName name="a_gording">#REF!</definedName>
    <definedName name="a_gordingbaja_knlC" localSheetId="9">#REF!</definedName>
    <definedName name="a_gordingbaja_knlC" localSheetId="12">#REF!</definedName>
    <definedName name="a_gordingbaja_knlC" localSheetId="13">#REF!</definedName>
    <definedName name="a_gordingbaja_knlC">#REF!</definedName>
    <definedName name="a_gordingexposed" localSheetId="9">#REF!</definedName>
    <definedName name="a_gordingexposed" localSheetId="12">#REF!</definedName>
    <definedName name="a_gordingexposed" localSheetId="13">#REF!</definedName>
    <definedName name="a_gordingexposed">#REF!</definedName>
    <definedName name="a_gplentong_bdn" localSheetId="9">#REF!</definedName>
    <definedName name="a_gplentong_bdn" localSheetId="12">#REF!</definedName>
    <definedName name="a_gplentong_bdn" localSheetId="13">#REF!</definedName>
    <definedName name="a_gplentong_bdn">#REF!</definedName>
    <definedName name="a_granito30x30" localSheetId="9">#REF!</definedName>
    <definedName name="a_granito30x30" localSheetId="12">#REF!</definedName>
    <definedName name="a_granito30x30" localSheetId="13">#REF!</definedName>
    <definedName name="a_granito30x30">#REF!</definedName>
    <definedName name="a_granito40x40" localSheetId="9">#REF!</definedName>
    <definedName name="a_granito40x40" localSheetId="12">#REF!</definedName>
    <definedName name="a_granito40x40" localSheetId="13">#REF!</definedName>
    <definedName name="a_granito40x40">#REF!</definedName>
    <definedName name="a_gtank1.2" localSheetId="9">#REF!</definedName>
    <definedName name="a_gtank1.2" localSheetId="12">#REF!</definedName>
    <definedName name="a_gtank1.2" localSheetId="13">#REF!</definedName>
    <definedName name="a_gtank1.2">#REF!</definedName>
    <definedName name="a_hebel10_1.3" localSheetId="9">#REF!</definedName>
    <definedName name="a_hebel10_1.3" localSheetId="12">#REF!</definedName>
    <definedName name="a_hebel10_1.3" localSheetId="13">#REF!</definedName>
    <definedName name="a_hebel10_1.3">#REF!</definedName>
    <definedName name="a_hebel10_1.4" localSheetId="9">#REF!</definedName>
    <definedName name="a_hebel10_1.4" localSheetId="12">#REF!</definedName>
    <definedName name="a_hebel10_1.4" localSheetId="13">#REF!</definedName>
    <definedName name="a_hebel10_1.4">#REF!</definedName>
    <definedName name="a_hebel10_1.5" localSheetId="9">#REF!</definedName>
    <definedName name="a_hebel10_1.5" localSheetId="12">#REF!</definedName>
    <definedName name="a_hebel10_1.5" localSheetId="13">#REF!</definedName>
    <definedName name="a_hebel10_1.5">#REF!</definedName>
    <definedName name="a_hebel10_1.6" localSheetId="9">#REF!</definedName>
    <definedName name="a_hebel10_1.6" localSheetId="12">#REF!</definedName>
    <definedName name="a_hebel10_1.6" localSheetId="13">#REF!</definedName>
    <definedName name="a_hebel10_1.6">#REF!</definedName>
    <definedName name="a_hebel7.5_1.3" localSheetId="9">#REF!</definedName>
    <definedName name="a_hebel7.5_1.3" localSheetId="12">#REF!</definedName>
    <definedName name="a_hebel7.5_1.3" localSheetId="13">#REF!</definedName>
    <definedName name="a_hebel7.5_1.3">#REF!</definedName>
    <definedName name="a_hebel7.5_1.4" localSheetId="9">#REF!</definedName>
    <definedName name="a_hebel7.5_1.4" localSheetId="12">#REF!</definedName>
    <definedName name="a_hebel7.5_1.4" localSheetId="13">#REF!</definedName>
    <definedName name="a_hebel7.5_1.4">#REF!</definedName>
    <definedName name="a_hebel7.5_1.5" localSheetId="9">#REF!</definedName>
    <definedName name="a_hebel7.5_1.5" localSheetId="12">#REF!</definedName>
    <definedName name="a_hebel7.5_1.5" localSheetId="13">#REF!</definedName>
    <definedName name="a_hebel7.5_1.5">#REF!</definedName>
    <definedName name="a_hebel7.5_1.6" localSheetId="9">#REF!</definedName>
    <definedName name="a_hebel7.5_1.6" localSheetId="12">#REF!</definedName>
    <definedName name="a_hebel7.5_1.6" localSheetId="13">#REF!</definedName>
    <definedName name="a_hebel7.5_1.6">#REF!</definedName>
    <definedName name="a_kaso" localSheetId="9">#REF!</definedName>
    <definedName name="a_kaso" localSheetId="12">#REF!</definedName>
    <definedName name="a_kaso" localSheetId="13">#REF!</definedName>
    <definedName name="a_kaso">#REF!</definedName>
    <definedName name="a_kd2" localSheetId="9">#REF!</definedName>
    <definedName name="a_kd2" localSheetId="12">#REF!</definedName>
    <definedName name="a_kd2" localSheetId="13">#REF!</definedName>
    <definedName name="a_kd2">#REF!</definedName>
    <definedName name="a_kd2baja_siku" localSheetId="9">#REF!</definedName>
    <definedName name="a_kd2baja_siku" localSheetId="12">#REF!</definedName>
    <definedName name="a_kd2baja_siku" localSheetId="13">#REF!</definedName>
    <definedName name="a_kd2baja_siku">#REF!</definedName>
    <definedName name="a_kd2baja_WF" localSheetId="9">#REF!</definedName>
    <definedName name="a_kd2baja_WF" localSheetId="12">#REF!</definedName>
    <definedName name="a_kd2baja_WF" localSheetId="13">#REF!</definedName>
    <definedName name="a_kd2baja_WF">#REF!</definedName>
    <definedName name="a_kd2exposed" localSheetId="9">#REF!</definedName>
    <definedName name="a_kd2exposed" localSheetId="12">#REF!</definedName>
    <definedName name="a_kd2exposed" localSheetId="13">#REF!</definedName>
    <definedName name="a_kd2exposed">#REF!</definedName>
    <definedName name="a_klantai10x20" localSheetId="9">#REF!</definedName>
    <definedName name="a_klantai10x20" localSheetId="12">#REF!</definedName>
    <definedName name="a_klantai10x20" localSheetId="13">#REF!</definedName>
    <definedName name="a_klantai10x20">#REF!</definedName>
    <definedName name="a_klantai20x20" localSheetId="9">#REF!</definedName>
    <definedName name="a_klantai20x20" localSheetId="12">#REF!</definedName>
    <definedName name="a_klantai20x20" localSheetId="13">#REF!</definedName>
    <definedName name="a_klantai20x20">#REF!</definedName>
    <definedName name="a_klantai30x30" localSheetId="9">#REF!</definedName>
    <definedName name="a_klantai30x30" localSheetId="12">#REF!</definedName>
    <definedName name="a_klantai30x30" localSheetId="13">#REF!</definedName>
    <definedName name="a_klantai30x30">#REF!</definedName>
    <definedName name="a_klantai40x40" localSheetId="9">#REF!</definedName>
    <definedName name="a_klantai40x40" localSheetId="12">#REF!</definedName>
    <definedName name="a_klantai40x40" localSheetId="13">#REF!</definedName>
    <definedName name="a_klantai40x40">#REF!</definedName>
    <definedName name="a_kolombeton_k.175" localSheetId="9">#REF!</definedName>
    <definedName name="a_kolombeton_k.175" localSheetId="12">#REF!</definedName>
    <definedName name="a_kolombeton_k.175" localSheetId="13">#REF!</definedName>
    <definedName name="a_kolombeton_k.175">#REF!</definedName>
    <definedName name="a_kolombeton_k.225" localSheetId="9">#REF!</definedName>
    <definedName name="a_kolombeton_k.225" localSheetId="12">#REF!</definedName>
    <definedName name="a_kolombeton_k.225" localSheetId="13">#REF!</definedName>
    <definedName name="a_kolombeton_k.225">#REF!</definedName>
    <definedName name="a_kolombeton_k.250" localSheetId="9">#REF!</definedName>
    <definedName name="a_kolombeton_k.250" localSheetId="12">#REF!</definedName>
    <definedName name="a_kolombeton_k.250" localSheetId="13">#REF!</definedName>
    <definedName name="a_kolombeton_k.250">#REF!</definedName>
    <definedName name="a_kolombeton_k.275" localSheetId="9">#REF!</definedName>
    <definedName name="a_kolombeton_k.275" localSheetId="12">#REF!</definedName>
    <definedName name="a_kolombeton_k.275" localSheetId="13">#REF!</definedName>
    <definedName name="a_kolombeton_k.275">#REF!</definedName>
    <definedName name="a_kolombeton_k.300" localSheetId="9">#REF!</definedName>
    <definedName name="a_kolombeton_k.300" localSheetId="12">#REF!</definedName>
    <definedName name="a_kolombeton_k.300" localSheetId="13">#REF!</definedName>
    <definedName name="a_kolombeton_k.300">#REF!</definedName>
    <definedName name="a_kolombeton_k.350" localSheetId="9">#REF!</definedName>
    <definedName name="a_kolombeton_k.350" localSheetId="12">#REF!</definedName>
    <definedName name="a_kolombeton_k.350" localSheetId="13">#REF!</definedName>
    <definedName name="a_kolombeton_k.350">#REF!</definedName>
    <definedName name="a_kp11.11" localSheetId="9">#REF!</definedName>
    <definedName name="a_kp11.11" localSheetId="12">#REF!</definedName>
    <definedName name="a_kp11.11" localSheetId="13">#REF!</definedName>
    <definedName name="a_kp11.11">#REF!</definedName>
    <definedName name="a_kp11.12" localSheetId="9">#REF!</definedName>
    <definedName name="a_kp11.12" localSheetId="12">#REF!</definedName>
    <definedName name="a_kp11.12" localSheetId="13">#REF!</definedName>
    <definedName name="a_kp11.12">#REF!</definedName>
    <definedName name="a_kp11.15" localSheetId="9">#REF!</definedName>
    <definedName name="a_kp11.15" localSheetId="12">#REF!</definedName>
    <definedName name="a_kp11.15" localSheetId="13">#REF!</definedName>
    <definedName name="a_kp11.15">#REF!</definedName>
    <definedName name="a_kp11.16" localSheetId="9">#REF!</definedName>
    <definedName name="a_kp11.16" localSheetId="12">#REF!</definedName>
    <definedName name="a_kp11.16" localSheetId="13">#REF!</definedName>
    <definedName name="a_kp11.16">#REF!</definedName>
    <definedName name="a_kp15.15" localSheetId="9">#REF!</definedName>
    <definedName name="a_kp15.15" localSheetId="12">#REF!</definedName>
    <definedName name="a_kp15.15" localSheetId="13">#REF!</definedName>
    <definedName name="a_kp15.15">#REF!</definedName>
    <definedName name="a_kp15.16" localSheetId="9">#REF!</definedName>
    <definedName name="a_kp15.16" localSheetId="12">#REF!</definedName>
    <definedName name="a_kp15.16" localSheetId="13">#REF!</definedName>
    <definedName name="a_kp15.16">#REF!</definedName>
    <definedName name="a_kp15.20" localSheetId="9">#REF!</definedName>
    <definedName name="a_kp15.20" localSheetId="12">#REF!</definedName>
    <definedName name="a_kp15.20" localSheetId="13">#REF!</definedName>
    <definedName name="a_kp15.20">#REF!</definedName>
    <definedName name="a_kp15.21" localSheetId="9">#REF!</definedName>
    <definedName name="a_kp15.21" localSheetId="12">#REF!</definedName>
    <definedName name="a_kp15.21" localSheetId="13">#REF!</definedName>
    <definedName name="a_kp15.21">#REF!</definedName>
    <definedName name="a_lisplank_p2x20" localSheetId="9">#REF!</definedName>
    <definedName name="a_lisplank_p2x20" localSheetId="12">#REF!</definedName>
    <definedName name="a_lisplank_p2x20" localSheetId="13">#REF!</definedName>
    <definedName name="a_lisplank_p2x20">#REF!</definedName>
    <definedName name="a_lisplank_p3x20" localSheetId="9">#REF!</definedName>
    <definedName name="a_lisplank_p3x20" localSheetId="12">#REF!</definedName>
    <definedName name="a_lisplank_p3x20" localSheetId="13">#REF!</definedName>
    <definedName name="a_lisplank_p3x20">#REF!</definedName>
    <definedName name="a_lisplank_p3x20.3x10" localSheetId="9">#REF!</definedName>
    <definedName name="a_lisplank_p3x20.3x10" localSheetId="12">#REF!</definedName>
    <definedName name="a_lisplank_p3x20.3x10" localSheetId="13">#REF!</definedName>
    <definedName name="a_lisplank_p3x20.3x10">#REF!</definedName>
    <definedName name="a_lisplank_p3x30" localSheetId="9">#REF!</definedName>
    <definedName name="a_lisplank_p3x30" localSheetId="12">#REF!</definedName>
    <definedName name="a_lisplank_p3x30" localSheetId="13">#REF!</definedName>
    <definedName name="a_lisplank_p3x30">#REF!</definedName>
    <definedName name="a_lisplank_p3x30.3x15" localSheetId="9">#REF!</definedName>
    <definedName name="a_lisplank_p3x30.3x15" localSheetId="12">#REF!</definedName>
    <definedName name="a_lisplank_p3x30.3x15" localSheetId="13">#REF!</definedName>
    <definedName name="a_lisplank_p3x30.3x15">#REF!</definedName>
    <definedName name="a_listg5x5" localSheetId="9">#REF!</definedName>
    <definedName name="a_listg5x5" localSheetId="12">#REF!</definedName>
    <definedName name="a_listg5x5" localSheetId="13">#REF!</definedName>
    <definedName name="a_listg5x5">#REF!</definedName>
    <definedName name="a_listg7.5x10" localSheetId="9">#REF!</definedName>
    <definedName name="a_listg7.5x10" localSheetId="12">#REF!</definedName>
    <definedName name="a_listg7.5x10" localSheetId="13">#REF!</definedName>
    <definedName name="a_listg7.5x10">#REF!</definedName>
    <definedName name="a_listg7.5x7.5" localSheetId="9">#REF!</definedName>
    <definedName name="a_listg7.5x7.5" localSheetId="12">#REF!</definedName>
    <definedName name="a_listg7.5x7.5" localSheetId="13">#REF!</definedName>
    <definedName name="a_listg7.5x7.5">#REF!</definedName>
    <definedName name="a_listk3x3" localSheetId="9">#REF!</definedName>
    <definedName name="a_listk3x3" localSheetId="12">#REF!</definedName>
    <definedName name="a_listk3x3" localSheetId="13">#REF!</definedName>
    <definedName name="a_listk3x3">#REF!</definedName>
    <definedName name="a_listk5x5" localSheetId="9">#REF!</definedName>
    <definedName name="a_listk5x5" localSheetId="12">#REF!</definedName>
    <definedName name="a_listk5x5" localSheetId="13">#REF!</definedName>
    <definedName name="a_listk5x5">#REF!</definedName>
    <definedName name="a_listk7.5x7.5" localSheetId="9">#REF!</definedName>
    <definedName name="a_listk7.5x7.5" localSheetId="12">#REF!</definedName>
    <definedName name="a_listk7.5x7.5" localSheetId="13">#REF!</definedName>
    <definedName name="a_listk7.5x7.5">#REF!</definedName>
    <definedName name="a_locis" localSheetId="9">#REF!</definedName>
    <definedName name="a_locis" localSheetId="12">#REF!</definedName>
    <definedName name="a_locis" localSheetId="13">#REF!</definedName>
    <definedName name="a_locis">#REF!</definedName>
    <definedName name="a_maket" localSheetId="9">#REF!</definedName>
    <definedName name="a_maket" localSheetId="12">#REF!</definedName>
    <definedName name="a_maket" localSheetId="13">#REF!</definedName>
    <definedName name="a_maket">#REF!</definedName>
    <definedName name="a_marmerL40x40" localSheetId="9">#REF!</definedName>
    <definedName name="a_marmerL40x40" localSheetId="12">#REF!</definedName>
    <definedName name="a_marmerL40x40" localSheetId="13">#REF!</definedName>
    <definedName name="a_marmerL40x40">#REF!</definedName>
    <definedName name="a_marmerL40x60" localSheetId="9">#REF!</definedName>
    <definedName name="a_marmerL40x60" localSheetId="12">#REF!</definedName>
    <definedName name="a_marmerL40x60" localSheetId="13">#REF!</definedName>
    <definedName name="a_marmerL40x60">#REF!</definedName>
    <definedName name="a_menibesi" localSheetId="9">#REF!</definedName>
    <definedName name="a_menibesi" localSheetId="12">#REF!</definedName>
    <definedName name="a_menibesi" localSheetId="13">#REF!</definedName>
    <definedName name="a_menibesi">#REF!</definedName>
    <definedName name="a_menikayu" localSheetId="9">#REF!</definedName>
    <definedName name="a_menikayu" localSheetId="12">#REF!</definedName>
    <definedName name="a_menikayu" localSheetId="13">#REF!</definedName>
    <definedName name="a_menikayu">#REF!</definedName>
    <definedName name="a_minipile28" localSheetId="9">#REF!</definedName>
    <definedName name="a_minipile28" localSheetId="12">#REF!</definedName>
    <definedName name="a_minipile28" localSheetId="13">#REF!</definedName>
    <definedName name="a_minipile28">#REF!</definedName>
    <definedName name="a_minipile32" localSheetId="9">#REF!</definedName>
    <definedName name="a_minipile32" localSheetId="12">#REF!</definedName>
    <definedName name="a_minipile32" localSheetId="13">#REF!</definedName>
    <definedName name="a_minipile32">#REF!</definedName>
    <definedName name="a_Mobilisasi" localSheetId="9">#REF!</definedName>
    <definedName name="a_Mobilisasi" localSheetId="12">#REF!</definedName>
    <definedName name="a_Mobilisasi" localSheetId="13">#REF!</definedName>
    <definedName name="a_Mobilisasi">#REF!</definedName>
    <definedName name="a_nok_gbeton" localSheetId="9">#REF!</definedName>
    <definedName name="a_nok_gbeton" localSheetId="12">#REF!</definedName>
    <definedName name="a_nok_gbeton" localSheetId="13">#REF!</definedName>
    <definedName name="a_nok_gbeton">#REF!</definedName>
    <definedName name="a_nok_gkeramik" localSheetId="9">#REF!</definedName>
    <definedName name="a_nok_gkeramik" localSheetId="12">#REF!</definedName>
    <definedName name="a_nok_gkeramik" localSheetId="13">#REF!</definedName>
    <definedName name="a_nok_gkeramik">#REF!</definedName>
    <definedName name="a_nok_gplentong" localSheetId="9">#REF!</definedName>
    <definedName name="a_nok_gplentong" localSheetId="12">#REF!</definedName>
    <definedName name="a_nok_gplentong" localSheetId="13">#REF!</definedName>
    <definedName name="a_nok_gplentong">#REF!</definedName>
    <definedName name="a_pabd1" localSheetId="9">#REF!</definedName>
    <definedName name="a_pabd1" localSheetId="12">#REF!</definedName>
    <definedName name="a_pabd1" localSheetId="13">#REF!</definedName>
    <definedName name="a_pabd1">#REF!</definedName>
    <definedName name="a_pabd1.2" localSheetId="9">#REF!</definedName>
    <definedName name="a_pabd1.2" localSheetId="12">#REF!</definedName>
    <definedName name="a_pabd1.2" localSheetId="13">#REF!</definedName>
    <definedName name="a_pabd1.2">#REF!</definedName>
    <definedName name="a_pabd3.4" localSheetId="9">#REF!</definedName>
    <definedName name="a_pabd3.4" localSheetId="12">#REF!</definedName>
    <definedName name="a_pabd3.4" localSheetId="13">#REF!</definedName>
    <definedName name="a_pabd3.4">#REF!</definedName>
    <definedName name="a_pagar_blkt2" localSheetId="9">#REF!</definedName>
    <definedName name="a_pagar_blkt2" localSheetId="12">#REF!</definedName>
    <definedName name="a_pagar_blkt2" localSheetId="13">#REF!</definedName>
    <definedName name="a_pagar_blkt2">#REF!</definedName>
    <definedName name="a_pagar_blkt3" localSheetId="9">#REF!</definedName>
    <definedName name="a_pagar_blkt3" localSheetId="12">#REF!</definedName>
    <definedName name="a_pagar_blkt3" localSheetId="13">#REF!</definedName>
    <definedName name="a_pagar_blkt3">#REF!</definedName>
    <definedName name="a_pagar_dpnt0.9" localSheetId="9">#REF!</definedName>
    <definedName name="a_pagar_dpnt0.9" localSheetId="12">#REF!</definedName>
    <definedName name="a_pagar_dpnt0.9" localSheetId="13">#REF!</definedName>
    <definedName name="a_pagar_dpnt0.9">#REF!</definedName>
    <definedName name="a_pagar_dpnt1.2" localSheetId="9">#REF!</definedName>
    <definedName name="a_pagar_dpnt1.2" localSheetId="12">#REF!</definedName>
    <definedName name="a_pagar_dpnt1.2" localSheetId="13">#REF!</definedName>
    <definedName name="a_pagar_dpnt1.2">#REF!</definedName>
    <definedName name="a_pagar_dpnt1.75" localSheetId="9">#REF!</definedName>
    <definedName name="a_pagar_dpnt1.75" localSheetId="12">#REF!</definedName>
    <definedName name="a_pagar_dpnt1.75" localSheetId="13">#REF!</definedName>
    <definedName name="a_pagar_dpnt1.75">#REF!</definedName>
    <definedName name="a_pagar_spgt1" localSheetId="9">#REF!</definedName>
    <definedName name="a_pagar_spgt1" localSheetId="12">#REF!</definedName>
    <definedName name="a_pagar_spgt1" localSheetId="13">#REF!</definedName>
    <definedName name="a_pagar_spgt1">#REF!</definedName>
    <definedName name="a_pagar_spgt1.5" localSheetId="9">#REF!</definedName>
    <definedName name="a_pagar_spgt1.5" localSheetId="12">#REF!</definedName>
    <definedName name="a_pagar_spgt1.5" localSheetId="13">#REF!</definedName>
    <definedName name="a_pagar_spgt1.5">#REF!</definedName>
    <definedName name="a_pakd1.5" localSheetId="9">#REF!</definedName>
    <definedName name="a_pakd1.5" localSheetId="12">#REF!</definedName>
    <definedName name="a_pakd1.5" localSheetId="13">#REF!</definedName>
    <definedName name="a_pakd1.5">#REF!</definedName>
    <definedName name="a_pakd2" localSheetId="9">#REF!</definedName>
    <definedName name="a_pakd2" localSheetId="12">#REF!</definedName>
    <definedName name="a_pakd2" localSheetId="13">#REF!</definedName>
    <definedName name="a_pakd2">#REF!</definedName>
    <definedName name="a_pakd3" localSheetId="9">#REF!</definedName>
    <definedName name="a_pakd3" localSheetId="12">#REF!</definedName>
    <definedName name="a_pakd3" localSheetId="13">#REF!</definedName>
    <definedName name="a_pakd3">#REF!</definedName>
    <definedName name="a_pakd4" localSheetId="9">#REF!</definedName>
    <definedName name="a_pakd4" localSheetId="12">#REF!</definedName>
    <definedName name="a_pakd4" localSheetId="13">#REF!</definedName>
    <definedName name="a_pakd4">#REF!</definedName>
    <definedName name="a_pakd5" localSheetId="9">#REF!</definedName>
    <definedName name="a_pakd5" localSheetId="12">#REF!</definedName>
    <definedName name="a_pakd5" localSheetId="13">#REF!</definedName>
    <definedName name="a_pakd5">#REF!</definedName>
    <definedName name="a_pakd6" localSheetId="9">#REF!</definedName>
    <definedName name="a_pakd6" localSheetId="12">#REF!</definedName>
    <definedName name="a_pakd6" localSheetId="13">#REF!</definedName>
    <definedName name="a_pakd6">#REF!</definedName>
    <definedName name="a_papannok" localSheetId="9">#REF!</definedName>
    <definedName name="a_papannok" localSheetId="12">#REF!</definedName>
    <definedName name="a_papannok" localSheetId="13">#REF!</definedName>
    <definedName name="a_papannok">#REF!</definedName>
    <definedName name="a_papantalang_d20" localSheetId="9">#REF!</definedName>
    <definedName name="a_papantalang_d20" localSheetId="12">#REF!</definedName>
    <definedName name="a_papantalang_d20" localSheetId="13">#REF!</definedName>
    <definedName name="a_papantalang_d20">#REF!</definedName>
    <definedName name="a_papantalang_d30" localSheetId="9">#REF!</definedName>
    <definedName name="a_papantalang_d30" localSheetId="12">#REF!</definedName>
    <definedName name="a_papantalang_d30" localSheetId="13">#REF!</definedName>
    <definedName name="a_papantalang_d30">#REF!</definedName>
    <definedName name="a_papantalangV_2d20" localSheetId="9">#REF!</definedName>
    <definedName name="a_papantalangV_2d20" localSheetId="12">#REF!</definedName>
    <definedName name="a_papantalangV_2d20" localSheetId="13">#REF!</definedName>
    <definedName name="a_papantalangV_2d20">#REF!</definedName>
    <definedName name="a_pas_bedeng" localSheetId="9">#REF!</definedName>
    <definedName name="a_pas_bedeng" localSheetId="12">#REF!</definedName>
    <definedName name="a_pas_bedeng" localSheetId="13">#REF!</definedName>
    <definedName name="a_pas_bedeng">#REF!</definedName>
    <definedName name="a_pas_bouwplank" localSheetId="9">#REF!</definedName>
    <definedName name="a_pas_bouwplank" localSheetId="12">#REF!</definedName>
    <definedName name="a_pas_bouwplank" localSheetId="13">#REF!</definedName>
    <definedName name="a_pas_bouwplank">#REF!</definedName>
    <definedName name="a_pas_gudang_material" localSheetId="9">#REF!</definedName>
    <definedName name="a_pas_gudang_material" localSheetId="12">#REF!</definedName>
    <definedName name="a_pas_gudang_material" localSheetId="13">#REF!</definedName>
    <definedName name="a_pas_gudang_material">#REF!</definedName>
    <definedName name="a_pas_pagar" localSheetId="9">#REF!</definedName>
    <definedName name="a_pas_pagar" localSheetId="12">#REF!</definedName>
    <definedName name="a_pas_pagar" localSheetId="13">#REF!</definedName>
    <definedName name="a_pas_pagar">#REF!</definedName>
    <definedName name="a_pas_pintu_pagar" localSheetId="9">#REF!</definedName>
    <definedName name="a_pas_pintu_pagar" localSheetId="12">#REF!</definedName>
    <definedName name="a_pas_pintu_pagar" localSheetId="13">#REF!</definedName>
    <definedName name="a_pas_pintu_pagar">#REF!</definedName>
    <definedName name="a_pasbatako_kapur1.3_bekisting" localSheetId="9">#REF!</definedName>
    <definedName name="a_pasbatako_kapur1.3_bekisting" localSheetId="12">#REF!</definedName>
    <definedName name="a_pasbatako_kapur1.3_bekisting" localSheetId="13">#REF!</definedName>
    <definedName name="a_pasbatako_kapur1.3_bekisting">#REF!</definedName>
    <definedName name="a_pasbatako_kapur1.4_bekisting" localSheetId="9">#REF!</definedName>
    <definedName name="a_pasbatako_kapur1.4_bekisting" localSheetId="12">#REF!</definedName>
    <definedName name="a_pasbatako_kapur1.4_bekisting" localSheetId="13">#REF!</definedName>
    <definedName name="a_pasbatako_kapur1.4_bekisting">#REF!</definedName>
    <definedName name="a_pasbatako_kapur1.5_bekisting" localSheetId="9">#REF!</definedName>
    <definedName name="a_pasbatako_kapur1.5_bekisting" localSheetId="12">#REF!</definedName>
    <definedName name="a_pasbatako_kapur1.5_bekisting" localSheetId="13">#REF!</definedName>
    <definedName name="a_pasbatako_kapur1.5_bekisting">#REF!</definedName>
    <definedName name="a_pasbatako_kapur1.6_bekisting" localSheetId="9">#REF!</definedName>
    <definedName name="a_pasbatako_kapur1.6_bekisting" localSheetId="12">#REF!</definedName>
    <definedName name="a_pasbatako_kapur1.6_bekisting" localSheetId="13">#REF!</definedName>
    <definedName name="a_pasbatako_kapur1.6_bekisting">#REF!</definedName>
    <definedName name="a_pasbtalam_20x30" localSheetId="9">#REF!</definedName>
    <definedName name="a_pasbtalam_20x30" localSheetId="12">#REF!</definedName>
    <definedName name="a_pasbtalam_20x30" localSheetId="13">#REF!</definedName>
    <definedName name="a_pasbtalam_20x30">#REF!</definedName>
    <definedName name="a_paskeramik_ddg20x20" localSheetId="9">#REF!</definedName>
    <definedName name="a_paskeramik_ddg20x20" localSheetId="12">#REF!</definedName>
    <definedName name="a_paskeramik_ddg20x20" localSheetId="13">#REF!</definedName>
    <definedName name="a_paskeramik_ddg20x20">#REF!</definedName>
    <definedName name="a_paskeramik_ddg20x25" localSheetId="9">#REF!</definedName>
    <definedName name="a_paskeramik_ddg20x25" localSheetId="12">#REF!</definedName>
    <definedName name="a_paskeramik_ddg20x25" localSheetId="13">#REF!</definedName>
    <definedName name="a_paskeramik_ddg20x25">#REF!</definedName>
    <definedName name="a_paslist_k10x20" localSheetId="9">#REF!</definedName>
    <definedName name="a_paslist_k10x20" localSheetId="12">#REF!</definedName>
    <definedName name="a_paslist_k10x20" localSheetId="13">#REF!</definedName>
    <definedName name="a_paslist_k10x20">#REF!</definedName>
    <definedName name="a_pasrollag_bata1.4" localSheetId="9">#REF!</definedName>
    <definedName name="a_pasrollag_bata1.4" localSheetId="12">#REF!</definedName>
    <definedName name="a_pasrollag_bata1.4" localSheetId="13">#REF!</definedName>
    <definedName name="a_pasrollag_bata1.4">#REF!</definedName>
    <definedName name="a_pasrollag_bata1.5" localSheetId="9">#REF!</definedName>
    <definedName name="a_pasrollag_bata1.5" localSheetId="12">#REF!</definedName>
    <definedName name="a_pasrollag_bata1.5" localSheetId="13">#REF!</definedName>
    <definedName name="a_pasrollag_bata1.5">#REF!</definedName>
    <definedName name="a_pavingt6" localSheetId="9">#REF!</definedName>
    <definedName name="a_pavingt6" localSheetId="12">#REF!</definedName>
    <definedName name="a_pavingt6" localSheetId="13">#REF!</definedName>
    <definedName name="a_pavingt6">#REF!</definedName>
    <definedName name="a_pavingt8" localSheetId="9">#REF!</definedName>
    <definedName name="a_pavingt8" localSheetId="12">#REF!</definedName>
    <definedName name="a_pavingt8" localSheetId="13">#REF!</definedName>
    <definedName name="a_pavingt8">#REF!</definedName>
    <definedName name="a_pelatkantilever_k.175" localSheetId="9">#REF!</definedName>
    <definedName name="a_pelatkantilever_k.175" localSheetId="12">#REF!</definedName>
    <definedName name="a_pelatkantilever_k.175" localSheetId="13">#REF!</definedName>
    <definedName name="a_pelatkantilever_k.175">#REF!</definedName>
    <definedName name="a_pelatkantilever_k.225" localSheetId="9">#REF!</definedName>
    <definedName name="a_pelatkantilever_k.225" localSheetId="12">#REF!</definedName>
    <definedName name="a_pelatkantilever_k.225" localSheetId="13">#REF!</definedName>
    <definedName name="a_pelatkantilever_k.225">#REF!</definedName>
    <definedName name="a_pelatkantilever_k.250" localSheetId="9">#REF!</definedName>
    <definedName name="a_pelatkantilever_k.250" localSheetId="12">#REF!</definedName>
    <definedName name="a_pelatkantilever_k.250" localSheetId="13">#REF!</definedName>
    <definedName name="a_pelatkantilever_k.250">#REF!</definedName>
    <definedName name="a_pelatkantilever_k.275" localSheetId="9">#REF!</definedName>
    <definedName name="a_pelatkantilever_k.275" localSheetId="12">#REF!</definedName>
    <definedName name="a_pelatkantilever_k.275" localSheetId="13">#REF!</definedName>
    <definedName name="a_pelatkantilever_k.275">#REF!</definedName>
    <definedName name="a_pelatkantilever_k.300" localSheetId="9">#REF!</definedName>
    <definedName name="a_pelatkantilever_k.300" localSheetId="12">#REF!</definedName>
    <definedName name="a_pelatkantilever_k.300" localSheetId="13">#REF!</definedName>
    <definedName name="a_pelatkantilever_k.300">#REF!</definedName>
    <definedName name="a_pelatkantilever_k.350" localSheetId="9">#REF!</definedName>
    <definedName name="a_pelatkantilever_k.350" localSheetId="12">#REF!</definedName>
    <definedName name="a_pelatkantilever_k.350" localSheetId="13">#REF!</definedName>
    <definedName name="a_pelatkantilever_k.350">#REF!</definedName>
    <definedName name="a_pelatlantai_k.175" localSheetId="9">#REF!</definedName>
    <definedName name="a_pelatlantai_k.175" localSheetId="12">#REF!</definedName>
    <definedName name="a_pelatlantai_k.175" localSheetId="13">#REF!</definedName>
    <definedName name="a_pelatlantai_k.175">#REF!</definedName>
    <definedName name="a_pelatlantai_k.225" localSheetId="9">#REF!</definedName>
    <definedName name="a_pelatlantai_k.225" localSheetId="12">#REF!</definedName>
    <definedName name="a_pelatlantai_k.225" localSheetId="13">#REF!</definedName>
    <definedName name="a_pelatlantai_k.225">#REF!</definedName>
    <definedName name="a_pelatlantai_k.250" localSheetId="9">#REF!</definedName>
    <definedName name="a_pelatlantai_k.250" localSheetId="12">#REF!</definedName>
    <definedName name="a_pelatlantai_k.250" localSheetId="13">#REF!</definedName>
    <definedName name="a_pelatlantai_k.250">#REF!</definedName>
    <definedName name="a_pelatlantai_k.275" localSheetId="9">#REF!</definedName>
    <definedName name="a_pelatlantai_k.275" localSheetId="12">#REF!</definedName>
    <definedName name="a_pelatlantai_k.275" localSheetId="13">#REF!</definedName>
    <definedName name="a_pelatlantai_k.275">#REF!</definedName>
    <definedName name="a_pelatlantai_k.300" localSheetId="9">#REF!</definedName>
    <definedName name="a_pelatlantai_k.300" localSheetId="12">#REF!</definedName>
    <definedName name="a_pelatlantai_k.300" localSheetId="13">#REF!</definedName>
    <definedName name="a_pelatlantai_k.300">#REF!</definedName>
    <definedName name="a_pelatlantai_k.350" localSheetId="9">#REF!</definedName>
    <definedName name="a_pelatlantai_k.350" localSheetId="12">#REF!</definedName>
    <definedName name="a_pelatlantai_k.350" localSheetId="13">#REF!</definedName>
    <definedName name="a_pelatlantai_k.350">#REF!</definedName>
    <definedName name="a_pemadatan_tnhlantaiS" localSheetId="9">#REF!</definedName>
    <definedName name="a_pemadatan_tnhlantaiS" localSheetId="12">#REF!</definedName>
    <definedName name="a_pemadatan_tnhlantaiS" localSheetId="13">#REF!</definedName>
    <definedName name="a_pemadatan_tnhlantaiS">#REF!</definedName>
    <definedName name="a_pemadatantanah_manual" localSheetId="9">#REF!</definedName>
    <definedName name="a_pemadatantanah_manual" localSheetId="12">#REF!</definedName>
    <definedName name="a_pemadatantanah_manual" localSheetId="13">#REF!</definedName>
    <definedName name="a_pemadatantanah_manual">#REF!</definedName>
    <definedName name="a_pemadatantanah_mesin" localSheetId="9">#REF!</definedName>
    <definedName name="a_pemadatantanah_mesin" localSheetId="12">#REF!</definedName>
    <definedName name="a_pemadatantanah_mesin" localSheetId="13">#REF!</definedName>
    <definedName name="a_pemadatantanah_mesin">#REF!</definedName>
    <definedName name="a_pemb_lapangan" localSheetId="9">#REF!</definedName>
    <definedName name="a_pemb_lapangan" localSheetId="12">#REF!</definedName>
    <definedName name="a_pemb_lapangan" localSheetId="13">#REF!</definedName>
    <definedName name="a_pemb_lapangan">#REF!</definedName>
    <definedName name="A_Pembesian">#REF!</definedName>
    <definedName name="a_pembesian_boredpile" localSheetId="9">#REF!</definedName>
    <definedName name="a_pembesian_boredpile" localSheetId="12">#REF!</definedName>
    <definedName name="a_pembesian_boredpile" localSheetId="13">#REF!</definedName>
    <definedName name="a_pembesian_boredpile">#REF!</definedName>
    <definedName name="A_Pembuangan_Perataan_Sisa_Galian">#REF!</definedName>
    <definedName name="a_pengeborand110_boredpile" localSheetId="9">#REF!</definedName>
    <definedName name="a_pengeborand110_boredpile" localSheetId="12">#REF!</definedName>
    <definedName name="a_pengeborand110_boredpile" localSheetId="13">#REF!</definedName>
    <definedName name="a_pengeborand110_boredpile">#REF!</definedName>
    <definedName name="a_pengeborand120_d150boredpile" localSheetId="9">#REF!</definedName>
    <definedName name="a_pengeborand120_d150boredpile" localSheetId="12">#REF!</definedName>
    <definedName name="a_pengeborand120_d150boredpile" localSheetId="13">#REF!</definedName>
    <definedName name="a_pengeborand120_d150boredpile">#REF!</definedName>
    <definedName name="a_pengeborand50.d60_boredpile" localSheetId="9">#REF!</definedName>
    <definedName name="a_pengeborand50.d60_boredpile" localSheetId="12">#REF!</definedName>
    <definedName name="a_pengeborand50.d60_boredpile" localSheetId="13">#REF!</definedName>
    <definedName name="a_pengeborand50.d60_boredpile">#REF!</definedName>
    <definedName name="a_pengeborand70_d100_boredpile" localSheetId="9">#REF!</definedName>
    <definedName name="a_pengeborand70_d100_boredpile" localSheetId="12">#REF!</definedName>
    <definedName name="a_pengeborand70_d100_boredpile" localSheetId="13">#REF!</definedName>
    <definedName name="a_pengeborand70_d100_boredpile">#REF!</definedName>
    <definedName name="A_Penyambungan_PipaD1">#REF!</definedName>
    <definedName name="A_Penyambungan_PipaD15">#REF!</definedName>
    <definedName name="a_perataan_tanah" localSheetId="9">#REF!</definedName>
    <definedName name="a_perataan_tanah" localSheetId="12">#REF!</definedName>
    <definedName name="a_perataan_tanah" localSheetId="13">#REF!</definedName>
    <definedName name="a_perataan_tanah">#REF!</definedName>
    <definedName name="a_pg10x30" localSheetId="9">#REF!</definedName>
    <definedName name="a_pg10x30" localSheetId="12">#REF!</definedName>
    <definedName name="a_pg10x30" localSheetId="13">#REF!</definedName>
    <definedName name="a_pg10x30">#REF!</definedName>
    <definedName name="a_pg10x40" localSheetId="9">#REF!</definedName>
    <definedName name="a_pg10x40" localSheetId="12">#REF!</definedName>
    <definedName name="a_pg10x40" localSheetId="13">#REF!</definedName>
    <definedName name="a_pg10x40">#REF!</definedName>
    <definedName name="a_photo" localSheetId="9">#REF!</definedName>
    <definedName name="a_photo" localSheetId="12">#REF!</definedName>
    <definedName name="a_photo" localSheetId="13">#REF!</definedName>
    <definedName name="a_photo">#REF!</definedName>
    <definedName name="a_pilecap_k.175" localSheetId="9">#REF!</definedName>
    <definedName name="a_pilecap_k.175" localSheetId="12">#REF!</definedName>
    <definedName name="a_pilecap_k.175" localSheetId="13">#REF!</definedName>
    <definedName name="a_pilecap_k.175">#REF!</definedName>
    <definedName name="a_pilecap_k.225" localSheetId="9">#REF!</definedName>
    <definedName name="a_pilecap_k.225" localSheetId="12">#REF!</definedName>
    <definedName name="a_pilecap_k.225" localSheetId="13">#REF!</definedName>
    <definedName name="a_pilecap_k.225">#REF!</definedName>
    <definedName name="a_pilecap_k.250" localSheetId="9">#REF!</definedName>
    <definedName name="a_pilecap_k.250" localSheetId="12">#REF!</definedName>
    <definedName name="a_pilecap_k.250" localSheetId="13">#REF!</definedName>
    <definedName name="a_pilecap_k.250">#REF!</definedName>
    <definedName name="a_pilecap_k.275" localSheetId="9">#REF!</definedName>
    <definedName name="a_pilecap_k.275" localSheetId="12">#REF!</definedName>
    <definedName name="a_pilecap_k.275" localSheetId="13">#REF!</definedName>
    <definedName name="a_pilecap_k.275">#REF!</definedName>
    <definedName name="a_pilecap_k.300" localSheetId="9">#REF!</definedName>
    <definedName name="a_pilecap_k.300" localSheetId="12">#REF!</definedName>
    <definedName name="a_pilecap_k.300" localSheetId="13">#REF!</definedName>
    <definedName name="a_pilecap_k.300">#REF!</definedName>
    <definedName name="a_pilecap_k.350" localSheetId="9">#REF!</definedName>
    <definedName name="a_pilecap_k.350" localSheetId="12">#REF!</definedName>
    <definedName name="a_pilecap_k.350" localSheetId="13">#REF!</definedName>
    <definedName name="a_pilecap_k.350">#REF!</definedName>
    <definedName name="a_pintupagar_1.8x3" localSheetId="9">#REF!</definedName>
    <definedName name="a_pintupagar_1.8x3" localSheetId="12">#REF!</definedName>
    <definedName name="a_pintupagar_1.8x3" localSheetId="13">#REF!</definedName>
    <definedName name="a_pintupagar_1.8x3">#REF!</definedName>
    <definedName name="a_pintupagar_2.5x3" localSheetId="9">#REF!</definedName>
    <definedName name="a_pintupagar_2.5x3" localSheetId="12">#REF!</definedName>
    <definedName name="a_pintupagar_2.5x3" localSheetId="13">#REF!</definedName>
    <definedName name="a_pintupagar_2.5x3">#REF!</definedName>
    <definedName name="a_pintupagar_2x3" localSheetId="9">#REF!</definedName>
    <definedName name="a_pintupagar_2x3" localSheetId="12">#REF!</definedName>
    <definedName name="a_pintupagar_2x3" localSheetId="13">#REF!</definedName>
    <definedName name="a_pintupagar_2x3">#REF!</definedName>
    <definedName name="a_pipaair_hjn2" localSheetId="9">#REF!</definedName>
    <definedName name="a_pipaair_hjn2" localSheetId="12">#REF!</definedName>
    <definedName name="a_pipaair_hjn2" localSheetId="13">#REF!</definedName>
    <definedName name="a_pipaair_hjn2">#REF!</definedName>
    <definedName name="a_pipaair_hjn3" localSheetId="9">#REF!</definedName>
    <definedName name="a_pipaair_hjn3" localSheetId="12">#REF!</definedName>
    <definedName name="a_pipaair_hjn3" localSheetId="13">#REF!</definedName>
    <definedName name="a_pipaair_hjn3">#REF!</definedName>
    <definedName name="a_pipaair_hjn4" localSheetId="9">#REF!</definedName>
    <definedName name="a_pipaair_hjn4" localSheetId="12">#REF!</definedName>
    <definedName name="a_pipaair_hjn4" localSheetId="13">#REF!</definedName>
    <definedName name="a_pipaair_hjn4">#REF!</definedName>
    <definedName name="a_pk10x20" localSheetId="9">#REF!</definedName>
    <definedName name="a_pk10x20" localSheetId="12">#REF!</definedName>
    <definedName name="a_pk10x20" localSheetId="13">#REF!</definedName>
    <definedName name="a_pk10x20">#REF!</definedName>
    <definedName name="a_pk10x20.2" localSheetId="9">#REF!</definedName>
    <definedName name="a_pk10x20.2" localSheetId="12">#REF!</definedName>
    <definedName name="a_pk10x20.2" localSheetId="13">#REF!</definedName>
    <definedName name="a_pk10x20.2">#REF!</definedName>
    <definedName name="a_pk10x30" localSheetId="9">#REF!</definedName>
    <definedName name="a_pk10x30" localSheetId="12">#REF!</definedName>
    <definedName name="a_pk10x30" localSheetId="13">#REF!</definedName>
    <definedName name="a_pk10x30">#REF!</definedName>
    <definedName name="a_pk10x40" localSheetId="9">#REF!</definedName>
    <definedName name="a_pk10x40" localSheetId="12">#REF!</definedName>
    <definedName name="a_pk10x40" localSheetId="13">#REF!</definedName>
    <definedName name="a_pk10x40">#REF!</definedName>
    <definedName name="a_plafond_gypsumt9" localSheetId="9">#REF!</definedName>
    <definedName name="a_plafond_gypsumt9" localSheetId="12">#REF!</definedName>
    <definedName name="a_plafond_gypsumt9" localSheetId="13">#REF!</definedName>
    <definedName name="a_plafond_gypsumt9">#REF!</definedName>
    <definedName name="a_plafondt3" localSheetId="9">#REF!</definedName>
    <definedName name="a_plafondt3" localSheetId="12">#REF!</definedName>
    <definedName name="a_plafondt3" localSheetId="13">#REF!</definedName>
    <definedName name="a_plafondt3">#REF!</definedName>
    <definedName name="a_plafondt4" localSheetId="9">#REF!</definedName>
    <definedName name="a_plafondt4" localSheetId="12">#REF!</definedName>
    <definedName name="a_plafondt4" localSheetId="13">#REF!</definedName>
    <definedName name="a_plafondt4">#REF!</definedName>
    <definedName name="a_plasterbt_1.6" localSheetId="9">#REF!</definedName>
    <definedName name="a_plasterbt_1.6" localSheetId="12">#REF!</definedName>
    <definedName name="a_plasterbt_1.6" localSheetId="13">#REF!</definedName>
    <definedName name="a_plasterbt_1.6">#REF!</definedName>
    <definedName name="a_plasterbt1.3" localSheetId="9">#REF!</definedName>
    <definedName name="a_plasterbt1.3" localSheetId="12">#REF!</definedName>
    <definedName name="a_plasterbt1.3" localSheetId="13">#REF!</definedName>
    <definedName name="a_plasterbt1.3">#REF!</definedName>
    <definedName name="a_plasterbt1.4" localSheetId="9">#REF!</definedName>
    <definedName name="a_plasterbt1.4" localSheetId="12">#REF!</definedName>
    <definedName name="a_plasterbt1.4" localSheetId="13">#REF!</definedName>
    <definedName name="a_plasterbt1.4">#REF!</definedName>
    <definedName name="a_plasterbt1.5" localSheetId="9">#REF!</definedName>
    <definedName name="a_plasterbt1.5" localSheetId="12">#REF!</definedName>
    <definedName name="a_plasterbt1.5" localSheetId="13">#REF!</definedName>
    <definedName name="a_plasterbt1.5">#REF!</definedName>
    <definedName name="a_plasterbtn1.3" localSheetId="9">#REF!</definedName>
    <definedName name="a_plasterbtn1.3" localSheetId="12">#REF!</definedName>
    <definedName name="a_plasterbtn1.3" localSheetId="13">#REF!</definedName>
    <definedName name="a_plasterbtn1.3">#REF!</definedName>
    <definedName name="a_platduiker_L0.5" localSheetId="9">#REF!</definedName>
    <definedName name="a_platduiker_L0.5" localSheetId="12">#REF!</definedName>
    <definedName name="a_platduiker_L0.5" localSheetId="13">#REF!</definedName>
    <definedName name="a_platduiker_L0.5">#REF!</definedName>
    <definedName name="a_platduiker_L0.75" localSheetId="9">#REF!</definedName>
    <definedName name="a_platduiker_L0.75" localSheetId="12">#REF!</definedName>
    <definedName name="a_platduiker_L0.75" localSheetId="13">#REF!</definedName>
    <definedName name="a_platduiker_L0.75">#REF!</definedName>
    <definedName name="a_platduiker_L1" localSheetId="9">#REF!</definedName>
    <definedName name="a_platduiker_L1" localSheetId="12">#REF!</definedName>
    <definedName name="a_platduiker_L1" localSheetId="13">#REF!</definedName>
    <definedName name="a_platduiker_L1">#REF!</definedName>
    <definedName name="a_plesteran13">#REF!</definedName>
    <definedName name="a_pm10x40" localSheetId="9">#REF!</definedName>
    <definedName name="a_pm10x40" localSheetId="12">#REF!</definedName>
    <definedName name="a_pm10x40" localSheetId="13">#REF!</definedName>
    <definedName name="a_pm10x40">#REF!</definedName>
    <definedName name="a_pm10x60" localSheetId="9">#REF!</definedName>
    <definedName name="a_pm10x60" localSheetId="12">#REF!</definedName>
    <definedName name="a_pm10x60" localSheetId="13">#REF!</definedName>
    <definedName name="a_pm10x60">#REF!</definedName>
    <definedName name="a_pondasi_btkali1.4" localSheetId="9">#REF!</definedName>
    <definedName name="a_pondasi_btkali1.4" localSheetId="12">#REF!</definedName>
    <definedName name="a_pondasi_btkali1.4" localSheetId="13">#REF!</definedName>
    <definedName name="a_pondasi_btkali1.4">#REF!</definedName>
    <definedName name="a_pondasi_btkali1.5" localSheetId="9">#REF!</definedName>
    <definedName name="a_pondasi_btkali1.5" localSheetId="12">#REF!</definedName>
    <definedName name="a_pondasi_btkali1.5" localSheetId="13">#REF!</definedName>
    <definedName name="a_pondasi_btkali1.5">#REF!</definedName>
    <definedName name="a_profilplaster10x10" localSheetId="9">#REF!</definedName>
    <definedName name="a_profilplaster10x10" localSheetId="12">#REF!</definedName>
    <definedName name="a_profilplaster10x10" localSheetId="13">#REF!</definedName>
    <definedName name="a_profilplaster10x10">#REF!</definedName>
    <definedName name="a_profilplaster5x5" localSheetId="9">#REF!</definedName>
    <definedName name="a_profilplaster5x5" localSheetId="12">#REF!</definedName>
    <definedName name="a_profilplaster5x5" localSheetId="13">#REF!</definedName>
    <definedName name="a_profilplaster5x5">#REF!</definedName>
    <definedName name="a_profilplaster7.5x7.5" localSheetId="9">#REF!</definedName>
    <definedName name="a_profilplaster7.5x7.5" localSheetId="12">#REF!</definedName>
    <definedName name="a_profilplaster7.5x7.5" localSheetId="13">#REF!</definedName>
    <definedName name="a_profilplaster7.5x7.5">#REF!</definedName>
    <definedName name="a_rabatbtnt5_T" localSheetId="9">#REF!</definedName>
    <definedName name="a_rabatbtnt5_T" localSheetId="12">#REF!</definedName>
    <definedName name="a_rabatbtnt5_T" localSheetId="13">#REF!</definedName>
    <definedName name="a_rabatbtnt5_T">#REF!</definedName>
    <definedName name="a_rabatbtnt5_TT" localSheetId="9">#REF!</definedName>
    <definedName name="a_rabatbtnt5_TT" localSheetId="12">#REF!</definedName>
    <definedName name="a_rabatbtnt5_TT" localSheetId="13">#REF!</definedName>
    <definedName name="a_rabatbtnt5_TT">#REF!</definedName>
    <definedName name="a_rabatbtnt7_T" localSheetId="9">#REF!</definedName>
    <definedName name="a_rabatbtnt7_T" localSheetId="12">#REF!</definedName>
    <definedName name="a_rabatbtnt7_T" localSheetId="13">#REF!</definedName>
    <definedName name="a_rabatbtnt7_T">#REF!</definedName>
    <definedName name="a_rabatbtnt7_TT" localSheetId="9">#REF!</definedName>
    <definedName name="a_rabatbtnt7_TT" localSheetId="12">#REF!</definedName>
    <definedName name="a_rabatbtnt7_TT" localSheetId="13">#REF!</definedName>
    <definedName name="a_rabatbtnt7_TT">#REF!</definedName>
    <definedName name="a_rangka_hollowbwdak" localSheetId="9">#REF!</definedName>
    <definedName name="a_rangka_hollowbwdak" localSheetId="12">#REF!</definedName>
    <definedName name="a_rangka_hollowbwdak" localSheetId="13">#REF!</definedName>
    <definedName name="a_rangka_hollowbwdak">#REF!</definedName>
    <definedName name="a_rangka_hollowbwkap" localSheetId="9">#REF!</definedName>
    <definedName name="a_rangka_hollowbwkap" localSheetId="12">#REF!</definedName>
    <definedName name="a_rangka_hollowbwkap" localSheetId="13">#REF!</definedName>
    <definedName name="a_rangka_hollowbwkap">#REF!</definedName>
    <definedName name="a_rangka_k4x6" localSheetId="9">#REF!</definedName>
    <definedName name="a_rangka_k4x6" localSheetId="12">#REF!</definedName>
    <definedName name="a_rangka_k4x6" localSheetId="13">#REF!</definedName>
    <definedName name="a_rangka_k4x6">#REF!</definedName>
    <definedName name="a_rangka_k4x6_bwdak" localSheetId="9">#REF!</definedName>
    <definedName name="a_rangka_k4x6_bwdak" localSheetId="12">#REF!</definedName>
    <definedName name="a_rangka_k4x6_bwdak" localSheetId="13">#REF!</definedName>
    <definedName name="a_rangka_k4x6_bwdak">#REF!</definedName>
    <definedName name="a_rangka_k5x7" localSheetId="9">#REF!</definedName>
    <definedName name="a_rangka_k5x7" localSheetId="12">#REF!</definedName>
    <definedName name="a_rangka_k5x7" localSheetId="13">#REF!</definedName>
    <definedName name="a_rangka_k5x7">#REF!</definedName>
    <definedName name="a_rangka_k5x7_bwdak" localSheetId="9">#REF!</definedName>
    <definedName name="a_rangka_k5x7_bwdak" localSheetId="12">#REF!</definedName>
    <definedName name="a_rangka_k5x7_bwdak" localSheetId="13">#REF!</definedName>
    <definedName name="a_rangka_k5x7_bwdak">#REF!</definedName>
    <definedName name="a_rb11.11" localSheetId="9">#REF!</definedName>
    <definedName name="a_rb11.11" localSheetId="12">#REF!</definedName>
    <definedName name="a_rb11.11" localSheetId="13">#REF!</definedName>
    <definedName name="a_rb11.11">#REF!</definedName>
    <definedName name="a_rb11.12" localSheetId="9">#REF!</definedName>
    <definedName name="a_rb11.12" localSheetId="12">#REF!</definedName>
    <definedName name="a_rb11.12" localSheetId="13">#REF!</definedName>
    <definedName name="a_rb11.12">#REF!</definedName>
    <definedName name="a_rb11.15" localSheetId="9">#REF!</definedName>
    <definedName name="a_rb11.15" localSheetId="12">#REF!</definedName>
    <definedName name="a_rb11.15" localSheetId="13">#REF!</definedName>
    <definedName name="a_rb11.15">#REF!</definedName>
    <definedName name="a_rb11.16" localSheetId="9">#REF!</definedName>
    <definedName name="a_rb11.16" localSheetId="12">#REF!</definedName>
    <definedName name="a_rb11.16" localSheetId="13">#REF!</definedName>
    <definedName name="a_rb11.16">#REF!</definedName>
    <definedName name="a_rb15.15" localSheetId="9">#REF!</definedName>
    <definedName name="a_rb15.15" localSheetId="12">#REF!</definedName>
    <definedName name="a_rb15.15" localSheetId="13">#REF!</definedName>
    <definedName name="a_rb15.15">#REF!</definedName>
    <definedName name="a_rb15.16" localSheetId="9">#REF!</definedName>
    <definedName name="a_rb15.16" localSheetId="12">#REF!</definedName>
    <definedName name="a_rb15.16" localSheetId="13">#REF!</definedName>
    <definedName name="a_rb15.16">#REF!</definedName>
    <definedName name="a_rb15.20" localSheetId="9">#REF!</definedName>
    <definedName name="a_rb15.20" localSheetId="12">#REF!</definedName>
    <definedName name="a_rb15.20" localSheetId="13">#REF!</definedName>
    <definedName name="a_rb15.20">#REF!</definedName>
    <definedName name="a_rb15.21" localSheetId="9">#REF!</definedName>
    <definedName name="a_rb15.21" localSheetId="12">#REF!</definedName>
    <definedName name="a_rb15.21" localSheetId="13">#REF!</definedName>
    <definedName name="a_rb15.21">#REF!</definedName>
    <definedName name="a_rembesan" localSheetId="9">#REF!</definedName>
    <definedName name="a_rembesan" localSheetId="12">#REF!</definedName>
    <definedName name="a_rembesan" localSheetId="13">#REF!</definedName>
    <definedName name="a_rembesan">#REF!</definedName>
    <definedName name="a_reng" localSheetId="9">#REF!</definedName>
    <definedName name="a_reng" localSheetId="12">#REF!</definedName>
    <definedName name="a_reng" localSheetId="13">#REF!</definedName>
    <definedName name="a_reng">#REF!</definedName>
    <definedName name="a_residukayu" localSheetId="9">#REF!</definedName>
    <definedName name="a_residukayu" localSheetId="12">#REF!</definedName>
    <definedName name="a_residukayu" localSheetId="13">#REF!</definedName>
    <definedName name="a_residukayu">#REF!</definedName>
    <definedName name="a_retainingwall_k.175" localSheetId="9">#REF!</definedName>
    <definedName name="a_retainingwall_k.175" localSheetId="12">#REF!</definedName>
    <definedName name="a_retainingwall_k.175" localSheetId="13">#REF!</definedName>
    <definedName name="a_retainingwall_k.175">#REF!</definedName>
    <definedName name="a_retainingwall_k.225" localSheetId="9">#REF!</definedName>
    <definedName name="a_retainingwall_k.225" localSheetId="12">#REF!</definedName>
    <definedName name="a_retainingwall_k.225" localSheetId="13">#REF!</definedName>
    <definedName name="a_retainingwall_k.225">#REF!</definedName>
    <definedName name="a_retainingwall_k.250" localSheetId="9">#REF!</definedName>
    <definedName name="a_retainingwall_k.250" localSheetId="12">#REF!</definedName>
    <definedName name="a_retainingwall_k.250" localSheetId="13">#REF!</definedName>
    <definedName name="a_retainingwall_k.250">#REF!</definedName>
    <definedName name="a_retainingwall_k.275" localSheetId="9">#REF!</definedName>
    <definedName name="a_retainingwall_k.275" localSheetId="12">#REF!</definedName>
    <definedName name="a_retainingwall_k.275" localSheetId="13">#REF!</definedName>
    <definedName name="a_retainingwall_k.275">#REF!</definedName>
    <definedName name="a_retainingwall_k.300" localSheetId="9">#REF!</definedName>
    <definedName name="a_retainingwall_k.300" localSheetId="12">#REF!</definedName>
    <definedName name="a_retainingwall_k.300" localSheetId="13">#REF!</definedName>
    <definedName name="a_retainingwall_k.300">#REF!</definedName>
    <definedName name="a_retainingwall_k.350" localSheetId="9">#REF!</definedName>
    <definedName name="a_retainingwall_k.350" localSheetId="12">#REF!</definedName>
    <definedName name="a_retainingwall_k.350" localSheetId="13">#REF!</definedName>
    <definedName name="a_retainingwall_k.350">#REF!</definedName>
    <definedName name="a_rooster10.20_1.3" localSheetId="9">#REF!</definedName>
    <definedName name="a_rooster10.20_1.3" localSheetId="12">#REF!</definedName>
    <definedName name="a_rooster10.20_1.3" localSheetId="13">#REF!</definedName>
    <definedName name="a_rooster10.20_1.3">#REF!</definedName>
    <definedName name="a_rooster10.20_1.4" localSheetId="9">#REF!</definedName>
    <definedName name="a_rooster10.20_1.4" localSheetId="12">#REF!</definedName>
    <definedName name="a_rooster10.20_1.4" localSheetId="13">#REF!</definedName>
    <definedName name="a_rooster10.20_1.4">#REF!</definedName>
    <definedName name="a_rooster10.20_1.5" localSheetId="9">#REF!</definedName>
    <definedName name="a_rooster10.20_1.5" localSheetId="12">#REF!</definedName>
    <definedName name="a_rooster10.20_1.5" localSheetId="13">#REF!</definedName>
    <definedName name="a_rooster10.20_1.5">#REF!</definedName>
    <definedName name="a_rooster10.20_1.6" localSheetId="9">#REF!</definedName>
    <definedName name="a_rooster10.20_1.6" localSheetId="12">#REF!</definedName>
    <definedName name="a_rooster10.20_1.6" localSheetId="13">#REF!</definedName>
    <definedName name="a_rooster10.20_1.6">#REF!</definedName>
    <definedName name="a_rooster15.15_1.3" localSheetId="9">#REF!</definedName>
    <definedName name="a_rooster15.15_1.3" localSheetId="12">#REF!</definedName>
    <definedName name="a_rooster15.15_1.3" localSheetId="13">#REF!</definedName>
    <definedName name="a_rooster15.15_1.3">#REF!</definedName>
    <definedName name="a_rooster15.15_1.4" localSheetId="9">#REF!</definedName>
    <definedName name="a_rooster15.15_1.4" localSheetId="12">#REF!</definedName>
    <definedName name="a_rooster15.15_1.4" localSheetId="13">#REF!</definedName>
    <definedName name="a_rooster15.15_1.4">#REF!</definedName>
    <definedName name="a_rooster15.15_1.5" localSheetId="9">#REF!</definedName>
    <definedName name="a_rooster15.15_1.5" localSheetId="12">#REF!</definedName>
    <definedName name="a_rooster15.15_1.5" localSheetId="13">#REF!</definedName>
    <definedName name="a_rooster15.15_1.5">#REF!</definedName>
    <definedName name="a_rooster15.15_1.6" localSheetId="9">#REF!</definedName>
    <definedName name="a_rooster15.15_1.6" localSheetId="12">#REF!</definedName>
    <definedName name="a_rooster15.15_1.6" localSheetId="13">#REF!</definedName>
    <definedName name="a_rooster15.15_1.6">#REF!</definedName>
    <definedName name="a_rooster20.20_1.3" localSheetId="9">#REF!</definedName>
    <definedName name="a_rooster20.20_1.3" localSheetId="12">#REF!</definedName>
    <definedName name="a_rooster20.20_1.3" localSheetId="13">#REF!</definedName>
    <definedName name="a_rooster20.20_1.3">#REF!</definedName>
    <definedName name="a_rooster20.20_1.4" localSheetId="9">#REF!</definedName>
    <definedName name="a_rooster20.20_1.4" localSheetId="12">#REF!</definedName>
    <definedName name="a_rooster20.20_1.4" localSheetId="13">#REF!</definedName>
    <definedName name="a_rooster20.20_1.4">#REF!</definedName>
    <definedName name="a_rooster20.20_1.5" localSheetId="9">#REF!</definedName>
    <definedName name="a_rooster20.20_1.5" localSheetId="12">#REF!</definedName>
    <definedName name="a_rooster20.20_1.5" localSheetId="13">#REF!</definedName>
    <definedName name="a_rooster20.20_1.5">#REF!</definedName>
    <definedName name="a_rooster20.20_1.6" localSheetId="9">#REF!</definedName>
    <definedName name="a_rooster20.20_1.6" localSheetId="12">#REF!</definedName>
    <definedName name="a_rooster20.20_1.6" localSheetId="13">#REF!</definedName>
    <definedName name="a_rooster20.20_1.6">#REF!</definedName>
    <definedName name="a_saklarhotel" localSheetId="9">#REF!</definedName>
    <definedName name="a_saklarhotel" localSheetId="12">#REF!</definedName>
    <definedName name="a_saklarhotel" localSheetId="13">#REF!</definedName>
    <definedName name="a_saklarhotel">#REF!</definedName>
    <definedName name="a_saldpn_0.5x0.5" localSheetId="9">#REF!</definedName>
    <definedName name="a_saldpn_0.5x0.5" localSheetId="12">#REF!</definedName>
    <definedName name="a_saldpn_0.5x0.5" localSheetId="13">#REF!</definedName>
    <definedName name="a_saldpn_0.5x0.5">#REF!</definedName>
    <definedName name="a_saldpn_0.75x0.75" localSheetId="9">#REF!</definedName>
    <definedName name="a_saldpn_0.75x0.75" localSheetId="12">#REF!</definedName>
    <definedName name="a_saldpn_0.75x0.75" localSheetId="13">#REF!</definedName>
    <definedName name="a_saldpn_0.75x0.75">#REF!</definedName>
    <definedName name="a_saldpn_1x1" localSheetId="9">#REF!</definedName>
    <definedName name="a_saldpn_1x1" localSheetId="12">#REF!</definedName>
    <definedName name="a_saldpn_1x1" localSheetId="13">#REF!</definedName>
    <definedName name="a_saldpn_1x1">#REF!</definedName>
    <definedName name="a_sengtalang_d20" localSheetId="9">#REF!</definedName>
    <definedName name="a_sengtalang_d20" localSheetId="12">#REF!</definedName>
    <definedName name="a_sengtalang_d20" localSheetId="13">#REF!</definedName>
    <definedName name="a_sengtalang_d20">#REF!</definedName>
    <definedName name="a_sengtalang_d30" localSheetId="9">#REF!</definedName>
    <definedName name="a_sengtalang_d30" localSheetId="12">#REF!</definedName>
    <definedName name="a_sengtalang_d30" localSheetId="13">#REF!</definedName>
    <definedName name="a_sengtalang_d30">#REF!</definedName>
    <definedName name="a_sengtalangV_2d20" localSheetId="9">#REF!</definedName>
    <definedName name="a_sengtalangV_2d20" localSheetId="12">#REF!</definedName>
    <definedName name="a_sengtalangV_2d20" localSheetId="13">#REF!</definedName>
    <definedName name="a_sengtalangV_2d20">#REF!</definedName>
    <definedName name="a_septictank1x2x1" localSheetId="9">#REF!</definedName>
    <definedName name="a_septictank1x2x1" localSheetId="12">#REF!</definedName>
    <definedName name="a_septictank1x2x1" localSheetId="13">#REF!</definedName>
    <definedName name="a_septictank1x2x1">#REF!</definedName>
    <definedName name="a_septictankS" localSheetId="9">#REF!</definedName>
    <definedName name="a_septictankS" localSheetId="12">#REF!</definedName>
    <definedName name="a_septictankS" localSheetId="13">#REF!</definedName>
    <definedName name="a_septictankS">#REF!</definedName>
    <definedName name="a_shearwall_k.175" localSheetId="9">#REF!</definedName>
    <definedName name="a_shearwall_k.175" localSheetId="12">#REF!</definedName>
    <definedName name="a_shearwall_k.175" localSheetId="13">#REF!</definedName>
    <definedName name="a_shearwall_k.175">#REF!</definedName>
    <definedName name="a_shearwall_k.225" localSheetId="9">#REF!</definedName>
    <definedName name="a_shearwall_k.225" localSheetId="12">#REF!</definedName>
    <definedName name="a_shearwall_k.225" localSheetId="13">#REF!</definedName>
    <definedName name="a_shearwall_k.225">#REF!</definedName>
    <definedName name="a_shearwall_k.250" localSheetId="9">#REF!</definedName>
    <definedName name="a_shearwall_k.250" localSheetId="12">#REF!</definedName>
    <definedName name="a_shearwall_k.250" localSheetId="13">#REF!</definedName>
    <definedName name="a_shearwall_k.250">#REF!</definedName>
    <definedName name="a_shearwall_k.275" localSheetId="9">#REF!</definedName>
    <definedName name="a_shearwall_k.275" localSheetId="12">#REF!</definedName>
    <definedName name="a_shearwall_k.275" localSheetId="13">#REF!</definedName>
    <definedName name="a_shearwall_k.275">#REF!</definedName>
    <definedName name="a_shearwall_k.300" localSheetId="9">#REF!</definedName>
    <definedName name="a_shearwall_k.300" localSheetId="12">#REF!</definedName>
    <definedName name="a_shearwall_k.300" localSheetId="13">#REF!</definedName>
    <definedName name="a_shearwall_k.300">#REF!</definedName>
    <definedName name="a_shearwall_k.350" localSheetId="9">#REF!</definedName>
    <definedName name="a_shearwall_k.350" localSheetId="12">#REF!</definedName>
    <definedName name="a_shearwall_k.350" localSheetId="13">#REF!</definedName>
    <definedName name="a_shearwall_k.350">#REF!</definedName>
    <definedName name="a_siaran12">#REF!</definedName>
    <definedName name="a_skonengan" localSheetId="9">#REF!</definedName>
    <definedName name="a_skonengan" localSheetId="12">#REF!</definedName>
    <definedName name="a_skonengan" localSheetId="13">#REF!</definedName>
    <definedName name="a_skonengan">#REF!</definedName>
    <definedName name="a_smrresapan" localSheetId="9">#REF!</definedName>
    <definedName name="a_smrresapan" localSheetId="12">#REF!</definedName>
    <definedName name="a_smrresapan" localSheetId="13">#REF!</definedName>
    <definedName name="a_smrresapan">#REF!</definedName>
    <definedName name="a_spesi1.3" localSheetId="9">#REF!</definedName>
    <definedName name="a_spesi1.3" localSheetId="12">#REF!</definedName>
    <definedName name="a_spesi1.3" localSheetId="13">#REF!</definedName>
    <definedName name="a_spesi1.3">#REF!</definedName>
    <definedName name="a_spesi1.4" localSheetId="9">#REF!</definedName>
    <definedName name="a_spesi1.4" localSheetId="12">#REF!</definedName>
    <definedName name="a_spesi1.4" localSheetId="13">#REF!</definedName>
    <definedName name="a_spesi1.4">#REF!</definedName>
    <definedName name="a_spesi1.5" localSheetId="9">#REF!</definedName>
    <definedName name="a_spesi1.5" localSheetId="12">#REF!</definedName>
    <definedName name="a_spesi1.5" localSheetId="13">#REF!</definedName>
    <definedName name="a_spesi1.5">#REF!</definedName>
    <definedName name="a_spesi1.6" localSheetId="9">#REF!</definedName>
    <definedName name="a_spesi1.6" localSheetId="12">#REF!</definedName>
    <definedName name="a_spesi1.6" localSheetId="13">#REF!</definedName>
    <definedName name="a_spesi1.6">#REF!</definedName>
    <definedName name="a_spunpile30x30_DH" localSheetId="9">#REF!</definedName>
    <definedName name="a_spunpile30x30_DH" localSheetId="12">#REF!</definedName>
    <definedName name="a_spunpile30x30_DH" localSheetId="13">#REF!</definedName>
    <definedName name="a_spunpile30x30_DH">#REF!</definedName>
    <definedName name="a_spunpile35x35_DH" localSheetId="9">#REF!</definedName>
    <definedName name="a_spunpile35x35_DH" localSheetId="12">#REF!</definedName>
    <definedName name="a_spunpile35x35_DH" localSheetId="13">#REF!</definedName>
    <definedName name="a_spunpile35x35_DH">#REF!</definedName>
    <definedName name="a_spunpile40x40_DH" localSheetId="9">#REF!</definedName>
    <definedName name="a_spunpile40x40_DH" localSheetId="12">#REF!</definedName>
    <definedName name="a_spunpile40x40_DH" localSheetId="13">#REF!</definedName>
    <definedName name="a_spunpile40x40_DH">#REF!</definedName>
    <definedName name="a_spunpile45x45_DH" localSheetId="9">#REF!</definedName>
    <definedName name="a_spunpile45x45_DH" localSheetId="12">#REF!</definedName>
    <definedName name="a_spunpile45x45_DH" localSheetId="13">#REF!</definedName>
    <definedName name="a_spunpile45x45_DH">#REF!</definedName>
    <definedName name="a_spunpile50x50_DH" localSheetId="9">#REF!</definedName>
    <definedName name="a_spunpile50x50_DH" localSheetId="12">#REF!</definedName>
    <definedName name="a_spunpile50x50_DH" localSheetId="13">#REF!</definedName>
    <definedName name="a_spunpile50x50_DH">#REF!</definedName>
    <definedName name="a_spunpile60x60_DH" localSheetId="9">#REF!</definedName>
    <definedName name="a_spunpile60x60_DH" localSheetId="12">#REF!</definedName>
    <definedName name="a_spunpile60x60_DH" localSheetId="13">#REF!</definedName>
    <definedName name="a_spunpile60x60_DH">#REF!</definedName>
    <definedName name="a_squarepile20x20" localSheetId="9">#REF!</definedName>
    <definedName name="a_squarepile20x20" localSheetId="12">#REF!</definedName>
    <definedName name="a_squarepile20x20" localSheetId="13">#REF!</definedName>
    <definedName name="a_squarepile20x20">#REF!</definedName>
    <definedName name="a_squarepile20x20_JIP" localSheetId="9">#REF!</definedName>
    <definedName name="a_squarepile20x20_JIP" localSheetId="12">#REF!</definedName>
    <definedName name="a_squarepile20x20_JIP" localSheetId="13">#REF!</definedName>
    <definedName name="a_squarepile20x20_JIP">#REF!</definedName>
    <definedName name="a_squarepile25x25" localSheetId="9">#REF!</definedName>
    <definedName name="a_squarepile25x25" localSheetId="12">#REF!</definedName>
    <definedName name="a_squarepile25x25" localSheetId="13">#REF!</definedName>
    <definedName name="a_squarepile25x25">#REF!</definedName>
    <definedName name="a_squarepile30x30_HH" localSheetId="9">#REF!</definedName>
    <definedName name="a_squarepile30x30_HH" localSheetId="12">#REF!</definedName>
    <definedName name="a_squarepile30x30_HH" localSheetId="13">#REF!</definedName>
    <definedName name="a_squarepile30x30_HH">#REF!</definedName>
    <definedName name="a_squarepile35x35_HH" localSheetId="9">#REF!</definedName>
    <definedName name="a_squarepile35x35_HH" localSheetId="12">#REF!</definedName>
    <definedName name="a_squarepile35x35_HH" localSheetId="13">#REF!</definedName>
    <definedName name="a_squarepile35x35_HH">#REF!</definedName>
    <definedName name="a_squarepile40x40_HH" localSheetId="9">#REF!</definedName>
    <definedName name="a_squarepile40x40_HH" localSheetId="12">#REF!</definedName>
    <definedName name="a_squarepile40x40_HH" localSheetId="13">#REF!</definedName>
    <definedName name="a_squarepile40x40_HH">#REF!</definedName>
    <definedName name="a_squarepile45x45_HH" localSheetId="9">#REF!</definedName>
    <definedName name="a_squarepile45x45_HH" localSheetId="12">#REF!</definedName>
    <definedName name="a_squarepile45x45_HH" localSheetId="13">#REF!</definedName>
    <definedName name="a_squarepile45x45_HH">#REF!</definedName>
    <definedName name="a_squarepile50x50_HH" localSheetId="9">#REF!</definedName>
    <definedName name="a_squarepile50x50_HH" localSheetId="12">#REF!</definedName>
    <definedName name="a_squarepile50x50_HH" localSheetId="13">#REF!</definedName>
    <definedName name="a_squarepile50x50_HH">#REF!</definedName>
    <definedName name="a_stopkontakB" localSheetId="9">#REF!</definedName>
    <definedName name="a_stopkontakB" localSheetId="12">#REF!</definedName>
    <definedName name="a_stopkontakB" localSheetId="13">#REF!</definedName>
    <definedName name="a_stopkontakB">#REF!</definedName>
    <definedName name="a_stopkontakK" localSheetId="9">#REF!</definedName>
    <definedName name="a_stopkontakK" localSheetId="12">#REF!</definedName>
    <definedName name="a_stopkontakK" localSheetId="13">#REF!</definedName>
    <definedName name="a_stopkontakK">#REF!</definedName>
    <definedName name="a_taliair_ddg" localSheetId="9">#REF!</definedName>
    <definedName name="a_taliair_ddg" localSheetId="12">#REF!</definedName>
    <definedName name="a_taliair_ddg" localSheetId="13">#REF!</definedName>
    <definedName name="a_taliair_ddg">#REF!</definedName>
    <definedName name="a_taliair_kusen" localSheetId="9">#REF!</definedName>
    <definedName name="a_taliair_kusen" localSheetId="12">#REF!</definedName>
    <definedName name="a_taliair_kusen" localSheetId="13">#REF!</definedName>
    <definedName name="a_taliair_kusen">#REF!</definedName>
    <definedName name="a_tanahpuru">#REF!</definedName>
    <definedName name="a_tanggabeton_k.175" localSheetId="9">#REF!</definedName>
    <definedName name="a_tanggabeton_k.175" localSheetId="12">#REF!</definedName>
    <definedName name="a_tanggabeton_k.175" localSheetId="13">#REF!</definedName>
    <definedName name="a_tanggabeton_k.175">#REF!</definedName>
    <definedName name="a_tanggabeton_k.225" localSheetId="9">#REF!</definedName>
    <definedName name="a_tanggabeton_k.225" localSheetId="12">#REF!</definedName>
    <definedName name="a_tanggabeton_k.225" localSheetId="13">#REF!</definedName>
    <definedName name="a_tanggabeton_k.225">#REF!</definedName>
    <definedName name="a_tanggabeton_k.250" localSheetId="9">#REF!</definedName>
    <definedName name="a_tanggabeton_k.250" localSheetId="12">#REF!</definedName>
    <definedName name="a_tanggabeton_k.250" localSheetId="13">#REF!</definedName>
    <definedName name="a_tanggabeton_k.250">#REF!</definedName>
    <definedName name="a_tanggabeton_k.275" localSheetId="9">#REF!</definedName>
    <definedName name="a_tanggabeton_k.275" localSheetId="12">#REF!</definedName>
    <definedName name="a_tanggabeton_k.275" localSheetId="13">#REF!</definedName>
    <definedName name="a_tanggabeton_k.275">#REF!</definedName>
    <definedName name="a_tanggabeton_k.300" localSheetId="9">#REF!</definedName>
    <definedName name="a_tanggabeton_k.300" localSheetId="12">#REF!</definedName>
    <definedName name="a_tanggabeton_k.300" localSheetId="13">#REF!</definedName>
    <definedName name="a_tanggabeton_k.300">#REF!</definedName>
    <definedName name="a_tanggabeton_k.350" localSheetId="9">#REF!</definedName>
    <definedName name="a_tanggabeton_k.350" localSheetId="12">#REF!</definedName>
    <definedName name="a_tanggabeton_k.350" localSheetId="13">#REF!</definedName>
    <definedName name="a_tanggabeton_k.350">#REF!</definedName>
    <definedName name="a_tiebeam_k.175" localSheetId="9">#REF!</definedName>
    <definedName name="a_tiebeam_k.175" localSheetId="12">#REF!</definedName>
    <definedName name="a_tiebeam_k.175" localSheetId="13">#REF!</definedName>
    <definedName name="a_tiebeam_k.175">#REF!</definedName>
    <definedName name="a_tiebeam_k.225" localSheetId="9">#REF!</definedName>
    <definedName name="a_tiebeam_k.225" localSheetId="12">#REF!</definedName>
    <definedName name="a_tiebeam_k.225" localSheetId="13">#REF!</definedName>
    <definedName name="a_tiebeam_k.225">#REF!</definedName>
    <definedName name="a_tiebeam_k.250" localSheetId="9">#REF!</definedName>
    <definedName name="a_tiebeam_k.250" localSheetId="12">#REF!</definedName>
    <definedName name="a_tiebeam_k.250" localSheetId="13">#REF!</definedName>
    <definedName name="a_tiebeam_k.250">#REF!</definedName>
    <definedName name="a_tiebeam_k.275" localSheetId="9">#REF!</definedName>
    <definedName name="a_tiebeam_k.275" localSheetId="12">#REF!</definedName>
    <definedName name="a_tiebeam_k.275" localSheetId="13">#REF!</definedName>
    <definedName name="a_tiebeam_k.275">#REF!</definedName>
    <definedName name="a_tiebeam_k.300" localSheetId="9">#REF!</definedName>
    <definedName name="a_tiebeam_k.300" localSheetId="12">#REF!</definedName>
    <definedName name="a_tiebeam_k.300" localSheetId="13">#REF!</definedName>
    <definedName name="a_tiebeam_k.300">#REF!</definedName>
    <definedName name="a_tiebeam_k.350" localSheetId="9">#REF!</definedName>
    <definedName name="a_tiebeam_k.350" localSheetId="12">#REF!</definedName>
    <definedName name="a_tiebeam_k.350" localSheetId="13">#REF!</definedName>
    <definedName name="a_tiebeam_k.350">#REF!</definedName>
    <definedName name="a_timbunansetempat" localSheetId="9">#REF!</definedName>
    <definedName name="a_timbunansetempat" localSheetId="12">#REF!</definedName>
    <definedName name="a_timbunansetempat" localSheetId="13">#REF!</definedName>
    <definedName name="a_timbunansetempat">#REF!</definedName>
    <definedName name="a_timbunantanahsetempat">#REF!</definedName>
    <definedName name="a_toevoer" localSheetId="9">#REF!</definedName>
    <definedName name="a_toevoer" localSheetId="12">#REF!</definedName>
    <definedName name="a_toevoer" localSheetId="13">#REF!</definedName>
    <definedName name="a_toevoer">#REF!</definedName>
    <definedName name="a_ttklampu_bwd" localSheetId="9">#REF!</definedName>
    <definedName name="a_ttklampu_bwd" localSheetId="12">#REF!</definedName>
    <definedName name="a_ttklampu_bwd" localSheetId="13">#REF!</definedName>
    <definedName name="a_ttklampu_bwd">#REF!</definedName>
    <definedName name="a_ttklampu_bwp" localSheetId="9">#REF!</definedName>
    <definedName name="a_ttklampu_bwp" localSheetId="12">#REF!</definedName>
    <definedName name="a_ttklampu_bwp" localSheetId="13">#REF!</definedName>
    <definedName name="a_ttklampu_bwp">#REF!</definedName>
    <definedName name="a_ttklampu_tmn" localSheetId="9">#REF!</definedName>
    <definedName name="a_ttklampu_tmn" localSheetId="12">#REF!</definedName>
    <definedName name="a_ttklampu_tmn" localSheetId="13">#REF!</definedName>
    <definedName name="a_ttklampu_tmn">#REF!</definedName>
    <definedName name="a_urug_tnhlantaiD" localSheetId="9">#REF!</definedName>
    <definedName name="a_urug_tnhlantaiD" localSheetId="12">#REF!</definedName>
    <definedName name="a_urug_tnhlantaiD" localSheetId="13">#REF!</definedName>
    <definedName name="a_urug_tnhlantaiD">#REF!</definedName>
    <definedName name="a_urug_tnhlantaiL" localSheetId="9">#REF!</definedName>
    <definedName name="a_urug_tnhlantaiL" localSheetId="12">#REF!</definedName>
    <definedName name="a_urug_tnhlantaiL" localSheetId="13">#REF!</definedName>
    <definedName name="a_urug_tnhlantaiL">#REF!</definedName>
    <definedName name="a_urugan_sirtu_dari_luar_lokasi" localSheetId="9">#REF!</definedName>
    <definedName name="a_urugan_sirtu_dari_luar_lokasi" localSheetId="12">#REF!</definedName>
    <definedName name="a_urugan_sirtu_dari_luar_lokasi" localSheetId="13">#REF!</definedName>
    <definedName name="a_urugan_sirtu_dari_luar_lokasi">#REF!</definedName>
    <definedName name="a_urugan_tanah_dari_luar_lokasi" localSheetId="9">#REF!</definedName>
    <definedName name="a_urugan_tanah_dari_luar_lokasi" localSheetId="12">#REF!</definedName>
    <definedName name="a_urugan_tanah_dari_luar_lokasi" localSheetId="13">#REF!</definedName>
    <definedName name="a_urugan_tanah_dari_luar_lokasi">#REF!</definedName>
    <definedName name="a_urugan_tanah_kembali" localSheetId="9">#REF!</definedName>
    <definedName name="a_urugan_tanah_kembali" localSheetId="12">#REF!</definedName>
    <definedName name="a_urugan_tanah_kembali" localSheetId="13">#REF!</definedName>
    <definedName name="a_urugan_tanah_kembali">#REF!</definedName>
    <definedName name="a_uruganpasir_pondasi" localSheetId="9">#REF!</definedName>
    <definedName name="a_uruganpasir_pondasi" localSheetId="12">#REF!</definedName>
    <definedName name="a_uruganpasir_pondasi" localSheetId="13">#REF!</definedName>
    <definedName name="a_uruganpasir_pondasi">#REF!</definedName>
    <definedName name="a_urugantanah_dariluarlokasi" localSheetId="9">#REF!</definedName>
    <definedName name="a_urugantanah_dariluarlokasi" localSheetId="12">#REF!</definedName>
    <definedName name="a_urugantanah_dariluarlokasi" localSheetId="13">#REF!</definedName>
    <definedName name="a_urugantanah_dariluarlokasi">#REF!</definedName>
    <definedName name="a1..2349" localSheetId="9">#REF!</definedName>
    <definedName name="a1..2349" localSheetId="12">#REF!</definedName>
    <definedName name="a1..2349" localSheetId="14">#REF!</definedName>
    <definedName name="a1..2349" localSheetId="11">#REF!</definedName>
    <definedName name="a1..2349" localSheetId="10">#REF!</definedName>
    <definedName name="a1..2349" localSheetId="7">#REF!</definedName>
    <definedName name="a1..2349" localSheetId="8">#REF!</definedName>
    <definedName name="a1..2349" localSheetId="13">#REF!</definedName>
    <definedName name="a1..2349">#REF!</definedName>
    <definedName name="A1_" localSheetId="9">#REF!</definedName>
    <definedName name="A1_" localSheetId="12">#REF!</definedName>
    <definedName name="A1_" localSheetId="13">#REF!</definedName>
    <definedName name="A1_">#REF!</definedName>
    <definedName name="A10_" localSheetId="9">#REF!</definedName>
    <definedName name="A10_" localSheetId="12">#REF!</definedName>
    <definedName name="A10_" localSheetId="13">#REF!</definedName>
    <definedName name="A10_">#REF!</definedName>
    <definedName name="a10sw30besi" localSheetId="9">#REF!</definedName>
    <definedName name="a10sw30besi" localSheetId="12">#REF!</definedName>
    <definedName name="a10sw30besi" localSheetId="13">#REF!</definedName>
    <definedName name="a10sw30besi">#REF!</definedName>
    <definedName name="a10sw35besi" localSheetId="9">#REF!</definedName>
    <definedName name="a10sw35besi" localSheetId="12">#REF!</definedName>
    <definedName name="a10sw35besi" localSheetId="13">#REF!</definedName>
    <definedName name="a10sw35besi">#REF!</definedName>
    <definedName name="a10sw40besi" localSheetId="9">#REF!</definedName>
    <definedName name="a10sw40besi" localSheetId="12">#REF!</definedName>
    <definedName name="a10sw40besi" localSheetId="13">#REF!</definedName>
    <definedName name="a10sw40besi">#REF!</definedName>
    <definedName name="A11_" localSheetId="9">#REF!</definedName>
    <definedName name="A11_" localSheetId="12">#REF!</definedName>
    <definedName name="A11_" localSheetId="13">#REF!</definedName>
    <definedName name="A11_">#REF!</definedName>
    <definedName name="a11sw30besi" localSheetId="9">#REF!</definedName>
    <definedName name="a11sw30besi" localSheetId="12">#REF!</definedName>
    <definedName name="a11sw30besi" localSheetId="13">#REF!</definedName>
    <definedName name="a11sw30besi">#REF!</definedName>
    <definedName name="a11sw35besi" localSheetId="9">#REF!</definedName>
    <definedName name="a11sw35besi" localSheetId="12">#REF!</definedName>
    <definedName name="a11sw35besi" localSheetId="13">#REF!</definedName>
    <definedName name="a11sw35besi">#REF!</definedName>
    <definedName name="a11sw40besi" localSheetId="9">#REF!</definedName>
    <definedName name="a11sw40besi" localSheetId="12">#REF!</definedName>
    <definedName name="a11sw40besi" localSheetId="13">#REF!</definedName>
    <definedName name="a11sw40besi">#REF!</definedName>
    <definedName name="A12_" localSheetId="9">#REF!</definedName>
    <definedName name="A12_" localSheetId="12">#REF!</definedName>
    <definedName name="A12_" localSheetId="13">#REF!</definedName>
    <definedName name="A12_">#REF!</definedName>
    <definedName name="A120_" localSheetId="9">#REF!</definedName>
    <definedName name="A120_" localSheetId="12">#REF!</definedName>
    <definedName name="A120_" localSheetId="13">#REF!</definedName>
    <definedName name="A120_">#REF!</definedName>
    <definedName name="a12sw30besi" localSheetId="9">#REF!</definedName>
    <definedName name="a12sw30besi" localSheetId="12">#REF!</definedName>
    <definedName name="a12sw30besi" localSheetId="13">#REF!</definedName>
    <definedName name="a12sw30besi">#REF!</definedName>
    <definedName name="a12sw35besi" localSheetId="9">#REF!</definedName>
    <definedName name="a12sw35besi" localSheetId="12">#REF!</definedName>
    <definedName name="a12sw35besi" localSheetId="13">#REF!</definedName>
    <definedName name="a12sw35besi">#REF!</definedName>
    <definedName name="a12sw40besi" localSheetId="9">#REF!</definedName>
    <definedName name="a12sw40besi" localSheetId="12">#REF!</definedName>
    <definedName name="a12sw40besi" localSheetId="13">#REF!</definedName>
    <definedName name="a12sw40besi">#REF!</definedName>
    <definedName name="A13_" localSheetId="9">#REF!</definedName>
    <definedName name="A13_" localSheetId="12">#REF!</definedName>
    <definedName name="A13_" localSheetId="13">#REF!</definedName>
    <definedName name="A13_">#REF!</definedName>
    <definedName name="a13sw30besi" localSheetId="9">#REF!</definedName>
    <definedName name="a13sw30besi" localSheetId="12">#REF!</definedName>
    <definedName name="a13sw30besi" localSheetId="13">#REF!</definedName>
    <definedName name="a13sw30besi">#REF!</definedName>
    <definedName name="a13sw35besi" localSheetId="9">#REF!</definedName>
    <definedName name="a13sw35besi" localSheetId="12">#REF!</definedName>
    <definedName name="a13sw35besi" localSheetId="13">#REF!</definedName>
    <definedName name="a13sw35besi">#REF!</definedName>
    <definedName name="a13sw40besi" localSheetId="9">#REF!</definedName>
    <definedName name="a13sw40besi" localSheetId="12">#REF!</definedName>
    <definedName name="a13sw40besi" localSheetId="13">#REF!</definedName>
    <definedName name="a13sw40besi">#REF!</definedName>
    <definedName name="a14sw30besi" localSheetId="9">#REF!</definedName>
    <definedName name="a14sw30besi" localSheetId="12">#REF!</definedName>
    <definedName name="a14sw30besi" localSheetId="13">#REF!</definedName>
    <definedName name="a14sw30besi">#REF!</definedName>
    <definedName name="a14sw35besi" localSheetId="9">#REF!</definedName>
    <definedName name="a14sw35besi" localSheetId="12">#REF!</definedName>
    <definedName name="a14sw35besi" localSheetId="13">#REF!</definedName>
    <definedName name="a14sw35besi">#REF!</definedName>
    <definedName name="a14sw40besi" localSheetId="9">#REF!</definedName>
    <definedName name="a14sw40besi" localSheetId="12">#REF!</definedName>
    <definedName name="a14sw40besi" localSheetId="13">#REF!</definedName>
    <definedName name="a14sw40besi">#REF!</definedName>
    <definedName name="a15sw30besi" localSheetId="9">#REF!</definedName>
    <definedName name="a15sw30besi" localSheetId="12">#REF!</definedName>
    <definedName name="a15sw30besi" localSheetId="13">#REF!</definedName>
    <definedName name="a15sw30besi">#REF!</definedName>
    <definedName name="a15sw35besi" localSheetId="9">#REF!</definedName>
    <definedName name="a15sw35besi" localSheetId="12">#REF!</definedName>
    <definedName name="a15sw35besi" localSheetId="13">#REF!</definedName>
    <definedName name="a15sw35besi">#REF!</definedName>
    <definedName name="a15sw40besi" localSheetId="9">#REF!</definedName>
    <definedName name="a15sw40besi" localSheetId="12">#REF!</definedName>
    <definedName name="a15sw40besi" localSheetId="13">#REF!</definedName>
    <definedName name="a15sw40besi">#REF!</definedName>
    <definedName name="a16sw30besi" localSheetId="9">#REF!</definedName>
    <definedName name="a16sw30besi" localSheetId="12">#REF!</definedName>
    <definedName name="a16sw30besi" localSheetId="13">#REF!</definedName>
    <definedName name="a16sw30besi">#REF!</definedName>
    <definedName name="a16sw35besi" localSheetId="9">#REF!</definedName>
    <definedName name="a16sw35besi" localSheetId="12">#REF!</definedName>
    <definedName name="a16sw35besi" localSheetId="13">#REF!</definedName>
    <definedName name="a16sw35besi">#REF!</definedName>
    <definedName name="a16sw40besi" localSheetId="9">#REF!</definedName>
    <definedName name="a16sw40besi" localSheetId="12">#REF!</definedName>
    <definedName name="a16sw40besi" localSheetId="13">#REF!</definedName>
    <definedName name="a16sw40besi">#REF!</definedName>
    <definedName name="a17sw30besi" localSheetId="9">#REF!</definedName>
    <definedName name="a17sw30besi" localSheetId="12">#REF!</definedName>
    <definedName name="a17sw30besi" localSheetId="13">#REF!</definedName>
    <definedName name="a17sw30besi">#REF!</definedName>
    <definedName name="a17sw35besi" localSheetId="9">#REF!</definedName>
    <definedName name="a17sw35besi" localSheetId="12">#REF!</definedName>
    <definedName name="a17sw35besi" localSheetId="13">#REF!</definedName>
    <definedName name="a17sw35besi">#REF!</definedName>
    <definedName name="a17sw40besi" localSheetId="9">#REF!</definedName>
    <definedName name="a17sw40besi" localSheetId="12">#REF!</definedName>
    <definedName name="a17sw40besi" localSheetId="13">#REF!</definedName>
    <definedName name="a17sw40besi">#REF!</definedName>
    <definedName name="a18sw30besi" localSheetId="9">#REF!</definedName>
    <definedName name="a18sw30besi" localSheetId="12">#REF!</definedName>
    <definedName name="a18sw30besi" localSheetId="13">#REF!</definedName>
    <definedName name="a18sw30besi">#REF!</definedName>
    <definedName name="a18sw35besi" localSheetId="9">#REF!</definedName>
    <definedName name="a18sw35besi" localSheetId="12">#REF!</definedName>
    <definedName name="a18sw35besi" localSheetId="13">#REF!</definedName>
    <definedName name="a18sw35besi">#REF!</definedName>
    <definedName name="a18sw40besi" localSheetId="9">#REF!</definedName>
    <definedName name="a18sw40besi" localSheetId="12">#REF!</definedName>
    <definedName name="a18sw40besi" localSheetId="13">#REF!</definedName>
    <definedName name="a18sw40besi">#REF!</definedName>
    <definedName name="a19sw30besi" localSheetId="9">#REF!</definedName>
    <definedName name="a19sw30besi" localSheetId="12">#REF!</definedName>
    <definedName name="a19sw30besi" localSheetId="13">#REF!</definedName>
    <definedName name="a19sw30besi">#REF!</definedName>
    <definedName name="a19sw35besi" localSheetId="9">#REF!</definedName>
    <definedName name="a19sw35besi" localSheetId="12">#REF!</definedName>
    <definedName name="a19sw35besi" localSheetId="13">#REF!</definedName>
    <definedName name="a19sw35besi">#REF!</definedName>
    <definedName name="a19sw40besi" localSheetId="9">#REF!</definedName>
    <definedName name="a19sw40besi" localSheetId="12">#REF!</definedName>
    <definedName name="a19sw40besi" localSheetId="13">#REF!</definedName>
    <definedName name="a19sw40besi">#REF!</definedName>
    <definedName name="A2_" localSheetId="9">#REF!</definedName>
    <definedName name="A2_" localSheetId="12">#REF!</definedName>
    <definedName name="A2_" localSheetId="13">#REF!</definedName>
    <definedName name="A2_">#REF!</definedName>
    <definedName name="a20sw30besi" localSheetId="9">#REF!</definedName>
    <definedName name="a20sw30besi" localSheetId="12">#REF!</definedName>
    <definedName name="a20sw30besi" localSheetId="13">#REF!</definedName>
    <definedName name="a20sw30besi">#REF!</definedName>
    <definedName name="a20sw35besi" localSheetId="9">#REF!</definedName>
    <definedName name="a20sw35besi" localSheetId="12">#REF!</definedName>
    <definedName name="a20sw35besi" localSheetId="13">#REF!</definedName>
    <definedName name="a20sw35besi">#REF!</definedName>
    <definedName name="a20sw40besi" localSheetId="9">#REF!</definedName>
    <definedName name="a20sw40besi" localSheetId="12">#REF!</definedName>
    <definedName name="a20sw40besi" localSheetId="13">#REF!</definedName>
    <definedName name="a20sw40besi">#REF!</definedName>
    <definedName name="a21sw30besi" localSheetId="9">#REF!</definedName>
    <definedName name="a21sw30besi" localSheetId="12">#REF!</definedName>
    <definedName name="a21sw30besi" localSheetId="13">#REF!</definedName>
    <definedName name="a21sw30besi">#REF!</definedName>
    <definedName name="a21sw35besi" localSheetId="9">#REF!</definedName>
    <definedName name="a21sw35besi" localSheetId="12">#REF!</definedName>
    <definedName name="a21sw35besi" localSheetId="13">#REF!</definedName>
    <definedName name="a21sw35besi">#REF!</definedName>
    <definedName name="a21sw40besi" localSheetId="9">#REF!</definedName>
    <definedName name="a21sw40besi" localSheetId="12">#REF!</definedName>
    <definedName name="a21sw40besi" localSheetId="13">#REF!</definedName>
    <definedName name="a21sw40besi">#REF!</definedName>
    <definedName name="a22sw30besi" localSheetId="9">#REF!</definedName>
    <definedName name="a22sw30besi" localSheetId="12">#REF!</definedName>
    <definedName name="a22sw30besi" localSheetId="13">#REF!</definedName>
    <definedName name="a22sw30besi">#REF!</definedName>
    <definedName name="a22sw35besi" localSheetId="9">#REF!</definedName>
    <definedName name="a22sw35besi" localSheetId="12">#REF!</definedName>
    <definedName name="a22sw35besi" localSheetId="13">#REF!</definedName>
    <definedName name="a22sw35besi">#REF!</definedName>
    <definedName name="a22sw40besi" localSheetId="9">#REF!</definedName>
    <definedName name="a22sw40besi" localSheetId="12">#REF!</definedName>
    <definedName name="a22sw40besi" localSheetId="13">#REF!</definedName>
    <definedName name="a22sw40besi">#REF!</definedName>
    <definedName name="a23sw30besi" localSheetId="9">#REF!</definedName>
    <definedName name="a23sw30besi" localSheetId="12">#REF!</definedName>
    <definedName name="a23sw30besi" localSheetId="13">#REF!</definedName>
    <definedName name="a23sw30besi">#REF!</definedName>
    <definedName name="a23sw35besi" localSheetId="9">#REF!</definedName>
    <definedName name="a23sw35besi" localSheetId="12">#REF!</definedName>
    <definedName name="a23sw35besi" localSheetId="13">#REF!</definedName>
    <definedName name="a23sw35besi">#REF!</definedName>
    <definedName name="a23sw40besi" localSheetId="9">#REF!</definedName>
    <definedName name="a23sw40besi" localSheetId="12">#REF!</definedName>
    <definedName name="a23sw40besi" localSheetId="13">#REF!</definedName>
    <definedName name="a23sw40besi">#REF!</definedName>
    <definedName name="a24sw30besi" localSheetId="9">#REF!</definedName>
    <definedName name="a24sw30besi" localSheetId="12">#REF!</definedName>
    <definedName name="a24sw30besi" localSheetId="13">#REF!</definedName>
    <definedName name="a24sw30besi">#REF!</definedName>
    <definedName name="a24sw35besi" localSheetId="9">#REF!</definedName>
    <definedName name="a24sw35besi" localSheetId="12">#REF!</definedName>
    <definedName name="a24sw35besi" localSheetId="13">#REF!</definedName>
    <definedName name="a24sw35besi">#REF!</definedName>
    <definedName name="a24sw40besi" localSheetId="9">#REF!</definedName>
    <definedName name="a24sw40besi" localSheetId="12">#REF!</definedName>
    <definedName name="a24sw40besi" localSheetId="13">#REF!</definedName>
    <definedName name="a24sw40besi">#REF!</definedName>
    <definedName name="a25sw30besi" localSheetId="9">#REF!</definedName>
    <definedName name="a25sw30besi" localSheetId="12">#REF!</definedName>
    <definedName name="a25sw30besi" localSheetId="13">#REF!</definedName>
    <definedName name="a25sw30besi">#REF!</definedName>
    <definedName name="a25sw35besi" localSheetId="9">#REF!</definedName>
    <definedName name="a25sw35besi" localSheetId="12">#REF!</definedName>
    <definedName name="a25sw35besi" localSheetId="13">#REF!</definedName>
    <definedName name="a25sw35besi">#REF!</definedName>
    <definedName name="a25sw40besi" localSheetId="9">#REF!</definedName>
    <definedName name="a25sw40besi" localSheetId="12">#REF!</definedName>
    <definedName name="a25sw40besi" localSheetId="13">#REF!</definedName>
    <definedName name="a25sw40besi">#REF!</definedName>
    <definedName name="a26sw30besi" localSheetId="9">#REF!</definedName>
    <definedName name="a26sw30besi" localSheetId="12">#REF!</definedName>
    <definedName name="a26sw30besi" localSheetId="13">#REF!</definedName>
    <definedName name="a26sw30besi">#REF!</definedName>
    <definedName name="a26sw35besi" localSheetId="9">#REF!</definedName>
    <definedName name="a26sw35besi" localSheetId="12">#REF!</definedName>
    <definedName name="a26sw35besi" localSheetId="13">#REF!</definedName>
    <definedName name="a26sw35besi">#REF!</definedName>
    <definedName name="a26sw40besi" localSheetId="9">#REF!</definedName>
    <definedName name="a26sw40besi" localSheetId="12">#REF!</definedName>
    <definedName name="a26sw40besi" localSheetId="13">#REF!</definedName>
    <definedName name="a26sw40besi">#REF!</definedName>
    <definedName name="a27sw30besi" localSheetId="9">#REF!</definedName>
    <definedName name="a27sw30besi" localSheetId="12">#REF!</definedName>
    <definedName name="a27sw30besi" localSheetId="13">#REF!</definedName>
    <definedName name="a27sw30besi">#REF!</definedName>
    <definedName name="a27sw35besi" localSheetId="9">#REF!</definedName>
    <definedName name="a27sw35besi" localSheetId="12">#REF!</definedName>
    <definedName name="a27sw35besi" localSheetId="13">#REF!</definedName>
    <definedName name="a27sw35besi">#REF!</definedName>
    <definedName name="a27sw40besi" localSheetId="9">#REF!</definedName>
    <definedName name="a27sw40besi" localSheetId="12">#REF!</definedName>
    <definedName name="a27sw40besi" localSheetId="13">#REF!</definedName>
    <definedName name="a27sw40besi">#REF!</definedName>
    <definedName name="a28sw30besi" localSheetId="9">#REF!</definedName>
    <definedName name="a28sw30besi" localSheetId="12">#REF!</definedName>
    <definedName name="a28sw30besi" localSheetId="13">#REF!</definedName>
    <definedName name="a28sw30besi">#REF!</definedName>
    <definedName name="a28sw35besi" localSheetId="9">#REF!</definedName>
    <definedName name="a28sw35besi" localSheetId="12">#REF!</definedName>
    <definedName name="a28sw35besi" localSheetId="13">#REF!</definedName>
    <definedName name="a28sw35besi">#REF!</definedName>
    <definedName name="a28sw40besi" localSheetId="9">#REF!</definedName>
    <definedName name="a28sw40besi" localSheetId="12">#REF!</definedName>
    <definedName name="a28sw40besi" localSheetId="13">#REF!</definedName>
    <definedName name="a28sw40besi">#REF!</definedName>
    <definedName name="a29sw30besi" localSheetId="9">#REF!</definedName>
    <definedName name="a29sw30besi" localSheetId="12">#REF!</definedName>
    <definedName name="a29sw30besi" localSheetId="13">#REF!</definedName>
    <definedName name="a29sw30besi">#REF!</definedName>
    <definedName name="a29sw35besi" localSheetId="9">#REF!</definedName>
    <definedName name="a29sw35besi" localSheetId="12">#REF!</definedName>
    <definedName name="a29sw35besi" localSheetId="13">#REF!</definedName>
    <definedName name="a29sw35besi">#REF!</definedName>
    <definedName name="a29sw40besi" localSheetId="9">#REF!</definedName>
    <definedName name="a29sw40besi" localSheetId="12">#REF!</definedName>
    <definedName name="a29sw40besi" localSheetId="13">#REF!</definedName>
    <definedName name="a29sw40besi">#REF!</definedName>
    <definedName name="A3_" localSheetId="9">#REF!</definedName>
    <definedName name="A3_" localSheetId="12">#REF!</definedName>
    <definedName name="A3_" localSheetId="13">#REF!</definedName>
    <definedName name="A3_">#REF!</definedName>
    <definedName name="a30sw30besi" localSheetId="9">#REF!</definedName>
    <definedName name="a30sw30besi" localSheetId="12">#REF!</definedName>
    <definedName name="a30sw30besi" localSheetId="13">#REF!</definedName>
    <definedName name="a30sw30besi">#REF!</definedName>
    <definedName name="a30sw35besi" localSheetId="9">#REF!</definedName>
    <definedName name="a30sw35besi" localSheetId="12">#REF!</definedName>
    <definedName name="a30sw35besi" localSheetId="13">#REF!</definedName>
    <definedName name="a30sw35besi">#REF!</definedName>
    <definedName name="a30sw40besi" localSheetId="9">#REF!</definedName>
    <definedName name="a30sw40besi" localSheetId="12">#REF!</definedName>
    <definedName name="a30sw40besi" localSheetId="13">#REF!</definedName>
    <definedName name="a30sw40besi">#REF!</definedName>
    <definedName name="a31sw30besi" localSheetId="9">#REF!</definedName>
    <definedName name="a31sw30besi" localSheetId="12">#REF!</definedName>
    <definedName name="a31sw30besi" localSheetId="13">#REF!</definedName>
    <definedName name="a31sw30besi">#REF!</definedName>
    <definedName name="a31sw35besi" localSheetId="9">#REF!</definedName>
    <definedName name="a31sw35besi" localSheetId="12">#REF!</definedName>
    <definedName name="a31sw35besi" localSheetId="13">#REF!</definedName>
    <definedName name="a31sw35besi">#REF!</definedName>
    <definedName name="a31sw40besi" localSheetId="9">#REF!</definedName>
    <definedName name="a31sw40besi" localSheetId="12">#REF!</definedName>
    <definedName name="a31sw40besi" localSheetId="13">#REF!</definedName>
    <definedName name="a31sw40besi">#REF!</definedName>
    <definedName name="a32sw30besi" localSheetId="9">#REF!</definedName>
    <definedName name="a32sw30besi" localSheetId="12">#REF!</definedName>
    <definedName name="a32sw30besi" localSheetId="13">#REF!</definedName>
    <definedName name="a32sw30besi">#REF!</definedName>
    <definedName name="a32sw35besi" localSheetId="9">#REF!</definedName>
    <definedName name="a32sw35besi" localSheetId="12">#REF!</definedName>
    <definedName name="a32sw35besi" localSheetId="13">#REF!</definedName>
    <definedName name="a32sw35besi">#REF!</definedName>
    <definedName name="a32sw40besi" localSheetId="9">#REF!</definedName>
    <definedName name="a32sw40besi" localSheetId="12">#REF!</definedName>
    <definedName name="a32sw40besi" localSheetId="13">#REF!</definedName>
    <definedName name="a32sw40besi">#REF!</definedName>
    <definedName name="A35_" localSheetId="9">#REF!</definedName>
    <definedName name="A35_" localSheetId="12">#REF!</definedName>
    <definedName name="A35_" localSheetId="13">#REF!</definedName>
    <definedName name="A35_">#REF!</definedName>
    <definedName name="A4_" localSheetId="9">#REF!</definedName>
    <definedName name="A4_" localSheetId="12">#REF!</definedName>
    <definedName name="A4_" localSheetId="13">#REF!</definedName>
    <definedName name="A4_">#REF!</definedName>
    <definedName name="A460." localSheetId="9">#REF!</definedName>
    <definedName name="A460." localSheetId="12">#REF!</definedName>
    <definedName name="A460." localSheetId="13">#REF!</definedName>
    <definedName name="A460.">#REF!</definedName>
    <definedName name="A5_" localSheetId="9">#REF!</definedName>
    <definedName name="A5_" localSheetId="12">#REF!</definedName>
    <definedName name="A5_" localSheetId="13">#REF!</definedName>
    <definedName name="A5_">#REF!</definedName>
    <definedName name="A50_" localSheetId="9">#REF!</definedName>
    <definedName name="A50_" localSheetId="12">#REF!</definedName>
    <definedName name="A50_" localSheetId="13">#REF!</definedName>
    <definedName name="A50_">#REF!</definedName>
    <definedName name="A6_" localSheetId="9">#REF!</definedName>
    <definedName name="A6_" localSheetId="12">#REF!</definedName>
    <definedName name="A6_" localSheetId="13">#REF!</definedName>
    <definedName name="A6_">#REF!</definedName>
    <definedName name="a6cb1beton" localSheetId="9">#REF!</definedName>
    <definedName name="a6cb1beton" localSheetId="12">#REF!</definedName>
    <definedName name="a6cb1beton" localSheetId="13">#REF!</definedName>
    <definedName name="a6cb1beton">#REF!</definedName>
    <definedName name="a6cb3beton" localSheetId="9">#REF!</definedName>
    <definedName name="a6cb3beton" localSheetId="12">#REF!</definedName>
    <definedName name="a6cb3beton" localSheetId="13">#REF!</definedName>
    <definedName name="a6cb3beton">#REF!</definedName>
    <definedName name="a6lisbeton" localSheetId="9">#REF!</definedName>
    <definedName name="a6lisbeton" localSheetId="12">#REF!</definedName>
    <definedName name="a6lisbeton" localSheetId="13">#REF!</definedName>
    <definedName name="a6lisbeton">#REF!</definedName>
    <definedName name="a6pbbeton" localSheetId="9">#REF!</definedName>
    <definedName name="a6pbbeton" localSheetId="12">#REF!</definedName>
    <definedName name="a6pbbeton" localSheetId="13">#REF!</definedName>
    <definedName name="a6pbbeton">#REF!</definedName>
    <definedName name="a6platbeton" localSheetId="9">#REF!</definedName>
    <definedName name="a6platbeton" localSheetId="12">#REF!</definedName>
    <definedName name="a6platbeton" localSheetId="13">#REF!</definedName>
    <definedName name="a6platbeton">#REF!</definedName>
    <definedName name="a6sw30besi" localSheetId="9">#REF!</definedName>
    <definedName name="a6sw30besi" localSheetId="12">#REF!</definedName>
    <definedName name="a6sw30besi" localSheetId="13">#REF!</definedName>
    <definedName name="a6sw30besi">#REF!</definedName>
    <definedName name="a6sw30beton" localSheetId="9">#REF!</definedName>
    <definedName name="a6sw30beton" localSheetId="12">#REF!</definedName>
    <definedName name="a6sw30beton" localSheetId="13">#REF!</definedName>
    <definedName name="a6sw30beton">#REF!</definedName>
    <definedName name="a6sw35besi" localSheetId="9">#REF!</definedName>
    <definedName name="a6sw35besi" localSheetId="12">#REF!</definedName>
    <definedName name="a6sw35besi" localSheetId="13">#REF!</definedName>
    <definedName name="a6sw35besi">#REF!</definedName>
    <definedName name="a6sw35beton" localSheetId="9">#REF!</definedName>
    <definedName name="a6sw35beton" localSheetId="12">#REF!</definedName>
    <definedName name="a6sw35beton" localSheetId="13">#REF!</definedName>
    <definedName name="a6sw35beton">#REF!</definedName>
    <definedName name="a6sw40besi" localSheetId="9">#REF!</definedName>
    <definedName name="a6sw40besi" localSheetId="12">#REF!</definedName>
    <definedName name="a6sw40besi" localSheetId="13">#REF!</definedName>
    <definedName name="a6sw40besi">#REF!</definedName>
    <definedName name="a6sw40beton" localSheetId="9">#REF!</definedName>
    <definedName name="a6sw40beton" localSheetId="12">#REF!</definedName>
    <definedName name="a6sw40beton" localSheetId="13">#REF!</definedName>
    <definedName name="a6sw40beton">#REF!</definedName>
    <definedName name="a6sw45besia7sw45besia8sw45besi" localSheetId="9">#REF!</definedName>
    <definedName name="a6sw45besia7sw45besia8sw45besi" localSheetId="12">#REF!</definedName>
    <definedName name="a6sw45besia7sw45besia8sw45besi" localSheetId="13">#REF!</definedName>
    <definedName name="a6sw45besia7sw45besia8sw45besi">#REF!</definedName>
    <definedName name="a6sw45beton" localSheetId="9">#REF!</definedName>
    <definedName name="a6sw45beton" localSheetId="12">#REF!</definedName>
    <definedName name="a6sw45beton" localSheetId="13">#REF!</definedName>
    <definedName name="a6sw45beton">#REF!</definedName>
    <definedName name="A7_" localSheetId="9">#REF!</definedName>
    <definedName name="A7_" localSheetId="12">#REF!</definedName>
    <definedName name="A7_" localSheetId="13">#REF!</definedName>
    <definedName name="A7_">#REF!</definedName>
    <definedName name="A70_" localSheetId="9">#REF!</definedName>
    <definedName name="A70_" localSheetId="12">#REF!</definedName>
    <definedName name="A70_" localSheetId="13">#REF!</definedName>
    <definedName name="A70_">#REF!</definedName>
    <definedName name="a7sw30besi" localSheetId="9">#REF!</definedName>
    <definedName name="a7sw30besi" localSheetId="12">#REF!</definedName>
    <definedName name="a7sw30besi" localSheetId="13">#REF!</definedName>
    <definedName name="a7sw30besi">#REF!</definedName>
    <definedName name="a7sw35besi" localSheetId="9">#REF!</definedName>
    <definedName name="a7sw35besi" localSheetId="12">#REF!</definedName>
    <definedName name="a7sw35besi" localSheetId="13">#REF!</definedName>
    <definedName name="a7sw35besi">#REF!</definedName>
    <definedName name="a7sw40besi" localSheetId="9">#REF!</definedName>
    <definedName name="a7sw40besi" localSheetId="12">#REF!</definedName>
    <definedName name="a7sw40besi" localSheetId="13">#REF!</definedName>
    <definedName name="a7sw40besi">#REF!</definedName>
    <definedName name="A8_" localSheetId="9">#REF!</definedName>
    <definedName name="A8_" localSheetId="12">#REF!</definedName>
    <definedName name="A8_" localSheetId="13">#REF!</definedName>
    <definedName name="A8_">#REF!</definedName>
    <definedName name="a8sw30besi" localSheetId="9">#REF!</definedName>
    <definedName name="a8sw30besi" localSheetId="12">#REF!</definedName>
    <definedName name="a8sw30besi" localSheetId="13">#REF!</definedName>
    <definedName name="a8sw30besi">#REF!</definedName>
    <definedName name="a8sw35besi" localSheetId="9">#REF!</definedName>
    <definedName name="a8sw35besi" localSheetId="12">#REF!</definedName>
    <definedName name="a8sw35besi" localSheetId="13">#REF!</definedName>
    <definedName name="a8sw35besi">#REF!</definedName>
    <definedName name="a8sw40besi" localSheetId="9">#REF!</definedName>
    <definedName name="a8sw40besi" localSheetId="12">#REF!</definedName>
    <definedName name="a8sw40besi" localSheetId="13">#REF!</definedName>
    <definedName name="a8sw40besi">#REF!</definedName>
    <definedName name="A9_" localSheetId="9">#REF!</definedName>
    <definedName name="A9_" localSheetId="12">#REF!</definedName>
    <definedName name="A9_" localSheetId="13">#REF!</definedName>
    <definedName name="A9_">#REF!</definedName>
    <definedName name="A901." localSheetId="9">#REF!</definedName>
    <definedName name="A901." localSheetId="12">#REF!</definedName>
    <definedName name="A901." localSheetId="13">#REF!</definedName>
    <definedName name="A901.">#REF!</definedName>
    <definedName name="A95_" localSheetId="9">#REF!</definedName>
    <definedName name="A95_" localSheetId="12">#REF!</definedName>
    <definedName name="A95_" localSheetId="13">#REF!</definedName>
    <definedName name="A95_">#REF!</definedName>
    <definedName name="a9sw30besi" localSheetId="9">#REF!</definedName>
    <definedName name="a9sw30besi" localSheetId="12">#REF!</definedName>
    <definedName name="a9sw30besi" localSheetId="13">#REF!</definedName>
    <definedName name="a9sw30besi">#REF!</definedName>
    <definedName name="a9sw35besi" localSheetId="9">#REF!</definedName>
    <definedName name="a9sw35besi" localSheetId="12">#REF!</definedName>
    <definedName name="a9sw35besi" localSheetId="13">#REF!</definedName>
    <definedName name="a9sw35besi">#REF!</definedName>
    <definedName name="a9sw40besi" localSheetId="9">#REF!</definedName>
    <definedName name="a9sw40besi" localSheetId="12">#REF!</definedName>
    <definedName name="a9sw40besi" localSheetId="13">#REF!</definedName>
    <definedName name="a9sw40besi">#REF!</definedName>
    <definedName name="aa">#REF!</definedName>
    <definedName name="AA_02">#REF!</definedName>
    <definedName name="aaa" localSheetId="9">#REF!</definedName>
    <definedName name="aaa" localSheetId="12">#REF!</definedName>
    <definedName name="aaa" localSheetId="14">#REF!</definedName>
    <definedName name="aaa" localSheetId="11">#REF!</definedName>
    <definedName name="aaa" localSheetId="10">#REF!</definedName>
    <definedName name="aaa" localSheetId="7">#REF!</definedName>
    <definedName name="aaa" localSheetId="8">#REF!</definedName>
    <definedName name="aaa" localSheetId="13">#REF!</definedName>
    <definedName name="aaa">#REF!</definedName>
    <definedName name="aaaa" localSheetId="9">#REF!</definedName>
    <definedName name="aaaa" localSheetId="12">#REF!</definedName>
    <definedName name="aaaa" localSheetId="13">#REF!</definedName>
    <definedName name="aaaa">#REF!</definedName>
    <definedName name="aaaaa" localSheetId="9">#REF!</definedName>
    <definedName name="aaaaa" localSheetId="12">#REF!</definedName>
    <definedName name="aaaaa" localSheetId="14">#REF!</definedName>
    <definedName name="aaaaa" localSheetId="11">#REF!</definedName>
    <definedName name="aaaaa" localSheetId="10">#REF!</definedName>
    <definedName name="aaaaa" localSheetId="7">#REF!</definedName>
    <definedName name="aaaaa" localSheetId="8">#REF!</definedName>
    <definedName name="aaaaa" localSheetId="13">#REF!</definedName>
    <definedName name="aaaaa">#REF!</definedName>
    <definedName name="aaaaaaaa" localSheetId="9">#REF!</definedName>
    <definedName name="aaaaaaaa" localSheetId="12">#REF!</definedName>
    <definedName name="aaaaaaaa" localSheetId="13">#REF!</definedName>
    <definedName name="aaaaaaaa">#REF!</definedName>
    <definedName name="AAAAAAAAAAAAAAAAA" localSheetId="9">#REF!</definedName>
    <definedName name="AAAAAAAAAAAAAAAAA" localSheetId="12">#REF!</definedName>
    <definedName name="AAAAAAAAAAAAAAAAA" localSheetId="13">#REF!</definedName>
    <definedName name="AAAAAAAAAAAAAAAAA">#REF!</definedName>
    <definedName name="aaaaaaaaaaaaaaaaaaa">#REF!</definedName>
    <definedName name="AAAAAAAAAAAAAAAAAAAAAAAAAA">#REF!</definedName>
    <definedName name="AAAAAAAAAAAAAAAAAAAAAAAAAAAAA" localSheetId="9">#REF!</definedName>
    <definedName name="AAAAAAAAAAAAAAAAAAAAAAAAAAAAA" localSheetId="12">#REF!</definedName>
    <definedName name="AAAAAAAAAAAAAAAAAAAAAAAAAAAAA" localSheetId="13">#REF!</definedName>
    <definedName name="AAAAAAAAAAAAAAAAAAAAAAAAAAAAA">#REF!</definedName>
    <definedName name="AAAS" localSheetId="9">#REF!</definedName>
    <definedName name="AAAS" localSheetId="12">#REF!</definedName>
    <definedName name="AAAS" localSheetId="13">#REF!</definedName>
    <definedName name="AAAS">#REF!</definedName>
    <definedName name="AAC" localSheetId="9">awunilon12:'Anl Gali-Cabut Tunggul'!_ana111</definedName>
    <definedName name="AAC" localSheetId="12">awunilon12:'Anl Pek. Galian tanah di rawa '!_ana111</definedName>
    <definedName name="AAC" localSheetId="14">awunilon12:_ana111</definedName>
    <definedName name="AAC" localSheetId="11">awunilon12:_ana111</definedName>
    <definedName name="AAC" localSheetId="10">awunilon12:_ana111</definedName>
    <definedName name="AAC" localSheetId="7">awunilon12:_ana111</definedName>
    <definedName name="AAC" localSheetId="8">awunilon12:_ana111</definedName>
    <definedName name="AAC" localSheetId="13">awunilon12:'Anl Tk.alat utk tanggul'!_ana111</definedName>
    <definedName name="AAC">#N/A</definedName>
    <definedName name="aanstampang" localSheetId="9">#REF!</definedName>
    <definedName name="aanstampang" localSheetId="12">#REF!</definedName>
    <definedName name="aanstampang" localSheetId="13">#REF!</definedName>
    <definedName name="aanstampang">#REF!</definedName>
    <definedName name="Aanstm" localSheetId="9">#REF!</definedName>
    <definedName name="Aanstm" localSheetId="12">#REF!</definedName>
    <definedName name="Aanstm" localSheetId="13">#REF!</definedName>
    <definedName name="Aanstm">#REF!</definedName>
    <definedName name="aas">#REF!</definedName>
    <definedName name="AASA" localSheetId="9">#REF!</definedName>
    <definedName name="AASA" localSheetId="12">#REF!</definedName>
    <definedName name="AASA" localSheetId="13">#REF!</definedName>
    <definedName name="AASA">#REF!</definedName>
    <definedName name="AAV.25" localSheetId="9">#REF!</definedName>
    <definedName name="AAV.25" localSheetId="12">#REF!</definedName>
    <definedName name="AAV.25" localSheetId="13">#REF!</definedName>
    <definedName name="AAV.25">#REF!</definedName>
    <definedName name="AAV.50" localSheetId="9">#REF!</definedName>
    <definedName name="AAV.50" localSheetId="12">#REF!</definedName>
    <definedName name="AAV.50" localSheetId="13">#REF!</definedName>
    <definedName name="AAV.50">#REF!</definedName>
    <definedName name="AAV.65" localSheetId="9">#REF!</definedName>
    <definedName name="AAV.65" localSheetId="12">#REF!</definedName>
    <definedName name="AAV.65" localSheetId="13">#REF!</definedName>
    <definedName name="AAV.65">#REF!</definedName>
    <definedName name="aaww" localSheetId="9">#REF!</definedName>
    <definedName name="aaww" localSheetId="12">#REF!</definedName>
    <definedName name="aaww" localSheetId="13">#REF!</definedName>
    <definedName name="aaww">#REF!</definedName>
    <definedName name="aax" localSheetId="9">#REF!</definedName>
    <definedName name="aax" localSheetId="12">#REF!</definedName>
    <definedName name="aax" localSheetId="14">#REF!</definedName>
    <definedName name="aax" localSheetId="11">#REF!</definedName>
    <definedName name="aax" localSheetId="10">#REF!</definedName>
    <definedName name="aax" localSheetId="7">#REF!</definedName>
    <definedName name="aax" localSheetId="8">#REF!</definedName>
    <definedName name="aax" localSheetId="13">#REF!</definedName>
    <definedName name="aax">#REF!</definedName>
    <definedName name="ab" localSheetId="9">#REF!</definedName>
    <definedName name="ab" localSheetId="12">#REF!</definedName>
    <definedName name="ab" localSheetId="13">#REF!</definedName>
    <definedName name="ab">#REF!</definedName>
    <definedName name="ab1225cm" localSheetId="9">#REF!</definedName>
    <definedName name="ab1225cm" localSheetId="12">#REF!</definedName>
    <definedName name="ab1225cm" localSheetId="13">#REF!</definedName>
    <definedName name="ab1225cm">#REF!</definedName>
    <definedName name="ab1230cm" localSheetId="9">#REF!</definedName>
    <definedName name="ab1230cm" localSheetId="12">#REF!</definedName>
    <definedName name="ab1230cm" localSheetId="13">#REF!</definedName>
    <definedName name="ab1230cm">#REF!</definedName>
    <definedName name="ab1630cm" localSheetId="9">#REF!</definedName>
    <definedName name="ab1630cm" localSheetId="12">#REF!</definedName>
    <definedName name="ab1630cm" localSheetId="13">#REF!</definedName>
    <definedName name="ab1630cm">#REF!</definedName>
    <definedName name="abaja">#REF!</definedName>
    <definedName name="abantu">#REF!</definedName>
    <definedName name="ABC">#REF!</definedName>
    <definedName name="abcd">#REF!</definedName>
    <definedName name="abch100" localSheetId="9">#REF!</definedName>
    <definedName name="abch100" localSheetId="12">#REF!</definedName>
    <definedName name="abch100" localSheetId="14">#REF!</definedName>
    <definedName name="abch100" localSheetId="11">#REF!</definedName>
    <definedName name="abch100" localSheetId="10">#REF!</definedName>
    <definedName name="abch100" localSheetId="7">#REF!</definedName>
    <definedName name="abch100" localSheetId="8">#REF!</definedName>
    <definedName name="abch100" localSheetId="13">#REF!</definedName>
    <definedName name="abch100">#REF!</definedName>
    <definedName name="abe">#REF!</definedName>
    <definedName name="aber100" localSheetId="9">#REF!</definedName>
    <definedName name="aber100" localSheetId="12">#REF!</definedName>
    <definedName name="aber100" localSheetId="14">#REF!</definedName>
    <definedName name="aber100" localSheetId="11">#REF!</definedName>
    <definedName name="aber100" localSheetId="10">#REF!</definedName>
    <definedName name="aber100" localSheetId="7">#REF!</definedName>
    <definedName name="aber100" localSheetId="8">#REF!</definedName>
    <definedName name="aber100" localSheetId="13">#REF!</definedName>
    <definedName name="aber100">#REF!</definedName>
    <definedName name="aber15" localSheetId="9">#REF!</definedName>
    <definedName name="aber15" localSheetId="12">#REF!</definedName>
    <definedName name="aber15" localSheetId="14">#REF!</definedName>
    <definedName name="aber15" localSheetId="11">#REF!</definedName>
    <definedName name="aber15" localSheetId="10">#REF!</definedName>
    <definedName name="aber15" localSheetId="7">#REF!</definedName>
    <definedName name="aber15" localSheetId="8">#REF!</definedName>
    <definedName name="aber15" localSheetId="13">#REF!</definedName>
    <definedName name="aber15">#REF!</definedName>
    <definedName name="Aber150" localSheetId="9">#REF!</definedName>
    <definedName name="Aber150" localSheetId="12">#REF!</definedName>
    <definedName name="Aber150" localSheetId="14">#REF!</definedName>
    <definedName name="Aber150" localSheetId="11">#REF!</definedName>
    <definedName name="Aber150" localSheetId="10">#REF!</definedName>
    <definedName name="Aber150" localSheetId="7">#REF!</definedName>
    <definedName name="Aber150" localSheetId="8">#REF!</definedName>
    <definedName name="Aber150" localSheetId="13">#REF!</definedName>
    <definedName name="Aber150">#REF!</definedName>
    <definedName name="aber2" localSheetId="9">#REF!</definedName>
    <definedName name="aber2" localSheetId="12">#REF!</definedName>
    <definedName name="aber2" localSheetId="14">#REF!</definedName>
    <definedName name="aber2" localSheetId="11">#REF!</definedName>
    <definedName name="aber2" localSheetId="10">#REF!</definedName>
    <definedName name="aber2" localSheetId="7">#REF!</definedName>
    <definedName name="aber2" localSheetId="8">#REF!</definedName>
    <definedName name="aber2" localSheetId="13">#REF!</definedName>
    <definedName name="aber2">#REF!</definedName>
    <definedName name="aber20" localSheetId="9">#REF!</definedName>
    <definedName name="aber20" localSheetId="12">#REF!</definedName>
    <definedName name="aber20" localSheetId="14">#REF!</definedName>
    <definedName name="aber20" localSheetId="11">#REF!</definedName>
    <definedName name="aber20" localSheetId="10">#REF!</definedName>
    <definedName name="aber20" localSheetId="7">#REF!</definedName>
    <definedName name="aber20" localSheetId="8">#REF!</definedName>
    <definedName name="aber20" localSheetId="13">#REF!</definedName>
    <definedName name="aber20">#REF!</definedName>
    <definedName name="aber25" localSheetId="9">#REF!</definedName>
    <definedName name="aber25" localSheetId="12">#REF!</definedName>
    <definedName name="aber25" localSheetId="14">#REF!</definedName>
    <definedName name="aber25" localSheetId="11">#REF!</definedName>
    <definedName name="aber25" localSheetId="10">#REF!</definedName>
    <definedName name="aber25" localSheetId="7">#REF!</definedName>
    <definedName name="aber25" localSheetId="8">#REF!</definedName>
    <definedName name="aber25" localSheetId="13">#REF!</definedName>
    <definedName name="aber25">#REF!</definedName>
    <definedName name="aber32" localSheetId="9">#REF!</definedName>
    <definedName name="aber32" localSheetId="12">#REF!</definedName>
    <definedName name="aber32" localSheetId="14">#REF!</definedName>
    <definedName name="aber32" localSheetId="11">#REF!</definedName>
    <definedName name="aber32" localSheetId="10">#REF!</definedName>
    <definedName name="aber32" localSheetId="7">#REF!</definedName>
    <definedName name="aber32" localSheetId="8">#REF!</definedName>
    <definedName name="aber32" localSheetId="13">#REF!</definedName>
    <definedName name="aber32">#REF!</definedName>
    <definedName name="aber4" localSheetId="9">#REF!</definedName>
    <definedName name="aber4" localSheetId="12">#REF!</definedName>
    <definedName name="aber4" localSheetId="14">#REF!</definedName>
    <definedName name="aber4" localSheetId="11">#REF!</definedName>
    <definedName name="aber4" localSheetId="10">#REF!</definedName>
    <definedName name="aber4" localSheetId="7">#REF!</definedName>
    <definedName name="aber4" localSheetId="8">#REF!</definedName>
    <definedName name="aber4" localSheetId="13">#REF!</definedName>
    <definedName name="aber4">#REF!</definedName>
    <definedName name="aber40" localSheetId="9">#REF!</definedName>
    <definedName name="aber40" localSheetId="12">#REF!</definedName>
    <definedName name="aber40" localSheetId="14">#REF!</definedName>
    <definedName name="aber40" localSheetId="11">#REF!</definedName>
    <definedName name="aber40" localSheetId="10">#REF!</definedName>
    <definedName name="aber40" localSheetId="7">#REF!</definedName>
    <definedName name="aber40" localSheetId="8">#REF!</definedName>
    <definedName name="aber40" localSheetId="13">#REF!</definedName>
    <definedName name="aber40">#REF!</definedName>
    <definedName name="aber50" localSheetId="9">#REF!</definedName>
    <definedName name="aber50" localSheetId="12">#REF!</definedName>
    <definedName name="aber50" localSheetId="14">#REF!</definedName>
    <definedName name="aber50" localSheetId="11">#REF!</definedName>
    <definedName name="aber50" localSheetId="10">#REF!</definedName>
    <definedName name="aber50" localSheetId="7">#REF!</definedName>
    <definedName name="aber50" localSheetId="8">#REF!</definedName>
    <definedName name="aber50" localSheetId="13">#REF!</definedName>
    <definedName name="aber50">#REF!</definedName>
    <definedName name="Aber6" localSheetId="9">#REF!</definedName>
    <definedName name="Aber6" localSheetId="12">#REF!</definedName>
    <definedName name="Aber6" localSheetId="14">#REF!</definedName>
    <definedName name="Aber6" localSheetId="11">#REF!</definedName>
    <definedName name="Aber6" localSheetId="10">#REF!</definedName>
    <definedName name="Aber6" localSheetId="7">#REF!</definedName>
    <definedName name="Aber6" localSheetId="8">#REF!</definedName>
    <definedName name="Aber6" localSheetId="13">#REF!</definedName>
    <definedName name="Aber6">#REF!</definedName>
    <definedName name="aber80" localSheetId="9">#REF!</definedName>
    <definedName name="aber80" localSheetId="12">#REF!</definedName>
    <definedName name="aber80" localSheetId="14">#REF!</definedName>
    <definedName name="aber80" localSheetId="11">#REF!</definedName>
    <definedName name="aber80" localSheetId="10">#REF!</definedName>
    <definedName name="aber80" localSheetId="7">#REF!</definedName>
    <definedName name="aber80" localSheetId="8">#REF!</definedName>
    <definedName name="aber80" localSheetId="13">#REF!</definedName>
    <definedName name="aber80">#REF!</definedName>
    <definedName name="aberf100" localSheetId="9">#REF!</definedName>
    <definedName name="aberf100" localSheetId="12">#REF!</definedName>
    <definedName name="aberf100" localSheetId="14">#REF!</definedName>
    <definedName name="aberf100" localSheetId="11">#REF!</definedName>
    <definedName name="aberf100" localSheetId="10">#REF!</definedName>
    <definedName name="aberf100" localSheetId="7">#REF!</definedName>
    <definedName name="aberf100" localSheetId="8">#REF!</definedName>
    <definedName name="aberf100" localSheetId="13">#REF!</definedName>
    <definedName name="aberf100">#REF!</definedName>
    <definedName name="aberf150" localSheetId="9">#REF!</definedName>
    <definedName name="aberf150" localSheetId="12">#REF!</definedName>
    <definedName name="aberf150" localSheetId="14">#REF!</definedName>
    <definedName name="aberf150" localSheetId="11">#REF!</definedName>
    <definedName name="aberf150" localSheetId="10">#REF!</definedName>
    <definedName name="aberf150" localSheetId="7">#REF!</definedName>
    <definedName name="aberf150" localSheetId="8">#REF!</definedName>
    <definedName name="aberf150" localSheetId="13">#REF!</definedName>
    <definedName name="aberf150">#REF!</definedName>
    <definedName name="aberf4" localSheetId="9">#REF!</definedName>
    <definedName name="aberf4" localSheetId="12">#REF!</definedName>
    <definedName name="aberf4" localSheetId="14">#REF!</definedName>
    <definedName name="aberf4" localSheetId="11">#REF!</definedName>
    <definedName name="aberf4" localSheetId="10">#REF!</definedName>
    <definedName name="aberf4" localSheetId="7">#REF!</definedName>
    <definedName name="aberf4" localSheetId="8">#REF!</definedName>
    <definedName name="aberf4" localSheetId="13">#REF!</definedName>
    <definedName name="aberf4">#REF!</definedName>
    <definedName name="aberf6" localSheetId="9">#REF!</definedName>
    <definedName name="aberf6" localSheetId="12">#REF!</definedName>
    <definedName name="aberf6" localSheetId="14">#REF!</definedName>
    <definedName name="aberf6" localSheetId="11">#REF!</definedName>
    <definedName name="aberf6" localSheetId="10">#REF!</definedName>
    <definedName name="aberf6" localSheetId="7">#REF!</definedName>
    <definedName name="aberf6" localSheetId="8">#REF!</definedName>
    <definedName name="aberf6" localSheetId="13">#REF!</definedName>
    <definedName name="aberf6">#REF!</definedName>
    <definedName name="aberf80" localSheetId="9">#REF!</definedName>
    <definedName name="aberf80" localSheetId="12">#REF!</definedName>
    <definedName name="aberf80" localSheetId="14">#REF!</definedName>
    <definedName name="aberf80" localSheetId="11">#REF!</definedName>
    <definedName name="aberf80" localSheetId="10">#REF!</definedName>
    <definedName name="aberf80" localSheetId="7">#REF!</definedName>
    <definedName name="aberf80" localSheetId="8">#REF!</definedName>
    <definedName name="aberf80" localSheetId="13">#REF!</definedName>
    <definedName name="aberf80">#REF!</definedName>
    <definedName name="Abersih" localSheetId="9">#REF!</definedName>
    <definedName name="Abersih" localSheetId="12">#REF!</definedName>
    <definedName name="Abersih" localSheetId="13">#REF!</definedName>
    <definedName name="Abersih">#REF!</definedName>
    <definedName name="abfj100" localSheetId="9">#REF!</definedName>
    <definedName name="abfj100" localSheetId="12">#REF!</definedName>
    <definedName name="abfj100" localSheetId="14">#REF!</definedName>
    <definedName name="abfj100" localSheetId="11">#REF!</definedName>
    <definedName name="abfj100" localSheetId="10">#REF!</definedName>
    <definedName name="abfj100" localSheetId="7">#REF!</definedName>
    <definedName name="abfj100" localSheetId="8">#REF!</definedName>
    <definedName name="abfj100" localSheetId="13">#REF!</definedName>
    <definedName name="abfj100">#REF!</definedName>
    <definedName name="abfj150" localSheetId="9">#REF!</definedName>
    <definedName name="abfj150" localSheetId="12">#REF!</definedName>
    <definedName name="abfj150" localSheetId="14">#REF!</definedName>
    <definedName name="abfj150" localSheetId="11">#REF!</definedName>
    <definedName name="abfj150" localSheetId="10">#REF!</definedName>
    <definedName name="abfj150" localSheetId="7">#REF!</definedName>
    <definedName name="abfj150" localSheetId="8">#REF!</definedName>
    <definedName name="abfj150" localSheetId="13">#REF!</definedName>
    <definedName name="abfj150">#REF!</definedName>
    <definedName name="abfj40" localSheetId="9">#REF!</definedName>
    <definedName name="abfj40" localSheetId="12">#REF!</definedName>
    <definedName name="abfj40" localSheetId="14">#REF!</definedName>
    <definedName name="abfj40" localSheetId="11">#REF!</definedName>
    <definedName name="abfj40" localSheetId="10">#REF!</definedName>
    <definedName name="abfj40" localSheetId="7">#REF!</definedName>
    <definedName name="abfj40" localSheetId="8">#REF!</definedName>
    <definedName name="abfj40" localSheetId="13">#REF!</definedName>
    <definedName name="abfj40">#REF!</definedName>
    <definedName name="abfj50" localSheetId="9">#REF!</definedName>
    <definedName name="abfj50" localSheetId="12">#REF!</definedName>
    <definedName name="abfj50" localSheetId="14">#REF!</definedName>
    <definedName name="abfj50" localSheetId="11">#REF!</definedName>
    <definedName name="abfj50" localSheetId="10">#REF!</definedName>
    <definedName name="abfj50" localSheetId="7">#REF!</definedName>
    <definedName name="abfj50" localSheetId="8">#REF!</definedName>
    <definedName name="abfj50" localSheetId="13">#REF!</definedName>
    <definedName name="abfj50">#REF!</definedName>
    <definedName name="abfl40" localSheetId="9">#REF!</definedName>
    <definedName name="abfl40" localSheetId="12">#REF!</definedName>
    <definedName name="abfl40" localSheetId="14">#REF!</definedName>
    <definedName name="abfl40" localSheetId="11">#REF!</definedName>
    <definedName name="abfl40" localSheetId="10">#REF!</definedName>
    <definedName name="abfl40" localSheetId="7">#REF!</definedName>
    <definedName name="abfl40" localSheetId="8">#REF!</definedName>
    <definedName name="abfl40" localSheetId="13">#REF!</definedName>
    <definedName name="abfl40">#REF!</definedName>
    <definedName name="abft100" localSheetId="9">#REF!</definedName>
    <definedName name="abft100" localSheetId="12">#REF!</definedName>
    <definedName name="abft100" localSheetId="14">#REF!</definedName>
    <definedName name="abft100" localSheetId="11">#REF!</definedName>
    <definedName name="abft100" localSheetId="10">#REF!</definedName>
    <definedName name="abft100" localSheetId="7">#REF!</definedName>
    <definedName name="abft100" localSheetId="8">#REF!</definedName>
    <definedName name="abft100" localSheetId="13">#REF!</definedName>
    <definedName name="abft100">#REF!</definedName>
    <definedName name="abft150" localSheetId="9">#REF!</definedName>
    <definedName name="abft150" localSheetId="12">#REF!</definedName>
    <definedName name="abft150" localSheetId="14">#REF!</definedName>
    <definedName name="abft150" localSheetId="11">#REF!</definedName>
    <definedName name="abft150" localSheetId="10">#REF!</definedName>
    <definedName name="abft150" localSheetId="7">#REF!</definedName>
    <definedName name="abft150" localSheetId="8">#REF!</definedName>
    <definedName name="abft150" localSheetId="13">#REF!</definedName>
    <definedName name="abft150">#REF!</definedName>
    <definedName name="abft50" localSheetId="9">#REF!</definedName>
    <definedName name="abft50" localSheetId="12">#REF!</definedName>
    <definedName name="abft50" localSheetId="14">#REF!</definedName>
    <definedName name="abft50" localSheetId="11">#REF!</definedName>
    <definedName name="abft50" localSheetId="10">#REF!</definedName>
    <definedName name="abft50" localSheetId="7">#REF!</definedName>
    <definedName name="abft50" localSheetId="8">#REF!</definedName>
    <definedName name="abft50" localSheetId="13">#REF!</definedName>
    <definedName name="abft50">#REF!</definedName>
    <definedName name="abfv100" localSheetId="9">#REF!</definedName>
    <definedName name="abfv100" localSheetId="12">#REF!</definedName>
    <definedName name="abfv100" localSheetId="14">#REF!</definedName>
    <definedName name="abfv100" localSheetId="11">#REF!</definedName>
    <definedName name="abfv100" localSheetId="10">#REF!</definedName>
    <definedName name="abfv100" localSheetId="7">#REF!</definedName>
    <definedName name="abfv100" localSheetId="8">#REF!</definedName>
    <definedName name="abfv100" localSheetId="13">#REF!</definedName>
    <definedName name="abfv100">#REF!</definedName>
    <definedName name="abfv150" localSheetId="9">#REF!</definedName>
    <definedName name="abfv150" localSheetId="12">#REF!</definedName>
    <definedName name="abfv150" localSheetId="14">#REF!</definedName>
    <definedName name="abfv150" localSheetId="11">#REF!</definedName>
    <definedName name="abfv150" localSheetId="10">#REF!</definedName>
    <definedName name="abfv150" localSheetId="7">#REF!</definedName>
    <definedName name="abfv150" localSheetId="8">#REF!</definedName>
    <definedName name="abfv150" localSheetId="13">#REF!</definedName>
    <definedName name="abfv150">#REF!</definedName>
    <definedName name="abfv50" localSheetId="9">#REF!</definedName>
    <definedName name="abfv50" localSheetId="12">#REF!</definedName>
    <definedName name="abfv50" localSheetId="14">#REF!</definedName>
    <definedName name="abfv50" localSheetId="11">#REF!</definedName>
    <definedName name="abfv50" localSheetId="10">#REF!</definedName>
    <definedName name="abfv50" localSheetId="7">#REF!</definedName>
    <definedName name="abfv50" localSheetId="8">#REF!</definedName>
    <definedName name="abfv50" localSheetId="13">#REF!</definedName>
    <definedName name="abfv50">#REF!</definedName>
    <definedName name="abfv80" localSheetId="9">#REF!</definedName>
    <definedName name="abfv80" localSheetId="12">#REF!</definedName>
    <definedName name="abfv80" localSheetId="14">#REF!</definedName>
    <definedName name="abfv80" localSheetId="11">#REF!</definedName>
    <definedName name="abfv80" localSheetId="10">#REF!</definedName>
    <definedName name="abfv80" localSheetId="7">#REF!</definedName>
    <definedName name="abfv80" localSheetId="8">#REF!</definedName>
    <definedName name="abfv80" localSheetId="13">#REF!</definedName>
    <definedName name="abfv80">#REF!</definedName>
    <definedName name="abgi100">#REF!</definedName>
    <definedName name="abgv100" localSheetId="9">#REF!</definedName>
    <definedName name="abgv100" localSheetId="12">#REF!</definedName>
    <definedName name="abgv100" localSheetId="14">#REF!</definedName>
    <definedName name="abgv100" localSheetId="11">#REF!</definedName>
    <definedName name="abgv100" localSheetId="10">#REF!</definedName>
    <definedName name="abgv100" localSheetId="7">#REF!</definedName>
    <definedName name="abgv100" localSheetId="8">#REF!</definedName>
    <definedName name="abgv100" localSheetId="13">#REF!</definedName>
    <definedName name="abgv100">#REF!</definedName>
    <definedName name="abgv150" localSheetId="9">#REF!</definedName>
    <definedName name="abgv150" localSheetId="12">#REF!</definedName>
    <definedName name="abgv150" localSheetId="14">#REF!</definedName>
    <definedName name="abgv150" localSheetId="11">#REF!</definedName>
    <definedName name="abgv150" localSheetId="10">#REF!</definedName>
    <definedName name="abgv150" localSheetId="7">#REF!</definedName>
    <definedName name="abgv150" localSheetId="8">#REF!</definedName>
    <definedName name="abgv150" localSheetId="13">#REF!</definedName>
    <definedName name="abgv150">#REF!</definedName>
    <definedName name="abgv20" localSheetId="9">#REF!</definedName>
    <definedName name="abgv20" localSheetId="12">#REF!</definedName>
    <definedName name="abgv20" localSheetId="14">#REF!</definedName>
    <definedName name="abgv20" localSheetId="11">#REF!</definedName>
    <definedName name="abgv20" localSheetId="10">#REF!</definedName>
    <definedName name="abgv20" localSheetId="7">#REF!</definedName>
    <definedName name="abgv20" localSheetId="8">#REF!</definedName>
    <definedName name="abgv20" localSheetId="13">#REF!</definedName>
    <definedName name="abgv20">#REF!</definedName>
    <definedName name="abgv32" localSheetId="9">#REF!</definedName>
    <definedName name="abgv32" localSheetId="12">#REF!</definedName>
    <definedName name="abgv32" localSheetId="14">#REF!</definedName>
    <definedName name="abgv32" localSheetId="11">#REF!</definedName>
    <definedName name="abgv32" localSheetId="10">#REF!</definedName>
    <definedName name="abgv32" localSheetId="7">#REF!</definedName>
    <definedName name="abgv32" localSheetId="8">#REF!</definedName>
    <definedName name="abgv32" localSheetId="13">#REF!</definedName>
    <definedName name="abgv32">#REF!</definedName>
    <definedName name="abgv40" localSheetId="9">#REF!</definedName>
    <definedName name="abgv40" localSheetId="12">#REF!</definedName>
    <definedName name="abgv40" localSheetId="14">#REF!</definedName>
    <definedName name="abgv40" localSheetId="11">#REF!</definedName>
    <definedName name="abgv40" localSheetId="10">#REF!</definedName>
    <definedName name="abgv40" localSheetId="7">#REF!</definedName>
    <definedName name="abgv40" localSheetId="8">#REF!</definedName>
    <definedName name="abgv40" localSheetId="13">#REF!</definedName>
    <definedName name="abgv40">#REF!</definedName>
    <definedName name="abgv50" localSheetId="9">#REF!</definedName>
    <definedName name="abgv50" localSheetId="12">#REF!</definedName>
    <definedName name="abgv50" localSheetId="14">#REF!</definedName>
    <definedName name="abgv50" localSheetId="11">#REF!</definedName>
    <definedName name="abgv50" localSheetId="10">#REF!</definedName>
    <definedName name="abgv50" localSheetId="7">#REF!</definedName>
    <definedName name="abgv50" localSheetId="8">#REF!</definedName>
    <definedName name="abgv50" localSheetId="13">#REF!</definedName>
    <definedName name="abgv50">#REF!</definedName>
    <definedName name="ABJ">#REF!</definedName>
    <definedName name="abka15" localSheetId="9">#REF!</definedName>
    <definedName name="abka15" localSheetId="12">#REF!</definedName>
    <definedName name="abka15" localSheetId="14">#REF!</definedName>
    <definedName name="abka15" localSheetId="11">#REF!</definedName>
    <definedName name="abka15" localSheetId="10">#REF!</definedName>
    <definedName name="abka15" localSheetId="7">#REF!</definedName>
    <definedName name="abka15" localSheetId="8">#REF!</definedName>
    <definedName name="abka15" localSheetId="13">#REF!</definedName>
    <definedName name="abka15">#REF!</definedName>
    <definedName name="abmobilsasi">#REF!</definedName>
    <definedName name="abpg" localSheetId="9">#REF!</definedName>
    <definedName name="abpg" localSheetId="12">#REF!</definedName>
    <definedName name="abpg" localSheetId="14">#REF!</definedName>
    <definedName name="abpg" localSheetId="11">#REF!</definedName>
    <definedName name="abpg" localSheetId="10">#REF!</definedName>
    <definedName name="abpg" localSheetId="7">#REF!</definedName>
    <definedName name="abpg" localSheetId="8">#REF!</definedName>
    <definedName name="abpg" localSheetId="13">#REF!</definedName>
    <definedName name="abpg">#REF!</definedName>
    <definedName name="abpp" localSheetId="9">#REF!</definedName>
    <definedName name="abpp" localSheetId="12">#REF!</definedName>
    <definedName name="abpp" localSheetId="13">#REF!</definedName>
    <definedName name="abpp">#REF!</definedName>
    <definedName name="abpvc100">#REF!</definedName>
    <definedName name="ABS" localSheetId="9">#REF!</definedName>
    <definedName name="ABS" localSheetId="12">#REF!</definedName>
    <definedName name="ABS" localSheetId="13">#REF!</definedName>
    <definedName name="ABS">#REF!</definedName>
    <definedName name="abu" localSheetId="9">#REF!</definedName>
    <definedName name="abu" localSheetId="12">#REF!</definedName>
    <definedName name="abu" localSheetId="13">#REF!</definedName>
    <definedName name="abu">#REF!</definedName>
    <definedName name="abubatu">#REF!</definedName>
    <definedName name="abwl" localSheetId="9">#REF!</definedName>
    <definedName name="abwl" localSheetId="12">#REF!</definedName>
    <definedName name="abwl" localSheetId="14">#REF!</definedName>
    <definedName name="abwl" localSheetId="11">#REF!</definedName>
    <definedName name="abwl" localSheetId="10">#REF!</definedName>
    <definedName name="abwl" localSheetId="7">#REF!</definedName>
    <definedName name="abwl" localSheetId="8">#REF!</definedName>
    <definedName name="abwl" localSheetId="13">#REF!</definedName>
    <definedName name="abwl">#REF!</definedName>
    <definedName name="abwp" localSheetId="9">#REF!</definedName>
    <definedName name="abwp" localSheetId="12">#REF!</definedName>
    <definedName name="abwp" localSheetId="13">#REF!</definedName>
    <definedName name="abwp">#REF!</definedName>
    <definedName name="ABX" localSheetId="9">#REF!</definedName>
    <definedName name="ABX" localSheetId="12">#REF!</definedName>
    <definedName name="ABX" localSheetId="14">#REF!</definedName>
    <definedName name="ABX" localSheetId="11">#REF!</definedName>
    <definedName name="ABX" localSheetId="10">#REF!</definedName>
    <definedName name="ABX" localSheetId="7">#REF!</definedName>
    <definedName name="ABX" localSheetId="8">#REF!</definedName>
    <definedName name="ABX" localSheetId="13">#REF!</definedName>
    <definedName name="ABX">#REF!</definedName>
    <definedName name="AC">#REF!</definedName>
    <definedName name="AC_DG" localSheetId="9">#REF!</definedName>
    <definedName name="AC_DG" localSheetId="12">#REF!</definedName>
    <definedName name="AC_DG" localSheetId="13">#REF!</definedName>
    <definedName name="AC_DG">#REF!</definedName>
    <definedName name="AC_EG" localSheetId="9">#REF!</definedName>
    <definedName name="AC_EG" localSheetId="12">#REF!</definedName>
    <definedName name="AC_EG" localSheetId="13">#REF!</definedName>
    <definedName name="AC_EG">#REF!</definedName>
    <definedName name="AC_FAG" localSheetId="9">#REF!</definedName>
    <definedName name="AC_FAG" localSheetId="12">#REF!</definedName>
    <definedName name="AC_FAG" localSheetId="13">#REF!</definedName>
    <definedName name="AC_FAG">#REF!</definedName>
    <definedName name="AC_FD" localSheetId="9">#REF!</definedName>
    <definedName name="AC_FD" localSheetId="12">#REF!</definedName>
    <definedName name="AC_FD" localSheetId="13">#REF!</definedName>
    <definedName name="AC_FD">#REF!</definedName>
    <definedName name="AC_FLEXIBLE" localSheetId="9">#REF!</definedName>
    <definedName name="AC_FLEXIBLE" localSheetId="12">#REF!</definedName>
    <definedName name="AC_FLEXIBLE" localSheetId="13">#REF!</definedName>
    <definedName name="AC_FLEXIBLE">#REF!</definedName>
    <definedName name="AC_MVD" localSheetId="9">#REF!</definedName>
    <definedName name="AC_MVD" localSheetId="12">#REF!</definedName>
    <definedName name="AC_MVD" localSheetId="13">#REF!</definedName>
    <definedName name="AC_MVD">#REF!</definedName>
    <definedName name="AC_PVC" localSheetId="9">#REF!</definedName>
    <definedName name="AC_PVC" localSheetId="12">#REF!</definedName>
    <definedName name="AC_PVC" localSheetId="13">#REF!</definedName>
    <definedName name="AC_PVC">#REF!</definedName>
    <definedName name="AC_RAG" localSheetId="9">#REF!</definedName>
    <definedName name="AC_RAG" localSheetId="12">#REF!</definedName>
    <definedName name="AC_RAG" localSheetId="13">#REF!</definedName>
    <definedName name="AC_RAG">#REF!</definedName>
    <definedName name="AC_SAD" localSheetId="9">#REF!</definedName>
    <definedName name="AC_SAD" localSheetId="12">#REF!</definedName>
    <definedName name="AC_SAD" localSheetId="13">#REF!</definedName>
    <definedName name="AC_SAD">#REF!</definedName>
    <definedName name="AC_VBALANCE" localSheetId="9">#REF!</definedName>
    <definedName name="AC_VBALANCE" localSheetId="12">#REF!</definedName>
    <definedName name="AC_VBALANCE" localSheetId="13">#REF!</definedName>
    <definedName name="AC_VBALANCE">#REF!</definedName>
    <definedName name="AC_VCHECK" localSheetId="9">#REF!</definedName>
    <definedName name="AC_VCHECK" localSheetId="12">#REF!</definedName>
    <definedName name="AC_VCHECK" localSheetId="13">#REF!</definedName>
    <definedName name="AC_VCHECK">#REF!</definedName>
    <definedName name="AC_VFLEXIBLE" localSheetId="9">#REF!</definedName>
    <definedName name="AC_VFLEXIBLE" localSheetId="12">#REF!</definedName>
    <definedName name="AC_VFLEXIBLE" localSheetId="13">#REF!</definedName>
    <definedName name="AC_VFLEXIBLE">#REF!</definedName>
    <definedName name="AC_VGATE" localSheetId="9">#REF!</definedName>
    <definedName name="AC_VGATE" localSheetId="12">#REF!</definedName>
    <definedName name="AC_VGATE" localSheetId="13">#REF!</definedName>
    <definedName name="AC_VGATE">#REF!</definedName>
    <definedName name="AC_VSTRAINER" localSheetId="9">#REF!</definedName>
    <definedName name="AC_VSTRAINER" localSheetId="12">#REF!</definedName>
    <definedName name="AC_VSTRAINER" localSheetId="13">#REF!</definedName>
    <definedName name="AC_VSTRAINER">#REF!</definedName>
    <definedName name="AC_VTHREE_Y" localSheetId="9">#REF!</definedName>
    <definedName name="AC_VTHREE_Y" localSheetId="12">#REF!</definedName>
    <definedName name="AC_VTHREE_Y" localSheetId="13">#REF!</definedName>
    <definedName name="AC_VTHREE_Y">#REF!</definedName>
    <definedName name="AC120_" localSheetId="9">#REF!</definedName>
    <definedName name="AC120_" localSheetId="12">#REF!</definedName>
    <definedName name="AC120_" localSheetId="13">#REF!</definedName>
    <definedName name="AC120_">#REF!</definedName>
    <definedName name="AC35_" localSheetId="9">#REF!</definedName>
    <definedName name="AC35_" localSheetId="12">#REF!</definedName>
    <definedName name="AC35_" localSheetId="13">#REF!</definedName>
    <definedName name="AC35_">#REF!</definedName>
    <definedName name="AC50_" localSheetId="9">#REF!</definedName>
    <definedName name="AC50_" localSheetId="12">#REF!</definedName>
    <definedName name="AC50_" localSheetId="13">#REF!</definedName>
    <definedName name="AC50_">#REF!</definedName>
    <definedName name="AC70_" localSheetId="9">#REF!</definedName>
    <definedName name="AC70_" localSheetId="12">#REF!</definedName>
    <definedName name="AC70_" localSheetId="13">#REF!</definedName>
    <definedName name="AC70_">#REF!</definedName>
    <definedName name="AC95_" localSheetId="9">#REF!</definedName>
    <definedName name="AC95_" localSheetId="12">#REF!</definedName>
    <definedName name="AC95_" localSheetId="13">#REF!</definedName>
    <definedName name="AC95_">#REF!</definedName>
    <definedName name="aca" localSheetId="9">#REF!</definedName>
    <definedName name="aca" localSheetId="12">#REF!</definedName>
    <definedName name="aca" localSheetId="13">#REF!</definedName>
    <definedName name="aca">#REF!</definedName>
    <definedName name="acaca" localSheetId="9">#REF!</definedName>
    <definedName name="acaca" localSheetId="12">#REF!</definedName>
    <definedName name="acaca" localSheetId="13">#REF!</definedName>
    <definedName name="acaca">#REF!</definedName>
    <definedName name="acbc" hidden="1">#REF!</definedName>
    <definedName name="acc">#REF!</definedName>
    <definedName name="accgp">#REF!</definedName>
    <definedName name="accmpan2" localSheetId="9">#REF!</definedName>
    <definedName name="accmpan2" localSheetId="12">#REF!</definedName>
    <definedName name="accmpan2" localSheetId="13">#REF!</definedName>
    <definedName name="accmpan2">#REF!</definedName>
    <definedName name="accmpan4">#REF!</definedName>
    <definedName name="ACCOUNT">#REF!</definedName>
    <definedName name="accpipagalv">#REF!</definedName>
    <definedName name="accpvc">#REF!</definedName>
    <definedName name="aci">#REF!</definedName>
    <definedName name="aci_6">#REF!</definedName>
    <definedName name="aciabeton15">#REF!</definedName>
    <definedName name="aciam">#REF!</definedName>
    <definedName name="aciam_6">#REF!</definedName>
    <definedName name="acian" localSheetId="9">#REF!</definedName>
    <definedName name="acian" localSheetId="12">#REF!</definedName>
    <definedName name="acian" localSheetId="13">#REF!</definedName>
    <definedName name="acian">#REF!</definedName>
    <definedName name="acianpropil13">#REF!</definedName>
    <definedName name="acidak">#REF!</definedName>
    <definedName name="Acson" localSheetId="9">#REF!</definedName>
    <definedName name="Acson" localSheetId="12">#REF!</definedName>
    <definedName name="Acson" localSheetId="13">#REF!</definedName>
    <definedName name="Acson">#REF!</definedName>
    <definedName name="ACWC">#REF!</definedName>
    <definedName name="acwmpan1" localSheetId="9">#REF!</definedName>
    <definedName name="acwmpan1" localSheetId="12">#REF!</definedName>
    <definedName name="acwmpan1" localSheetId="13">#REF!</definedName>
    <definedName name="acwmpan1">#REF!</definedName>
    <definedName name="acwmpan1.5" localSheetId="9">#REF!</definedName>
    <definedName name="acwmpan1.5" localSheetId="12">#REF!</definedName>
    <definedName name="acwmpan1.5" localSheetId="13">#REF!</definedName>
    <definedName name="acwmpan1.5">#REF!</definedName>
    <definedName name="ACX" localSheetId="9">#REF!</definedName>
    <definedName name="ACX" localSheetId="12">#REF!</definedName>
    <definedName name="ACX" localSheetId="14">#REF!</definedName>
    <definedName name="ACX" localSheetId="11">#REF!</definedName>
    <definedName name="ACX" localSheetId="10">#REF!</definedName>
    <definedName name="ACX" localSheetId="7">#REF!</definedName>
    <definedName name="ACX" localSheetId="8">#REF!</definedName>
    <definedName name="ACX" localSheetId="13">#REF!</definedName>
    <definedName name="ACX">#REF!</definedName>
    <definedName name="AD">#REF!</definedName>
    <definedName name="ada">#REF!</definedName>
    <definedName name="ADAC">#N/A</definedName>
    <definedName name="adad">#REF!</definedName>
    <definedName name="ADADADRT" localSheetId="9">#REF!</definedName>
    <definedName name="ADADADRT" localSheetId="12">#REF!</definedName>
    <definedName name="ADADADRT" localSheetId="13">#REF!</definedName>
    <definedName name="ADADADRT">#REF!</definedName>
    <definedName name="addakwah" localSheetId="9">#REF!</definedName>
    <definedName name="addakwah" localSheetId="12">#REF!</definedName>
    <definedName name="addakwah" localSheetId="13">#REF!</definedName>
    <definedName name="addakwah">#REF!</definedName>
    <definedName name="ADDE">#REF!</definedName>
    <definedName name="addendum">#REF!</definedName>
    <definedName name="addfill" localSheetId="9">#REF!</definedName>
    <definedName name="addfill" localSheetId="12">#REF!</definedName>
    <definedName name="addfill" localSheetId="13">#REF!</definedName>
    <definedName name="addfill">#REF!</definedName>
    <definedName name="ADDR">#N/A</definedName>
    <definedName name="Address" localSheetId="9">#REF!</definedName>
    <definedName name="Address" localSheetId="12">#REF!</definedName>
    <definedName name="Address" localSheetId="13">#REF!</definedName>
    <definedName name="Address">#REF!</definedName>
    <definedName name="adetive">#REF!</definedName>
    <definedName name="adi">#REF!</definedName>
    <definedName name="adukan" localSheetId="9">#REF!</definedName>
    <definedName name="adukan" localSheetId="12">#REF!</definedName>
    <definedName name="adukan" localSheetId="14">#REF!</definedName>
    <definedName name="adukan" localSheetId="11">#REF!</definedName>
    <definedName name="adukan" localSheetId="10">#REF!</definedName>
    <definedName name="adukan" localSheetId="7">#REF!</definedName>
    <definedName name="adukan" localSheetId="8">#REF!</definedName>
    <definedName name="adukan" localSheetId="13">#REF!</definedName>
    <definedName name="adukan">#REF!</definedName>
    <definedName name="adukan1">#REF!</definedName>
    <definedName name="ADX" localSheetId="9">#REF!</definedName>
    <definedName name="ADX" localSheetId="12">#REF!</definedName>
    <definedName name="ADX" localSheetId="14">#REF!</definedName>
    <definedName name="ADX" localSheetId="11">#REF!</definedName>
    <definedName name="ADX" localSheetId="10">#REF!</definedName>
    <definedName name="ADX" localSheetId="7">#REF!</definedName>
    <definedName name="ADX" localSheetId="8">#REF!</definedName>
    <definedName name="ADX" localSheetId="13">#REF!</definedName>
    <definedName name="ADX">#REF!</definedName>
    <definedName name="AE">#REF!</definedName>
    <definedName name="AEEPDM20">#REF!</definedName>
    <definedName name="AF">#REF!</definedName>
    <definedName name="afad" localSheetId="9">#REF!</definedName>
    <definedName name="afad" localSheetId="12">#REF!</definedName>
    <definedName name="afad" localSheetId="13">#REF!</definedName>
    <definedName name="afad">#REF!</definedName>
    <definedName name="afinis">#REF!</definedName>
    <definedName name="afinisher" localSheetId="9">#REF!</definedName>
    <definedName name="afinisher" localSheetId="12">#REF!</definedName>
    <definedName name="afinisher" localSheetId="13">#REF!</definedName>
    <definedName name="afinisher">#REF!</definedName>
    <definedName name="aft100x100" localSheetId="9">#REF!</definedName>
    <definedName name="aft100x100" localSheetId="12">#REF!</definedName>
    <definedName name="aft100x100" localSheetId="13">#REF!</definedName>
    <definedName name="aft100x100">#REF!</definedName>
    <definedName name="aft150x100" localSheetId="9">#REF!</definedName>
    <definedName name="aft150x100" localSheetId="12">#REF!</definedName>
    <definedName name="aft150x100" localSheetId="13">#REF!</definedName>
    <definedName name="aft150x100">#REF!</definedName>
    <definedName name="aft200x75" localSheetId="9">#REF!</definedName>
    <definedName name="aft200x75" localSheetId="12">#REF!</definedName>
    <definedName name="aft200x75" localSheetId="13">#REF!</definedName>
    <definedName name="aft200x75">#REF!</definedName>
    <definedName name="aft300x100" localSheetId="9">#REF!</definedName>
    <definedName name="aft300x100" localSheetId="12">#REF!</definedName>
    <definedName name="aft300x100" localSheetId="13">#REF!</definedName>
    <definedName name="aft300x100">#REF!</definedName>
    <definedName name="aft300x150" localSheetId="9">#REF!</definedName>
    <definedName name="aft300x150" localSheetId="12">#REF!</definedName>
    <definedName name="aft300x150" localSheetId="13">#REF!</definedName>
    <definedName name="aft300x150">#REF!</definedName>
    <definedName name="aft300x200" localSheetId="9">#REF!</definedName>
    <definedName name="aft300x200" localSheetId="12">#REF!</definedName>
    <definedName name="aft300x200" localSheetId="13">#REF!</definedName>
    <definedName name="aft300x200">#REF!</definedName>
    <definedName name="aft300x250" localSheetId="9">#REF!</definedName>
    <definedName name="aft300x250" localSheetId="12">#REF!</definedName>
    <definedName name="aft300x250" localSheetId="13">#REF!</definedName>
    <definedName name="aft300x250">#REF!</definedName>
    <definedName name="aft300x300" localSheetId="9">#REF!</definedName>
    <definedName name="aft300x300" localSheetId="12">#REF!</definedName>
    <definedName name="aft300x300" localSheetId="13">#REF!</definedName>
    <definedName name="aft300x300">#REF!</definedName>
    <definedName name="aftap18" localSheetId="9">#REF!</definedName>
    <definedName name="aftap18" localSheetId="12">#REF!</definedName>
    <definedName name="aftap18" localSheetId="13">#REF!</definedName>
    <definedName name="aftap18">#REF!</definedName>
    <definedName name="afwerking">#REF!</definedName>
    <definedName name="AG">#REF!</definedName>
    <definedName name="ag142X42">#REF!</definedName>
    <definedName name="ag267N59">#REF!</definedName>
    <definedName name="AGAR">#REF!</definedName>
    <definedName name="AGG" localSheetId="9">#REF!</definedName>
    <definedName name="AGG" localSheetId="12">#REF!</definedName>
    <definedName name="AGG" localSheetId="14">#REF!</definedName>
    <definedName name="AGG" localSheetId="11">#REF!</definedName>
    <definedName name="AGG" localSheetId="10">#REF!</definedName>
    <definedName name="AGG" localSheetId="7">#REF!</definedName>
    <definedName name="AGG" localSheetId="8">#REF!</definedName>
    <definedName name="AGG" localSheetId="13">#REF!</definedName>
    <definedName name="AGG">#REF!</definedName>
    <definedName name="AGGA" localSheetId="9">#REF!</definedName>
    <definedName name="AGGA" localSheetId="12">#REF!</definedName>
    <definedName name="AGGA" localSheetId="13">#REF!</definedName>
    <definedName name="AGGA">#REF!</definedName>
    <definedName name="AGGB" localSheetId="9">#REF!</definedName>
    <definedName name="AGGB" localSheetId="12">#REF!</definedName>
    <definedName name="AGGB" localSheetId="13">#REF!</definedName>
    <definedName name="AGGB">#REF!</definedName>
    <definedName name="AGGC" localSheetId="9">#REF!</definedName>
    <definedName name="AGGC" localSheetId="12">#REF!</definedName>
    <definedName name="AGGC" localSheetId="13">#REF!</definedName>
    <definedName name="AGGC">#REF!</definedName>
    <definedName name="AGGRR">#REF!</definedName>
    <definedName name="AGPN10100" localSheetId="9">#REF!</definedName>
    <definedName name="AGPN10100" localSheetId="12">#REF!</definedName>
    <definedName name="AGPN10100" localSheetId="13">#REF!</definedName>
    <definedName name="AGPN10100">#REF!</definedName>
    <definedName name="AGPN10125" localSheetId="9">#REF!</definedName>
    <definedName name="AGPN10125" localSheetId="12">#REF!</definedName>
    <definedName name="AGPN10125" localSheetId="13">#REF!</definedName>
    <definedName name="AGPN10125">#REF!</definedName>
    <definedName name="AGPN1015" localSheetId="9">#REF!</definedName>
    <definedName name="AGPN1015" localSheetId="12">#REF!</definedName>
    <definedName name="AGPN1015" localSheetId="13">#REF!</definedName>
    <definedName name="AGPN1015">#REF!</definedName>
    <definedName name="AGPN1020" localSheetId="9">#REF!</definedName>
    <definedName name="AGPN1020" localSheetId="12">#REF!</definedName>
    <definedName name="AGPN1020" localSheetId="13">#REF!</definedName>
    <definedName name="AGPN1020">#REF!</definedName>
    <definedName name="AGPN1025" localSheetId="9">#REF!</definedName>
    <definedName name="AGPN1025" localSheetId="12">#REF!</definedName>
    <definedName name="AGPN1025" localSheetId="13">#REF!</definedName>
    <definedName name="AGPN1025">#REF!</definedName>
    <definedName name="AGPN1032" localSheetId="9">#REF!</definedName>
    <definedName name="AGPN1032" localSheetId="12">#REF!</definedName>
    <definedName name="AGPN1032" localSheetId="13">#REF!</definedName>
    <definedName name="AGPN1032">#REF!</definedName>
    <definedName name="AGPN1040" localSheetId="9">#REF!</definedName>
    <definedName name="AGPN1040" localSheetId="12">#REF!</definedName>
    <definedName name="AGPN1040" localSheetId="13">#REF!</definedName>
    <definedName name="AGPN1040">#REF!</definedName>
    <definedName name="AGPN1050" localSheetId="9">#REF!</definedName>
    <definedName name="AGPN1050" localSheetId="12">#REF!</definedName>
    <definedName name="AGPN1050" localSheetId="13">#REF!</definedName>
    <definedName name="AGPN1050">#REF!</definedName>
    <definedName name="AGPN1065" localSheetId="9">#REF!</definedName>
    <definedName name="AGPN1065" localSheetId="12">#REF!</definedName>
    <definedName name="AGPN1065" localSheetId="13">#REF!</definedName>
    <definedName name="AGPN1065">#REF!</definedName>
    <definedName name="AGPN1080" localSheetId="9">#REF!</definedName>
    <definedName name="AGPN1080" localSheetId="12">#REF!</definedName>
    <definedName name="AGPN1080" localSheetId="13">#REF!</definedName>
    <definedName name="AGPN1080">#REF!</definedName>
    <definedName name="AGPN20100" localSheetId="9">#REF!</definedName>
    <definedName name="AGPN20100" localSheetId="12">#REF!</definedName>
    <definedName name="AGPN20100" localSheetId="13">#REF!</definedName>
    <definedName name="AGPN20100">#REF!</definedName>
    <definedName name="AGPN20125" localSheetId="9">#REF!</definedName>
    <definedName name="AGPN20125" localSheetId="12">#REF!</definedName>
    <definedName name="AGPN20125" localSheetId="13">#REF!</definedName>
    <definedName name="AGPN20125">#REF!</definedName>
    <definedName name="AGPN2015" localSheetId="9">#REF!</definedName>
    <definedName name="AGPN2015" localSheetId="12">#REF!</definedName>
    <definedName name="AGPN2015" localSheetId="13">#REF!</definedName>
    <definedName name="AGPN2015">#REF!</definedName>
    <definedName name="AGPN2020" localSheetId="9">#REF!</definedName>
    <definedName name="AGPN2020" localSheetId="12">#REF!</definedName>
    <definedName name="AGPN2020" localSheetId="13">#REF!</definedName>
    <definedName name="AGPN2020">#REF!</definedName>
    <definedName name="AGPN2025" localSheetId="9">#REF!</definedName>
    <definedName name="AGPN2025" localSheetId="12">#REF!</definedName>
    <definedName name="AGPN2025" localSheetId="13">#REF!</definedName>
    <definedName name="AGPN2025">#REF!</definedName>
    <definedName name="AGPN2032" localSheetId="9">#REF!</definedName>
    <definedName name="AGPN2032" localSheetId="12">#REF!</definedName>
    <definedName name="AGPN2032" localSheetId="13">#REF!</definedName>
    <definedName name="AGPN2032">#REF!</definedName>
    <definedName name="AGPN2040" localSheetId="9">#REF!</definedName>
    <definedName name="AGPN2040" localSheetId="12">#REF!</definedName>
    <definedName name="AGPN2040" localSheetId="13">#REF!</definedName>
    <definedName name="AGPN2040">#REF!</definedName>
    <definedName name="AGPN2050" localSheetId="9">#REF!</definedName>
    <definedName name="AGPN2050" localSheetId="12">#REF!</definedName>
    <definedName name="AGPN2050" localSheetId="13">#REF!</definedName>
    <definedName name="AGPN2050">#REF!</definedName>
    <definedName name="AGPN2065" localSheetId="9">#REF!</definedName>
    <definedName name="AGPN2065" localSheetId="12">#REF!</definedName>
    <definedName name="AGPN2065" localSheetId="13">#REF!</definedName>
    <definedName name="AGPN2065">#REF!</definedName>
    <definedName name="AGPN208" localSheetId="9">#REF!</definedName>
    <definedName name="AGPN208" localSheetId="12">#REF!</definedName>
    <definedName name="AGPN208" localSheetId="13">#REF!</definedName>
    <definedName name="AGPN208">#REF!</definedName>
    <definedName name="AGPN2080" localSheetId="9">#REF!</definedName>
    <definedName name="AGPN2080" localSheetId="12">#REF!</definedName>
    <definedName name="AGPN2080" localSheetId="13">#REF!</definedName>
    <definedName name="AGPN2080">#REF!</definedName>
    <definedName name="agre2" localSheetId="9">#REF!</definedName>
    <definedName name="agre2" localSheetId="12">#REF!</definedName>
    <definedName name="agre2" localSheetId="13">#REF!</definedName>
    <definedName name="agre2">#REF!</definedName>
    <definedName name="agrebas">#REF!</definedName>
    <definedName name="AGREGAT">#REF!</definedName>
    <definedName name="agregat_1">#REF!</definedName>
    <definedName name="Agregat_Halus">#REF!</definedName>
    <definedName name="Agregat_Halus___Sub_Base">#REF!</definedName>
    <definedName name="Agregat_halus__Cor">#REF!</definedName>
    <definedName name="Agregat_Kasar">#REF!</definedName>
    <definedName name="Agregat_Kasar___Sub_Base">#REF!</definedName>
    <definedName name="AGREGATA" localSheetId="9">#REF!</definedName>
    <definedName name="AGREGATA" localSheetId="12">#REF!</definedName>
    <definedName name="AGREGATA" localSheetId="14">#REF!</definedName>
    <definedName name="AGREGATA" localSheetId="11">#REF!</definedName>
    <definedName name="AGREGATA" localSheetId="10">#REF!</definedName>
    <definedName name="AGREGATA" localSheetId="7">#REF!</definedName>
    <definedName name="AGREGATA" localSheetId="8">#REF!</definedName>
    <definedName name="AGREGATA" localSheetId="13">#REF!</definedName>
    <definedName name="AGREGATA">#REF!</definedName>
    <definedName name="AGREGATB" localSheetId="9">#REF!</definedName>
    <definedName name="AGREGATB" localSheetId="12">#REF!</definedName>
    <definedName name="AGREGATB" localSheetId="14">#REF!</definedName>
    <definedName name="AGREGATB" localSheetId="11">#REF!</definedName>
    <definedName name="AGREGATB" localSheetId="10">#REF!</definedName>
    <definedName name="AGREGATB" localSheetId="7">#REF!</definedName>
    <definedName name="AGREGATB" localSheetId="8">#REF!</definedName>
    <definedName name="AGREGATB" localSheetId="13">#REF!</definedName>
    <definedName name="AGREGATB">#REF!</definedName>
    <definedName name="AGREGATC" localSheetId="9">#REF!</definedName>
    <definedName name="AGREGATC" localSheetId="12">#REF!</definedName>
    <definedName name="AGREGATC" localSheetId="14">#REF!</definedName>
    <definedName name="AGREGATC" localSheetId="11">#REF!</definedName>
    <definedName name="AGREGATC" localSheetId="10">#REF!</definedName>
    <definedName name="AGREGATC" localSheetId="7">#REF!</definedName>
    <definedName name="AGREGATC" localSheetId="8">#REF!</definedName>
    <definedName name="AGREGATC" localSheetId="13">#REF!</definedName>
    <definedName name="AGREGATC">#REF!</definedName>
    <definedName name="AGREGATE">#REF!</definedName>
    <definedName name="agregathalus">#REF!</definedName>
    <definedName name="agregatkasar">#REF!</definedName>
    <definedName name="AGREGATS">#REF!</definedName>
    <definedName name="agrt.a">#REF!</definedName>
    <definedName name="AGTR" hidden="1">#REF!</definedName>
    <definedName name="AH">#REF!</definedName>
    <definedName name="ahalus" localSheetId="9">#REF!</definedName>
    <definedName name="ahalus" localSheetId="12">#REF!</definedName>
    <definedName name="ahalus" localSheetId="13">#REF!</definedName>
    <definedName name="ahalus">#REF!</definedName>
    <definedName name="ahrd100" localSheetId="9">#REF!</definedName>
    <definedName name="ahrd100" localSheetId="12">#REF!</definedName>
    <definedName name="ahrd100" localSheetId="14">#REF!</definedName>
    <definedName name="ahrd100" localSheetId="11">#REF!</definedName>
    <definedName name="ahrd100" localSheetId="10">#REF!</definedName>
    <definedName name="ahrd100" localSheetId="7">#REF!</definedName>
    <definedName name="ahrd100" localSheetId="8">#REF!</definedName>
    <definedName name="ahrd100" localSheetId="13">#REF!</definedName>
    <definedName name="ahrd100">#REF!</definedName>
    <definedName name="ahrd150" localSheetId="9">#REF!</definedName>
    <definedName name="ahrd150" localSheetId="12">#REF!</definedName>
    <definedName name="ahrd150" localSheetId="14">#REF!</definedName>
    <definedName name="ahrd150" localSheetId="11">#REF!</definedName>
    <definedName name="ahrd150" localSheetId="10">#REF!</definedName>
    <definedName name="ahrd150" localSheetId="7">#REF!</definedName>
    <definedName name="ahrd150" localSheetId="8">#REF!</definedName>
    <definedName name="ahrd150" localSheetId="13">#REF!</definedName>
    <definedName name="ahrd150">#REF!</definedName>
    <definedName name="ahs" localSheetId="9">#REF!</definedName>
    <definedName name="ahs" localSheetId="12">#REF!</definedName>
    <definedName name="ahs" localSheetId="14">#REF!</definedName>
    <definedName name="ahs" localSheetId="11">#REF!</definedName>
    <definedName name="ahs" localSheetId="10">#REF!</definedName>
    <definedName name="ahs" localSheetId="7">#REF!</definedName>
    <definedName name="ahs" localSheetId="8">#REF!</definedName>
    <definedName name="ahs" localSheetId="13">#REF!</definedName>
    <definedName name="AHS">#REF!</definedName>
    <definedName name="AHS.Rev1">#REF!</definedName>
    <definedName name="AHS.Rev1_6">#REF!</definedName>
    <definedName name="ahs_9" localSheetId="9">#REF!</definedName>
    <definedName name="ahs_9" localSheetId="12">#REF!</definedName>
    <definedName name="ahs_9" localSheetId="13">#REF!</definedName>
    <definedName name="ahs_9">#REF!</definedName>
    <definedName name="ahuf100" localSheetId="9">#REF!</definedName>
    <definedName name="ahuf100" localSheetId="12">#REF!</definedName>
    <definedName name="ahuf100" localSheetId="14">#REF!</definedName>
    <definedName name="ahuf100" localSheetId="11">#REF!</definedName>
    <definedName name="ahuf100" localSheetId="10">#REF!</definedName>
    <definedName name="ahuf100" localSheetId="7">#REF!</definedName>
    <definedName name="ahuf100" localSheetId="8">#REF!</definedName>
    <definedName name="ahuf100" localSheetId="13">#REF!</definedName>
    <definedName name="ahuf100">#REF!</definedName>
    <definedName name="ahuf150" localSheetId="9">#REF!</definedName>
    <definedName name="ahuf150" localSheetId="12">#REF!</definedName>
    <definedName name="ahuf150" localSheetId="14">#REF!</definedName>
    <definedName name="ahuf150" localSheetId="11">#REF!</definedName>
    <definedName name="ahuf150" localSheetId="10">#REF!</definedName>
    <definedName name="ahuf150" localSheetId="7">#REF!</definedName>
    <definedName name="ahuf150" localSheetId="8">#REF!</definedName>
    <definedName name="ahuf150" localSheetId="13">#REF!</definedName>
    <definedName name="ahuf150">#REF!</definedName>
    <definedName name="ahuf150ahuf150" localSheetId="9">#REF!</definedName>
    <definedName name="ahuf150ahuf150" localSheetId="12">#REF!</definedName>
    <definedName name="ahuf150ahuf150" localSheetId="14">#REF!</definedName>
    <definedName name="ahuf150ahuf150" localSheetId="11">#REF!</definedName>
    <definedName name="ahuf150ahuf150" localSheetId="10">#REF!</definedName>
    <definedName name="ahuf150ahuf150" localSheetId="7">#REF!</definedName>
    <definedName name="ahuf150ahuf150" localSheetId="8">#REF!</definedName>
    <definedName name="ahuf150ahuf150" localSheetId="13">#REF!</definedName>
    <definedName name="ahuf150ahuf150">#REF!</definedName>
    <definedName name="AI">#REF!</definedName>
    <definedName name="aibon">#REF!</definedName>
    <definedName name="aim">#N/A</definedName>
    <definedName name="air">#REF!</definedName>
    <definedName name="Air_Compresor">#REF!</definedName>
    <definedName name="aircomp" localSheetId="9">#REF!</definedName>
    <definedName name="aircomp" localSheetId="12">#REF!</definedName>
    <definedName name="aircomp" localSheetId="13">#REF!</definedName>
    <definedName name="aircomp">#REF!</definedName>
    <definedName name="AIRCOMPRESOR611" localSheetId="9">#REF!</definedName>
    <definedName name="AIRCOMPRESOR611" localSheetId="12">#REF!</definedName>
    <definedName name="AIRCOMPRESOR611" localSheetId="13">#REF!</definedName>
    <definedName name="AIRCOMPRESOR611">#REF!</definedName>
    <definedName name="AIRCOMPRESOR819" localSheetId="9">#REF!</definedName>
    <definedName name="AIRCOMPRESOR819" localSheetId="12">#REF!</definedName>
    <definedName name="AIRCOMPRESOR819" localSheetId="13">#REF!</definedName>
    <definedName name="AIRCOMPRESOR819">#REF!</definedName>
    <definedName name="airvalve20">#REF!</definedName>
    <definedName name="airvalve25">#REF!</definedName>
    <definedName name="airvalve50">#REF!</definedName>
    <definedName name="airvalve75">#REF!</definedName>
    <definedName name="AJ">#REF!</definedName>
    <definedName name="ajunk" localSheetId="9" hidden="1">#REF!</definedName>
    <definedName name="ajunk" localSheetId="12" hidden="1">#REF!</definedName>
    <definedName name="ajunk" localSheetId="13" hidden="1">#REF!</definedName>
    <definedName name="ajunk" localSheetId="15" hidden="1">#REF!</definedName>
    <definedName name="ajunk" hidden="1">#REF!</definedName>
    <definedName name="AK">#REF!</definedName>
    <definedName name="akasar" localSheetId="9">#REF!</definedName>
    <definedName name="akasar" localSheetId="12">#REF!</definedName>
    <definedName name="akasar" localSheetId="13">#REF!</definedName>
    <definedName name="akasar">#REF!</definedName>
    <definedName name="akco100" localSheetId="9">#REF!</definedName>
    <definedName name="akco100" localSheetId="12">#REF!</definedName>
    <definedName name="akco100" localSheetId="14">#REF!</definedName>
    <definedName name="akco100" localSheetId="11">#REF!</definedName>
    <definedName name="akco100" localSheetId="10">#REF!</definedName>
    <definedName name="akco100" localSheetId="7">#REF!</definedName>
    <definedName name="akco100" localSheetId="8">#REF!</definedName>
    <definedName name="akco100" localSheetId="13">#REF!</definedName>
    <definedName name="akco100">#REF!</definedName>
    <definedName name="akco150" localSheetId="9">#REF!</definedName>
    <definedName name="akco150" localSheetId="12">#REF!</definedName>
    <definedName name="akco150" localSheetId="14">#REF!</definedName>
    <definedName name="akco150" localSheetId="11">#REF!</definedName>
    <definedName name="akco150" localSheetId="10">#REF!</definedName>
    <definedName name="akco150" localSheetId="7">#REF!</definedName>
    <definedName name="akco150" localSheetId="8">#REF!</definedName>
    <definedName name="akco150" localSheetId="13">#REF!</definedName>
    <definedName name="akco150">#REF!</definedName>
    <definedName name="akco80" localSheetId="9">#REF!</definedName>
    <definedName name="akco80" localSheetId="12">#REF!</definedName>
    <definedName name="akco80" localSheetId="14">#REF!</definedName>
    <definedName name="akco80" localSheetId="11">#REF!</definedName>
    <definedName name="akco80" localSheetId="10">#REF!</definedName>
    <definedName name="akco80" localSheetId="7">#REF!</definedName>
    <definedName name="akco80" localSheetId="8">#REF!</definedName>
    <definedName name="akco80" localSheetId="13">#REF!</definedName>
    <definedName name="akco80">#REF!</definedName>
    <definedName name="akep">#REF!</definedName>
    <definedName name="akfd50" localSheetId="9">#REF!</definedName>
    <definedName name="akfd50" localSheetId="12">#REF!</definedName>
    <definedName name="akfd50" localSheetId="14">#REF!</definedName>
    <definedName name="akfd50" localSheetId="11">#REF!</definedName>
    <definedName name="akfd50" localSheetId="10">#REF!</definedName>
    <definedName name="akfd50" localSheetId="7">#REF!</definedName>
    <definedName name="akfd50" localSheetId="8">#REF!</definedName>
    <definedName name="akfd50" localSheetId="13">#REF!</definedName>
    <definedName name="akfd50">#REF!</definedName>
    <definedName name="akfj100" localSheetId="9">#REF!</definedName>
    <definedName name="akfj100" localSheetId="12">#REF!</definedName>
    <definedName name="akfj100" localSheetId="14">#REF!</definedName>
    <definedName name="akfj100" localSheetId="11">#REF!</definedName>
    <definedName name="akfj100" localSheetId="10">#REF!</definedName>
    <definedName name="akfj100" localSheetId="7">#REF!</definedName>
    <definedName name="akfj100" localSheetId="8">#REF!</definedName>
    <definedName name="akfj100" localSheetId="13">#REF!</definedName>
    <definedName name="akfj100">#REF!</definedName>
    <definedName name="akgv100" localSheetId="9">#REF!</definedName>
    <definedName name="akgv100" localSheetId="12">#REF!</definedName>
    <definedName name="akgv100" localSheetId="14">#REF!</definedName>
    <definedName name="akgv100" localSheetId="11">#REF!</definedName>
    <definedName name="akgv100" localSheetId="10">#REF!</definedName>
    <definedName name="akgv100" localSheetId="7">#REF!</definedName>
    <definedName name="akgv100" localSheetId="8">#REF!</definedName>
    <definedName name="akgv100" localSheetId="13">#REF!</definedName>
    <definedName name="akgv100">#REF!</definedName>
    <definedName name="akgv80" localSheetId="9">#REF!</definedName>
    <definedName name="akgv80" localSheetId="12">#REF!</definedName>
    <definedName name="akgv80" localSheetId="14">#REF!</definedName>
    <definedName name="akgv80" localSheetId="11">#REF!</definedName>
    <definedName name="akgv80" localSheetId="10">#REF!</definedName>
    <definedName name="akgv80" localSheetId="7">#REF!</definedName>
    <definedName name="akgv80" localSheetId="8">#REF!</definedName>
    <definedName name="akgv80" localSheetId="13">#REF!</definedName>
    <definedName name="akgv80">#REF!</definedName>
    <definedName name="ako" localSheetId="9">#REF!</definedName>
    <definedName name="ako" localSheetId="12">#REF!</definedName>
    <definedName name="ako" localSheetId="13">#REF!</definedName>
    <definedName name="ako">#REF!</definedName>
    <definedName name="akof100" localSheetId="9">#REF!</definedName>
    <definedName name="akof100" localSheetId="12">#REF!</definedName>
    <definedName name="akof100" localSheetId="14">#REF!</definedName>
    <definedName name="akof100" localSheetId="11">#REF!</definedName>
    <definedName name="akof100" localSheetId="10">#REF!</definedName>
    <definedName name="akof100" localSheetId="7">#REF!</definedName>
    <definedName name="akof100" localSheetId="8">#REF!</definedName>
    <definedName name="akof100" localSheetId="13">#REF!</definedName>
    <definedName name="akof100">#REF!</definedName>
    <definedName name="akof150" localSheetId="9">#REF!</definedName>
    <definedName name="akof150" localSheetId="12">#REF!</definedName>
    <definedName name="akof150" localSheetId="14">#REF!</definedName>
    <definedName name="akof150" localSheetId="11">#REF!</definedName>
    <definedName name="akof150" localSheetId="10">#REF!</definedName>
    <definedName name="akof150" localSheetId="7">#REF!</definedName>
    <definedName name="akof150" localSheetId="8">#REF!</definedName>
    <definedName name="akof150" localSheetId="13">#REF!</definedName>
    <definedName name="akof150">#REF!</definedName>
    <definedName name="akof4" localSheetId="9">#REF!</definedName>
    <definedName name="akof4" localSheetId="12">#REF!</definedName>
    <definedName name="akof4" localSheetId="14">#REF!</definedName>
    <definedName name="akof4" localSheetId="11">#REF!</definedName>
    <definedName name="akof4" localSheetId="10">#REF!</definedName>
    <definedName name="akof4" localSheetId="7">#REF!</definedName>
    <definedName name="akof4" localSheetId="8">#REF!</definedName>
    <definedName name="akof4" localSheetId="13">#REF!</definedName>
    <definedName name="akof4">#REF!</definedName>
    <definedName name="akof6" localSheetId="9">#REF!</definedName>
    <definedName name="akof6" localSheetId="12">#REF!</definedName>
    <definedName name="akof6" localSheetId="14">#REF!</definedName>
    <definedName name="akof6" localSheetId="11">#REF!</definedName>
    <definedName name="akof6" localSheetId="10">#REF!</definedName>
    <definedName name="akof6" localSheetId="7">#REF!</definedName>
    <definedName name="akof6" localSheetId="8">#REF!</definedName>
    <definedName name="akof6" localSheetId="13">#REF!</definedName>
    <definedName name="akof6">#REF!</definedName>
    <definedName name="akof80" localSheetId="9">#REF!</definedName>
    <definedName name="akof80" localSheetId="12">#REF!</definedName>
    <definedName name="akof80" localSheetId="14">#REF!</definedName>
    <definedName name="akof80" localSheetId="11">#REF!</definedName>
    <definedName name="akof80" localSheetId="10">#REF!</definedName>
    <definedName name="akof80" localSheetId="7">#REF!</definedName>
    <definedName name="akof80" localSheetId="8">#REF!</definedName>
    <definedName name="akof80" localSheetId="13">#REF!</definedName>
    <definedName name="akof80">#REF!</definedName>
    <definedName name="akofl80" localSheetId="9">#REF!</definedName>
    <definedName name="akofl80" localSheetId="12">#REF!</definedName>
    <definedName name="akofl80" localSheetId="14">#REF!</definedName>
    <definedName name="akofl80" localSheetId="11">#REF!</definedName>
    <definedName name="akofl80" localSheetId="10">#REF!</definedName>
    <definedName name="akofl80" localSheetId="7">#REF!</definedName>
    <definedName name="akofl80" localSheetId="8">#REF!</definedName>
    <definedName name="akofl80" localSheetId="13">#REF!</definedName>
    <definedName name="akofl80">#REF!</definedName>
    <definedName name="akogv100" localSheetId="9">#REF!</definedName>
    <definedName name="akogv100" localSheetId="12">#REF!</definedName>
    <definedName name="akogv100" localSheetId="14">#REF!</definedName>
    <definedName name="akogv100" localSheetId="11">#REF!</definedName>
    <definedName name="akogv100" localSheetId="10">#REF!</definedName>
    <definedName name="akogv100" localSheetId="7">#REF!</definedName>
    <definedName name="akogv100" localSheetId="8">#REF!</definedName>
    <definedName name="akogv100" localSheetId="13">#REF!</definedName>
    <definedName name="akogv100">#REF!</definedName>
    <definedName name="akogv80" localSheetId="9">#REF!</definedName>
    <definedName name="akogv80" localSheetId="12">#REF!</definedName>
    <definedName name="akogv80" localSheetId="14">#REF!</definedName>
    <definedName name="akogv80" localSheetId="11">#REF!</definedName>
    <definedName name="akogv80" localSheetId="10">#REF!</definedName>
    <definedName name="akogv80" localSheetId="7">#REF!</definedName>
    <definedName name="akogv80" localSheetId="8">#REF!</definedName>
    <definedName name="akogv80" localSheetId="13">#REF!</definedName>
    <definedName name="akogv80">#REF!</definedName>
    <definedName name="Akotor" localSheetId="9">#REF!</definedName>
    <definedName name="Akotor" localSheetId="12">#REF!</definedName>
    <definedName name="Akotor" localSheetId="13">#REF!</definedName>
    <definedName name="Akotor">#REF!</definedName>
    <definedName name="aku">#N/A</definedName>
    <definedName name="akunci" localSheetId="9">#REF!</definedName>
    <definedName name="akunci" localSheetId="12">#REF!</definedName>
    <definedName name="akunci" localSheetId="13">#REF!</definedName>
    <definedName name="akunci">#REF!</definedName>
    <definedName name="al">#REF!</definedName>
    <definedName name="al..foil.singl" localSheetId="9">#REF!</definedName>
    <definedName name="al..foil.singl" localSheetId="12">#REF!</definedName>
    <definedName name="al..foil.singl" localSheetId="13">#REF!</definedName>
    <definedName name="al..foil.singl">#REF!</definedName>
    <definedName name="al.clad" localSheetId="9">#REF!</definedName>
    <definedName name="al.clad" localSheetId="12">#REF!</definedName>
    <definedName name="al.clad" localSheetId="13">#REF!</definedName>
    <definedName name="al.clad">#REF!</definedName>
    <definedName name="al.foil.dbel" localSheetId="9">#REF!</definedName>
    <definedName name="al.foil.dbel" localSheetId="12">#REF!</definedName>
    <definedName name="al.foil.dbel" localSheetId="13">#REF!</definedName>
    <definedName name="al.foil.dbel">#REF!</definedName>
    <definedName name="al.pt">#REF!</definedName>
    <definedName name="alaina" localSheetId="9">#REF!</definedName>
    <definedName name="alaina" localSheetId="12">#REF!</definedName>
    <definedName name="alaina" localSheetId="13">#REF!</definedName>
    <definedName name="alaina">#REF!</definedName>
    <definedName name="alamat">#REF!</definedName>
    <definedName name="ALAMAT1" localSheetId="9">#REF!</definedName>
    <definedName name="ALAMAT1" localSheetId="12">#REF!</definedName>
    <definedName name="ALAMAT1" localSheetId="13">#REF!</definedName>
    <definedName name="ALAMAT1">#REF!</definedName>
    <definedName name="ALAMAT2" localSheetId="9">#REF!</definedName>
    <definedName name="ALAMAT2" localSheetId="12">#REF!</definedName>
    <definedName name="ALAMAT2" localSheetId="13">#REF!</definedName>
    <definedName name="ALAMAT2">#REF!</definedName>
    <definedName name="Alarm_bell">#REF!</definedName>
    <definedName name="ALAT">#REF!</definedName>
    <definedName name="Alat.bantu" localSheetId="9">#REF!</definedName>
    <definedName name="Alat.bantu" localSheetId="12">#REF!</definedName>
    <definedName name="Alat.bantu" localSheetId="13">#REF!</definedName>
    <definedName name="Alat.bantu">#REF!</definedName>
    <definedName name="alat.dukung">#REF!</definedName>
    <definedName name="Alat_Asphalt_Distributor" localSheetId="9">#REF!</definedName>
    <definedName name="Alat_Asphalt_Distributor" localSheetId="12">#REF!</definedName>
    <definedName name="Alat_Asphalt_Distributor" localSheetId="13">#REF!</definedName>
    <definedName name="Alat_Asphalt_Distributor">#REF!</definedName>
    <definedName name="Alat_bantu" localSheetId="9">#REF!</definedName>
    <definedName name="Alat_bantu" localSheetId="12">#REF!</definedName>
    <definedName name="Alat_bantu" localSheetId="13">#REF!</definedName>
    <definedName name="Alat_bantu">#REF!</definedName>
    <definedName name="Alat_Bantu_1">#REF!</definedName>
    <definedName name="Alat_Loader" localSheetId="9">#REF!</definedName>
    <definedName name="Alat_Loader" localSheetId="12">#REF!</definedName>
    <definedName name="Alat_Loader" localSheetId="13">#REF!</definedName>
    <definedName name="Alat_Loader">#REF!</definedName>
    <definedName name="alat_molen">#REF!</definedName>
    <definedName name="Alat_Pancang">#REF!</definedName>
    <definedName name="alat_pompa">#REF!</definedName>
    <definedName name="alat_stamper">#REF!</definedName>
    <definedName name="alat_vibrator">#REF!</definedName>
    <definedName name="alat_vibratorplat">#REF!</definedName>
    <definedName name="ALAT1">#REF!</definedName>
    <definedName name="alatbantu">#REF!</definedName>
    <definedName name="alatbantugip">#REF!</definedName>
    <definedName name="alatbantugv200">#REF!</definedName>
    <definedName name="ALATUTAMA" localSheetId="9">#REF!</definedName>
    <definedName name="ALATUTAMA" localSheetId="12">#REF!</definedName>
    <definedName name="ALATUTAMA" localSheetId="14">#REF!</definedName>
    <definedName name="ALATUTAMA" localSheetId="11">#REF!</definedName>
    <definedName name="ALATUTAMA" localSheetId="10">#REF!</definedName>
    <definedName name="ALATUTAMA" localSheetId="7">#REF!</definedName>
    <definedName name="ALATUTAMA" localSheetId="8">#REF!</definedName>
    <definedName name="ALATUTAMA" localSheetId="13">#REF!</definedName>
    <definedName name="ALATUTAMA">#REF!</definedName>
    <definedName name="alb">#REF!</definedName>
    <definedName name="alba">#REF!</definedName>
    <definedName name="alba2.20" localSheetId="9">#REF!</definedName>
    <definedName name="alba2.20" localSheetId="12">#REF!</definedName>
    <definedName name="alba2.20" localSheetId="13">#REF!</definedName>
    <definedName name="alba2.20">#REF!</definedName>
    <definedName name="albasiah46">#REF!</definedName>
    <definedName name="alber" localSheetId="9">#REF!</definedName>
    <definedName name="alber" localSheetId="12">#REF!</definedName>
    <definedName name="alber" localSheetId="14">#REF!</definedName>
    <definedName name="alber" localSheetId="11">#REF!</definedName>
    <definedName name="alber" localSheetId="10">#REF!</definedName>
    <definedName name="alber" localSheetId="7">#REF!</definedName>
    <definedName name="alber" localSheetId="8">#REF!</definedName>
    <definedName name="alber" localSheetId="13">#REF!</definedName>
    <definedName name="alber">#REF!</definedName>
    <definedName name="albidayah" localSheetId="9">#REF!</definedName>
    <definedName name="albidayah" localSheetId="12">#REF!</definedName>
    <definedName name="albidayah" localSheetId="13">#REF!</definedName>
    <definedName name="albidayah">#REF!</definedName>
    <definedName name="Aler.T" localSheetId="9">#REF!</definedName>
    <definedName name="Aler.T" localSheetId="12">#REF!</definedName>
    <definedName name="Aler.T" localSheetId="13">#REF!</definedName>
    <definedName name="Aler.T">#REF!</definedName>
    <definedName name="alfajar" localSheetId="9">#REF!</definedName>
    <definedName name="alfajar" localSheetId="12">#REF!</definedName>
    <definedName name="alfajar" localSheetId="13">#REF!</definedName>
    <definedName name="alfajar">#REF!</definedName>
    <definedName name="alfoil">#REF!</definedName>
    <definedName name="alhidayah" localSheetId="9">#REF!</definedName>
    <definedName name="alhidayah" localSheetId="12">#REF!</definedName>
    <definedName name="alhidayah" localSheetId="13">#REF!</definedName>
    <definedName name="alhidayah">#REF!</definedName>
    <definedName name="alhidayah2" localSheetId="9">#REF!</definedName>
    <definedName name="alhidayah2" localSheetId="12">#REF!</definedName>
    <definedName name="alhidayah2" localSheetId="13">#REF!</definedName>
    <definedName name="alhidayah2">#REF!</definedName>
    <definedName name="alikhlas" localSheetId="9">#REF!</definedName>
    <definedName name="alikhlas" localSheetId="12">#REF!</definedName>
    <definedName name="alikhlas" localSheetId="13">#REF!</definedName>
    <definedName name="alikhlas">#REF!</definedName>
    <definedName name="alkali">#REF!</definedName>
    <definedName name="alkali_6">#REF!</definedName>
    <definedName name="alkhoer" localSheetId="9">#REF!</definedName>
    <definedName name="alkhoer" localSheetId="12">#REF!</definedName>
    <definedName name="alkhoer" localSheetId="13">#REF!</definedName>
    <definedName name="alkhoer">#REF!</definedName>
    <definedName name="ALL" localSheetId="9">#REF!</definedName>
    <definedName name="ALL" localSheetId="12">#REF!</definedName>
    <definedName name="ALL" localSheetId="13">#REF!</definedName>
    <definedName name="ALL">#REF!</definedName>
    <definedName name="all_s" localSheetId="9">#REF!</definedName>
    <definedName name="all_s" localSheetId="12">#REF!</definedName>
    <definedName name="all_s" localSheetId="13">#REF!</definedName>
    <definedName name="all_s">#REF!</definedName>
    <definedName name="ALM">#REF!</definedName>
    <definedName name="ALMFOIL" localSheetId="9">#REF!</definedName>
    <definedName name="ALMFOIL" localSheetId="12">#REF!</definedName>
    <definedName name="ALMFOIL" localSheetId="13">#REF!</definedName>
    <definedName name="ALMFOIL">#REF!</definedName>
    <definedName name="aloha">#REF!</definedName>
    <definedName name="alooo">#N/A</definedName>
    <definedName name="ALT">#REF!</definedName>
    <definedName name="altb">#REF!</definedName>
    <definedName name="aluminiumfoil">#REF!</definedName>
    <definedName name="alumunium_foil" localSheetId="9">#REF!</definedName>
    <definedName name="alumunium_foil" localSheetId="12">#REF!</definedName>
    <definedName name="alumunium_foil" localSheetId="13">#REF!</definedName>
    <definedName name="alumunium_foil">#REF!</definedName>
    <definedName name="ALUT" localSheetId="9">#REF!</definedName>
    <definedName name="ALUT" localSheetId="12">#REF!</definedName>
    <definedName name="ALUT" localSheetId="13">#REF!</definedName>
    <definedName name="ALUT">#REF!</definedName>
    <definedName name="ALVO">#REF!</definedName>
    <definedName name="AM">#REF!</definedName>
    <definedName name="am_30" localSheetId="9">#REF!</definedName>
    <definedName name="am_30" localSheetId="12">#REF!</definedName>
    <definedName name="am_30" localSheetId="13">#REF!</definedName>
    <definedName name="am_30">#REF!</definedName>
    <definedName name="AM_FM.SN" localSheetId="9">#REF!</definedName>
    <definedName name="AM_FM.SN" localSheetId="12">#REF!</definedName>
    <definedName name="AM_FM.SN" localSheetId="13">#REF!</definedName>
    <definedName name="AM_FM.SN">#REF!</definedName>
    <definedName name="AM_FM.T" localSheetId="9">#REF!</definedName>
    <definedName name="AM_FM.T" localSheetId="12">#REF!</definedName>
    <definedName name="AM_FM.T" localSheetId="13">#REF!</definedName>
    <definedName name="AM_FM.T">#REF!</definedName>
    <definedName name="AM_FM.TE" localSheetId="9">#REF!</definedName>
    <definedName name="AM_FM.TE" localSheetId="12">#REF!</definedName>
    <definedName name="AM_FM.TE" localSheetId="13">#REF!</definedName>
    <definedName name="AM_FM.TE">#REF!</definedName>
    <definedName name="am_grout" localSheetId="9">#REF!</definedName>
    <definedName name="am_grout" localSheetId="12">#REF!</definedName>
    <definedName name="am_grout" localSheetId="13">#REF!</definedName>
    <definedName name="am_grout">#REF!</definedName>
    <definedName name="AMeter" localSheetId="9">#REF!</definedName>
    <definedName name="AMeter" localSheetId="12">#REF!</definedName>
    <definedName name="AMeter" localSheetId="13">#REF!</definedName>
    <definedName name="AMeter">#REF!</definedName>
    <definedName name="amgrout54">#REF!</definedName>
    <definedName name="AMP" localSheetId="9">#REF!</definedName>
    <definedName name="AMP" localSheetId="12">#REF!</definedName>
    <definedName name="AMP" localSheetId="14">#REF!</definedName>
    <definedName name="AMP" localSheetId="11">#REF!</definedName>
    <definedName name="AMP" localSheetId="10">#REF!</definedName>
    <definedName name="AMP" localSheetId="7">#REF!</definedName>
    <definedName name="AMP" localSheetId="8">#REF!</definedName>
    <definedName name="AMP" localSheetId="13">#REF!</definedName>
    <definedName name="amp">#REF!</definedName>
    <definedName name="AMP120B" localSheetId="9">#REF!</definedName>
    <definedName name="AMP120B" localSheetId="12">#REF!</definedName>
    <definedName name="AMP120B" localSheetId="13">#REF!</definedName>
    <definedName name="AMP120B">#REF!</definedName>
    <definedName name="amp120T" localSheetId="9">#REF!</definedName>
    <definedName name="amp120T" localSheetId="12">#REF!</definedName>
    <definedName name="amp120T" localSheetId="13">#REF!</definedName>
    <definedName name="amp120T">#REF!</definedName>
    <definedName name="amp240T" localSheetId="9">#REF!</definedName>
    <definedName name="amp240T" localSheetId="12">#REF!</definedName>
    <definedName name="amp240T" localSheetId="13">#REF!</definedName>
    <definedName name="amp240T">#REF!</definedName>
    <definedName name="amp480B" localSheetId="9">#REF!</definedName>
    <definedName name="amp480B" localSheetId="12">#REF!</definedName>
    <definedName name="amp480B" localSheetId="13">#REF!</definedName>
    <definedName name="amp480B">#REF!</definedName>
    <definedName name="amp60T" localSheetId="9">#REF!</definedName>
    <definedName name="amp60T" localSheetId="12">#REF!</definedName>
    <definedName name="amp60T" localSheetId="13">#REF!</definedName>
    <definedName name="amp60T">#REF!</definedName>
    <definedName name="AMPAR23" localSheetId="9">#REF!</definedName>
    <definedName name="AMPAR23" localSheetId="12">#REF!</definedName>
    <definedName name="AMPAR23" localSheetId="13">#REF!</definedName>
    <definedName name="AMPAR23">#REF!</definedName>
    <definedName name="AMPAR57" localSheetId="9">#REF!</definedName>
    <definedName name="AMPAR57" localSheetId="12">#REF!</definedName>
    <definedName name="AMPAR57" localSheetId="13">#REF!</definedName>
    <definedName name="AMPAR57">#REF!</definedName>
    <definedName name="ampel">#REF!</definedName>
    <definedName name="ampel_6">#REF!</definedName>
    <definedName name="ampelas">#REF!</definedName>
    <definedName name="AMPL">#REF!</definedName>
    <definedName name="AMPLAS">#REF!</definedName>
    <definedName name="amplimatv">#REF!</definedName>
    <definedName name="AN">#REF!</definedName>
    <definedName name="an.prtsi" localSheetId="9">#REF!</definedName>
    <definedName name="an.prtsi" localSheetId="12">#REF!</definedName>
    <definedName name="an.prtsi" localSheetId="13">#REF!</definedName>
    <definedName name="an.prtsi">#REF!</definedName>
    <definedName name="AN_CK" localSheetId="9">#REF!</definedName>
    <definedName name="AN_CK" localSheetId="12">#REF!</definedName>
    <definedName name="AN_CK" localSheetId="13">#REF!</definedName>
    <definedName name="AN_CK">#REF!</definedName>
    <definedName name="an_ks">#REF!</definedName>
    <definedName name="ANA_HMB">#REF!</definedName>
    <definedName name="ANA_HRT" localSheetId="9">#REF!</definedName>
    <definedName name="ANA_HRT" localSheetId="12">#REF!</definedName>
    <definedName name="ANA_HRT" localSheetId="13">#REF!</definedName>
    <definedName name="ANA_HRT">#REF!</definedName>
    <definedName name="ANA_HST">#REF!</definedName>
    <definedName name="ANADC" localSheetId="9">#REF!</definedName>
    <definedName name="ANADC" localSheetId="12">#REF!</definedName>
    <definedName name="ANADC" localSheetId="13">#REF!</definedName>
    <definedName name="ANADC">#REF!</definedName>
    <definedName name="ANAK">#REF!</definedName>
    <definedName name="ANAKMC" localSheetId="9">#REF!</definedName>
    <definedName name="ANAKMC" localSheetId="12">#REF!</definedName>
    <definedName name="ANAKMC" localSheetId="13">#REF!</definedName>
    <definedName name="ANAKMC">#REF!</definedName>
    <definedName name="anaktangga">#REF!</definedName>
    <definedName name="ANAL">#N/A</definedName>
    <definedName name="anal_A1">#REF!</definedName>
    <definedName name="anal_A15">#REF!</definedName>
    <definedName name="anal_A16">#REF!</definedName>
    <definedName name="anal_A3">#REF!</definedName>
    <definedName name="anal_A6">#REF!</definedName>
    <definedName name="anal_bata14">#REF!</definedName>
    <definedName name="Anal_Bekisting">#REF!</definedName>
    <definedName name="anal_belahbatubesar">#REF!</definedName>
    <definedName name="anal_berbatu">#REF!</definedName>
    <definedName name="anal_besi">#REF!</definedName>
    <definedName name="anal_beton">#REF!</definedName>
    <definedName name="anal_beton123">#REF!</definedName>
    <definedName name="anal_beton175" localSheetId="9">#REF!</definedName>
    <definedName name="anal_beton175" localSheetId="12">#REF!</definedName>
    <definedName name="anal_beton175" localSheetId="13">#REF!</definedName>
    <definedName name="anal_beton175">#REF!</definedName>
    <definedName name="anal_beton225" localSheetId="9">#REF!</definedName>
    <definedName name="anal_beton225" localSheetId="12">#REF!</definedName>
    <definedName name="anal_beton225" localSheetId="13">#REF!</definedName>
    <definedName name="anal_beton225">#REF!</definedName>
    <definedName name="anal_biasa">#REF!</definedName>
    <definedName name="Anal_Bongkar_lama">#REF!</definedName>
    <definedName name="anal_bongkaran" localSheetId="9">#REF!</definedName>
    <definedName name="anal_bongkaran" localSheetId="12">#REF!</definedName>
    <definedName name="anal_bongkaran" localSheetId="13">#REF!</definedName>
    <definedName name="anal_bongkaran">#REF!</definedName>
    <definedName name="anal_bongpslama">#REF!</definedName>
    <definedName name="anal_bouwplank">#REF!</definedName>
    <definedName name="Anal_Bronjong">#REF!</definedName>
    <definedName name="Anal_Brsh_Lapang">#REF!</definedName>
    <definedName name="Anal_Bt_Blh">#REF!</definedName>
    <definedName name="anal_btkali">#REF!</definedName>
    <definedName name="Anal_Btn_125">#REF!</definedName>
    <definedName name="Anal_Btn_175">#REF!</definedName>
    <definedName name="anal_bubung">#REF!</definedName>
    <definedName name="anal_buisbeton">#REF!</definedName>
    <definedName name="anal_catkayu">#REF!</definedName>
    <definedName name="anal_catminyak">#REF!</definedName>
    <definedName name="anal_cattembok">#REF!</definedName>
    <definedName name="anal_cetakan" localSheetId="9">#REF!</definedName>
    <definedName name="anal_cetakan" localSheetId="12">#REF!</definedName>
    <definedName name="anal_cetakan" localSheetId="13">#REF!</definedName>
    <definedName name="anal_cetakan">#REF!</definedName>
    <definedName name="anal_cor">#REF!</definedName>
    <definedName name="anal_dokumentasi" localSheetId="9">#REF!</definedName>
    <definedName name="anal_dokumentasi" localSheetId="12">#REF!</definedName>
    <definedName name="anal_dokumentasi" localSheetId="13">#REF!</definedName>
    <definedName name="anal_dokumentasi">#REF!</definedName>
    <definedName name="anal_F8">#REF!</definedName>
    <definedName name="anal_G32h">#REF!</definedName>
    <definedName name="anal_G41">#REF!</definedName>
    <definedName name="anal_G43b">#REF!</definedName>
    <definedName name="anal_G50i">#REF!</definedName>
    <definedName name="anal_G51c">#REF!</definedName>
    <definedName name="anal_galianberbatu" localSheetId="9">#REF!</definedName>
    <definedName name="anal_galianberbatu" localSheetId="12">#REF!</definedName>
    <definedName name="anal_galianberbatu" localSheetId="13">#REF!</definedName>
    <definedName name="anal_galianberbatu">#REF!</definedName>
    <definedName name="anal_galianbiasa" localSheetId="9">#REF!</definedName>
    <definedName name="anal_galianbiasa" localSheetId="12">#REF!</definedName>
    <definedName name="anal_galianbiasa" localSheetId="13">#REF!</definedName>
    <definedName name="anal_galianbiasa">#REF!</definedName>
    <definedName name="Anal_Gebal_rmpt">#REF!</definedName>
    <definedName name="anal_gip20">#REF!</definedName>
    <definedName name="anal_gip25">#REF!</definedName>
    <definedName name="anal_gip50">#REF!</definedName>
    <definedName name="anal_gip75">#REF!</definedName>
    <definedName name="anal_gording">#REF!</definedName>
    <definedName name="Anal_Handrail">#REF!</definedName>
    <definedName name="Anal_humus">#REF!</definedName>
    <definedName name="anal_I2">#REF!</definedName>
    <definedName name="Anal_Jln_inspeksi">#REF!</definedName>
    <definedName name="anal_kerawang">#REF!</definedName>
    <definedName name="Anal_Kering">#REF!</definedName>
    <definedName name="anal_kisdam" localSheetId="9">#REF!</definedName>
    <definedName name="anal_kisdam" localSheetId="12">#REF!</definedName>
    <definedName name="anal_kisdam" localSheetId="13">#REF!</definedName>
    <definedName name="anal_kisdam">#REF!</definedName>
    <definedName name="anal_kolom">#REF!</definedName>
    <definedName name="anal_kozen">#REF!</definedName>
    <definedName name="anal_kuda">#REF!</definedName>
    <definedName name="anal_listplank">#REF!</definedName>
    <definedName name="Anal_Manual">#REF!</definedName>
    <definedName name="anal_mobilisasi" localSheetId="9">#REF!</definedName>
    <definedName name="anal_mobilisasi" localSheetId="12">#REF!</definedName>
    <definedName name="anal_mobilisasi" localSheetId="13">#REF!</definedName>
    <definedName name="anal_mobilisasi">#REF!</definedName>
    <definedName name="anal_panil">#REF!</definedName>
    <definedName name="anal_pasang20">#REF!</definedName>
    <definedName name="anal_pasang50">#REF!</definedName>
    <definedName name="anal_pasbronjong" localSheetId="9">#REF!</definedName>
    <definedName name="anal_pasbronjong" localSheetId="12">#REF!</definedName>
    <definedName name="anal_pasbronjong" localSheetId="13">#REF!</definedName>
    <definedName name="anal_pasbronjong">#REF!</definedName>
    <definedName name="anal_pasirurug">#REF!</definedName>
    <definedName name="anal_pembersihan">#REF!</definedName>
    <definedName name="Anal_Pembesian">#REF!</definedName>
    <definedName name="anal_plester12">#REF!</definedName>
    <definedName name="anal_plester14">#REF!</definedName>
    <definedName name="Anal_Plesteran">#REF!</definedName>
    <definedName name="Anal_Plstran_1.3">#REF!</definedName>
    <definedName name="anal_psbatu" localSheetId="9">#REF!</definedName>
    <definedName name="anal_psbatu" localSheetId="12">#REF!</definedName>
    <definedName name="anal_psbatu" localSheetId="13">#REF!</definedName>
    <definedName name="anal_psbatu">#REF!</definedName>
    <definedName name="anal_pvc25">#REF!</definedName>
    <definedName name="anal_pvc50">#REF!</definedName>
    <definedName name="anal_pvc75">#REF!</definedName>
    <definedName name="anal_seng">#REF!</definedName>
    <definedName name="anal_siaran" localSheetId="9">#REF!</definedName>
    <definedName name="anal_siaran" localSheetId="12">#REF!</definedName>
    <definedName name="anal_siaran" localSheetId="13">#REF!</definedName>
    <definedName name="anal_siaran">#REF!</definedName>
    <definedName name="anal_tanahkeras">#REF!</definedName>
    <definedName name="anal_tanahurug">#REF!</definedName>
    <definedName name="anal_timbunanbekas" localSheetId="9">#REF!</definedName>
    <definedName name="anal_timbunanbekas" localSheetId="12">#REF!</definedName>
    <definedName name="anal_timbunanbekas" localSheetId="13">#REF!</definedName>
    <definedName name="anal_timbunanbekas">#REF!</definedName>
    <definedName name="anal_timbunanpadat" localSheetId="9">#REF!</definedName>
    <definedName name="anal_timbunanpadat" localSheetId="12">#REF!</definedName>
    <definedName name="anal_timbunanpadat" localSheetId="13">#REF!</definedName>
    <definedName name="anal_timbunanpadat">#REF!</definedName>
    <definedName name="Anal_Tnh_kmbl">#REF!</definedName>
    <definedName name="Anal_Tnh_Pdt">#REF!</definedName>
    <definedName name="anal_tumbuk">#REF!</definedName>
    <definedName name="ANALAN" localSheetId="9">#REF!</definedName>
    <definedName name="ANALAN" localSheetId="12">#REF!</definedName>
    <definedName name="ANALAN" localSheetId="13">#REF!</definedName>
    <definedName name="ANALAN">#REF!</definedName>
    <definedName name="ANALAT" localSheetId="9">#REF!</definedName>
    <definedName name="ANALAT" localSheetId="12">#REF!</definedName>
    <definedName name="ANALAT" localSheetId="14">#REF!</definedName>
    <definedName name="ANALAT" localSheetId="11">#REF!</definedName>
    <definedName name="ANALAT" localSheetId="10">#REF!</definedName>
    <definedName name="ANALAT" localSheetId="7">#REF!</definedName>
    <definedName name="ANALAT" localSheetId="8">#REF!</definedName>
    <definedName name="ANALAT" localSheetId="13">#REF!</definedName>
    <definedName name="ANALAT">#REF!</definedName>
    <definedName name="Anali">#REF!</definedName>
    <definedName name="aNALIS">#REF!</definedName>
    <definedName name="Analisa" localSheetId="9">#REF!</definedName>
    <definedName name="Analisa" localSheetId="12">#REF!</definedName>
    <definedName name="Analisa" localSheetId="14">#REF!</definedName>
    <definedName name="Analisa" localSheetId="11">#REF!</definedName>
    <definedName name="Analisa" localSheetId="10">#REF!</definedName>
    <definedName name="Analisa" localSheetId="7">#REF!</definedName>
    <definedName name="Analisa" localSheetId="8">#REF!</definedName>
    <definedName name="Analisa" localSheetId="13">#REF!</definedName>
    <definedName name="ANALISA">#REF!</definedName>
    <definedName name="ANALISA_ALAT" localSheetId="9">#REF!</definedName>
    <definedName name="ANALISA_ALAT" localSheetId="12">#REF!</definedName>
    <definedName name="ANALISA_ALAT" localSheetId="13">#REF!</definedName>
    <definedName name="ANALISA_ALAT">#REF!</definedName>
    <definedName name="Analisa_EI_612">#REF!</definedName>
    <definedName name="Analisa_EI_633">#REF!</definedName>
    <definedName name="Analisa_EI_635" localSheetId="9">#REF!</definedName>
    <definedName name="Analisa_EI_635" localSheetId="12">#REF!</definedName>
    <definedName name="Analisa_EI_635" localSheetId="13">#REF!</definedName>
    <definedName name="Analisa_EI_635">#REF!</definedName>
    <definedName name="Analisa_EI_636" localSheetId="9">#REF!</definedName>
    <definedName name="Analisa_EI_636" localSheetId="12">#REF!</definedName>
    <definedName name="Analisa_EI_636" localSheetId="13">#REF!</definedName>
    <definedName name="Analisa_EI_636">#REF!</definedName>
    <definedName name="Analisa_Hanung" localSheetId="9">#REF!</definedName>
    <definedName name="Analisa_Hanung" localSheetId="12">#REF!</definedName>
    <definedName name="Analisa_Hanung" localSheetId="13">#REF!</definedName>
    <definedName name="Analisa_Hanung">#REF!</definedName>
    <definedName name="Analisa1" localSheetId="9">#REF!</definedName>
    <definedName name="Analisa1" localSheetId="12">#REF!</definedName>
    <definedName name="Analisa1" localSheetId="13">#REF!</definedName>
    <definedName name="ANALISA1" localSheetId="15" hidden="1">#REF!</definedName>
    <definedName name="Analisa1">#REF!</definedName>
    <definedName name="analisa10">#REF!</definedName>
    <definedName name="Analisa101A">#REF!</definedName>
    <definedName name="Analisa101B">#REF!</definedName>
    <definedName name="Analisa101C">#REF!</definedName>
    <definedName name="Analisa101D">#REF!</definedName>
    <definedName name="Analisa101E">#REF!</definedName>
    <definedName name="ANALISA2" localSheetId="15" hidden="1">#REF!</definedName>
    <definedName name="analisa2">#REF!</definedName>
    <definedName name="Analisa21">#REF!</definedName>
    <definedName name="Analisa22Man">#REF!</definedName>
    <definedName name="Analisa22Mek">#REF!</definedName>
    <definedName name="ANALISA3" localSheetId="15" hidden="1">#REF!</definedName>
    <definedName name="ANALISA3" hidden="1">#REF!</definedName>
    <definedName name="Analisa311">#REF!</definedName>
    <definedName name="Analisa313">#REF!</definedName>
    <definedName name="Analisa314">#REF!</definedName>
    <definedName name="Analisa321">#REF!</definedName>
    <definedName name="aNALISA4" localSheetId="15" hidden="1">#REF!</definedName>
    <definedName name="aNALISA4" hidden="1">#REF!</definedName>
    <definedName name="Analisa421">#REF!</definedName>
    <definedName name="Analisa422">#REF!</definedName>
    <definedName name="Analisa511">#REF!</definedName>
    <definedName name="Analisa512">#REF!</definedName>
    <definedName name="Analisa55">#REF!</definedName>
    <definedName name="Analisa611">#REF!</definedName>
    <definedName name="Analisa612">#REF!</definedName>
    <definedName name="Analisa631">#REF!</definedName>
    <definedName name="Analisa633">#REF!</definedName>
    <definedName name="Analisa634">#REF!</definedName>
    <definedName name="Analisa661">#REF!</definedName>
    <definedName name="Analisa70105">#REF!</definedName>
    <definedName name="Analisa70107">#REF!</definedName>
    <definedName name="Analisa70108">#REF!</definedName>
    <definedName name="Analisa70301">#REF!</definedName>
    <definedName name="Analisa70608">#REF!</definedName>
    <definedName name="Analisa70614">#REF!</definedName>
    <definedName name="Analisa70702">#REF!</definedName>
    <definedName name="Analisa70703">#REF!</definedName>
    <definedName name="Analisa70706">#REF!</definedName>
    <definedName name="Analisa70707">#REF!</definedName>
    <definedName name="Analisa709">#REF!</definedName>
    <definedName name="Analisa71003">#REF!</definedName>
    <definedName name="Analisa71106">#REF!</definedName>
    <definedName name="Analisa71202">#REF!</definedName>
    <definedName name="Analisa713">#REF!</definedName>
    <definedName name="Analisa71511">#REF!</definedName>
    <definedName name="Analisa8405">#REF!</definedName>
    <definedName name="analisis">#REF!</definedName>
    <definedName name="ANALOGO" localSheetId="9">#REF!</definedName>
    <definedName name="ANALOGO" localSheetId="12">#REF!</definedName>
    <definedName name="ANALOGO" localSheetId="13">#REF!</definedName>
    <definedName name="ANALOGO">#REF!</definedName>
    <definedName name="ANASEL" localSheetId="9">#REF!</definedName>
    <definedName name="ANASEL" localSheetId="12">#REF!</definedName>
    <definedName name="ANASEL" localSheetId="13">#REF!</definedName>
    <definedName name="ANASEL">#REF!</definedName>
    <definedName name="anatb" localSheetId="9">#REF!</definedName>
    <definedName name="anatb" localSheetId="12">#REF!</definedName>
    <definedName name="anatb" localSheetId="13">#REF!</definedName>
    <definedName name="anatb">#REF!</definedName>
    <definedName name="ANAYOL" localSheetId="9">#REF!</definedName>
    <definedName name="ANAYOL" localSheetId="12">#REF!</definedName>
    <definedName name="ANAYOL" localSheetId="13">#REF!</definedName>
    <definedName name="ANAYOL">#REF!</definedName>
    <definedName name="Anchor_space" localSheetId="9">#REF!</definedName>
    <definedName name="Anchor_space" localSheetId="12">#REF!</definedName>
    <definedName name="Anchor_space" localSheetId="13">#REF!</definedName>
    <definedName name="Anchor_space">#REF!</definedName>
    <definedName name="Anchor_space_2" localSheetId="9">#REF!</definedName>
    <definedName name="Anchor_space_2" localSheetId="12">#REF!</definedName>
    <definedName name="Anchor_space_2" localSheetId="13">#REF!</definedName>
    <definedName name="Anchor_space_2">#REF!</definedName>
    <definedName name="ANDAL" localSheetId="9">#REF!</definedName>
    <definedName name="ANDAL" localSheetId="12">#REF!</definedName>
    <definedName name="ANDAL" localSheetId="13">#REF!</definedName>
    <definedName name="ANDAL">#REF!</definedName>
    <definedName name="Andesit">#REF!</definedName>
    <definedName name="angan">#REF!</definedName>
    <definedName name="ANGKA2">#REF!</definedName>
    <definedName name="Angker_kusen" localSheetId="9">#REF!</definedName>
    <definedName name="Angker_kusen" localSheetId="12">#REF!</definedName>
    <definedName name="Angker_kusen" localSheetId="13">#REF!</definedName>
    <definedName name="Angker_kusen">#REF!</definedName>
    <definedName name="angkor" localSheetId="9">#REF!</definedName>
    <definedName name="angkor" localSheetId="12">#REF!</definedName>
    <definedName name="angkor" localSheetId="13">#REF!</definedName>
    <definedName name="angkor">#REF!</definedName>
    <definedName name="angkorg" localSheetId="9">#REF!</definedName>
    <definedName name="angkorg" localSheetId="12">#REF!</definedName>
    <definedName name="angkorg" localSheetId="13">#REF!</definedName>
    <definedName name="angkorg">#REF!</definedName>
    <definedName name="angkut">#REF!</definedName>
    <definedName name="angkut120" localSheetId="9">#REF!</definedName>
    <definedName name="angkut120" localSheetId="12">#REF!</definedName>
    <definedName name="angkut120" localSheetId="13">#REF!</definedName>
    <definedName name="angkut120">#REF!</definedName>
    <definedName name="Angkutan" localSheetId="9">#REF!</definedName>
    <definedName name="Angkutan" localSheetId="12">#REF!</definedName>
    <definedName name="Angkutan" localSheetId="13">#REF!</definedName>
    <definedName name="Angkutan">#REF!</definedName>
    <definedName name="angkuttanah">#REF!</definedName>
    <definedName name="angsa" localSheetId="9">#REF!</definedName>
    <definedName name="angsa" localSheetId="12">#REF!</definedName>
    <definedName name="angsa" localSheetId="13">#REF!</definedName>
    <definedName name="angsa">#REF!</definedName>
    <definedName name="ANI">#REF!</definedName>
    <definedName name="anker">#REF!</definedName>
    <definedName name="anl.pnt.prtsi">#REF!</definedName>
    <definedName name="anl_pnt">#REF!</definedName>
    <definedName name="anlapen" localSheetId="9">#REF!</definedName>
    <definedName name="anlapen" localSheetId="12">#REF!</definedName>
    <definedName name="anlapen" localSheetId="13">#REF!</definedName>
    <definedName name="anlapen">#REF!</definedName>
    <definedName name="anlaston4" localSheetId="9">#REF!</definedName>
    <definedName name="anlaston4" localSheetId="12">#REF!</definedName>
    <definedName name="anlaston4" localSheetId="13">#REF!</definedName>
    <definedName name="anlaston4">#REF!</definedName>
    <definedName name="anlatasbusir" localSheetId="9">#REF!</definedName>
    <definedName name="anlatasbusir" localSheetId="12">#REF!</definedName>
    <definedName name="anlatasbusir" localSheetId="13">#REF!</definedName>
    <definedName name="anlatasbusir">#REF!</definedName>
    <definedName name="anlataston" localSheetId="9">#REF!</definedName>
    <definedName name="anlataston" localSheetId="12">#REF!</definedName>
    <definedName name="anlataston" localSheetId="13">#REF!</definedName>
    <definedName name="anlataston">#REF!</definedName>
    <definedName name="anlis">#REF!</definedName>
    <definedName name="anlisa10">#REF!</definedName>
    <definedName name="anlpsresap" localSheetId="9">#REF!</definedName>
    <definedName name="anlpsresap" localSheetId="12">#REF!</definedName>
    <definedName name="anlpsresap" localSheetId="13">#REF!</definedName>
    <definedName name="anlpsresap">#REF!</definedName>
    <definedName name="anperekat" localSheetId="9">#REF!</definedName>
    <definedName name="anperekat" localSheetId="12">#REF!</definedName>
    <definedName name="anperekat" localSheetId="13">#REF!</definedName>
    <definedName name="anperekat">#REF!</definedName>
    <definedName name="ANT">#REF!</definedName>
    <definedName name="ant.ryp" localSheetId="9">#REF!</definedName>
    <definedName name="ant.ryp" localSheetId="12">#REF!</definedName>
    <definedName name="ant.ryp" localSheetId="13">#REF!</definedName>
    <definedName name="ant.ryp">#REF!</definedName>
    <definedName name="ANTASANCOA100" localSheetId="9">#REF!</definedName>
    <definedName name="ANTASANCOA100" localSheetId="12">#REF!</definedName>
    <definedName name="ANTASANCOA100" localSheetId="13">#REF!</definedName>
    <definedName name="ANTASANCOA100">#REF!</definedName>
    <definedName name="ANTASANCOA150" localSheetId="9">#REF!</definedName>
    <definedName name="ANTASANCOA150" localSheetId="12">#REF!</definedName>
    <definedName name="ANTASANCOA150" localSheetId="13">#REF!</definedName>
    <definedName name="ANTASANCOA150">#REF!</definedName>
    <definedName name="ANTASANCOA50" localSheetId="9">#REF!</definedName>
    <definedName name="ANTASANCOA50" localSheetId="12">#REF!</definedName>
    <definedName name="ANTASANCOA50" localSheetId="13">#REF!</definedName>
    <definedName name="ANTASANCOA50">#REF!</definedName>
    <definedName name="ANTASANCOA65" localSheetId="9">#REF!</definedName>
    <definedName name="ANTASANCOA65" localSheetId="12">#REF!</definedName>
    <definedName name="ANTASANCOA65" localSheetId="13">#REF!</definedName>
    <definedName name="ANTASANCOA65">#REF!</definedName>
    <definedName name="ANTASANCOA80" localSheetId="9">#REF!</definedName>
    <definedName name="ANTASANCOA80" localSheetId="12">#REF!</definedName>
    <definedName name="ANTASANCOA80" localSheetId="13">#REF!</definedName>
    <definedName name="ANTASANCOA80">#REF!</definedName>
    <definedName name="ANTASANFD100" localSheetId="9">#REF!</definedName>
    <definedName name="ANTASANFD100" localSheetId="12">#REF!</definedName>
    <definedName name="ANTASANFD100" localSheetId="13">#REF!</definedName>
    <definedName name="ANTASANFD100">#REF!</definedName>
    <definedName name="ANTASANFD150" localSheetId="9">#REF!</definedName>
    <definedName name="ANTASANFD150" localSheetId="12">#REF!</definedName>
    <definedName name="ANTASANFD150" localSheetId="13">#REF!</definedName>
    <definedName name="ANTASANFD150">#REF!</definedName>
    <definedName name="ANTASANFD50" localSheetId="9">#REF!</definedName>
    <definedName name="ANTASANFD50" localSheetId="12">#REF!</definedName>
    <definedName name="ANTASANFD50" localSheetId="13">#REF!</definedName>
    <definedName name="ANTASANFD50">#REF!</definedName>
    <definedName name="ANTASANFD65" localSheetId="9">#REF!</definedName>
    <definedName name="ANTASANFD65" localSheetId="12">#REF!</definedName>
    <definedName name="ANTASANFD65" localSheetId="13">#REF!</definedName>
    <definedName name="ANTASANFD65">#REF!</definedName>
    <definedName name="ANTASANFD80" localSheetId="9">#REF!</definedName>
    <definedName name="ANTASANFD80" localSheetId="12">#REF!</definedName>
    <definedName name="ANTASANFD80" localSheetId="13">#REF!</definedName>
    <definedName name="ANTASANFD80">#REF!</definedName>
    <definedName name="ANTASANFDAJ100" localSheetId="9">#REF!</definedName>
    <definedName name="ANTASANFDAJ100" localSheetId="12">#REF!</definedName>
    <definedName name="ANTASANFDAJ100" localSheetId="13">#REF!</definedName>
    <definedName name="ANTASANFDAJ100">#REF!</definedName>
    <definedName name="ANTASANFDAJ150" localSheetId="9">#REF!</definedName>
    <definedName name="ANTASANFDAJ150" localSheetId="12">#REF!</definedName>
    <definedName name="ANTASANFDAJ150" localSheetId="13">#REF!</definedName>
    <definedName name="ANTASANFDAJ150">#REF!</definedName>
    <definedName name="ANTASANFDAJ50" localSheetId="9">#REF!</definedName>
    <definedName name="ANTASANFDAJ50" localSheetId="12">#REF!</definedName>
    <definedName name="ANTASANFDAJ50" localSheetId="13">#REF!</definedName>
    <definedName name="ANTASANFDAJ50">#REF!</definedName>
    <definedName name="ANTASANFDAJ65" localSheetId="9">#REF!</definedName>
    <definedName name="ANTASANFDAJ65" localSheetId="12">#REF!</definedName>
    <definedName name="ANTASANFDAJ65" localSheetId="13">#REF!</definedName>
    <definedName name="ANTASANFDAJ65">#REF!</definedName>
    <definedName name="ANTASANFDAJ80" localSheetId="9">#REF!</definedName>
    <definedName name="ANTASANFDAJ80" localSheetId="12">#REF!</definedName>
    <definedName name="ANTASANFDAJ80" localSheetId="13">#REF!</definedName>
    <definedName name="ANTASANFDAJ80">#REF!</definedName>
    <definedName name="ANTASANRD100" localSheetId="9">#REF!</definedName>
    <definedName name="ANTASANRD100" localSheetId="12">#REF!</definedName>
    <definedName name="ANTASANRD100" localSheetId="13">#REF!</definedName>
    <definedName name="ANTASANRD100">#REF!</definedName>
    <definedName name="ANTASANRD125" localSheetId="9">#REF!</definedName>
    <definedName name="ANTASANRD125" localSheetId="12">#REF!</definedName>
    <definedName name="ANTASANRD125" localSheetId="13">#REF!</definedName>
    <definedName name="ANTASANRD125">#REF!</definedName>
    <definedName name="ANTASANRD150" localSheetId="9">#REF!</definedName>
    <definedName name="ANTASANRD150" localSheetId="12">#REF!</definedName>
    <definedName name="ANTASANRD150" localSheetId="13">#REF!</definedName>
    <definedName name="ANTASANRD150">#REF!</definedName>
    <definedName name="ANTASANRD200" localSheetId="9">#REF!</definedName>
    <definedName name="ANTASANRD200" localSheetId="12">#REF!</definedName>
    <definedName name="ANTASANRD200" localSheetId="13">#REF!</definedName>
    <definedName name="ANTASANRD200">#REF!</definedName>
    <definedName name="ANTASANRD50" localSheetId="9">#REF!</definedName>
    <definedName name="ANTASANRD50" localSheetId="12">#REF!</definedName>
    <definedName name="ANTASANRD50" localSheetId="13">#REF!</definedName>
    <definedName name="ANTASANRD50">#REF!</definedName>
    <definedName name="ANTASANRD65" localSheetId="9">#REF!</definedName>
    <definedName name="ANTASANRD65" localSheetId="12">#REF!</definedName>
    <definedName name="ANTASANRD65" localSheetId="13">#REF!</definedName>
    <definedName name="ANTASANRD65">#REF!</definedName>
    <definedName name="ANTASANRD80" localSheetId="9">#REF!</definedName>
    <definedName name="ANTASANRD80" localSheetId="12">#REF!</definedName>
    <definedName name="ANTASANRD80" localSheetId="13">#REF!</definedName>
    <definedName name="ANTASANRD80">#REF!</definedName>
    <definedName name="antek">#N/A</definedName>
    <definedName name="antek1">#N/A</definedName>
    <definedName name="anti" localSheetId="9">#REF!</definedName>
    <definedName name="anti" localSheetId="12">#REF!</definedName>
    <definedName name="anti" localSheetId="13">#REF!</definedName>
    <definedName name="anti">#REF!</definedName>
    <definedName name="ANTIRAYAP" localSheetId="9">#REF!</definedName>
    <definedName name="ANTIRAYAP" localSheetId="12">#REF!</definedName>
    <definedName name="ANTIRAYAP" localSheetId="13">#REF!</definedName>
    <definedName name="ANTIRAYAP">#REF!</definedName>
    <definedName name="ANU">#REF!</definedName>
    <definedName name="AO">#REF!</definedName>
    <definedName name="AP">#REF!</definedName>
    <definedName name="AP.FTEMP" localSheetId="9">#REF!</definedName>
    <definedName name="AP.FTEMP" localSheetId="12">#REF!</definedName>
    <definedName name="AP.FTEMP" localSheetId="13">#REF!</definedName>
    <definedName name="AP.FTEMP">#REF!</definedName>
    <definedName name="AP.ILAMP" localSheetId="9">#REF!</definedName>
    <definedName name="AP.ILAMP" localSheetId="12">#REF!</definedName>
    <definedName name="AP.ILAMP" localSheetId="13">#REF!</definedName>
    <definedName name="AP.ILAMP">#REF!</definedName>
    <definedName name="AP.ISMD" localSheetId="9">#REF!</definedName>
    <definedName name="AP.ISMD" localSheetId="12">#REF!</definedName>
    <definedName name="AP.ISMD" localSheetId="13">#REF!</definedName>
    <definedName name="AP.ISMD">#REF!</definedName>
    <definedName name="AP.MANUALPB" localSheetId="9">#REF!</definedName>
    <definedName name="AP.MANUALPB" localSheetId="12">#REF!</definedName>
    <definedName name="AP.MANUALPB" localSheetId="13">#REF!</definedName>
    <definedName name="AP.MANUALPB">#REF!</definedName>
    <definedName name="AP.MOTORAB" localSheetId="9">#REF!</definedName>
    <definedName name="AP.MOTORAB" localSheetId="12">#REF!</definedName>
    <definedName name="AP.MOTORAB" localSheetId="13">#REF!</definedName>
    <definedName name="AP.MOTORAB">#REF!</definedName>
    <definedName name="AP.MP" localSheetId="9">#REF!</definedName>
    <definedName name="AP.MP" localSheetId="12">#REF!</definedName>
    <definedName name="AP.MP" localSheetId="13">#REF!</definedName>
    <definedName name="AP.MP">#REF!</definedName>
    <definedName name="AP.PSMD" localSheetId="9">#REF!</definedName>
    <definedName name="AP.PSMD" localSheetId="12">#REF!</definedName>
    <definedName name="AP.PSMD" localSheetId="13">#REF!</definedName>
    <definedName name="AP.PSMD">#REF!</definedName>
    <definedName name="AP.ROR" localSheetId="9">#REF!</definedName>
    <definedName name="AP.ROR" localSheetId="12">#REF!</definedName>
    <definedName name="AP.ROR" localSheetId="13">#REF!</definedName>
    <definedName name="AP.ROR">#REF!</definedName>
    <definedName name="apa">#REF!</definedName>
    <definedName name="apbd">#REF!</definedName>
    <definedName name="API">#REF!</definedName>
    <definedName name="apo" localSheetId="9">#REF!</definedName>
    <definedName name="apo" localSheetId="12">#REF!</definedName>
    <definedName name="apo" localSheetId="13">#REF!</definedName>
    <definedName name="apo">#REF!</definedName>
    <definedName name="apokok" localSheetId="9">#REF!</definedName>
    <definedName name="apokok" localSheetId="12">#REF!</definedName>
    <definedName name="apokok" localSheetId="13">#REF!</definedName>
    <definedName name="apokok">#REF!</definedName>
    <definedName name="App">#N/A</definedName>
    <definedName name="APP_7" localSheetId="9">#REF!</definedName>
    <definedName name="APP_7" localSheetId="12">#REF!</definedName>
    <definedName name="APP_7" localSheetId="13">#REF!</definedName>
    <definedName name="APP_7">#REF!</definedName>
    <definedName name="apr" localSheetId="9">#REF!</definedName>
    <definedName name="apr" localSheetId="12">#REF!</definedName>
    <definedName name="apr" localSheetId="13">#REF!</definedName>
    <definedName name="apr">#REF!</definedName>
    <definedName name="apron" localSheetId="9">#REF!</definedName>
    <definedName name="apron" localSheetId="12">#REF!</definedName>
    <definedName name="apron" localSheetId="13">#REF!</definedName>
    <definedName name="apron">#REF!</definedName>
    <definedName name="aproval">#N/A</definedName>
    <definedName name="APT" localSheetId="9">#REF!</definedName>
    <definedName name="APT" localSheetId="12">#REF!</definedName>
    <definedName name="APT" localSheetId="13">#REF!</definedName>
    <definedName name="APT">#REF!</definedName>
    <definedName name="aptap20" localSheetId="9">#REF!</definedName>
    <definedName name="aptap20" localSheetId="12">#REF!</definedName>
    <definedName name="aptap20" localSheetId="13">#REF!</definedName>
    <definedName name="aptap20">#REF!</definedName>
    <definedName name="aq">#REF!</definedName>
    <definedName name="AQAQAQAQ" localSheetId="9">#REF!</definedName>
    <definedName name="AQAQAQAQ" localSheetId="12">#REF!</definedName>
    <definedName name="AQAQAQAQ" localSheetId="13">#REF!</definedName>
    <definedName name="AQAQAQAQ">#REF!</definedName>
    <definedName name="AQAQQQQQQQQQQQQQ" localSheetId="9">#REF!</definedName>
    <definedName name="AQAQQQQQQQQQQQQQ" localSheetId="12">#REF!</definedName>
    <definedName name="AQAQQQQQQQQQQQQQ" localSheetId="13">#REF!</definedName>
    <definedName name="AQAQQQQQQQQQQQQQ">#REF!</definedName>
    <definedName name="aquarium" localSheetId="9">#REF!</definedName>
    <definedName name="aquarium" localSheetId="12">#REF!</definedName>
    <definedName name="aquarium" localSheetId="13">#REF!</definedName>
    <definedName name="aquarium">#REF!</definedName>
    <definedName name="aqwe" localSheetId="9">#REF!</definedName>
    <definedName name="aqwe" localSheetId="12">#REF!</definedName>
    <definedName name="aqwe" localSheetId="13">#REF!</definedName>
    <definedName name="aqwe">#REF!</definedName>
    <definedName name="AR">#REF!</definedName>
    <definedName name="ar_6">#REF!</definedName>
    <definedName name="ARBU">#REF!</definedName>
    <definedName name="arde" localSheetId="9">#REF!</definedName>
    <definedName name="arde" localSheetId="12">#REF!</definedName>
    <definedName name="arde" localSheetId="13">#REF!</definedName>
    <definedName name="arde">#REF!</definedName>
    <definedName name="AREA" localSheetId="9">#REF!</definedName>
    <definedName name="AREA" localSheetId="12">#REF!</definedName>
    <definedName name="AREA" localSheetId="13">#REF!</definedName>
    <definedName name="AREA">#REF!</definedName>
    <definedName name="Arenaberkuda" localSheetId="9">#REF!</definedName>
    <definedName name="Arenaberkuda" localSheetId="12">#REF!</definedName>
    <definedName name="Arenaberkuda" localSheetId="13">#REF!</definedName>
    <definedName name="Arenaberkuda">#REF!</definedName>
    <definedName name="ari">#REF!</definedName>
    <definedName name="Armature" localSheetId="9">#REF!</definedName>
    <definedName name="Armature" localSheetId="12">#REF!</definedName>
    <definedName name="Armature" localSheetId="13">#REF!</definedName>
    <definedName name="Armature">#REF!</definedName>
    <definedName name="arr">#REF!</definedName>
    <definedName name="arrq" localSheetId="12">{"Book1","4.09 FLORA DAN FAUNA.xls","4.22 PERLENGKAPAN SEKOLAH.xls"}</definedName>
    <definedName name="arrq">{"Book1","4.09 FLORA DAN FAUNA.xls","4.22 PERLENGKAPAN SEKOLAH.xls"}</definedName>
    <definedName name="ars" localSheetId="9">#REF!</definedName>
    <definedName name="ars" localSheetId="12">#REF!</definedName>
    <definedName name="ars" localSheetId="13">#REF!</definedName>
    <definedName name="ars">#REF!</definedName>
    <definedName name="arsitek">#REF!</definedName>
    <definedName name="ARSITEKTUR" localSheetId="9">#REF!</definedName>
    <definedName name="ARSITEKTUR" localSheetId="12">#REF!</definedName>
    <definedName name="ARSITEKTUR" localSheetId="13">#REF!</definedName>
    <definedName name="ARSITEKTUR">#REF!</definedName>
    <definedName name="artdinding1" localSheetId="9">#REF!</definedName>
    <definedName name="artdinding1" localSheetId="12">#REF!</definedName>
    <definedName name="artdinding1" localSheetId="13">#REF!</definedName>
    <definedName name="artdinding1">#REF!</definedName>
    <definedName name="ARTDINDING2" localSheetId="9">#REF!</definedName>
    <definedName name="ARTDINDING2" localSheetId="12">#REF!</definedName>
    <definedName name="ARTDINDING2" localSheetId="13">#REF!</definedName>
    <definedName name="ARTDINDING2">#REF!</definedName>
    <definedName name="artdinding3" localSheetId="9">#REF!</definedName>
    <definedName name="artdinding3" localSheetId="12">#REF!</definedName>
    <definedName name="artdinding3" localSheetId="13">#REF!</definedName>
    <definedName name="artdinding3">#REF!</definedName>
    <definedName name="artkusenpintu1" localSheetId="9">#REF!</definedName>
    <definedName name="artkusenpintu1" localSheetId="12">#REF!</definedName>
    <definedName name="artkusenpintu1" localSheetId="13">#REF!</definedName>
    <definedName name="artkusenpintu1">#REF!</definedName>
    <definedName name="ARTKUSENPINTU2" localSheetId="9">#REF!</definedName>
    <definedName name="ARTKUSENPINTU2" localSheetId="12">#REF!</definedName>
    <definedName name="ARTKUSENPINTU2" localSheetId="13">#REF!</definedName>
    <definedName name="ARTKUSENPINTU2">#REF!</definedName>
    <definedName name="artkusenpintu3" localSheetId="9">#REF!</definedName>
    <definedName name="artkusenpintu3" localSheetId="12">#REF!</definedName>
    <definedName name="artkusenpintu3" localSheetId="13">#REF!</definedName>
    <definedName name="artkusenpintu3">#REF!</definedName>
    <definedName name="artlantai1" localSheetId="9">#REF!</definedName>
    <definedName name="artlantai1" localSheetId="12">#REF!</definedName>
    <definedName name="artlantai1" localSheetId="13">#REF!</definedName>
    <definedName name="artlantai1">#REF!</definedName>
    <definedName name="ARTLANTAI2" localSheetId="9">#REF!</definedName>
    <definedName name="ARTLANTAI2" localSheetId="12">#REF!</definedName>
    <definedName name="ARTLANTAI2" localSheetId="13">#REF!</definedName>
    <definedName name="ARTLANTAI2">#REF!</definedName>
    <definedName name="ARTLANTAI3" localSheetId="9">#REF!</definedName>
    <definedName name="ARTLANTAI3" localSheetId="12">#REF!</definedName>
    <definedName name="ARTLANTAI3" localSheetId="13">#REF!</definedName>
    <definedName name="ARTLANTAI3">#REF!</definedName>
    <definedName name="artolite" localSheetId="9">#REF!</definedName>
    <definedName name="artolite" localSheetId="12">#REF!</definedName>
    <definedName name="artolite" localSheetId="13">#REF!</definedName>
    <definedName name="artolite">#REF!</definedName>
    <definedName name="artpengecatan1" localSheetId="9">#REF!</definedName>
    <definedName name="artpengecatan1" localSheetId="12">#REF!</definedName>
    <definedName name="artpengecatan1" localSheetId="13">#REF!</definedName>
    <definedName name="artpengecatan1">#REF!</definedName>
    <definedName name="artpengecatan2" localSheetId="9">#REF!</definedName>
    <definedName name="artpengecatan2" localSheetId="12">#REF!</definedName>
    <definedName name="artpengecatan2" localSheetId="13">#REF!</definedName>
    <definedName name="artpengecatan2">#REF!</definedName>
    <definedName name="artpengecatan3" localSheetId="9">#REF!</definedName>
    <definedName name="artpengecatan3" localSheetId="12">#REF!</definedName>
    <definedName name="artpengecatan3" localSheetId="13">#REF!</definedName>
    <definedName name="artpengecatan3">#REF!</definedName>
    <definedName name="artperlengkapan1" localSheetId="9">#REF!</definedName>
    <definedName name="artperlengkapan1" localSheetId="12">#REF!</definedName>
    <definedName name="artperlengkapan1" localSheetId="13">#REF!</definedName>
    <definedName name="artperlengkapan1">#REF!</definedName>
    <definedName name="artperlengkapan2" localSheetId="9">#REF!</definedName>
    <definedName name="artperlengkapan2" localSheetId="12">#REF!</definedName>
    <definedName name="artperlengkapan2" localSheetId="13">#REF!</definedName>
    <definedName name="artperlengkapan2">#REF!</definedName>
    <definedName name="artperlengkapan3" localSheetId="9">#REF!</definedName>
    <definedName name="artperlengkapan3" localSheetId="12">#REF!</definedName>
    <definedName name="artperlengkapan3" localSheetId="13">#REF!</definedName>
    <definedName name="artperlengkapan3">#REF!</definedName>
    <definedName name="artplafond1" localSheetId="9">#REF!</definedName>
    <definedName name="artplafond1" localSheetId="12">#REF!</definedName>
    <definedName name="artplafond1" localSheetId="13">#REF!</definedName>
    <definedName name="artplafond1">#REF!</definedName>
    <definedName name="artplafond2" localSheetId="9">#REF!</definedName>
    <definedName name="artplafond2" localSheetId="12">#REF!</definedName>
    <definedName name="artplafond2" localSheetId="13">#REF!</definedName>
    <definedName name="artplafond2">#REF!</definedName>
    <definedName name="artplafond3" localSheetId="9">#REF!</definedName>
    <definedName name="artplafond3" localSheetId="12">#REF!</definedName>
    <definedName name="artplafond3" localSheetId="13">#REF!</definedName>
    <definedName name="artplafond3">#REF!</definedName>
    <definedName name="artsanitair1" localSheetId="9">#REF!</definedName>
    <definedName name="artsanitair1" localSheetId="12">#REF!</definedName>
    <definedName name="artsanitair1" localSheetId="13">#REF!</definedName>
    <definedName name="artsanitair1">#REF!</definedName>
    <definedName name="artsanitair2" localSheetId="9">#REF!</definedName>
    <definedName name="artsanitair2" localSheetId="12">#REF!</definedName>
    <definedName name="artsanitair2" localSheetId="13">#REF!</definedName>
    <definedName name="artsanitair2">#REF!</definedName>
    <definedName name="artsanitair3" localSheetId="9">#REF!</definedName>
    <definedName name="artsanitair3" localSheetId="12">#REF!</definedName>
    <definedName name="artsanitair3" localSheetId="13">#REF!</definedName>
    <definedName name="artsanitair3">#REF!</definedName>
    <definedName name="AS">#REF!</definedName>
    <definedName name="as.1000">#REF!</definedName>
    <definedName name="as.200">#REF!</definedName>
    <definedName name="AS_CUT">#REF!</definedName>
    <definedName name="asa">#REF!</definedName>
    <definedName name="ASAA">#REF!</definedName>
    <definedName name="ASAAAAAAAAAAA" localSheetId="9">#REF!</definedName>
    <definedName name="ASAAAAAAAAAAA" localSheetId="12">#REF!</definedName>
    <definedName name="ASAAAAAAAAAAA" localSheetId="13">#REF!</definedName>
    <definedName name="ASAAAAAAAAAAA">#REF!</definedName>
    <definedName name="ASAB">#REF!</definedName>
    <definedName name="asal">#REF!</definedName>
    <definedName name="asas">#REF!</definedName>
    <definedName name="asbes">#REF!</definedName>
    <definedName name="asbes_1">#REF!</definedName>
    <definedName name="Asbes_gelombang" localSheetId="9">#REF!</definedName>
    <definedName name="Asbes_gelombang" localSheetId="12">#REF!</definedName>
    <definedName name="Asbes_gelombang" localSheetId="13">#REF!</definedName>
    <definedName name="Asbes_gelombang">#REF!</definedName>
    <definedName name="asbesemen" localSheetId="9">#REF!</definedName>
    <definedName name="asbesemen" localSheetId="12">#REF!</definedName>
    <definedName name="asbesemen" localSheetId="13">#REF!</definedName>
    <definedName name="asbesemen">#REF!</definedName>
    <definedName name="asbesgel" localSheetId="9">#REF!</definedName>
    <definedName name="asbesgel" localSheetId="12">#REF!</definedName>
    <definedName name="asbesgel" localSheetId="13">#REF!</definedName>
    <definedName name="asbesgel">#REF!</definedName>
    <definedName name="Asbs4">#REF!</definedName>
    <definedName name="ASD" localSheetId="9">#REF!</definedName>
    <definedName name="ASD" localSheetId="12">#REF!</definedName>
    <definedName name="ASD" localSheetId="13">#REF!</definedName>
    <definedName name="ASD">#REF!</definedName>
    <definedName name="Asdat">#REF!</definedName>
    <definedName name="Asdat_1">#REF!</definedName>
    <definedName name="ASDF" localSheetId="9">#REF!</definedName>
    <definedName name="ASDF" localSheetId="12">#REF!</definedName>
    <definedName name="ASDF" localSheetId="13">#REF!</definedName>
    <definedName name="ASDF">#REF!</definedName>
    <definedName name="AsESO">#REF!</definedName>
    <definedName name="asgel4">#REF!</definedName>
    <definedName name="asgel5" localSheetId="9">#REF!</definedName>
    <definedName name="asgel5" localSheetId="12">#REF!</definedName>
    <definedName name="asgel5" localSheetId="13">#REF!</definedName>
    <definedName name="asgel5">#REF!</definedName>
    <definedName name="asgel5mm">#REF!</definedName>
    <definedName name="asgel5mm_1">#REF!</definedName>
    <definedName name="asgel6" localSheetId="9">#REF!</definedName>
    <definedName name="asgel6" localSheetId="12">#REF!</definedName>
    <definedName name="asgel6" localSheetId="13">#REF!</definedName>
    <definedName name="asgel6">#REF!</definedName>
    <definedName name="asgel6mm">#REF!</definedName>
    <definedName name="asgel6mm_1">#REF!</definedName>
    <definedName name="ashan">#REF!</definedName>
    <definedName name="ASPAL">#REF!</definedName>
    <definedName name="Aspalan" localSheetId="9">#REF!</definedName>
    <definedName name="Aspalan" localSheetId="12">#REF!</definedName>
    <definedName name="Aspalan" localSheetId="13">#REF!</definedName>
    <definedName name="Aspalan">#REF!</definedName>
    <definedName name="aspalbeton">#REF!</definedName>
    <definedName name="aspaldistributor" localSheetId="9">#REF!</definedName>
    <definedName name="aspaldistributor" localSheetId="12">#REF!</definedName>
    <definedName name="aspaldistributor" localSheetId="13">#REF!</definedName>
    <definedName name="aspaldistributor">#REF!</definedName>
    <definedName name="aspalelmusi">#REF!</definedName>
    <definedName name="AspalEmu">#REF!</definedName>
    <definedName name="aspalf" localSheetId="9">#REF!</definedName>
    <definedName name="aspalf" localSheetId="12">#REF!</definedName>
    <definedName name="aspalf" localSheetId="13">#REF!</definedName>
    <definedName name="aspalf">#REF!</definedName>
    <definedName name="aspalfinisher" localSheetId="9">#REF!</definedName>
    <definedName name="aspalfinisher" localSheetId="12">#REF!</definedName>
    <definedName name="aspalfinisher" localSheetId="13">#REF!</definedName>
    <definedName name="aspalfinisher">#REF!</definedName>
    <definedName name="Aspalkeras">#REF!</definedName>
    <definedName name="aspalsprayer" localSheetId="9">#REF!</definedName>
    <definedName name="aspalsprayer" localSheetId="12">#REF!</definedName>
    <definedName name="aspalsprayer" localSheetId="13">#REF!</definedName>
    <definedName name="aspalsprayer">#REF!</definedName>
    <definedName name="ASPALSPRAYER611" localSheetId="9">#REF!</definedName>
    <definedName name="ASPALSPRAYER611" localSheetId="12">#REF!</definedName>
    <definedName name="ASPALSPRAYER611" localSheetId="13">#REF!</definedName>
    <definedName name="ASPALSPRAYER611">#REF!</definedName>
    <definedName name="ASPALSPRAYER819" localSheetId="9">#REF!</definedName>
    <definedName name="ASPALSPRAYER819" localSheetId="12">#REF!</definedName>
    <definedName name="ASPALSPRAYER819" localSheetId="13">#REF!</definedName>
    <definedName name="ASPALSPRAYER819">#REF!</definedName>
    <definedName name="aspalspry" localSheetId="9">#REF!</definedName>
    <definedName name="aspalspry" localSheetId="12">#REF!</definedName>
    <definedName name="aspalspry" localSheetId="13">#REF!</definedName>
    <definedName name="aspalspry">#REF!</definedName>
    <definedName name="ASPHALT">#REF!</definedName>
    <definedName name="Asphalt.Finishe" localSheetId="9">#REF!</definedName>
    <definedName name="Asphalt.Finishe" localSheetId="12">#REF!</definedName>
    <definedName name="Asphalt.Finishe" localSheetId="13">#REF!</definedName>
    <definedName name="Asphalt.Finishe">#REF!</definedName>
    <definedName name="Asphalt.Mixing." localSheetId="9">#REF!</definedName>
    <definedName name="Asphalt.Mixing." localSheetId="12">#REF!</definedName>
    <definedName name="Asphalt.Mixing." localSheetId="13">#REF!</definedName>
    <definedName name="Asphalt.Mixing.">#REF!</definedName>
    <definedName name="Asphalt.Sprayer" localSheetId="9">#REF!</definedName>
    <definedName name="Asphalt.Sprayer" localSheetId="12">#REF!</definedName>
    <definedName name="Asphalt.Sprayer" localSheetId="13">#REF!</definedName>
    <definedName name="Asphalt.Sprayer">#REF!</definedName>
    <definedName name="Asphalt_finisher">#REF!</definedName>
    <definedName name="Asphalt_sprayer">#REF!</definedName>
    <definedName name="asphaltfiniseher">#REF!</definedName>
    <definedName name="asphaltfinisher">#REF!</definedName>
    <definedName name="asphaltmixingplant">#REF!</definedName>
    <definedName name="asphaltsprayer">#REF!</definedName>
    <definedName name="asprayer">#REF!</definedName>
    <definedName name="assaas">#REF!</definedName>
    <definedName name="ASSASUL" localSheetId="9">#REF!</definedName>
    <definedName name="ASSASUL" localSheetId="12">#REF!</definedName>
    <definedName name="ASSASUL" localSheetId="13">#REF!</definedName>
    <definedName name="ASSASUL">#REF!</definedName>
    <definedName name="assd">#REF!</definedName>
    <definedName name="ASSSSSSSS" localSheetId="9">#REF!</definedName>
    <definedName name="ASSSSSSSS" localSheetId="12">#REF!</definedName>
    <definedName name="ASSSSSSSS" localSheetId="13">#REF!</definedName>
    <definedName name="ASSSSSSSS">#REF!</definedName>
    <definedName name="astek">#REF!</definedName>
    <definedName name="astp200150" localSheetId="9">#REF!</definedName>
    <definedName name="astp200150" localSheetId="12">#REF!</definedName>
    <definedName name="astp200150" localSheetId="13">#REF!</definedName>
    <definedName name="astp200150">#REF!</definedName>
    <definedName name="astpvc100x100" localSheetId="9">#REF!</definedName>
    <definedName name="astpvc100x100" localSheetId="12">#REF!</definedName>
    <definedName name="astpvc100x100" localSheetId="13">#REF!</definedName>
    <definedName name="astpvc100x100">#REF!</definedName>
    <definedName name="astpvc100x50" localSheetId="9">#REF!</definedName>
    <definedName name="astpvc100x50" localSheetId="12">#REF!</definedName>
    <definedName name="astpvc100x50" localSheetId="13">#REF!</definedName>
    <definedName name="astpvc100x50">#REF!</definedName>
    <definedName name="astpvc100x75" localSheetId="9">#REF!</definedName>
    <definedName name="astpvc100x75" localSheetId="12">#REF!</definedName>
    <definedName name="astpvc100x75" localSheetId="13">#REF!</definedName>
    <definedName name="astpvc100x75">#REF!</definedName>
    <definedName name="astpvc150x100" localSheetId="9">#REF!</definedName>
    <definedName name="astpvc150x100" localSheetId="12">#REF!</definedName>
    <definedName name="astpvc150x100" localSheetId="13">#REF!</definedName>
    <definedName name="astpvc150x100">#REF!</definedName>
    <definedName name="astpvc200x100" localSheetId="9">#REF!</definedName>
    <definedName name="astpvc200x100" localSheetId="12">#REF!</definedName>
    <definedName name="astpvc200x100" localSheetId="13">#REF!</definedName>
    <definedName name="astpvc200x100">#REF!</definedName>
    <definedName name="astpvc75x50" localSheetId="9">#REF!</definedName>
    <definedName name="astpvc75x50" localSheetId="12">#REF!</definedName>
    <definedName name="astpvc75x50" localSheetId="13">#REF!</definedName>
    <definedName name="astpvc75x50">#REF!</definedName>
    <definedName name="astpvc75x75" localSheetId="9">#REF!</definedName>
    <definedName name="astpvc75x75" localSheetId="12">#REF!</definedName>
    <definedName name="astpvc75x75" localSheetId="13">#REF!</definedName>
    <definedName name="astpvc75x75">#REF!</definedName>
    <definedName name="astrayAR15" localSheetId="9">#REF!</definedName>
    <definedName name="astrayAR15" localSheetId="12">#REF!</definedName>
    <definedName name="astrayAR15" localSheetId="13">#REF!</definedName>
    <definedName name="astrayAR15">#REF!</definedName>
    <definedName name="astvpvc150x75" localSheetId="9">#REF!</definedName>
    <definedName name="astvpvc150x75" localSheetId="12">#REF!</definedName>
    <definedName name="astvpvc150x75" localSheetId="13">#REF!</definedName>
    <definedName name="astvpvc150x75">#REF!</definedName>
    <definedName name="ASU">#REF!</definedName>
    <definedName name="ASVS">#N/A</definedName>
    <definedName name="ASW" localSheetId="9">#REF!</definedName>
    <definedName name="ASW" localSheetId="12">#REF!</definedName>
    <definedName name="ASW" localSheetId="13">#REF!</definedName>
    <definedName name="ASW">#REF!</definedName>
    <definedName name="aswer" localSheetId="9" hidden="1">#REF!</definedName>
    <definedName name="aswer" localSheetId="12" hidden="1">#REF!</definedName>
    <definedName name="aswer" localSheetId="13" hidden="1">#REF!</definedName>
    <definedName name="aswer" localSheetId="15" hidden="1">#REF!</definedName>
    <definedName name="aswer" hidden="1">#REF!</definedName>
    <definedName name="aswung4mm">#REF!</definedName>
    <definedName name="aswung4mm_1">#REF!</definedName>
    <definedName name="aswung5mm">#REF!</definedName>
    <definedName name="aswung5mm_1">#REF!</definedName>
    <definedName name="ASXZAS" localSheetId="9">#REF!</definedName>
    <definedName name="ASXZAS" localSheetId="12">#REF!</definedName>
    <definedName name="ASXZAS" localSheetId="13">#REF!</definedName>
    <definedName name="ASXZAS">#REF!</definedName>
    <definedName name="at">#N/A</definedName>
    <definedName name="atan">#REF!</definedName>
    <definedName name="ATAP">#REF!</definedName>
    <definedName name="Atap_asbes_gelombang_0_3_mm">#REF!</definedName>
    <definedName name="atap_seng" localSheetId="9">#REF!</definedName>
    <definedName name="atap_seng" localSheetId="12">#REF!</definedName>
    <definedName name="atap_seng" localSheetId="13">#REF!</definedName>
    <definedName name="atap_seng">#REF!</definedName>
    <definedName name="atapmetal">#REF!</definedName>
    <definedName name="atapseng">#REF!</definedName>
    <definedName name="ATB">#REF!</definedName>
    <definedName name="atbl" localSheetId="9">#REF!</definedName>
    <definedName name="atbl" localSheetId="12">#REF!</definedName>
    <definedName name="atbl" localSheetId="13">#REF!</definedName>
    <definedName name="atbl">#REF!</definedName>
    <definedName name="atbpat" localSheetId="9">#REF!</definedName>
    <definedName name="atbpat" localSheetId="12">#REF!</definedName>
    <definedName name="atbpat" localSheetId="13">#REF!</definedName>
    <definedName name="atbpat">#REF!</definedName>
    <definedName name="ATSAMF" localSheetId="9">#REF!</definedName>
    <definedName name="ATSAMF" localSheetId="12">#REF!</definedName>
    <definedName name="ATSAMF" localSheetId="13">#REF!</definedName>
    <definedName name="ATSAMF">#REF!</definedName>
    <definedName name="atutup" localSheetId="9">#REF!</definedName>
    <definedName name="atutup" localSheetId="12">#REF!</definedName>
    <definedName name="atutup" localSheetId="13">#REF!</definedName>
    <definedName name="atutup">#REF!</definedName>
    <definedName name="Aus" localSheetId="9">#REF!</definedName>
    <definedName name="Aus" localSheetId="12">#REF!</definedName>
    <definedName name="Aus" localSheetId="13">#REF!</definedName>
    <definedName name="Aus">#REF!</definedName>
    <definedName name="AUTO">#REF!</definedName>
    <definedName name="AUTO2">#REF!</definedName>
    <definedName name="avaur" localSheetId="9">#REF!</definedName>
    <definedName name="avaur" localSheetId="12">#REF!</definedName>
    <definedName name="avaur" localSheetId="13">#REF!</definedName>
    <definedName name="avaur">#REF!</definedName>
    <definedName name="avaur_1">#REF!</definedName>
    <definedName name="Avoor_Stenlis_Steel" localSheetId="9">#REF!</definedName>
    <definedName name="Avoor_Stenlis_Steel" localSheetId="12">#REF!</definedName>
    <definedName name="Avoor_Stenlis_Steel" localSheetId="13">#REF!</definedName>
    <definedName name="Avoor_Stenlis_Steel">#REF!</definedName>
    <definedName name="aw">#REF!</definedName>
    <definedName name="awert" localSheetId="12" hidden="1">{#N/A,#N/A,FALSE,"REK";#N/A,#N/A,FALSE,"rab"}</definedName>
    <definedName name="awert" localSheetId="15" hidden="1">{#N/A,#N/A,FALSE,"REK";#N/A,#N/A,FALSE,"rab"}</definedName>
    <definedName name="awert" hidden="1">{#N/A,#N/A,FALSE,"REK";#N/A,#N/A,FALSE,"rab"}</definedName>
    <definedName name="AWERYGT" localSheetId="12" hidden="1">{#N/A,#N/A,FALSE,"REK";#N/A,#N/A,FALSE,"rab"}</definedName>
    <definedName name="AWERYGT" localSheetId="15" hidden="1">{#N/A,#N/A,FALSE,"REK";#N/A,#N/A,FALSE,"rab"}</definedName>
    <definedName name="AWERYGT" hidden="1">{#N/A,#N/A,FALSE,"REK";#N/A,#N/A,FALSE,"rab"}</definedName>
    <definedName name="awet" localSheetId="12" hidden="1">{#N/A,#N/A,FALSE,"REK-S-TPL";#N/A,#N/A,FALSE,"REK-TPML";#N/A,#N/A,FALSE,"RAB-TEMPEL"}</definedName>
    <definedName name="awet" localSheetId="15" hidden="1">{#N/A,#N/A,FALSE,"REK-S-TPL";#N/A,#N/A,FALSE,"REK-TPML";#N/A,#N/A,FALSE,"RAB-TEMPEL"}</definedName>
    <definedName name="awet" hidden="1">{#N/A,#N/A,FALSE,"REK-S-TPL";#N/A,#N/A,FALSE,"REK-TPML";#N/A,#N/A,FALSE,"RAB-TEMPEL"}</definedName>
    <definedName name="awmaspion0.5" localSheetId="9">#REF!</definedName>
    <definedName name="awmaspion0.5" localSheetId="12">#REF!</definedName>
    <definedName name="awmaspion0.5" localSheetId="13">#REF!</definedName>
    <definedName name="awmaspion0.5">#REF!</definedName>
    <definedName name="awmaspion0.75" localSheetId="9">#REF!</definedName>
    <definedName name="awmaspion0.75" localSheetId="12">#REF!</definedName>
    <definedName name="awmaspion0.75" localSheetId="13">#REF!</definedName>
    <definedName name="awmaspion0.75">#REF!</definedName>
    <definedName name="awmaspion1" localSheetId="9">#REF!</definedName>
    <definedName name="awmaspion1" localSheetId="12">#REF!</definedName>
    <definedName name="awmaspion1" localSheetId="13">#REF!</definedName>
    <definedName name="awmaspion1">#REF!</definedName>
    <definedName name="awmaspion1.25" localSheetId="9">#REF!</definedName>
    <definedName name="awmaspion1.25" localSheetId="12">#REF!</definedName>
    <definedName name="awmaspion1.25" localSheetId="13">#REF!</definedName>
    <definedName name="awmaspion1.25">#REF!</definedName>
    <definedName name="awmaspion1.5" localSheetId="9">#REF!</definedName>
    <definedName name="awmaspion1.5" localSheetId="12">#REF!</definedName>
    <definedName name="awmaspion1.5" localSheetId="13">#REF!</definedName>
    <definedName name="awmaspion1.5">#REF!</definedName>
    <definedName name="awmaspion10" localSheetId="9">#REF!</definedName>
    <definedName name="awmaspion10" localSheetId="12">#REF!</definedName>
    <definedName name="awmaspion10" localSheetId="13">#REF!</definedName>
    <definedName name="awmaspion10">#REF!</definedName>
    <definedName name="awmaspion12" localSheetId="9">#REF!</definedName>
    <definedName name="awmaspion12" localSheetId="12">#REF!</definedName>
    <definedName name="awmaspion12" localSheetId="13">#REF!</definedName>
    <definedName name="awmaspion12">#REF!</definedName>
    <definedName name="awmaspion14" localSheetId="9">#REF!</definedName>
    <definedName name="awmaspion14" localSheetId="12">#REF!</definedName>
    <definedName name="awmaspion14" localSheetId="13">#REF!</definedName>
    <definedName name="awmaspion14">#REF!</definedName>
    <definedName name="awmaspion16" localSheetId="9">#REF!</definedName>
    <definedName name="awmaspion16" localSheetId="12">#REF!</definedName>
    <definedName name="awmaspion16" localSheetId="13">#REF!</definedName>
    <definedName name="awmaspion16">#REF!</definedName>
    <definedName name="awmaspion2" localSheetId="9">#REF!</definedName>
    <definedName name="awmaspion2" localSheetId="12">#REF!</definedName>
    <definedName name="awmaspion2" localSheetId="13">#REF!</definedName>
    <definedName name="awmaspion2">#REF!</definedName>
    <definedName name="awmaspion2.5" localSheetId="9">#REF!</definedName>
    <definedName name="awmaspion2.5" localSheetId="12">#REF!</definedName>
    <definedName name="awmaspion2.5" localSheetId="13">#REF!</definedName>
    <definedName name="awmaspion2.5">#REF!</definedName>
    <definedName name="awmaspion3" localSheetId="9">#REF!</definedName>
    <definedName name="awmaspion3" localSheetId="12">#REF!</definedName>
    <definedName name="awmaspion3" localSheetId="13">#REF!</definedName>
    <definedName name="awmaspion3">#REF!</definedName>
    <definedName name="awmaspion4" localSheetId="9">#REF!</definedName>
    <definedName name="awmaspion4" localSheetId="12">#REF!</definedName>
    <definedName name="awmaspion4" localSheetId="13">#REF!</definedName>
    <definedName name="awmaspion4">#REF!</definedName>
    <definedName name="awmaspion5" localSheetId="9">#REF!</definedName>
    <definedName name="awmaspion5" localSheetId="12">#REF!</definedName>
    <definedName name="awmaspion5" localSheetId="13">#REF!</definedName>
    <definedName name="awmaspion5">#REF!</definedName>
    <definedName name="awmaspion6" localSheetId="9">#REF!</definedName>
    <definedName name="awmaspion6" localSheetId="12">#REF!</definedName>
    <definedName name="awmaspion6" localSheetId="13">#REF!</definedName>
    <definedName name="awmaspion6">#REF!</definedName>
    <definedName name="awmaspion8" localSheetId="9">#REF!</definedName>
    <definedName name="awmaspion8" localSheetId="12">#REF!</definedName>
    <definedName name="awmaspion8" localSheetId="13">#REF!</definedName>
    <definedName name="awmaspion8">#REF!</definedName>
    <definedName name="awpralon0.5" localSheetId="9">#REF!</definedName>
    <definedName name="awpralon0.5" localSheetId="12">#REF!</definedName>
    <definedName name="awpralon0.5" localSheetId="13">#REF!</definedName>
    <definedName name="awpralon0.5">#REF!</definedName>
    <definedName name="awpralon0.75" localSheetId="9">#REF!</definedName>
    <definedName name="awpralon0.75" localSheetId="12">#REF!</definedName>
    <definedName name="awpralon0.75" localSheetId="13">#REF!</definedName>
    <definedName name="awpralon0.75">#REF!</definedName>
    <definedName name="awpralon1" localSheetId="9">#REF!</definedName>
    <definedName name="awpralon1" localSheetId="12">#REF!</definedName>
    <definedName name="awpralon1" localSheetId="13">#REF!</definedName>
    <definedName name="awpralon1">#REF!</definedName>
    <definedName name="awpralon1.25" localSheetId="9">#REF!</definedName>
    <definedName name="awpralon1.25" localSheetId="12">#REF!</definedName>
    <definedName name="awpralon1.25" localSheetId="13">#REF!</definedName>
    <definedName name="awpralon1.25">#REF!</definedName>
    <definedName name="awpralon1.5" localSheetId="9">#REF!</definedName>
    <definedName name="awpralon1.5" localSheetId="12">#REF!</definedName>
    <definedName name="awpralon1.5" localSheetId="13">#REF!</definedName>
    <definedName name="awpralon1.5">#REF!</definedName>
    <definedName name="awpralon10" localSheetId="9">#REF!</definedName>
    <definedName name="awpralon10" localSheetId="12">#REF!</definedName>
    <definedName name="awpralon10" localSheetId="13">#REF!</definedName>
    <definedName name="awpralon10">#REF!</definedName>
    <definedName name="awpralon12" localSheetId="9">#REF!</definedName>
    <definedName name="awpralon12" localSheetId="12">#REF!</definedName>
    <definedName name="awpralon12" localSheetId="13">#REF!</definedName>
    <definedName name="awpralon12">#REF!</definedName>
    <definedName name="awpralon2" localSheetId="9">#REF!</definedName>
    <definedName name="awpralon2" localSheetId="12">#REF!</definedName>
    <definedName name="awpralon2" localSheetId="13">#REF!</definedName>
    <definedName name="awpralon2">#REF!</definedName>
    <definedName name="awpralon2.5" localSheetId="9">#REF!</definedName>
    <definedName name="awpralon2.5" localSheetId="12">#REF!</definedName>
    <definedName name="awpralon2.5" localSheetId="13">#REF!</definedName>
    <definedName name="awpralon2.5">#REF!</definedName>
    <definedName name="awpralon3" localSheetId="9">#REF!</definedName>
    <definedName name="awpralon3" localSheetId="12">#REF!</definedName>
    <definedName name="awpralon3" localSheetId="13">#REF!</definedName>
    <definedName name="awpralon3">#REF!</definedName>
    <definedName name="awpralon4" localSheetId="9">#REF!</definedName>
    <definedName name="awpralon4" localSheetId="12">#REF!</definedName>
    <definedName name="awpralon4" localSheetId="13">#REF!</definedName>
    <definedName name="awpralon4">#REF!</definedName>
    <definedName name="awpralon5" localSheetId="9">#REF!</definedName>
    <definedName name="awpralon5" localSheetId="12">#REF!</definedName>
    <definedName name="awpralon5" localSheetId="13">#REF!</definedName>
    <definedName name="awpralon5">#REF!</definedName>
    <definedName name="awpralon6" localSheetId="9">#REF!</definedName>
    <definedName name="awpralon6" localSheetId="12">#REF!</definedName>
    <definedName name="awpralon6" localSheetId="13">#REF!</definedName>
    <definedName name="awpralon6">#REF!</definedName>
    <definedName name="awpralon8" localSheetId="9">#REF!</definedName>
    <definedName name="awpralon8" localSheetId="12">#REF!</definedName>
    <definedName name="awpralon8" localSheetId="13">#REF!</definedName>
    <definedName name="awpralon8">#REF!</definedName>
    <definedName name="awrucika0.5" localSheetId="9">#REF!</definedName>
    <definedName name="awrucika0.5" localSheetId="12">#REF!</definedName>
    <definedName name="awrucika0.5" localSheetId="13">#REF!</definedName>
    <definedName name="awrucika0.5">#REF!</definedName>
    <definedName name="awrucika0.75" localSheetId="9">#REF!</definedName>
    <definedName name="awrucika0.75" localSheetId="12">#REF!</definedName>
    <definedName name="awrucika0.75" localSheetId="13">#REF!</definedName>
    <definedName name="awrucika0.75">#REF!</definedName>
    <definedName name="awrucika1" localSheetId="9">#REF!</definedName>
    <definedName name="awrucika1" localSheetId="12">#REF!</definedName>
    <definedName name="awrucika1" localSheetId="13">#REF!</definedName>
    <definedName name="awrucika1">#REF!</definedName>
    <definedName name="awrucika1.25" localSheetId="9">#REF!</definedName>
    <definedName name="awrucika1.25" localSheetId="12">#REF!</definedName>
    <definedName name="awrucika1.25" localSheetId="13">#REF!</definedName>
    <definedName name="awrucika1.25">#REF!</definedName>
    <definedName name="awrucika1.5" localSheetId="9">#REF!</definedName>
    <definedName name="awrucika1.5" localSheetId="12">#REF!</definedName>
    <definedName name="awrucika1.5" localSheetId="13">#REF!</definedName>
    <definedName name="awrucika1.5">#REF!</definedName>
    <definedName name="awrucika10" localSheetId="9">#REF!</definedName>
    <definedName name="awrucika10" localSheetId="12">#REF!</definedName>
    <definedName name="awrucika10" localSheetId="13">#REF!</definedName>
    <definedName name="awrucika10">#REF!</definedName>
    <definedName name="awrucika12" localSheetId="9">#REF!</definedName>
    <definedName name="awrucika12" localSheetId="12">#REF!</definedName>
    <definedName name="awrucika12" localSheetId="13">#REF!</definedName>
    <definedName name="awrucika12">#REF!</definedName>
    <definedName name="awrucika2" localSheetId="9">#REF!</definedName>
    <definedName name="awrucika2" localSheetId="12">#REF!</definedName>
    <definedName name="awrucika2" localSheetId="13">#REF!</definedName>
    <definedName name="awrucika2">#REF!</definedName>
    <definedName name="awrucika2.5" localSheetId="9">#REF!</definedName>
    <definedName name="awrucika2.5" localSheetId="12">#REF!</definedName>
    <definedName name="awrucika2.5" localSheetId="13">#REF!</definedName>
    <definedName name="awrucika2.5">#REF!</definedName>
    <definedName name="awrucika3" localSheetId="9">#REF!</definedName>
    <definedName name="awrucika3" localSheetId="12">#REF!</definedName>
    <definedName name="awrucika3" localSheetId="13">#REF!</definedName>
    <definedName name="awrucika3">#REF!</definedName>
    <definedName name="awrucika4" localSheetId="9">#REF!</definedName>
    <definedName name="awrucika4" localSheetId="12">#REF!</definedName>
    <definedName name="awrucika4" localSheetId="13">#REF!</definedName>
    <definedName name="awrucika4">#REF!</definedName>
    <definedName name="awrucika5" localSheetId="9">#REF!</definedName>
    <definedName name="awrucika5" localSheetId="12">#REF!</definedName>
    <definedName name="awrucika5" localSheetId="13">#REF!</definedName>
    <definedName name="awrucika5">#REF!</definedName>
    <definedName name="awrucika6" localSheetId="9">#REF!</definedName>
    <definedName name="awrucika6" localSheetId="12">#REF!</definedName>
    <definedName name="awrucika6" localSheetId="13">#REF!</definedName>
    <definedName name="awrucika6">#REF!</definedName>
    <definedName name="awrucika8" localSheetId="9">#REF!</definedName>
    <definedName name="awrucika8" localSheetId="12">#REF!</definedName>
    <definedName name="awrucika8" localSheetId="13">#REF!</definedName>
    <definedName name="awrucika8">#REF!</definedName>
    <definedName name="aws" localSheetId="9">#REF!</definedName>
    <definedName name="aws" localSheetId="12">#REF!</definedName>
    <definedName name="aws" localSheetId="13">#REF!</definedName>
    <definedName name="aws">#REF!</definedName>
    <definedName name="awunilon0.5" localSheetId="9">#REF!</definedName>
    <definedName name="awunilon0.5" localSheetId="12">#REF!</definedName>
    <definedName name="awunilon0.5" localSheetId="13">#REF!</definedName>
    <definedName name="awunilon0.5">#REF!</definedName>
    <definedName name="awunilon0.75" localSheetId="9">#REF!</definedName>
    <definedName name="awunilon0.75" localSheetId="12">#REF!</definedName>
    <definedName name="awunilon0.75" localSheetId="13">#REF!</definedName>
    <definedName name="awunilon0.75">#REF!</definedName>
    <definedName name="awunilon1" localSheetId="9">#REF!</definedName>
    <definedName name="awunilon1" localSheetId="12">#REF!</definedName>
    <definedName name="awunilon1" localSheetId="13">#REF!</definedName>
    <definedName name="awunilon1">#REF!</definedName>
    <definedName name="awunilon1.25" localSheetId="9">#REF!</definedName>
    <definedName name="awunilon1.25" localSheetId="12">#REF!</definedName>
    <definedName name="awunilon1.25" localSheetId="13">#REF!</definedName>
    <definedName name="awunilon1.25">#REF!</definedName>
    <definedName name="awunilon1.5" localSheetId="9">#REF!</definedName>
    <definedName name="awunilon1.5" localSheetId="12">#REF!</definedName>
    <definedName name="awunilon1.5" localSheetId="13">#REF!</definedName>
    <definedName name="awunilon1.5">#REF!</definedName>
    <definedName name="awunilon10" localSheetId="9">#REF!</definedName>
    <definedName name="awunilon10" localSheetId="12">#REF!</definedName>
    <definedName name="awunilon10" localSheetId="13">#REF!</definedName>
    <definedName name="awunilon10">#REF!</definedName>
    <definedName name="awunilon12" localSheetId="9">#REF!</definedName>
    <definedName name="awunilon12" localSheetId="12">#REF!</definedName>
    <definedName name="awunilon12" localSheetId="13">#REF!</definedName>
    <definedName name="awunilon12">#REF!</definedName>
    <definedName name="awunilon14" localSheetId="9">#REF!</definedName>
    <definedName name="awunilon14" localSheetId="12">#REF!</definedName>
    <definedName name="awunilon14" localSheetId="13">#REF!</definedName>
    <definedName name="awunilon14">#REF!</definedName>
    <definedName name="awunilon16" localSheetId="9">#REF!</definedName>
    <definedName name="awunilon16" localSheetId="12">#REF!</definedName>
    <definedName name="awunilon16" localSheetId="13">#REF!</definedName>
    <definedName name="awunilon16">#REF!</definedName>
    <definedName name="awunilon18" localSheetId="9">#REF!</definedName>
    <definedName name="awunilon18" localSheetId="12">#REF!</definedName>
    <definedName name="awunilon18" localSheetId="13">#REF!</definedName>
    <definedName name="awunilon18">#REF!</definedName>
    <definedName name="awunilon2" localSheetId="9">#REF!</definedName>
    <definedName name="awunilon2" localSheetId="12">#REF!</definedName>
    <definedName name="awunilon2" localSheetId="13">#REF!</definedName>
    <definedName name="awunilon2">#REF!</definedName>
    <definedName name="awunilon2.5" localSheetId="9">#REF!</definedName>
    <definedName name="awunilon2.5" localSheetId="12">#REF!</definedName>
    <definedName name="awunilon2.5" localSheetId="13">#REF!</definedName>
    <definedName name="awunilon2.5">#REF!</definedName>
    <definedName name="awunilon20" localSheetId="9">#REF!</definedName>
    <definedName name="awunilon20" localSheetId="12">#REF!</definedName>
    <definedName name="awunilon20" localSheetId="13">#REF!</definedName>
    <definedName name="awunilon20">#REF!</definedName>
    <definedName name="awunilon24" localSheetId="9">#REF!</definedName>
    <definedName name="awunilon24" localSheetId="12">#REF!</definedName>
    <definedName name="awunilon24" localSheetId="13">#REF!</definedName>
    <definedName name="awunilon24">#REF!</definedName>
    <definedName name="awunilon3" localSheetId="9">#REF!</definedName>
    <definedName name="awunilon3" localSheetId="12">#REF!</definedName>
    <definedName name="awunilon3" localSheetId="13">#REF!</definedName>
    <definedName name="awunilon3">#REF!</definedName>
    <definedName name="awunilon4" localSheetId="9">#REF!</definedName>
    <definedName name="awunilon4" localSheetId="12">#REF!</definedName>
    <definedName name="awunilon4" localSheetId="13">#REF!</definedName>
    <definedName name="awunilon4">#REF!</definedName>
    <definedName name="awunilon5" localSheetId="9">#REF!</definedName>
    <definedName name="awunilon5" localSheetId="12">#REF!</definedName>
    <definedName name="awunilon5" localSheetId="13">#REF!</definedName>
    <definedName name="awunilon5">#REF!</definedName>
    <definedName name="awunilon6" localSheetId="9">#REF!</definedName>
    <definedName name="awunilon6" localSheetId="12">#REF!</definedName>
    <definedName name="awunilon6" localSheetId="13">#REF!</definedName>
    <definedName name="awunilon6">#REF!</definedName>
    <definedName name="awunilon8" localSheetId="9">#REF!</definedName>
    <definedName name="awunilon8" localSheetId="12">#REF!</definedName>
    <definedName name="awunilon8" localSheetId="13">#REF!</definedName>
    <definedName name="awunilon8">#REF!</definedName>
    <definedName name="awvinilon0.5" localSheetId="9">#REF!</definedName>
    <definedName name="awvinilon0.5" localSheetId="12">#REF!</definedName>
    <definedName name="awvinilon0.5" localSheetId="13">#REF!</definedName>
    <definedName name="awvinilon0.5">#REF!</definedName>
    <definedName name="awvinilon0.75" localSheetId="9">#REF!</definedName>
    <definedName name="awvinilon0.75" localSheetId="12">#REF!</definedName>
    <definedName name="awvinilon0.75" localSheetId="13">#REF!</definedName>
    <definedName name="awvinilon0.75">#REF!</definedName>
    <definedName name="awvinilon1" localSheetId="9">#REF!</definedName>
    <definedName name="awvinilon1" localSheetId="12">#REF!</definedName>
    <definedName name="awvinilon1" localSheetId="13">#REF!</definedName>
    <definedName name="awvinilon1">#REF!</definedName>
    <definedName name="awvinilon1.25" localSheetId="9">#REF!</definedName>
    <definedName name="awvinilon1.25" localSheetId="12">#REF!</definedName>
    <definedName name="awvinilon1.25" localSheetId="13">#REF!</definedName>
    <definedName name="awvinilon1.25">#REF!</definedName>
    <definedName name="awvinilon1.5" localSheetId="9">#REF!</definedName>
    <definedName name="awvinilon1.5" localSheetId="12">#REF!</definedName>
    <definedName name="awvinilon1.5" localSheetId="13">#REF!</definedName>
    <definedName name="awvinilon1.5">#REF!</definedName>
    <definedName name="awvinilon10" localSheetId="9">#REF!</definedName>
    <definedName name="awvinilon10" localSheetId="12">#REF!</definedName>
    <definedName name="awvinilon10" localSheetId="13">#REF!</definedName>
    <definedName name="awvinilon10">#REF!</definedName>
    <definedName name="awvinilon12" localSheetId="9">#REF!</definedName>
    <definedName name="awvinilon12" localSheetId="12">#REF!</definedName>
    <definedName name="awvinilon12" localSheetId="13">#REF!</definedName>
    <definedName name="awvinilon12">#REF!</definedName>
    <definedName name="awvinilon2" localSheetId="9">#REF!</definedName>
    <definedName name="awvinilon2" localSheetId="12">#REF!</definedName>
    <definedName name="awvinilon2" localSheetId="13">#REF!</definedName>
    <definedName name="awvinilon2">#REF!</definedName>
    <definedName name="awvinilon2.5" localSheetId="9">#REF!</definedName>
    <definedName name="awvinilon2.5" localSheetId="12">#REF!</definedName>
    <definedName name="awvinilon2.5" localSheetId="13">#REF!</definedName>
    <definedName name="awvinilon2.5">#REF!</definedName>
    <definedName name="awvinilon3" localSheetId="9">#REF!</definedName>
    <definedName name="awvinilon3" localSheetId="12">#REF!</definedName>
    <definedName name="awvinilon3" localSheetId="13">#REF!</definedName>
    <definedName name="awvinilon3">#REF!</definedName>
    <definedName name="awvinilon4" localSheetId="9">#REF!</definedName>
    <definedName name="awvinilon4" localSheetId="12">#REF!</definedName>
    <definedName name="awvinilon4" localSheetId="13">#REF!</definedName>
    <definedName name="awvinilon4">#REF!</definedName>
    <definedName name="awvinilon5" localSheetId="9">#REF!</definedName>
    <definedName name="awvinilon5" localSheetId="12">#REF!</definedName>
    <definedName name="awvinilon5" localSheetId="13">#REF!</definedName>
    <definedName name="awvinilon5">#REF!</definedName>
    <definedName name="awvinilon6" localSheetId="9">#REF!</definedName>
    <definedName name="awvinilon6" localSheetId="12">#REF!</definedName>
    <definedName name="awvinilon6" localSheetId="13">#REF!</definedName>
    <definedName name="awvinilon6">#REF!</definedName>
    <definedName name="awvinilon8" localSheetId="9">#REF!</definedName>
    <definedName name="awvinilon8" localSheetId="12">#REF!</definedName>
    <definedName name="awvinilon8" localSheetId="13">#REF!</definedName>
    <definedName name="awvinilon8">#REF!</definedName>
    <definedName name="awwavin0.5" localSheetId="9">#REF!</definedName>
    <definedName name="awwavin0.5" localSheetId="12">#REF!</definedName>
    <definedName name="awwavin0.5" localSheetId="13">#REF!</definedName>
    <definedName name="awwavin0.5">#REF!</definedName>
    <definedName name="awwavin0.75" localSheetId="9">#REF!</definedName>
    <definedName name="awwavin0.75" localSheetId="12">#REF!</definedName>
    <definedName name="awwavin0.75" localSheetId="13">#REF!</definedName>
    <definedName name="awwavin0.75">#REF!</definedName>
    <definedName name="awwavin1" localSheetId="9">#REF!</definedName>
    <definedName name="awwavin1" localSheetId="12">#REF!</definedName>
    <definedName name="awwavin1" localSheetId="13">#REF!</definedName>
    <definedName name="awwavin1">#REF!</definedName>
    <definedName name="awwavin1.25" localSheetId="9">#REF!</definedName>
    <definedName name="awwavin1.25" localSheetId="12">#REF!</definedName>
    <definedName name="awwavin1.25" localSheetId="13">#REF!</definedName>
    <definedName name="awwavin1.25">#REF!</definedName>
    <definedName name="awwavin1.5" localSheetId="9">#REF!</definedName>
    <definedName name="awwavin1.5" localSheetId="12">#REF!</definedName>
    <definedName name="awwavin1.5" localSheetId="13">#REF!</definedName>
    <definedName name="awwavin1.5">#REF!</definedName>
    <definedName name="awwavin10" localSheetId="9">#REF!</definedName>
    <definedName name="awwavin10" localSheetId="12">#REF!</definedName>
    <definedName name="awwavin10" localSheetId="13">#REF!</definedName>
    <definedName name="awwavin10">#REF!</definedName>
    <definedName name="awwavin12" localSheetId="9">#REF!</definedName>
    <definedName name="awwavin12" localSheetId="12">#REF!</definedName>
    <definedName name="awwavin12" localSheetId="13">#REF!</definedName>
    <definedName name="awwavin12">#REF!</definedName>
    <definedName name="awwavin2" localSheetId="9">#REF!</definedName>
    <definedName name="awwavin2" localSheetId="12">#REF!</definedName>
    <definedName name="awwavin2" localSheetId="13">#REF!</definedName>
    <definedName name="awwavin2">#REF!</definedName>
    <definedName name="awwavin2.5" localSheetId="9">#REF!</definedName>
    <definedName name="awwavin2.5" localSheetId="12">#REF!</definedName>
    <definedName name="awwavin2.5" localSheetId="13">#REF!</definedName>
    <definedName name="awwavin2.5">#REF!</definedName>
    <definedName name="awwavin3" localSheetId="9">#REF!</definedName>
    <definedName name="awwavin3" localSheetId="12">#REF!</definedName>
    <definedName name="awwavin3" localSheetId="13">#REF!</definedName>
    <definedName name="awwavin3">#REF!</definedName>
    <definedName name="awwavin4" localSheetId="9">#REF!</definedName>
    <definedName name="awwavin4" localSheetId="12">#REF!</definedName>
    <definedName name="awwavin4" localSheetId="13">#REF!</definedName>
    <definedName name="awwavin4">#REF!</definedName>
    <definedName name="awwavin5" localSheetId="9">#REF!</definedName>
    <definedName name="awwavin5" localSheetId="12">#REF!</definedName>
    <definedName name="awwavin5" localSheetId="13">#REF!</definedName>
    <definedName name="awwavin5">#REF!</definedName>
    <definedName name="awwavin6" localSheetId="9">#REF!</definedName>
    <definedName name="awwavin6" localSheetId="12">#REF!</definedName>
    <definedName name="awwavin6" localSheetId="13">#REF!</definedName>
    <definedName name="awwavin6">#REF!</definedName>
    <definedName name="awwavin8" localSheetId="9">#REF!</definedName>
    <definedName name="awwavin8" localSheetId="12">#REF!</definedName>
    <definedName name="awwavin8" localSheetId="13">#REF!</definedName>
    <definedName name="awwavin8">#REF!</definedName>
    <definedName name="ax">#REF!</definedName>
    <definedName name="AXXAXAX" localSheetId="9">#REF!</definedName>
    <definedName name="AXXAXAX" localSheetId="12">#REF!</definedName>
    <definedName name="AXXAXAX" localSheetId="13">#REF!</definedName>
    <definedName name="AXXAXAX">#REF!</definedName>
    <definedName name="ayah">#REF!</definedName>
    <definedName name="ayub">#N/A</definedName>
    <definedName name="az">#REF!</definedName>
    <definedName name="AZASA" localSheetId="9">#REF!</definedName>
    <definedName name="AZASA" localSheetId="12">#REF!</definedName>
    <definedName name="AZASA" localSheetId="13">#REF!</definedName>
    <definedName name="AZASA">#REF!</definedName>
    <definedName name="AZAZAZ" localSheetId="9">#REF!</definedName>
    <definedName name="AZAZAZ" localSheetId="12">#REF!</definedName>
    <definedName name="AZAZAZ" localSheetId="13">#REF!</definedName>
    <definedName name="AZAZAZ">#REF!</definedName>
    <definedName name="AZSA" localSheetId="9">#REF!</definedName>
    <definedName name="AZSA" localSheetId="12">#REF!</definedName>
    <definedName name="AZSA" localSheetId="13">#REF!</definedName>
    <definedName name="AZSA">#REF!</definedName>
    <definedName name="AZSDX" localSheetId="9">#REF!</definedName>
    <definedName name="AZSDX" localSheetId="12">#REF!</definedName>
    <definedName name="AZSDX" localSheetId="13">#REF!</definedName>
    <definedName name="AZSDX">#REF!</definedName>
    <definedName name="B" localSheetId="9">#REF!</definedName>
    <definedName name="B" localSheetId="12">#REF!</definedName>
    <definedName name="B" localSheetId="14">#REF!</definedName>
    <definedName name="B" localSheetId="11">#REF!</definedName>
    <definedName name="B" localSheetId="10">#REF!</definedName>
    <definedName name="B" localSheetId="7">#REF!</definedName>
    <definedName name="B" localSheetId="8">#REF!</definedName>
    <definedName name="B" localSheetId="13">#REF!</definedName>
    <definedName name="b">#REF!</definedName>
    <definedName name="B.36" localSheetId="9">#REF!</definedName>
    <definedName name="B.36" localSheetId="12">#REF!</definedName>
    <definedName name="B.36" localSheetId="13">#REF!</definedName>
    <definedName name="B.36">#REF!</definedName>
    <definedName name="B.Aparatur" localSheetId="9">#REF!</definedName>
    <definedName name="B.Aparatur" localSheetId="12">#REF!</definedName>
    <definedName name="B.Aparatur" localSheetId="13">#REF!</definedName>
    <definedName name="B.Aparatur">#REF!</definedName>
    <definedName name="b.belah" localSheetId="9">#REF!</definedName>
    <definedName name="b.belah" localSheetId="12">#REF!</definedName>
    <definedName name="b.belah" localSheetId="13">#REF!</definedName>
    <definedName name="b.belah">#REF!</definedName>
    <definedName name="b.duct">#REF!</definedName>
    <definedName name="b.gpb">#REF!</definedName>
    <definedName name="b.gr">#REF!</definedName>
    <definedName name="B.I.1.1">#REF!</definedName>
    <definedName name="B.I.1.10">#REF!</definedName>
    <definedName name="B.I.1.2">#REF!</definedName>
    <definedName name="B.I.1.3">#REF!</definedName>
    <definedName name="B.I.1.4">#REF!</definedName>
    <definedName name="B.I.1.5">#REF!</definedName>
    <definedName name="B.I.1.6">#REF!</definedName>
    <definedName name="B.I.1.7">#REF!</definedName>
    <definedName name="B.I.1.8">#REF!</definedName>
    <definedName name="B.I.1.9">#REF!</definedName>
    <definedName name="B.I.2.1.1">#REF!</definedName>
    <definedName name="B.I.2.1.10">#REF!</definedName>
    <definedName name="B.I.2.1.2">#REF!</definedName>
    <definedName name="B.I.2.1.3">#REF!</definedName>
    <definedName name="B.I.2.1.4">#REF!</definedName>
    <definedName name="B.I.2.1.5">#REF!</definedName>
    <definedName name="B.I.2.1.6">#REF!</definedName>
    <definedName name="B.I.2.1.7">#REF!</definedName>
    <definedName name="B.I.2.1.8">#REF!</definedName>
    <definedName name="B.I.2.1.9">#REF!</definedName>
    <definedName name="B.I.2.2.1">#REF!</definedName>
    <definedName name="B.I.2.2.10">#REF!</definedName>
    <definedName name="B.I.2.2.2">#REF!</definedName>
    <definedName name="B.I.2.2.3">#REF!</definedName>
    <definedName name="B.I.2.2.4">#REF!</definedName>
    <definedName name="B.I.2.2.5">#REF!</definedName>
    <definedName name="B.I.2.2.6">#REF!</definedName>
    <definedName name="B.I.2.2.7">#REF!</definedName>
    <definedName name="B.I.2.2.8">#REF!</definedName>
    <definedName name="B.I.2.2.9">#REF!</definedName>
    <definedName name="B.I.2.3.1">#REF!</definedName>
    <definedName name="B.I.2.3.2">#REF!</definedName>
    <definedName name="B.I.2.3.3">#REF!</definedName>
    <definedName name="B.I.2.3.4">#REF!</definedName>
    <definedName name="B.I.2.3.5">#REF!</definedName>
    <definedName name="B.I.2.3.6">#REF!</definedName>
    <definedName name="B.I.2.3.7">#REF!</definedName>
    <definedName name="B.I.2.3.8">#REF!</definedName>
    <definedName name="B.I.2.3.9">#REF!</definedName>
    <definedName name="B.I.3.1">#REF!</definedName>
    <definedName name="B.I.3.2">#REF!</definedName>
    <definedName name="B.I.3.3">#REF!</definedName>
    <definedName name="B.I.3.4">#REF!</definedName>
    <definedName name="B.I.3.5">#REF!</definedName>
    <definedName name="B.I.3.6">#REF!</definedName>
    <definedName name="B.I.3.7">#REF!</definedName>
    <definedName name="B.II.1.1">#REF!</definedName>
    <definedName name="B.II.1.10">#REF!</definedName>
    <definedName name="B.II.1.11">#REF!</definedName>
    <definedName name="B.II.1.2">#REF!</definedName>
    <definedName name="B.II.1.3">#REF!</definedName>
    <definedName name="B.II.1.4">#REF!</definedName>
    <definedName name="B.II.1.5">#REF!</definedName>
    <definedName name="B.II.1.6">#REF!</definedName>
    <definedName name="B.II.1.7">#REF!</definedName>
    <definedName name="B.II.1.8">#REF!</definedName>
    <definedName name="B.II.1.9">#REF!</definedName>
    <definedName name="B.II.2.1">#REF!</definedName>
    <definedName name="B.II.2.10">#REF!</definedName>
    <definedName name="B.II.2.11">#REF!</definedName>
    <definedName name="B.II.2.2">#REF!</definedName>
    <definedName name="B.II.2.3">#REF!</definedName>
    <definedName name="B.II.2.4">#REF!</definedName>
    <definedName name="B.II.2.5">#REF!</definedName>
    <definedName name="B.II.2.6">#REF!</definedName>
    <definedName name="B.II.2.7">#REF!</definedName>
    <definedName name="B.II.2.8">#REF!</definedName>
    <definedName name="B.II.2.9">#REF!</definedName>
    <definedName name="B.II.3.1">#REF!</definedName>
    <definedName name="B.II.3.2">#REF!</definedName>
    <definedName name="B.II.3.3">#REF!</definedName>
    <definedName name="B.II.3.4">#REF!</definedName>
    <definedName name="B.II.3.5">#REF!</definedName>
    <definedName name="B.II.3.6">#REF!</definedName>
    <definedName name="B.II.3.7">#REF!</definedName>
    <definedName name="B.II.3.8">#REF!</definedName>
    <definedName name="B.II.3.9">#REF!</definedName>
    <definedName name="B.Jambi" localSheetId="9">#REF!</definedName>
    <definedName name="B.Jambi" localSheetId="12">#REF!</definedName>
    <definedName name="B.Jambi" localSheetId="13">#REF!</definedName>
    <definedName name="B.Jambi">#REF!</definedName>
    <definedName name="B.K.175" localSheetId="9">#REF!</definedName>
    <definedName name="B.K.175" localSheetId="12">#REF!</definedName>
    <definedName name="B.K.175" localSheetId="13">#REF!</definedName>
    <definedName name="B.K.175">#REF!</definedName>
    <definedName name="B.K.225" localSheetId="9">#REF!</definedName>
    <definedName name="B.K.225" localSheetId="12">#REF!</definedName>
    <definedName name="B.K.225" localSheetId="13">#REF!</definedName>
    <definedName name="B.K.225">#REF!</definedName>
    <definedName name="B.K.250" localSheetId="9">#REF!</definedName>
    <definedName name="B.K.250" localSheetId="12">#REF!</definedName>
    <definedName name="B.K.250" localSheetId="13">#REF!</definedName>
    <definedName name="B.K.250">#REF!</definedName>
    <definedName name="B.K.275" localSheetId="9">#REF!</definedName>
    <definedName name="B.K.275" localSheetId="12">#REF!</definedName>
    <definedName name="B.K.275" localSheetId="13">#REF!</definedName>
    <definedName name="B.K.275">#REF!</definedName>
    <definedName name="B.K.300" localSheetId="9">#REF!</definedName>
    <definedName name="B.K.300" localSheetId="12">#REF!</definedName>
    <definedName name="B.K.300" localSheetId="13">#REF!</definedName>
    <definedName name="B.K.300">#REF!</definedName>
    <definedName name="B.K.350" localSheetId="9">#REF!</definedName>
    <definedName name="B.K.350" localSheetId="12">#REF!</definedName>
    <definedName name="B.K.350" localSheetId="13">#REF!</definedName>
    <definedName name="B.K.350">#REF!</definedName>
    <definedName name="B.K.400" localSheetId="9">#REF!</definedName>
    <definedName name="B.K.400" localSheetId="12">#REF!</definedName>
    <definedName name="B.K.400" localSheetId="13">#REF!</definedName>
    <definedName name="B.K.400">#REF!</definedName>
    <definedName name="b.l" localSheetId="9">#REF!</definedName>
    <definedName name="b.l" localSheetId="12">#REF!</definedName>
    <definedName name="b.l" localSheetId="13">#REF!</definedName>
    <definedName name="b.l">#REF!</definedName>
    <definedName name="B.List_Profil_4.5_cm">#REF!</definedName>
    <definedName name="B.Paku__1___3_cm">#REF!</definedName>
    <definedName name="B.Publik" localSheetId="9">#REF!</definedName>
    <definedName name="B.Publik" localSheetId="12">#REF!</definedName>
    <definedName name="B.Publik" localSheetId="13">#REF!</definedName>
    <definedName name="B.Publik">#REF!</definedName>
    <definedName name="B.RL1.101" localSheetId="9">#REF!</definedName>
    <definedName name="B.RL1.101" localSheetId="12">#REF!</definedName>
    <definedName name="B.RL1.101" localSheetId="13">#REF!</definedName>
    <definedName name="B.RL1.101">#REF!</definedName>
    <definedName name="B.RL1.101B" localSheetId="9">#REF!</definedName>
    <definedName name="B.RL1.101B" localSheetId="12">#REF!</definedName>
    <definedName name="B.RL1.101B" localSheetId="13">#REF!</definedName>
    <definedName name="B.RL1.101B">#REF!</definedName>
    <definedName name="B.RL1.101E" localSheetId="9">#REF!</definedName>
    <definedName name="B.RL1.101E" localSheetId="12">#REF!</definedName>
    <definedName name="B.RL1.101E" localSheetId="13">#REF!</definedName>
    <definedName name="B.RL1.101E">#REF!</definedName>
    <definedName name="B.RL1.102" localSheetId="9">#REF!</definedName>
    <definedName name="B.RL1.102" localSheetId="12">#REF!</definedName>
    <definedName name="B.RL1.102" localSheetId="13">#REF!</definedName>
    <definedName name="B.RL1.102">#REF!</definedName>
    <definedName name="B.RL1.102B" localSheetId="9">#REF!</definedName>
    <definedName name="B.RL1.102B" localSheetId="12">#REF!</definedName>
    <definedName name="B.RL1.102B" localSheetId="13">#REF!</definedName>
    <definedName name="B.RL1.102B">#REF!</definedName>
    <definedName name="B.RL1.102E" localSheetId="9">#REF!</definedName>
    <definedName name="B.RL1.102E" localSheetId="12">#REF!</definedName>
    <definedName name="B.RL1.102E" localSheetId="13">#REF!</definedName>
    <definedName name="B.RL1.102E">#REF!</definedName>
    <definedName name="B.RL1.103" localSheetId="9">#REF!</definedName>
    <definedName name="B.RL1.103" localSheetId="12">#REF!</definedName>
    <definedName name="B.RL1.103" localSheetId="13">#REF!</definedName>
    <definedName name="B.RL1.103">#REF!</definedName>
    <definedName name="B.RL1.103B" localSheetId="9">#REF!</definedName>
    <definedName name="B.RL1.103B" localSheetId="12">#REF!</definedName>
    <definedName name="B.RL1.103B" localSheetId="13">#REF!</definedName>
    <definedName name="B.RL1.103B">#REF!</definedName>
    <definedName name="B.RL1.103E" localSheetId="9">#REF!</definedName>
    <definedName name="B.RL1.103E" localSheetId="12">#REF!</definedName>
    <definedName name="B.RL1.103E" localSheetId="13">#REF!</definedName>
    <definedName name="B.RL1.103E">#REF!</definedName>
    <definedName name="B.RL1.104" localSheetId="9">#REF!</definedName>
    <definedName name="B.RL1.104" localSheetId="12">#REF!</definedName>
    <definedName name="B.RL1.104" localSheetId="13">#REF!</definedName>
    <definedName name="B.RL1.104">#REF!</definedName>
    <definedName name="B.RL1.104B" localSheetId="9">#REF!</definedName>
    <definedName name="B.RL1.104B" localSheetId="12">#REF!</definedName>
    <definedName name="B.RL1.104B" localSheetId="13">#REF!</definedName>
    <definedName name="B.RL1.104B">#REF!</definedName>
    <definedName name="B.RL1.104E" localSheetId="9">#REF!</definedName>
    <definedName name="B.RL1.104E" localSheetId="12">#REF!</definedName>
    <definedName name="B.RL1.104E" localSheetId="13">#REF!</definedName>
    <definedName name="B.RL1.104E">#REF!</definedName>
    <definedName name="B.RL1.105" localSheetId="9">#REF!</definedName>
    <definedName name="B.RL1.105" localSheetId="12">#REF!</definedName>
    <definedName name="B.RL1.105" localSheetId="13">#REF!</definedName>
    <definedName name="B.RL1.105">#REF!</definedName>
    <definedName name="B.RL1.105B" localSheetId="9">#REF!</definedName>
    <definedName name="B.RL1.105B" localSheetId="12">#REF!</definedName>
    <definedName name="B.RL1.105B" localSheetId="13">#REF!</definedName>
    <definedName name="B.RL1.105B">#REF!</definedName>
    <definedName name="B.RL1.105E" localSheetId="9">#REF!</definedName>
    <definedName name="B.RL1.105E" localSheetId="12">#REF!</definedName>
    <definedName name="B.RL1.105E" localSheetId="13">#REF!</definedName>
    <definedName name="B.RL1.105E">#REF!</definedName>
    <definedName name="B.RL1.106" localSheetId="9">#REF!</definedName>
    <definedName name="B.RL1.106" localSheetId="12">#REF!</definedName>
    <definedName name="B.RL1.106" localSheetId="13">#REF!</definedName>
    <definedName name="B.RL1.106">#REF!</definedName>
    <definedName name="B.RL1.106B" localSheetId="9">#REF!</definedName>
    <definedName name="B.RL1.106B" localSheetId="12">#REF!</definedName>
    <definedName name="B.RL1.106B" localSheetId="13">#REF!</definedName>
    <definedName name="B.RL1.106B">#REF!</definedName>
    <definedName name="B.RL1.106E" localSheetId="9">#REF!</definedName>
    <definedName name="B.RL1.106E" localSheetId="12">#REF!</definedName>
    <definedName name="B.RL1.106E" localSheetId="13">#REF!</definedName>
    <definedName name="B.RL1.106E">#REF!</definedName>
    <definedName name="B.SARI">#REF!</definedName>
    <definedName name="b.super.5.10" localSheetId="9">#REF!</definedName>
    <definedName name="b.super.5.10" localSheetId="12">#REF!</definedName>
    <definedName name="b.super.5.10" localSheetId="13">#REF!</definedName>
    <definedName name="b.super.5.10">#REF!</definedName>
    <definedName name="B.TG.101" localSheetId="9">#REF!</definedName>
    <definedName name="B.TG.101" localSheetId="12">#REF!</definedName>
    <definedName name="B.TG.101" localSheetId="13">#REF!</definedName>
    <definedName name="B.TG.101">#REF!</definedName>
    <definedName name="B.TG.101B" localSheetId="9">#REF!</definedName>
    <definedName name="B.TG.101B" localSheetId="12">#REF!</definedName>
    <definedName name="B.TG.101B" localSheetId="13">#REF!</definedName>
    <definedName name="B.TG.101B">#REF!</definedName>
    <definedName name="B.TG.101E" localSheetId="9">#REF!</definedName>
    <definedName name="B.TG.101E" localSheetId="12">#REF!</definedName>
    <definedName name="B.TG.101E" localSheetId="13">#REF!</definedName>
    <definedName name="B.TG.101E">#REF!</definedName>
    <definedName name="B.TG.102" localSheetId="9">#REF!</definedName>
    <definedName name="B.TG.102" localSheetId="12">#REF!</definedName>
    <definedName name="B.TG.102" localSheetId="13">#REF!</definedName>
    <definedName name="B.TG.102">#REF!</definedName>
    <definedName name="B.TG.102B" localSheetId="9">#REF!</definedName>
    <definedName name="B.TG.102B" localSheetId="12">#REF!</definedName>
    <definedName name="B.TG.102B" localSheetId="13">#REF!</definedName>
    <definedName name="B.TG.102B">#REF!</definedName>
    <definedName name="B.TG.102E" localSheetId="9">#REF!</definedName>
    <definedName name="B.TG.102E" localSheetId="12">#REF!</definedName>
    <definedName name="B.TG.102E" localSheetId="13">#REF!</definedName>
    <definedName name="B.TG.102E">#REF!</definedName>
    <definedName name="B_1" localSheetId="9">#REF!</definedName>
    <definedName name="B_1" localSheetId="12">#REF!</definedName>
    <definedName name="B_1" localSheetId="14">#REF!</definedName>
    <definedName name="B_1" localSheetId="11">#REF!</definedName>
    <definedName name="B_1" localSheetId="10">#REF!</definedName>
    <definedName name="B_1" localSheetId="7">#REF!</definedName>
    <definedName name="B_1" localSheetId="8">#REF!</definedName>
    <definedName name="B_1" localSheetId="13">#REF!</definedName>
    <definedName name="B_1">#REF!</definedName>
    <definedName name="b_240">#REF!</definedName>
    <definedName name="b_280">#REF!</definedName>
    <definedName name="b_320">#REF!</definedName>
    <definedName name="b_ampaleh">#REF!</definedName>
    <definedName name="b_antigetar">#REF!</definedName>
    <definedName name="b_atap">#REF!</definedName>
    <definedName name="b_b" localSheetId="9">#REF!</definedName>
    <definedName name="b_b" localSheetId="12">#REF!</definedName>
    <definedName name="b_b" localSheetId="13">#REF!</definedName>
    <definedName name="b_b">#REF!</definedName>
    <definedName name="B_BALOK" localSheetId="9">#REF!</definedName>
    <definedName name="B_BALOK" localSheetId="12">#REF!</definedName>
    <definedName name="B_BALOK" localSheetId="13">#REF!</definedName>
    <definedName name="B_BALOK">#REF!</definedName>
    <definedName name="b_bata">#REF!</definedName>
    <definedName name="b_batubelah23">#REF!</definedName>
    <definedName name="b_batublah">#REF!</definedName>
    <definedName name="b_batukali">#REF!</definedName>
    <definedName name="b_baut">#REF!</definedName>
    <definedName name="b_bekisting">#REF!</definedName>
    <definedName name="b_besi">#REF!</definedName>
    <definedName name="b_besibeton">#REF!</definedName>
    <definedName name="b_catdasar">#REF!</definedName>
    <definedName name="b_catminyak">#REF!</definedName>
    <definedName name="b_cattembok">#REF!</definedName>
    <definedName name="b_catwarna">#REF!</definedName>
    <definedName name="b_cerucuk">#REF!</definedName>
    <definedName name="b_d" localSheetId="9">#REF!</definedName>
    <definedName name="b_d" localSheetId="12">#REF!</definedName>
    <definedName name="b_d" localSheetId="13">#REF!</definedName>
    <definedName name="b_d">#REF!</definedName>
    <definedName name="b_dempul">#REF!</definedName>
    <definedName name="b_engsel">#REF!</definedName>
    <definedName name="b_gi100">#REF!</definedName>
    <definedName name="b_gi20">#REF!</definedName>
    <definedName name="b_gi25">#REF!</definedName>
    <definedName name="b_gi50">#REF!</definedName>
    <definedName name="b_gi75">#REF!</definedName>
    <definedName name="b_k250" localSheetId="9">#REF!</definedName>
    <definedName name="b_k250" localSheetId="12">#REF!</definedName>
    <definedName name="b_k250" localSheetId="13">#REF!</definedName>
    <definedName name="b_k250">#REF!</definedName>
    <definedName name="b_k300" localSheetId="9">#REF!</definedName>
    <definedName name="b_k300" localSheetId="12">#REF!</definedName>
    <definedName name="b_k300" localSheetId="13">#REF!</definedName>
    <definedName name="b_k300">#REF!</definedName>
    <definedName name="b_k350" localSheetId="9">#REF!</definedName>
    <definedName name="b_k350" localSheetId="12">#REF!</definedName>
    <definedName name="b_k350" localSheetId="13">#REF!</definedName>
    <definedName name="b_k350">#REF!</definedName>
    <definedName name="b_kabel">#REF!</definedName>
    <definedName name="B_KALI">#REF!</definedName>
    <definedName name="b_karet">#REF!</definedName>
    <definedName name="b_kawatbeton">#REF!</definedName>
    <definedName name="b_kayu2">#REF!</definedName>
    <definedName name="b_kayu3">#REF!</definedName>
    <definedName name="b_kayuiv">#REF!</definedName>
    <definedName name="b_kerawang">#REF!</definedName>
    <definedName name="b_kerikil">#REF!</definedName>
    <definedName name="b_klem">#REF!</definedName>
    <definedName name="b_klep">#REF!</definedName>
    <definedName name="b_knee2">#REF!</definedName>
    <definedName name="b_knee3">#REF!</definedName>
    <definedName name="B_KOLOM" localSheetId="9">#REF!</definedName>
    <definedName name="B_KOLOM" localSheetId="12">#REF!</definedName>
    <definedName name="B_KOLOM" localSheetId="13">#REF!</definedName>
    <definedName name="B_KOLOM">#REF!</definedName>
    <definedName name="b_kontak">#REF!</definedName>
    <definedName name="b_kunci">#REF!</definedName>
    <definedName name="b_kuncipipa">#REF!</definedName>
    <definedName name="b_l" localSheetId="9">#REF!</definedName>
    <definedName name="b_l" localSheetId="12">#REF!</definedName>
    <definedName name="b_l" localSheetId="13">#REF!</definedName>
    <definedName name="b_l">#REF!</definedName>
    <definedName name="b_lampu">#REF!</definedName>
    <definedName name="b_las">#REF!</definedName>
    <definedName name="b_lgr" localSheetId="9">#REF!</definedName>
    <definedName name="b_lgr" localSheetId="12">#REF!</definedName>
    <definedName name="b_lgr" localSheetId="13">#REF!</definedName>
    <definedName name="b_lgr">#REF!</definedName>
    <definedName name="B_LISPLANK" localSheetId="9">#REF!</definedName>
    <definedName name="B_LISPLANK" localSheetId="12">#REF!</definedName>
    <definedName name="B_LISPLANK" localSheetId="13">#REF!</definedName>
    <definedName name="B_LISPLANK">#REF!</definedName>
    <definedName name="b_ls" localSheetId="9">#REF!</definedName>
    <definedName name="b_ls" localSheetId="12">#REF!</definedName>
    <definedName name="b_ls" localSheetId="13">#REF!</definedName>
    <definedName name="b_ls">#REF!</definedName>
    <definedName name="b_neple2">#REF!</definedName>
    <definedName name="b_neple75">#REF!</definedName>
    <definedName name="b_p" localSheetId="9">#REF!</definedName>
    <definedName name="b_p" localSheetId="12">#REF!</definedName>
    <definedName name="b_p" localSheetId="13">#REF!</definedName>
    <definedName name="b_p">#REF!</definedName>
    <definedName name="b_paku">#REF!</definedName>
    <definedName name="b_pakuseng">#REF!</definedName>
    <definedName name="b_pasirbeton">#REF!</definedName>
    <definedName name="b_pasirpasang">#REF!</definedName>
    <definedName name="b_pasirpasangan">#REF!</definedName>
    <definedName name="b_pasirurug">#REF!</definedName>
    <definedName name="B_PC" localSheetId="9">#REF!</definedName>
    <definedName name="B_PC" localSheetId="12">#REF!</definedName>
    <definedName name="B_PC" localSheetId="13">#REF!</definedName>
    <definedName name="B_PC">#REF!</definedName>
    <definedName name="b_pcap" localSheetId="9">#REF!</definedName>
    <definedName name="b_pcap" localSheetId="12">#REF!</definedName>
    <definedName name="b_pcap" localSheetId="13">#REF!</definedName>
    <definedName name="b_pcap">#REF!</definedName>
    <definedName name="b_pelampung">#REF!</definedName>
    <definedName name="b_pit" localSheetId="9">#REF!</definedName>
    <definedName name="b_pit" localSheetId="12">#REF!</definedName>
    <definedName name="b_pit" localSheetId="13">#REF!</definedName>
    <definedName name="b_pit">#REF!</definedName>
    <definedName name="b_plamur">#REF!</definedName>
    <definedName name="B_PLAT" localSheetId="9">#REF!</definedName>
    <definedName name="B_PLAT" localSheetId="12">#REF!</definedName>
    <definedName name="B_PLAT" localSheetId="13">#REF!</definedName>
    <definedName name="B_PLAT">#REF!</definedName>
    <definedName name="B_PUTIH">#REF!</definedName>
    <definedName name="b_pvc">#REF!</definedName>
    <definedName name="b_pvc100">#REF!</definedName>
    <definedName name="b_pvc25">#REF!</definedName>
    <definedName name="b_pvc50">#REF!</definedName>
    <definedName name="b_pvc75">#REF!</definedName>
    <definedName name="b_saklar">#REF!</definedName>
    <definedName name="b_semen">#REF!</definedName>
    <definedName name="b_sengplat">#REF!</definedName>
    <definedName name="B_SLOOF" localSheetId="9">#REF!</definedName>
    <definedName name="B_SLOOF" localSheetId="12">#REF!</definedName>
    <definedName name="B_SLOOF" localSheetId="13">#REF!</definedName>
    <definedName name="B_SLOOF">#REF!</definedName>
    <definedName name="b_slu" localSheetId="9">#REF!</definedName>
    <definedName name="b_slu" localSheetId="12">#REF!</definedName>
    <definedName name="b_slu" localSheetId="13">#REF!</definedName>
    <definedName name="b_slu">#REF!</definedName>
    <definedName name="b_snai">#REF!</definedName>
    <definedName name="b_stop2">#REF!</definedName>
    <definedName name="b_stop75">#REF!</definedName>
    <definedName name="b_tanahpuru">#REF!</definedName>
    <definedName name="B_TANGGA" localSheetId="9">#REF!</definedName>
    <definedName name="B_TANGGA" localSheetId="12">#REF!</definedName>
    <definedName name="B_TANGGA" localSheetId="13">#REF!</definedName>
    <definedName name="B_TANGGA">#REF!</definedName>
    <definedName name="b_tba">#REF!</definedName>
    <definedName name="b_tg" localSheetId="9">#REF!</definedName>
    <definedName name="b_tg" localSheetId="12">#REF!</definedName>
    <definedName name="b_tg" localSheetId="13">#REF!</definedName>
    <definedName name="b_tg">#REF!</definedName>
    <definedName name="b_tiangpancang">#REF!</definedName>
    <definedName name="B_WALL" localSheetId="9">#REF!</definedName>
    <definedName name="B_WALL" localSheetId="12">#REF!</definedName>
    <definedName name="B_WALL" localSheetId="13">#REF!</definedName>
    <definedName name="B_WALL">#REF!</definedName>
    <definedName name="b_watermoor50">#REF!</definedName>
    <definedName name="b_watermoor75">#REF!</definedName>
    <definedName name="b0" localSheetId="9">#REF!</definedName>
    <definedName name="b0" localSheetId="12">#REF!</definedName>
    <definedName name="b0" localSheetId="13">#REF!</definedName>
    <definedName name="b0">#REF!</definedName>
    <definedName name="B1_" localSheetId="9">#REF!</definedName>
    <definedName name="B1_" localSheetId="12">#REF!</definedName>
    <definedName name="B1_" localSheetId="13">#REF!</definedName>
    <definedName name="B1_">#REF!</definedName>
    <definedName name="B10_" localSheetId="9">#REF!</definedName>
    <definedName name="B10_" localSheetId="12">#REF!</definedName>
    <definedName name="B10_" localSheetId="13">#REF!</definedName>
    <definedName name="B10_">#REF!</definedName>
    <definedName name="B11_" localSheetId="9">#REF!</definedName>
    <definedName name="B11_" localSheetId="12">#REF!</definedName>
    <definedName name="B11_" localSheetId="13">#REF!</definedName>
    <definedName name="B11_">#REF!</definedName>
    <definedName name="B12_" localSheetId="9">#REF!</definedName>
    <definedName name="B12_" localSheetId="12">#REF!</definedName>
    <definedName name="B12_" localSheetId="13">#REF!</definedName>
    <definedName name="B12_">#REF!</definedName>
    <definedName name="B13_" localSheetId="9">#REF!</definedName>
    <definedName name="B13_" localSheetId="12">#REF!</definedName>
    <definedName name="B13_" localSheetId="13">#REF!</definedName>
    <definedName name="B13_">#REF!</definedName>
    <definedName name="B2_" localSheetId="9">#REF!</definedName>
    <definedName name="B2_" localSheetId="12">#REF!</definedName>
    <definedName name="B2_" localSheetId="13">#REF!</definedName>
    <definedName name="B2_">#REF!</definedName>
    <definedName name="B3_" localSheetId="9">#REF!</definedName>
    <definedName name="B3_" localSheetId="12">#REF!</definedName>
    <definedName name="B3_" localSheetId="13">#REF!</definedName>
    <definedName name="B3_">#REF!</definedName>
    <definedName name="b3040b160" localSheetId="9">#REF!</definedName>
    <definedName name="b3040b160" localSheetId="12">#REF!</definedName>
    <definedName name="b3040b160" localSheetId="13">#REF!</definedName>
    <definedName name="b3040b160">#REF!</definedName>
    <definedName name="B31JIRAKREV" localSheetId="9">#REF!</definedName>
    <definedName name="B31JIRAKREV" localSheetId="12">#REF!</definedName>
    <definedName name="B31JIRAKREV" localSheetId="13">#REF!</definedName>
    <definedName name="B31JIRAKREV">#REF!</definedName>
    <definedName name="B4_" localSheetId="9">#REF!</definedName>
    <definedName name="B4_" localSheetId="12">#REF!</definedName>
    <definedName name="B4_" localSheetId="13">#REF!</definedName>
    <definedName name="B4_">#REF!</definedName>
    <definedName name="B41JIRAKREV" localSheetId="9">#REF!</definedName>
    <definedName name="B41JIRAKREV" localSheetId="12">#REF!</definedName>
    <definedName name="B41JIRAKREV" localSheetId="13">#REF!</definedName>
    <definedName name="B41JIRAKREV">#REF!</definedName>
    <definedName name="B41JIRAKREV1" localSheetId="9">#REF!</definedName>
    <definedName name="B41JIRAKREV1" localSheetId="12">#REF!</definedName>
    <definedName name="B41JIRAKREV1" localSheetId="13">#REF!</definedName>
    <definedName name="B41JIRAKREV1">#REF!</definedName>
    <definedName name="B42JIRAKREV" localSheetId="9">#REF!</definedName>
    <definedName name="B42JIRAKREV" localSheetId="12">#REF!</definedName>
    <definedName name="B42JIRAKREV" localSheetId="13">#REF!</definedName>
    <definedName name="B42JIRAKREV">#REF!</definedName>
    <definedName name="B5_" localSheetId="9">#REF!</definedName>
    <definedName name="B5_" localSheetId="12">#REF!</definedName>
    <definedName name="B5_" localSheetId="13">#REF!</definedName>
    <definedName name="B5_">#REF!</definedName>
    <definedName name="B5V1" localSheetId="9">#REF!</definedName>
    <definedName name="B5V1" localSheetId="12">#REF!</definedName>
    <definedName name="B5V1" localSheetId="13">#REF!</definedName>
    <definedName name="B5V1">#REF!</definedName>
    <definedName name="B6_" localSheetId="9">#REF!</definedName>
    <definedName name="B6_" localSheetId="12">#REF!</definedName>
    <definedName name="B6_" localSheetId="13">#REF!</definedName>
    <definedName name="B6_">#REF!</definedName>
    <definedName name="B7_" localSheetId="9">#REF!</definedName>
    <definedName name="B7_" localSheetId="12">#REF!</definedName>
    <definedName name="B7_" localSheetId="13">#REF!</definedName>
    <definedName name="B7_">#REF!</definedName>
    <definedName name="B8_" localSheetId="9">#REF!</definedName>
    <definedName name="B8_" localSheetId="12">#REF!</definedName>
    <definedName name="B8_" localSheetId="13">#REF!</definedName>
    <definedName name="B8_">#REF!</definedName>
    <definedName name="B9_" localSheetId="9">#REF!</definedName>
    <definedName name="B9_" localSheetId="12">#REF!</definedName>
    <definedName name="B9_" localSheetId="13">#REF!</definedName>
    <definedName name="B9_">#REF!</definedName>
    <definedName name="ba" localSheetId="9">#REF!</definedName>
    <definedName name="ba" localSheetId="12">#REF!</definedName>
    <definedName name="ba" localSheetId="13">#REF!</definedName>
    <definedName name="ba">#REF!</definedName>
    <definedName name="BA_BPP">#N/A</definedName>
    <definedName name="bab.4">#REF!</definedName>
    <definedName name="babekb" localSheetId="9">#REF!</definedName>
    <definedName name="babekb" localSheetId="12">#REF!</definedName>
    <definedName name="babekb" localSheetId="13">#REF!</definedName>
    <definedName name="babekb">#REF!</definedName>
    <definedName name="BABI">#REF!</definedName>
    <definedName name="baby">#REF!</definedName>
    <definedName name="BACK">#REF!</definedName>
    <definedName name="BACK_UP_OF_QUANTITY" localSheetId="9">#REF!</definedName>
    <definedName name="BACK_UP_OF_QUANTITY" localSheetId="12">#REF!</definedName>
    <definedName name="BACK_UP_OF_QUANTITY" localSheetId="13">#REF!</definedName>
    <definedName name="BACK_UP_OF_QUANTITY">#REF!</definedName>
    <definedName name="Backfill">#REF!</definedName>
    <definedName name="baf100d225">#REF!</definedName>
    <definedName name="baf100d45">#REF!</definedName>
    <definedName name="baf100d90">#REF!</definedName>
    <definedName name="baf150d45">#REF!</definedName>
    <definedName name="baf150d90">#REF!</definedName>
    <definedName name="baf150x90">#REF!</definedName>
    <definedName name="baf200d45">#REF!</definedName>
    <definedName name="baf200d90">#REF!</definedName>
    <definedName name="baf250d45">#REF!</definedName>
    <definedName name="baf250d90">#REF!</definedName>
    <definedName name="baf300d90">#REF!</definedName>
    <definedName name="baf75d225">#REF!</definedName>
    <definedName name="baf75d45">#REF!</definedName>
    <definedName name="baf75d90">#REF!</definedName>
    <definedName name="bafgip15090" localSheetId="9">#REF!</definedName>
    <definedName name="bafgip15090" localSheetId="12">#REF!</definedName>
    <definedName name="bafgip15090" localSheetId="13">#REF!</definedName>
    <definedName name="bafgip15090">#REF!</definedName>
    <definedName name="baggrekB">#REF!</definedName>
    <definedName name="baggrekunci">#REF!</definedName>
    <definedName name="baggretutup">#REF!</definedName>
    <definedName name="BAGIAN_1">#REF!</definedName>
    <definedName name="BAGIAN_1_1" localSheetId="9">#REF!</definedName>
    <definedName name="BAGIAN_1_1" localSheetId="12">#REF!</definedName>
    <definedName name="BAGIAN_1_1" localSheetId="13">#REF!</definedName>
    <definedName name="BAGIAN_1_1">#REF!</definedName>
    <definedName name="BAGIAN_1_2" localSheetId="9">#REF!</definedName>
    <definedName name="BAGIAN_1_2" localSheetId="12">#REF!</definedName>
    <definedName name="BAGIAN_1_2" localSheetId="13">#REF!</definedName>
    <definedName name="BAGIAN_1_2">#REF!</definedName>
    <definedName name="BAGIAN_1_4" localSheetId="9">#REF!</definedName>
    <definedName name="BAGIAN_1_4" localSheetId="12">#REF!</definedName>
    <definedName name="BAGIAN_1_4" localSheetId="13">#REF!</definedName>
    <definedName name="BAGIAN_1_4">#REF!</definedName>
    <definedName name="BAGIAN_1_6" localSheetId="9">#REF!</definedName>
    <definedName name="BAGIAN_1_6" localSheetId="12">#REF!</definedName>
    <definedName name="BAGIAN_1_6" localSheetId="13">#REF!</definedName>
    <definedName name="BAGIAN_1_6">#REF!</definedName>
    <definedName name="BAGIAN_1_8" localSheetId="9">#REF!</definedName>
    <definedName name="BAGIAN_1_8" localSheetId="12">#REF!</definedName>
    <definedName name="BAGIAN_1_8" localSheetId="13">#REF!</definedName>
    <definedName name="BAGIAN_1_8">#REF!</definedName>
    <definedName name="BAGIAN_1_8_2" localSheetId="9">#REF!</definedName>
    <definedName name="BAGIAN_1_8_2" localSheetId="12">#REF!</definedName>
    <definedName name="BAGIAN_1_8_2" localSheetId="13">#REF!</definedName>
    <definedName name="BAGIAN_1_8_2">#REF!</definedName>
    <definedName name="BAGIAN_1_8_3" localSheetId="9">#REF!</definedName>
    <definedName name="BAGIAN_1_8_3" localSheetId="12">#REF!</definedName>
    <definedName name="BAGIAN_1_8_3" localSheetId="13">#REF!</definedName>
    <definedName name="BAGIAN_1_8_3">#REF!</definedName>
    <definedName name="BAGIAN_1_9" localSheetId="9">#REF!</definedName>
    <definedName name="BAGIAN_1_9" localSheetId="12">#REF!</definedName>
    <definedName name="BAGIAN_1_9" localSheetId="13">#REF!</definedName>
    <definedName name="BAGIAN_1_9">#REF!</definedName>
    <definedName name="BAGIAN_1_9_2" localSheetId="9">#REF!</definedName>
    <definedName name="BAGIAN_1_9_2" localSheetId="12">#REF!</definedName>
    <definedName name="BAGIAN_1_9_2" localSheetId="13">#REF!</definedName>
    <definedName name="BAGIAN_1_9_2">#REF!</definedName>
    <definedName name="BAGIAN_1_9_3" localSheetId="9">#REF!</definedName>
    <definedName name="BAGIAN_1_9_3" localSheetId="12">#REF!</definedName>
    <definedName name="BAGIAN_1_9_3" localSheetId="13">#REF!</definedName>
    <definedName name="BAGIAN_1_9_3">#REF!</definedName>
    <definedName name="BAGPRO">#REF!</definedName>
    <definedName name="BAHAN" localSheetId="9">#REF!</definedName>
    <definedName name="BAHAN" localSheetId="12">#REF!</definedName>
    <definedName name="BAHAN" localSheetId="14">#REF!</definedName>
    <definedName name="BAHAN" localSheetId="11">#REF!</definedName>
    <definedName name="BAHAN" localSheetId="10">#REF!</definedName>
    <definedName name="BAHAN" localSheetId="7">#REF!</definedName>
    <definedName name="BAHAN" localSheetId="8">#REF!</definedName>
    <definedName name="BAHAN" localSheetId="13">#REF!</definedName>
    <definedName name="BAHAN">#REF!</definedName>
    <definedName name="BAHAN?">#REF!</definedName>
    <definedName name="bahan_6">#REF!</definedName>
    <definedName name="bahan_8">#REF!</definedName>
    <definedName name="bahan_8_6">#REF!</definedName>
    <definedName name="BAHAN_ALAT">#REF!</definedName>
    <definedName name="bahan_batu1.2">#REF!</definedName>
    <definedName name="bahan_batu2.3">#REF!</definedName>
    <definedName name="bahan_batu3.4">#REF!</definedName>
    <definedName name="bahan_bekesting">#REF!</definedName>
    <definedName name="bahan_besibeton">#REF!</definedName>
    <definedName name="bahan_karung">#REF!</definedName>
    <definedName name="bahan_karungplastik">#REF!</definedName>
    <definedName name="bahan_kawatberonjong">#REF!</definedName>
    <definedName name="bahan_kawatgalvanis">#REF!</definedName>
    <definedName name="bahan_pasir">#REF!</definedName>
    <definedName name="bahan_plastik">#REF!</definedName>
    <definedName name="bahan_plastikhitam">#REF!</definedName>
    <definedName name="bahan_pompa">#REF!</definedName>
    <definedName name="bahan_psbeton">#REF!</definedName>
    <definedName name="bahan_tanahtimbunan">#REF!</definedName>
    <definedName name="BAHAN1" localSheetId="9">#REF!</definedName>
    <definedName name="BAHAN1" localSheetId="12">#REF!</definedName>
    <definedName name="BAHAN1" localSheetId="13">#REF!</definedName>
    <definedName name="BAHAN1">#REF!</definedName>
    <definedName name="bahan175">#REF!</definedName>
    <definedName name="BAHAN2" localSheetId="9">#REF!</definedName>
    <definedName name="BAHAN2" localSheetId="12">#REF!</definedName>
    <definedName name="BAHAN2" localSheetId="13">#REF!</definedName>
    <definedName name="BAHAN2">#REF!</definedName>
    <definedName name="bahan225">#REF!</definedName>
    <definedName name="BAHAN3" localSheetId="9">#REF!</definedName>
    <definedName name="BAHAN3" localSheetId="12">#REF!</definedName>
    <definedName name="BAHAN3" localSheetId="13">#REF!</definedName>
    <definedName name="BAHAN3">#REF!</definedName>
    <definedName name="BAHAN321" localSheetId="9">#REF!</definedName>
    <definedName name="BAHAN321" localSheetId="12">#REF!</definedName>
    <definedName name="BAHAN321" localSheetId="13">#REF!</definedName>
    <definedName name="BAHAN321">#REF!</definedName>
    <definedName name="BAHAN511A" localSheetId="9">#REF!</definedName>
    <definedName name="BAHAN511A" localSheetId="12">#REF!</definedName>
    <definedName name="BAHAN511A" localSheetId="13">#REF!</definedName>
    <definedName name="BAHAN511A">#REF!</definedName>
    <definedName name="BAHAN512A" localSheetId="9">#REF!</definedName>
    <definedName name="BAHAN512A" localSheetId="12">#REF!</definedName>
    <definedName name="BAHAN512A" localSheetId="13">#REF!</definedName>
    <definedName name="BAHAN512A">#REF!</definedName>
    <definedName name="BAHAN521" localSheetId="9">#REF!</definedName>
    <definedName name="BAHAN521" localSheetId="12">#REF!</definedName>
    <definedName name="BAHAN521" localSheetId="13">#REF!</definedName>
    <definedName name="BAHAN521">#REF!</definedName>
    <definedName name="BAHAN611A" localSheetId="9">#REF!</definedName>
    <definedName name="BAHAN611A" localSheetId="12">#REF!</definedName>
    <definedName name="BAHAN611A" localSheetId="13">#REF!</definedName>
    <definedName name="BAHAN611A">#REF!</definedName>
    <definedName name="BAHAN611B" localSheetId="9">#REF!</definedName>
    <definedName name="BAHAN611B" localSheetId="12">#REF!</definedName>
    <definedName name="BAHAN611B" localSheetId="13">#REF!</definedName>
    <definedName name="BAHAN611B">#REF!</definedName>
    <definedName name="BAHAN753A" localSheetId="9">#REF!</definedName>
    <definedName name="BAHAN753A" localSheetId="12">#REF!</definedName>
    <definedName name="BAHAN753A" localSheetId="13">#REF!</definedName>
    <definedName name="BAHAN753A">#REF!</definedName>
    <definedName name="BAHAN753B" localSheetId="9">#REF!</definedName>
    <definedName name="BAHAN753B" localSheetId="12">#REF!</definedName>
    <definedName name="BAHAN753B" localSheetId="13">#REF!</definedName>
    <definedName name="BAHAN753B">#REF!</definedName>
    <definedName name="BAHAN818A" localSheetId="9">#REF!</definedName>
    <definedName name="BAHAN818A" localSheetId="12">#REF!</definedName>
    <definedName name="BAHAN818A" localSheetId="13">#REF!</definedName>
    <definedName name="BAHAN818A">#REF!</definedName>
    <definedName name="BAHAN818B" localSheetId="9">#REF!</definedName>
    <definedName name="BAHAN818B" localSheetId="12">#REF!</definedName>
    <definedName name="BAHAN818B" localSheetId="13">#REF!</definedName>
    <definedName name="BAHAN818B">#REF!</definedName>
    <definedName name="BAHAN819A" localSheetId="9">#REF!</definedName>
    <definedName name="BAHAN819A" localSheetId="12">#REF!</definedName>
    <definedName name="BAHAN819A" localSheetId="13">#REF!</definedName>
    <definedName name="BAHAN819A">#REF!</definedName>
    <definedName name="bahanbesi">#REF!</definedName>
    <definedName name="bahane" localSheetId="9">#REF!</definedName>
    <definedName name="bahane" localSheetId="12">#REF!</definedName>
    <definedName name="bahane" localSheetId="13">#REF!</definedName>
    <definedName name="bahane">#REF!</definedName>
    <definedName name="bahanpapan">#REF!</definedName>
    <definedName name="bahanstoot">#REF!</definedName>
    <definedName name="BAHU">#REF!</definedName>
    <definedName name="Baja">#REF!</definedName>
    <definedName name="Baja_Canal_U_50.38.5" localSheetId="9">#REF!</definedName>
    <definedName name="Baja_Canal_U_50.38.5" localSheetId="12">#REF!</definedName>
    <definedName name="Baja_Canal_U_50.38.5" localSheetId="13">#REF!</definedName>
    <definedName name="Baja_Canal_U_50.38.5">#REF!</definedName>
    <definedName name="bajaringan">#REF!</definedName>
    <definedName name="bajastruktur350" localSheetId="9">#REF!</definedName>
    <definedName name="bajastruktur350" localSheetId="12">#REF!</definedName>
    <definedName name="bajastruktur350" localSheetId="13">#REF!</definedName>
    <definedName name="bajastruktur350">#REF!</definedName>
    <definedName name="bajatul" localSheetId="9">#REF!</definedName>
    <definedName name="bajatul" localSheetId="12">#REF!</definedName>
    <definedName name="bajatul" localSheetId="13">#REF!</definedName>
    <definedName name="bajatul">#REF!</definedName>
    <definedName name="bajatulangan">#REF!</definedName>
    <definedName name="BAK">#REF!</definedName>
    <definedName name="Bak_air_fiber_glass_1m" localSheetId="9">#REF!</definedName>
    <definedName name="Bak_air_fiber_glass_1m" localSheetId="12">#REF!</definedName>
    <definedName name="Bak_air_fiber_glass_1m" localSheetId="13">#REF!</definedName>
    <definedName name="Bak_air_fiber_glass_1m">#REF!</definedName>
    <definedName name="Bak_mandi_fiber_glass_50x50x50_lapis_porselin" localSheetId="9">#REF!</definedName>
    <definedName name="Bak_mandi_fiber_glass_50x50x50_lapis_porselin" localSheetId="12">#REF!</definedName>
    <definedName name="Bak_mandi_fiber_glass_50x50x50_lapis_porselin" localSheetId="13">#REF!</definedName>
    <definedName name="Bak_mandi_fiber_glass_50x50x50_lapis_porselin">#REF!</definedName>
    <definedName name="Bak_Septictank" localSheetId="9">#REF!</definedName>
    <definedName name="Bak_Septictank" localSheetId="12">#REF!</definedName>
    <definedName name="Bak_Septictank" localSheetId="13">#REF!</definedName>
    <definedName name="Bak_Septictank">#REF!</definedName>
    <definedName name="bakair" localSheetId="9">#REF!</definedName>
    <definedName name="bakair" localSheetId="12">#REF!</definedName>
    <definedName name="bakair" localSheetId="13">#REF!</definedName>
    <definedName name="bakair">#REF!</definedName>
    <definedName name="bakcp">#REF!</definedName>
    <definedName name="bakcuci">#REF!</definedName>
    <definedName name="bakkm">#REF!</definedName>
    <definedName name="bakmandi">#REF!</definedName>
    <definedName name="bakmandi_1">#REF!</definedName>
    <definedName name="bakrie">#REF!</definedName>
    <definedName name="baks">#REF!</definedName>
    <definedName name="baks_6">#REF!</definedName>
    <definedName name="baksampahangkut" localSheetId="9">#REF!</definedName>
    <definedName name="baksampahangkut" localSheetId="12">#REF!</definedName>
    <definedName name="baksampahangkut" localSheetId="13">#REF!</definedName>
    <definedName name="baksampahangkut">#REF!</definedName>
    <definedName name="baktransfer">#REF!</definedName>
    <definedName name="baktraso" localSheetId="9">#REF!</definedName>
    <definedName name="baktraso" localSheetId="12">#REF!</definedName>
    <definedName name="baktraso" localSheetId="13">#REF!</definedName>
    <definedName name="baktraso">#REF!</definedName>
    <definedName name="BAL">#REF!</definedName>
    <definedName name="ball" localSheetId="9">#REF!</definedName>
    <definedName name="ball" localSheetId="12">#REF!</definedName>
    <definedName name="ball" localSheetId="13">#REF!</definedName>
    <definedName name="ball">#REF!</definedName>
    <definedName name="ballvalve">#REF!</definedName>
    <definedName name="balok" localSheetId="9">#REF!</definedName>
    <definedName name="balok" localSheetId="12">#REF!</definedName>
    <definedName name="balok" localSheetId="13">#REF!</definedName>
    <definedName name="balok">#REF!</definedName>
    <definedName name="balok.ges" localSheetId="9">#REF!</definedName>
    <definedName name="balok.ges" localSheetId="12">#REF!</definedName>
    <definedName name="balok.ges" localSheetId="13">#REF!</definedName>
    <definedName name="balok.ges">#REF!</definedName>
    <definedName name="Balok_borneo">#REF!</definedName>
    <definedName name="BALOK_KAMPER">#REF!</definedName>
    <definedName name="balok_kayu_borneo" localSheetId="9">#REF!</definedName>
    <definedName name="balok_kayu_borneo" localSheetId="12">#REF!</definedName>
    <definedName name="balok_kayu_borneo" localSheetId="13">#REF!</definedName>
    <definedName name="balok_kayu_borneo">#REF!</definedName>
    <definedName name="BALOK_KRUING">#REF!</definedName>
    <definedName name="BALOK1">#REF!</definedName>
    <definedName name="balok1013">#REF!</definedName>
    <definedName name="balok1520">#REF!</definedName>
    <definedName name="balok1525">#REF!</definedName>
    <definedName name="balok2">#REF!</definedName>
    <definedName name="balok225" localSheetId="9">#REF!</definedName>
    <definedName name="balok225" localSheetId="12">#REF!</definedName>
    <definedName name="balok225" localSheetId="13">#REF!</definedName>
    <definedName name="balok225">#REF!</definedName>
    <definedName name="balok3">#REF!</definedName>
    <definedName name="balok4">#REF!</definedName>
    <definedName name="balok616cempaka">#REF!</definedName>
    <definedName name="balokatap">#REF!</definedName>
    <definedName name="balokbanio">#REF!</definedName>
    <definedName name="balokbebas" localSheetId="9">#REF!</definedName>
    <definedName name="balokbebas" localSheetId="12">#REF!</definedName>
    <definedName name="balokbebas" localSheetId="13">#REF!</definedName>
    <definedName name="balokbebas">#REF!</definedName>
    <definedName name="balokklas4">#REF!</definedName>
    <definedName name="balokkyklasiii">#REF!</definedName>
    <definedName name="baloklanan">#REF!</definedName>
    <definedName name="baloklantai">#REF!</definedName>
    <definedName name="balokloteng">#REF!</definedName>
    <definedName name="balokrikir">#REF!</definedName>
    <definedName name="baloktimbalun">#REF!</definedName>
    <definedName name="BALT" localSheetId="9">#REF!</definedName>
    <definedName name="BALT" localSheetId="12">#REF!</definedName>
    <definedName name="BALT" localSheetId="14">#REF!</definedName>
    <definedName name="BALT" localSheetId="11">#REF!</definedName>
    <definedName name="BALT" localSheetId="10">#REF!</definedName>
    <definedName name="BALT" localSheetId="7">#REF!</definedName>
    <definedName name="BALT" localSheetId="8">#REF!</definedName>
    <definedName name="BALT" localSheetId="13">#REF!</definedName>
    <definedName name="BALT">#REF!</definedName>
    <definedName name="bambu">#REF!</definedName>
    <definedName name="Bambu_dia._5_7_cm">#REF!</definedName>
    <definedName name="bangciti">#REF!</definedName>
    <definedName name="BANGSAT">#REF!</definedName>
    <definedName name="BANK">#REF!</definedName>
    <definedName name="bar" localSheetId="9">#REF!</definedName>
    <definedName name="bar" localSheetId="12">#REF!</definedName>
    <definedName name="bar" localSheetId="13">#REF!</definedName>
    <definedName name="bar">#REF!</definedName>
    <definedName name="bar_bender" localSheetId="9">#REF!</definedName>
    <definedName name="bar_bender" localSheetId="12">#REF!</definedName>
    <definedName name="bar_bender" localSheetId="13">#REF!</definedName>
    <definedName name="bar_bender">#REF!</definedName>
    <definedName name="bar_cutter" localSheetId="9">#REF!</definedName>
    <definedName name="bar_cutter" localSheetId="12">#REF!</definedName>
    <definedName name="bar_cutter" localSheetId="13">#REF!</definedName>
    <definedName name="bar_cutter">#REF!</definedName>
    <definedName name="barbocell">#REF!</definedName>
    <definedName name="BARU">#REF!</definedName>
    <definedName name="bas" localSheetId="9">#REF!</definedName>
    <definedName name="bas" localSheetId="12">#REF!</definedName>
    <definedName name="bas" localSheetId="13">#REF!</definedName>
    <definedName name="bas">#REF!</definedName>
    <definedName name="basaom" localSheetId="9">#REF!</definedName>
    <definedName name="basaom" localSheetId="12">#REF!</definedName>
    <definedName name="basaom" localSheetId="13">#REF!</definedName>
    <definedName name="basaom">#REF!</definedName>
    <definedName name="basdim" localSheetId="9">#REF!</definedName>
    <definedName name="basdim" localSheetId="12">#REF!</definedName>
    <definedName name="basdim" localSheetId="13">#REF!</definedName>
    <definedName name="basdim">#REF!</definedName>
    <definedName name="basdoc" localSheetId="9">#REF!</definedName>
    <definedName name="basdoc" localSheetId="12">#REF!</definedName>
    <definedName name="basdoc" localSheetId="13">#REF!</definedName>
    <definedName name="basdoc">#REF!</definedName>
    <definedName name="base" localSheetId="9">#REF!</definedName>
    <definedName name="base" localSheetId="12">#REF!</definedName>
    <definedName name="base" localSheetId="14">#REF!</definedName>
    <definedName name="base" localSheetId="11">#REF!</definedName>
    <definedName name="base" localSheetId="10">#REF!</definedName>
    <definedName name="base" localSheetId="7">#REF!</definedName>
    <definedName name="base" localSheetId="8">#REF!</definedName>
    <definedName name="base" localSheetId="13">#REF!</definedName>
    <definedName name="base">#REF!</definedName>
    <definedName name="Base_camp_distance">#REF!</definedName>
    <definedName name="base_plate" localSheetId="9">#REF!</definedName>
    <definedName name="base_plate" localSheetId="12">#REF!</definedName>
    <definedName name="base_plate" localSheetId="13">#REF!</definedName>
    <definedName name="base_plate">#REF!</definedName>
    <definedName name="BaseA" localSheetId="9">#REF!</definedName>
    <definedName name="BaseA" localSheetId="12">#REF!</definedName>
    <definedName name="BaseA" localSheetId="14">#REF!</definedName>
    <definedName name="BaseA" localSheetId="11">#REF!</definedName>
    <definedName name="BaseA" localSheetId="10">#REF!</definedName>
    <definedName name="BaseA" localSheetId="7">#REF!</definedName>
    <definedName name="BaseA" localSheetId="8">#REF!</definedName>
    <definedName name="BaseA" localSheetId="13">#REF!</definedName>
    <definedName name="BaseA">#REF!</definedName>
    <definedName name="BaseB" localSheetId="9">#REF!</definedName>
    <definedName name="BaseB" localSheetId="12">#REF!</definedName>
    <definedName name="BaseB" localSheetId="14">#REF!</definedName>
    <definedName name="BaseB" localSheetId="11">#REF!</definedName>
    <definedName name="BaseB" localSheetId="10">#REF!</definedName>
    <definedName name="BaseB" localSheetId="7">#REF!</definedName>
    <definedName name="BaseB" localSheetId="8">#REF!</definedName>
    <definedName name="BaseB" localSheetId="13">#REF!</definedName>
    <definedName name="BaseB">#REF!</definedName>
    <definedName name="BaseC" localSheetId="9">#REF!</definedName>
    <definedName name="BaseC" localSheetId="12">#REF!</definedName>
    <definedName name="BaseC" localSheetId="14">#REF!</definedName>
    <definedName name="BaseC" localSheetId="11">#REF!</definedName>
    <definedName name="BaseC" localSheetId="10">#REF!</definedName>
    <definedName name="BaseC" localSheetId="7">#REF!</definedName>
    <definedName name="BaseC" localSheetId="8">#REF!</definedName>
    <definedName name="BaseC" localSheetId="13">#REF!</definedName>
    <definedName name="BaseC">#REF!</definedName>
    <definedName name="BASECAMP">#REF!</definedName>
    <definedName name="basement" localSheetId="9">#REF!</definedName>
    <definedName name="basement" localSheetId="12">#REF!</definedName>
    <definedName name="basement" localSheetId="13">#REF!</definedName>
    <definedName name="basement">#REF!</definedName>
    <definedName name="basepanitia">#REF!</definedName>
    <definedName name="basfs" localSheetId="9">#REF!</definedName>
    <definedName name="basfs" localSheetId="12">#REF!</definedName>
    <definedName name="basfs" localSheetId="13">#REF!</definedName>
    <definedName name="basfs">#REF!</definedName>
    <definedName name="basi" localSheetId="9">#REF!</definedName>
    <definedName name="basi" localSheetId="12">#REF!</definedName>
    <definedName name="basi" localSheetId="13">#REF!</definedName>
    <definedName name="basi">#REF!</definedName>
    <definedName name="BASIC" localSheetId="9">#REF!</definedName>
    <definedName name="BASIC" localSheetId="12">#REF!</definedName>
    <definedName name="BASIC" localSheetId="14">#REF!</definedName>
    <definedName name="BASIC" localSheetId="11">#REF!</definedName>
    <definedName name="BASIC" localSheetId="10">#REF!</definedName>
    <definedName name="BASIC" localSheetId="7">#REF!</definedName>
    <definedName name="BASIC" localSheetId="8">#REF!</definedName>
    <definedName name="BASIC" localSheetId="13">#REF!</definedName>
    <definedName name="BASIC">#REF!</definedName>
    <definedName name="Basic_Price">#REF!</definedName>
    <definedName name="BASICHD" localSheetId="9">#REF!</definedName>
    <definedName name="BASICHD" localSheetId="12">#REF!</definedName>
    <definedName name="BASICHD" localSheetId="14">#REF!</definedName>
    <definedName name="BASICHD" localSheetId="11">#REF!</definedName>
    <definedName name="BASICHD" localSheetId="10">#REF!</definedName>
    <definedName name="BASICHD" localSheetId="7">#REF!</definedName>
    <definedName name="BASICHD" localSheetId="8">#REF!</definedName>
    <definedName name="BASICHD" localSheetId="13">#REF!</definedName>
    <definedName name="BASICHD">#REF!</definedName>
    <definedName name="basitc" localSheetId="9">#REF!</definedName>
    <definedName name="basitc" localSheetId="12">#REF!</definedName>
    <definedName name="basitc" localSheetId="13">#REF!</definedName>
    <definedName name="basitc">#REF!</definedName>
    <definedName name="baspalcurah">#REF!</definedName>
    <definedName name="baspalt">#REF!</definedName>
    <definedName name="baspbakrie4" localSheetId="9">#REF!</definedName>
    <definedName name="baspbakrie4" localSheetId="12">#REF!</definedName>
    <definedName name="baspbakrie4" localSheetId="13">#REF!</definedName>
    <definedName name="baspbakrie4">#REF!</definedName>
    <definedName name="basrtu" localSheetId="9">#REF!</definedName>
    <definedName name="basrtu" localSheetId="12">#REF!</definedName>
    <definedName name="basrtu" localSheetId="13">#REF!</definedName>
    <definedName name="basrtu">#REF!</definedName>
    <definedName name="bastw" localSheetId="9">#REF!</definedName>
    <definedName name="bastw" localSheetId="12">#REF!</definedName>
    <definedName name="bastw" localSheetId="13">#REF!</definedName>
    <definedName name="bastw">#REF!</definedName>
    <definedName name="BATA">#REF!</definedName>
    <definedName name="bata_1">#REF!</definedName>
    <definedName name="Bata_Merah">#REF!</definedName>
    <definedName name="bata1">#REF!</definedName>
    <definedName name="bata1212">#REF!</definedName>
    <definedName name="bata1214">#REF!</definedName>
    <definedName name="bata13">#REF!</definedName>
    <definedName name="bata15">#REF!</definedName>
    <definedName name="Bata2">#REF!</definedName>
    <definedName name="bata40">#REF!</definedName>
    <definedName name="bataco" localSheetId="9">#REF!</definedName>
    <definedName name="bataco" localSheetId="12">#REF!</definedName>
    <definedName name="bataco" localSheetId="13">#REF!</definedName>
    <definedName name="bataco">#REF!</definedName>
    <definedName name="batacob">#REF!</definedName>
    <definedName name="batacok">#REF!</definedName>
    <definedName name="Batako">#REF!</definedName>
    <definedName name="batamerah">#REF!</definedName>
    <definedName name="BatAp">#REF!</definedName>
    <definedName name="BATAS" localSheetId="9">#REF!</definedName>
    <definedName name="BATAS" localSheetId="12">#REF!</definedName>
    <definedName name="BATAS" localSheetId="14">#REF!</definedName>
    <definedName name="BATAS" localSheetId="11">#REF!</definedName>
    <definedName name="BATAS" localSheetId="10">#REF!</definedName>
    <definedName name="BATAS" localSheetId="7">#REF!</definedName>
    <definedName name="BATAS" localSheetId="8">#REF!</definedName>
    <definedName name="BATAS" localSheetId="13">#REF!</definedName>
    <definedName name="BATAS">#REF!</definedName>
    <definedName name="batch">#REF!</definedName>
    <definedName name="bathtub" localSheetId="9">#REF!</definedName>
    <definedName name="bathtub" localSheetId="12">#REF!</definedName>
    <definedName name="bathtub" localSheetId="13">#REF!</definedName>
    <definedName name="bathtub">#REF!</definedName>
    <definedName name="BATU">#REF!</definedName>
    <definedName name="batu.jogja" localSheetId="9">#REF!</definedName>
    <definedName name="batu.jogja" localSheetId="12">#REF!</definedName>
    <definedName name="batu.jogja" localSheetId="13">#REF!</definedName>
    <definedName name="batu.jogja">#REF!</definedName>
    <definedName name="batu_apung" localSheetId="9">#REF!</definedName>
    <definedName name="batu_apung" localSheetId="12">#REF!</definedName>
    <definedName name="batu_apung" localSheetId="13">#REF!</definedName>
    <definedName name="batu_apung">#REF!</definedName>
    <definedName name="BATU_BATA">#REF!</definedName>
    <definedName name="Batu_bata_besar">#REF!</definedName>
    <definedName name="Batu_bata_kecil">#REF!</definedName>
    <definedName name="Batu_belah" localSheetId="9">#REF!</definedName>
    <definedName name="Batu_belah" localSheetId="12">#REF!</definedName>
    <definedName name="Batu_belah" localSheetId="13">#REF!</definedName>
    <definedName name="Batu_belah">#REF!</definedName>
    <definedName name="Batu_belah___kali">#REF!</definedName>
    <definedName name="batu_candi" localSheetId="9">#REF!</definedName>
    <definedName name="batu_candi" localSheetId="12">#REF!</definedName>
    <definedName name="batu_candi" localSheetId="13">#REF!</definedName>
    <definedName name="batu_candi">#REF!</definedName>
    <definedName name="Batu_Cor_0__5__1">#REF!</definedName>
    <definedName name="Batu_Cor_1_2">#REF!</definedName>
    <definedName name="Batu_Cor_2_3">#REF!</definedName>
    <definedName name="Batu_Cor_3_5">#REF!</definedName>
    <definedName name="Batu_Cor_5_7">#REF!</definedName>
    <definedName name="Batu_Gunung">#REF!</definedName>
    <definedName name="Batu_kacang">#REF!</definedName>
    <definedName name="Batu_kali">#REF!</definedName>
    <definedName name="Batu_pecah_0_5___1">#REF!</definedName>
    <definedName name="Batu_pecah_1_2">#REF!</definedName>
    <definedName name="Batu_pecah_2_3">#REF!</definedName>
    <definedName name="Batu_pecah_3_5">#REF!</definedName>
    <definedName name="Batu_pecah_5_7">#REF!</definedName>
    <definedName name="Batu_split_2_3">#REF!</definedName>
    <definedName name="batu_tempel" localSheetId="9">#REF!</definedName>
    <definedName name="batu_tempel" localSheetId="12">#REF!</definedName>
    <definedName name="batu_tempel" localSheetId="13">#REF!</definedName>
    <definedName name="batu_tempel">#REF!</definedName>
    <definedName name="batu1">#REF!</definedName>
    <definedName name="batu2">#REF!</definedName>
    <definedName name="batu3">#REF!</definedName>
    <definedName name="BATUALAM" localSheetId="9">#REF!</definedName>
    <definedName name="BATUALAM" localSheetId="12">#REF!</definedName>
    <definedName name="BATUALAM" localSheetId="14">#REF!</definedName>
    <definedName name="BATUALAM" localSheetId="11">#REF!</definedName>
    <definedName name="BATUALAM" localSheetId="10">#REF!</definedName>
    <definedName name="BATUALAM" localSheetId="7">#REF!</definedName>
    <definedName name="BATUALAM" localSheetId="8">#REF!</definedName>
    <definedName name="BATUALAM" localSheetId="13">#REF!</definedName>
    <definedName name="batualam">#REF!</definedName>
    <definedName name="batubat" localSheetId="9">#REF!</definedName>
    <definedName name="batubat" localSheetId="12">#REF!</definedName>
    <definedName name="batubat" localSheetId="13">#REF!</definedName>
    <definedName name="batubat">#REF!</definedName>
    <definedName name="batubata">#REF!</definedName>
    <definedName name="batubel" localSheetId="9">#REF!</definedName>
    <definedName name="batubel" localSheetId="12">#REF!</definedName>
    <definedName name="batubel" localSheetId="13">#REF!</definedName>
    <definedName name="batubel">#REF!</definedName>
    <definedName name="Batubelah">#REF!</definedName>
    <definedName name="batukali">#REF!</definedName>
    <definedName name="batukali2">#REF!</definedName>
    <definedName name="batumuka">#REF!</definedName>
    <definedName name="batupecah">#REF!</definedName>
    <definedName name="batupecah13">#REF!</definedName>
    <definedName name="batupecah23">#REF!</definedName>
    <definedName name="batupecah35">#REF!</definedName>
    <definedName name="batupecah57">#REF!</definedName>
    <definedName name="batuslate">#REF!</definedName>
    <definedName name="batutempel">#REF!</definedName>
    <definedName name="baut">#REF!</definedName>
    <definedName name="baut343">#REF!</definedName>
    <definedName name="baut383">#REF!</definedName>
    <definedName name="baut583">#REF!</definedName>
    <definedName name="bautasb" localSheetId="9">#REF!</definedName>
    <definedName name="bautasb" localSheetId="12">#REF!</definedName>
    <definedName name="bautasb" localSheetId="13">#REF!</definedName>
    <definedName name="bautasb">#REF!</definedName>
    <definedName name="bautbgl" localSheetId="9">#REF!</definedName>
    <definedName name="bautbgl" localSheetId="12">#REF!</definedName>
    <definedName name="bautbgl" localSheetId="13">#REF!</definedName>
    <definedName name="bautbgl">#REF!</definedName>
    <definedName name="bautmoor100">#REF!</definedName>
    <definedName name="bautmoor50">#REF!</definedName>
    <definedName name="bautmoor75">#REF!</definedName>
    <definedName name="bautmur12">#REF!</definedName>
    <definedName name="bautmur16">#REF!</definedName>
    <definedName name="BAX" localSheetId="9">#REF!</definedName>
    <definedName name="BAX" localSheetId="12">#REF!</definedName>
    <definedName name="BAX" localSheetId="14">#REF!</definedName>
    <definedName name="BAX" localSheetId="11">#REF!</definedName>
    <definedName name="BAX" localSheetId="10">#REF!</definedName>
    <definedName name="BAX" localSheetId="7">#REF!</definedName>
    <definedName name="BAX" localSheetId="8">#REF!</definedName>
    <definedName name="BAX" localSheetId="13">#REF!</definedName>
    <definedName name="BAX">#REF!</definedName>
    <definedName name="bb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>#REF!</definedName>
    <definedName name="bb.05">#REF!</definedName>
    <definedName name="bb.1">#REF!</definedName>
    <definedName name="bb.10">#REF!</definedName>
    <definedName name="bb.2">#REF!</definedName>
    <definedName name="bb.3">#REF!</definedName>
    <definedName name="bb.5">#REF!</definedName>
    <definedName name="BB_05">#REF!</definedName>
    <definedName name="bbalok" localSheetId="9">#REF!</definedName>
    <definedName name="bbalok" localSheetId="12">#REF!</definedName>
    <definedName name="bbalok" localSheetId="13">#REF!</definedName>
    <definedName name="bbalok">#REF!</definedName>
    <definedName name="bbalok_6" localSheetId="9">#REF!</definedName>
    <definedName name="bbalok_6" localSheetId="12">#REF!</definedName>
    <definedName name="bbalok_6" localSheetId="13">#REF!</definedName>
    <definedName name="bbalok_6">#REF!</definedName>
    <definedName name="bbalpres" localSheetId="9">#REF!</definedName>
    <definedName name="bbalpres" localSheetId="12">#REF!</definedName>
    <definedName name="bbalpres" localSheetId="13">#REF!</definedName>
    <definedName name="bbalpres">#REF!</definedName>
    <definedName name="bbambu">#REF!</definedName>
    <definedName name="bbasbes" localSheetId="9">#REF!</definedName>
    <definedName name="bbasbes" localSheetId="12">#REF!</definedName>
    <definedName name="bbasbes" localSheetId="13">#REF!</definedName>
    <definedName name="bbasbes">#REF!</definedName>
    <definedName name="BBASE" localSheetId="9">#REF!</definedName>
    <definedName name="BBASE" localSheetId="12">#REF!</definedName>
    <definedName name="BBASE" localSheetId="14">#REF!</definedName>
    <definedName name="BBASE" localSheetId="11">#REF!</definedName>
    <definedName name="BBASE" localSheetId="10">#REF!</definedName>
    <definedName name="BBASE" localSheetId="7">#REF!</definedName>
    <definedName name="BBASE" localSheetId="8">#REF!</definedName>
    <definedName name="BBASE" localSheetId="13">#REF!</definedName>
    <definedName name="BBASE">#REF!</definedName>
    <definedName name="bbasgel">#REF!</definedName>
    <definedName name="bbata">#REF!</definedName>
    <definedName name="bbata_6">#REF!</definedName>
    <definedName name="BBB" localSheetId="9" hidden="1">{#N/A,#N/A,FALSE,"REK";#N/A,#N/A,FALSE,"Bq-ARS"}</definedName>
    <definedName name="BBB" localSheetId="12" hidden="1">{#N/A,#N/A,FALSE,"REK";#N/A,#N/A,FALSE,"Bq-ARS"}</definedName>
    <definedName name="BBB" localSheetId="14" hidden="1">{#N/A,#N/A,FALSE,"REK";#N/A,#N/A,FALSE,"Bq-ARS"}</definedName>
    <definedName name="BBB" localSheetId="11" hidden="1">{#N/A,#N/A,FALSE,"REK";#N/A,#N/A,FALSE,"Bq-ARS"}</definedName>
    <definedName name="BBB" localSheetId="10" hidden="1">{#N/A,#N/A,FALSE,"REK";#N/A,#N/A,FALSE,"Bq-ARS"}</definedName>
    <definedName name="BBB" localSheetId="7" hidden="1">{#N/A,#N/A,FALSE,"REK";#N/A,#N/A,FALSE,"Bq-ARS"}</definedName>
    <definedName name="BBB" localSheetId="8" hidden="1">{#N/A,#N/A,FALSE,"REK";#N/A,#N/A,FALSE,"Bq-ARS"}</definedName>
    <definedName name="BBB" localSheetId="13" hidden="1">{#N/A,#N/A,FALSE,"REK";#N/A,#N/A,FALSE,"Bq-ARS"}</definedName>
    <definedName name="BBB" localSheetId="15" hidden="1">{#N/A,#N/A,FALSE,"REK";#N/A,#N/A,FALSE,"Bq-ARS"}</definedName>
    <definedName name="bbb">#REF!</definedName>
    <definedName name="bbbb">#REF!</definedName>
    <definedName name="BBBBB" localSheetId="9">#REF!</definedName>
    <definedName name="BBBBB" localSheetId="12">#REF!</definedName>
    <definedName name="BBBBB" localSheetId="13">#REF!</definedName>
    <definedName name="BBBBB">#REF!</definedName>
    <definedName name="BBBBBNNNN" localSheetId="9">#REF!</definedName>
    <definedName name="BBBBBNNNN" localSheetId="12">#REF!</definedName>
    <definedName name="BBBBBNNNN" localSheetId="13">#REF!</definedName>
    <definedName name="BBBBBNNNN">#REF!</definedName>
    <definedName name="BBBBBV" localSheetId="9">#REF!</definedName>
    <definedName name="BBBBBV" localSheetId="12">#REF!</definedName>
    <definedName name="BBBBBV" localSheetId="13">#REF!</definedName>
    <definedName name="BBBBBV">#REF!</definedName>
    <definedName name="BBBVVV" localSheetId="9">#REF!</definedName>
    <definedName name="BBBVVV" localSheetId="12">#REF!</definedName>
    <definedName name="BBBVVV" localSheetId="13">#REF!</definedName>
    <definedName name="BBBVVV">#REF!</definedName>
    <definedName name="bbelah" localSheetId="9">#REF!</definedName>
    <definedName name="bbelah" localSheetId="12">#REF!</definedName>
    <definedName name="bbelah" localSheetId="13">#REF!</definedName>
    <definedName name="bbelah">#REF!</definedName>
    <definedName name="bbensin">#REF!</definedName>
    <definedName name="bbeton" localSheetId="9">#REF!</definedName>
    <definedName name="bbeton" localSheetId="12">#REF!</definedName>
    <definedName name="bbeton" localSheetId="13">#REF!</definedName>
    <definedName name="bbeton">#REF!</definedName>
    <definedName name="Bbgs.kastin.kcl">#REF!</definedName>
    <definedName name="bbgsgt">#REF!</definedName>
    <definedName name="bbkr">#REF!</definedName>
    <definedName name="BBM" localSheetId="9">#REF!</definedName>
    <definedName name="BBM" localSheetId="12">#REF!</definedName>
    <definedName name="BBM" localSheetId="13">#REF!</definedName>
    <definedName name="BBM">#REF!</definedName>
    <definedName name="bbm2_6">#REF!</definedName>
    <definedName name="bbronjong">#REF!</definedName>
    <definedName name="BBS" localSheetId="9">#REF!</definedName>
    <definedName name="BBS" localSheetId="12">#REF!</definedName>
    <definedName name="BBS" localSheetId="13">#REF!</definedName>
    <definedName name="BBS">#REF!</definedName>
    <definedName name="bbsplt">#REF!</definedName>
    <definedName name="bbtgkelapa">#REF!</definedName>
    <definedName name="bbtkalib">#REF!</definedName>
    <definedName name="bbtn">#REF!</definedName>
    <definedName name="BBX" localSheetId="9">#REF!</definedName>
    <definedName name="BBX" localSheetId="12">#REF!</definedName>
    <definedName name="BBX" localSheetId="14">#REF!</definedName>
    <definedName name="BBX" localSheetId="11">#REF!</definedName>
    <definedName name="BBX" localSheetId="10">#REF!</definedName>
    <definedName name="BBX" localSheetId="7">#REF!</definedName>
    <definedName name="BBX" localSheetId="8">#REF!</definedName>
    <definedName name="BBX" localSheetId="13">#REF!</definedName>
    <definedName name="BBX">#REF!</definedName>
    <definedName name="BC">#REF!</definedName>
    <definedName name="BC_PR" localSheetId="9">#REF!</definedName>
    <definedName name="BC_PR" localSheetId="12">#REF!</definedName>
    <definedName name="BC_PR" localSheetId="14">#REF!</definedName>
    <definedName name="BC_PR" localSheetId="11">#REF!</definedName>
    <definedName name="BC_PR" localSheetId="10">#REF!</definedName>
    <definedName name="BC_PR" localSheetId="7">#REF!</definedName>
    <definedName name="BC_PR" localSheetId="8">#REF!</definedName>
    <definedName name="BC_PR" localSheetId="13">#REF!</definedName>
    <definedName name="BC_PR">#REF!</definedName>
    <definedName name="BC1x10mm" localSheetId="9">#REF!</definedName>
    <definedName name="BC1x10mm" localSheetId="12">#REF!</definedName>
    <definedName name="BC1x10mm" localSheetId="13">#REF!</definedName>
    <definedName name="BC1x10mm">#REF!</definedName>
    <definedName name="BC1x120mm" localSheetId="9">#REF!</definedName>
    <definedName name="BC1x120mm" localSheetId="12">#REF!</definedName>
    <definedName name="BC1x120mm" localSheetId="13">#REF!</definedName>
    <definedName name="BC1x120mm">#REF!</definedName>
    <definedName name="BC1x150mm" localSheetId="9">#REF!</definedName>
    <definedName name="BC1x150mm" localSheetId="12">#REF!</definedName>
    <definedName name="BC1x150mm" localSheetId="13">#REF!</definedName>
    <definedName name="BC1x150mm">#REF!</definedName>
    <definedName name="BC1x16mm" localSheetId="9">#REF!</definedName>
    <definedName name="BC1x16mm" localSheetId="12">#REF!</definedName>
    <definedName name="BC1x16mm" localSheetId="13">#REF!</definedName>
    <definedName name="BC1x16mm">#REF!</definedName>
    <definedName name="BC1x185mm" localSheetId="9">#REF!</definedName>
    <definedName name="BC1x185mm" localSheetId="12">#REF!</definedName>
    <definedName name="BC1x185mm" localSheetId="13">#REF!</definedName>
    <definedName name="BC1x185mm">#REF!</definedName>
    <definedName name="BC1x240mm" localSheetId="9">#REF!</definedName>
    <definedName name="BC1x240mm" localSheetId="12">#REF!</definedName>
    <definedName name="BC1x240mm" localSheetId="13">#REF!</definedName>
    <definedName name="BC1x240mm">#REF!</definedName>
    <definedName name="BC1x25mm" localSheetId="9">#REF!</definedName>
    <definedName name="BC1x25mm" localSheetId="12">#REF!</definedName>
    <definedName name="BC1x25mm" localSheetId="13">#REF!</definedName>
    <definedName name="BC1x25mm">#REF!</definedName>
    <definedName name="BC1x300mm" localSheetId="9">#REF!</definedName>
    <definedName name="BC1x300mm" localSheetId="12">#REF!</definedName>
    <definedName name="BC1x300mm" localSheetId="13">#REF!</definedName>
    <definedName name="BC1x300mm">#REF!</definedName>
    <definedName name="BC1x35mm" localSheetId="9">#REF!</definedName>
    <definedName name="BC1x35mm" localSheetId="12">#REF!</definedName>
    <definedName name="BC1x35mm" localSheetId="13">#REF!</definedName>
    <definedName name="BC1x35mm">#REF!</definedName>
    <definedName name="BC1x400mm" localSheetId="9">#REF!</definedName>
    <definedName name="BC1x400mm" localSheetId="12">#REF!</definedName>
    <definedName name="BC1x400mm" localSheetId="13">#REF!</definedName>
    <definedName name="BC1x400mm">#REF!</definedName>
    <definedName name="BC1x4mm" localSheetId="9">#REF!</definedName>
    <definedName name="BC1x4mm" localSheetId="12">#REF!</definedName>
    <definedName name="BC1x4mm" localSheetId="13">#REF!</definedName>
    <definedName name="BC1x4mm">#REF!</definedName>
    <definedName name="BC1x500mm" localSheetId="9">#REF!</definedName>
    <definedName name="BC1x500mm" localSheetId="12">#REF!</definedName>
    <definedName name="BC1x500mm" localSheetId="13">#REF!</definedName>
    <definedName name="BC1x500mm">#REF!</definedName>
    <definedName name="BC1x50mm" localSheetId="9">#REF!</definedName>
    <definedName name="BC1x50mm" localSheetId="12">#REF!</definedName>
    <definedName name="BC1x50mm" localSheetId="13">#REF!</definedName>
    <definedName name="BC1x50mm">#REF!</definedName>
    <definedName name="BC1x50mm²">#REF!</definedName>
    <definedName name="BC1x630mm" localSheetId="9">#REF!</definedName>
    <definedName name="BC1x630mm" localSheetId="12">#REF!</definedName>
    <definedName name="BC1x630mm" localSheetId="13">#REF!</definedName>
    <definedName name="BC1x630mm">#REF!</definedName>
    <definedName name="BC1x6mm" localSheetId="9">#REF!</definedName>
    <definedName name="BC1x6mm" localSheetId="12">#REF!</definedName>
    <definedName name="BC1x6mm" localSheetId="13">#REF!</definedName>
    <definedName name="BC1x6mm">#REF!</definedName>
    <definedName name="BC1x70mm" localSheetId="9">#REF!</definedName>
    <definedName name="BC1x70mm" localSheetId="12">#REF!</definedName>
    <definedName name="BC1x70mm" localSheetId="13">#REF!</definedName>
    <definedName name="BC1x70mm">#REF!</definedName>
    <definedName name="BC1x95mm" localSheetId="9">#REF!</definedName>
    <definedName name="BC1x95mm" localSheetId="12">#REF!</definedName>
    <definedName name="BC1x95mm" localSheetId="13">#REF!</definedName>
    <definedName name="BC1x95mm">#REF!</definedName>
    <definedName name="Bcatbesi">#REF!</definedName>
    <definedName name="Bcatembok">#REF!</definedName>
    <definedName name="bcor" localSheetId="9">#REF!</definedName>
    <definedName name="bcor" localSheetId="12">#REF!</definedName>
    <definedName name="bcor" localSheetId="13">#REF!</definedName>
    <definedName name="bcor">#REF!</definedName>
    <definedName name="BCX" localSheetId="9">#REF!</definedName>
    <definedName name="BCX" localSheetId="12">#REF!</definedName>
    <definedName name="BCX" localSheetId="14">#REF!</definedName>
    <definedName name="BCX" localSheetId="11">#REF!</definedName>
    <definedName name="BCX" localSheetId="10">#REF!</definedName>
    <definedName name="BCX" localSheetId="7">#REF!</definedName>
    <definedName name="BCX" localSheetId="8">#REF!</definedName>
    <definedName name="BCX" localSheetId="13">#REF!</definedName>
    <definedName name="BCX">#REF!</definedName>
    <definedName name="BDBPT">#REF!</definedName>
    <definedName name="bdg">#REF!</definedName>
    <definedName name="bdgip10090" localSheetId="9">#REF!</definedName>
    <definedName name="bdgip10090" localSheetId="12">#REF!</definedName>
    <definedName name="bdgip10090" localSheetId="13">#REF!</definedName>
    <definedName name="bdgip10090">#REF!</definedName>
    <definedName name="bdgip45100" localSheetId="9">#REF!</definedName>
    <definedName name="bdgip45100" localSheetId="12">#REF!</definedName>
    <definedName name="bdgip45100" localSheetId="13">#REF!</definedName>
    <definedName name="bdgip45100">#REF!</definedName>
    <definedName name="bdgip4550" localSheetId="9">#REF!</definedName>
    <definedName name="bdgip4550" localSheetId="12">#REF!</definedName>
    <definedName name="bdgip4550" localSheetId="13">#REF!</definedName>
    <definedName name="bdgip4550">#REF!</definedName>
    <definedName name="bdgip4575" localSheetId="9">#REF!</definedName>
    <definedName name="bdgip4575" localSheetId="12">#REF!</definedName>
    <definedName name="bdgip4575" localSheetId="13">#REF!</definedName>
    <definedName name="bdgip4575">#REF!</definedName>
    <definedName name="bdgip7590">#REF!</definedName>
    <definedName name="bdgip9050" localSheetId="9">#REF!</definedName>
    <definedName name="bdgip9050" localSheetId="12">#REF!</definedName>
    <definedName name="bdgip9050" localSheetId="13">#REF!</definedName>
    <definedName name="bdgip9050">#REF!</definedName>
    <definedName name="bdgip9075" localSheetId="9">#REF!</definedName>
    <definedName name="bdgip9075" localSheetId="12">#REF!</definedName>
    <definedName name="bdgip9075" localSheetId="13">#REF!</definedName>
    <definedName name="bdgip9075">#REF!</definedName>
    <definedName name="bdht15nc">#REF!</definedName>
    <definedName name="bdht15vl">#REF!</definedName>
    <definedName name="bdht25nc">#REF!</definedName>
    <definedName name="bdht25vl">#REF!</definedName>
    <definedName name="bdht325nc">#REF!</definedName>
    <definedName name="bdht325vl">#REF!</definedName>
    <definedName name="bdia6" localSheetId="9">#REF!</definedName>
    <definedName name="bdia6" localSheetId="12">#REF!</definedName>
    <definedName name="bdia6" localSheetId="14">#REF!</definedName>
    <definedName name="bdia6" localSheetId="11">#REF!</definedName>
    <definedName name="bdia6" localSheetId="10">#REF!</definedName>
    <definedName name="bdia6" localSheetId="7">#REF!</definedName>
    <definedName name="bdia6" localSheetId="8">#REF!</definedName>
    <definedName name="bdia6" localSheetId="13">#REF!</definedName>
    <definedName name="bdia6">#REF!</definedName>
    <definedName name="bdinding" localSheetId="9">#REF!</definedName>
    <definedName name="bdinding" localSheetId="12">#REF!</definedName>
    <definedName name="bdinding" localSheetId="13">#REF!</definedName>
    <definedName name="bdinding">#REF!</definedName>
    <definedName name="bdinding_6" localSheetId="9">#REF!</definedName>
    <definedName name="bdinding_6" localSheetId="12">#REF!</definedName>
    <definedName name="bdinding_6" localSheetId="13">#REF!</definedName>
    <definedName name="bdinding_6">#REF!</definedName>
    <definedName name="BE10_" localSheetId="9">#REF!</definedName>
    <definedName name="BE10_" localSheetId="12">#REF!</definedName>
    <definedName name="BE10_" localSheetId="13">#REF!</definedName>
    <definedName name="BE10_">#REF!</definedName>
    <definedName name="BE12_" localSheetId="9">#REF!</definedName>
    <definedName name="BE12_" localSheetId="12">#REF!</definedName>
    <definedName name="BE12_" localSheetId="13">#REF!</definedName>
    <definedName name="BE12_">#REF!</definedName>
    <definedName name="BE16_" localSheetId="9">#REF!</definedName>
    <definedName name="BE16_" localSheetId="12">#REF!</definedName>
    <definedName name="BE16_" localSheetId="13">#REF!</definedName>
    <definedName name="BE16_">#REF!</definedName>
    <definedName name="BE6_" localSheetId="9">#REF!</definedName>
    <definedName name="BE6_" localSheetId="12">#REF!</definedName>
    <definedName name="BE6_" localSheetId="13">#REF!</definedName>
    <definedName name="BE6_">#REF!</definedName>
    <definedName name="BE8_" localSheetId="9">#REF!</definedName>
    <definedName name="BE8_" localSheetId="12">#REF!</definedName>
    <definedName name="BE8_" localSheetId="13">#REF!</definedName>
    <definedName name="BE8_">#REF!</definedName>
    <definedName name="BEA">#REF!</definedName>
    <definedName name="bearing">#REF!</definedName>
    <definedName name="BEBE">#REF!</definedName>
    <definedName name="bebre">#REF!</definedName>
    <definedName name="Beg_Bal" localSheetId="9">#REF!</definedName>
    <definedName name="Beg_Bal" localSheetId="12">#REF!</definedName>
    <definedName name="Beg_Bal" localSheetId="13">#REF!</definedName>
    <definedName name="Beg_Bal">#REF!</definedName>
    <definedName name="BEGESTENG">#REF!</definedName>
    <definedName name="Begisting">#REF!</definedName>
    <definedName name="bego" localSheetId="9">#REF!</definedName>
    <definedName name="bego" localSheetId="12">#REF!</definedName>
    <definedName name="bego" localSheetId="13">#REF!</definedName>
    <definedName name="bego">#REF!</definedName>
    <definedName name="beinraad">#REF!</definedName>
    <definedName name="bek.ap">#REF!</definedName>
    <definedName name="BEK.BALOK">#REF!</definedName>
    <definedName name="BEK.KOLOM">#REF!</definedName>
    <definedName name="BEK.PAPAN">#REF!</definedName>
    <definedName name="BEK.PELAT">#REF!</definedName>
    <definedName name="BEK.TANGGA">#REF!</definedName>
    <definedName name="bek_b" localSheetId="9">#REF!</definedName>
    <definedName name="bek_b" localSheetId="12">#REF!</definedName>
    <definedName name="bek_b" localSheetId="13">#REF!</definedName>
    <definedName name="bek_b">#REF!</definedName>
    <definedName name="bek_b_6">#REF!</definedName>
    <definedName name="bek_balok">#REF!</definedName>
    <definedName name="bek_btc" localSheetId="9">#REF!</definedName>
    <definedName name="bek_btc" localSheetId="12">#REF!</definedName>
    <definedName name="bek_btc" localSheetId="13">#REF!</definedName>
    <definedName name="bek_btc">#REF!</definedName>
    <definedName name="bek_d" localSheetId="9">#REF!</definedName>
    <definedName name="bek_d" localSheetId="12">#REF!</definedName>
    <definedName name="bek_d" localSheetId="13">#REF!</definedName>
    <definedName name="bek_d">#REF!</definedName>
    <definedName name="bek_k" localSheetId="9">#REF!</definedName>
    <definedName name="bek_k" localSheetId="12">#REF!</definedName>
    <definedName name="bek_k" localSheetId="13">#REF!</definedName>
    <definedName name="bek_k">#REF!</definedName>
    <definedName name="bek_kol">#REF!</definedName>
    <definedName name="bek_l" localSheetId="9">#REF!</definedName>
    <definedName name="bek_l" localSheetId="12">#REF!</definedName>
    <definedName name="bek_l" localSheetId="13">#REF!</definedName>
    <definedName name="bek_l">#REF!</definedName>
    <definedName name="bek_pc" localSheetId="9">#REF!</definedName>
    <definedName name="bek_pc" localSheetId="12">#REF!</definedName>
    <definedName name="bek_pc" localSheetId="13">#REF!</definedName>
    <definedName name="bek_pc">#REF!</definedName>
    <definedName name="bek_plat">#REF!</definedName>
    <definedName name="bek_sloof">#REF!</definedName>
    <definedName name="bek_tang">#REF!</definedName>
    <definedName name="BEKAS" localSheetId="9">#REF!</definedName>
    <definedName name="BEKAS" localSheetId="12">#REF!</definedName>
    <definedName name="BEKAS" localSheetId="13">#REF!</definedName>
    <definedName name="BEKAS">#REF!</definedName>
    <definedName name="bekbalok">#REF!</definedName>
    <definedName name="BEKBATA" localSheetId="9">#REF!</definedName>
    <definedName name="BEKBATA" localSheetId="12">#REF!</definedName>
    <definedName name="BEKBATA" localSheetId="13">#REF!</definedName>
    <definedName name="BEKBATA">#REF!</definedName>
    <definedName name="bekddng">#REF!</definedName>
    <definedName name="bekism">#REF!</definedName>
    <definedName name="bekisp">#REF!</definedName>
    <definedName name="bekist" localSheetId="9">#REF!</definedName>
    <definedName name="bekist" localSheetId="12">#REF!</definedName>
    <definedName name="bekist" localSheetId="13">#REF!</definedName>
    <definedName name="bekist">#REF!</definedName>
    <definedName name="bekistb" localSheetId="9">#REF!</definedName>
    <definedName name="bekistb" localSheetId="12">#REF!</definedName>
    <definedName name="bekistb" localSheetId="13">#REF!</definedName>
    <definedName name="bekistb">#REF!</definedName>
    <definedName name="bekisting" localSheetId="9" hidden="1">#REF!</definedName>
    <definedName name="bekisting" localSheetId="12" hidden="1">#REF!</definedName>
    <definedName name="bekisting" localSheetId="13" hidden="1">#REF!</definedName>
    <definedName name="bekisting" hidden="1">#REF!</definedName>
    <definedName name="bekistingatap">#REF!</definedName>
    <definedName name="bekistingbalok">#REF!</definedName>
    <definedName name="bekistingdinding">#REF!</definedName>
    <definedName name="bekistingdinding2">#REF!</definedName>
    <definedName name="bekistingkolom">#REF!</definedName>
    <definedName name="bekistinglantai">#REF!</definedName>
    <definedName name="bekistingsloof">#REF!</definedName>
    <definedName name="bekistp" localSheetId="9">#REF!</definedName>
    <definedName name="bekistp" localSheetId="12">#REF!</definedName>
    <definedName name="bekistp" localSheetId="13">#REF!</definedName>
    <definedName name="bekistp">#REF!</definedName>
    <definedName name="beklant">#REF!</definedName>
    <definedName name="Beklantai">#REF!</definedName>
    <definedName name="Beklantai_6">#REF!</definedName>
    <definedName name="BEKOLOM" localSheetId="9">#REF!</definedName>
    <definedName name="BEKOLOM" localSheetId="12">#REF!</definedName>
    <definedName name="BEKOLOM" localSheetId="13">#REF!</definedName>
    <definedName name="BEKOLOM">#REF!</definedName>
    <definedName name="bekpan" localSheetId="9">#REF!</definedName>
    <definedName name="bekpan" localSheetId="12">#REF!</definedName>
    <definedName name="bekpan" localSheetId="13">#REF!</definedName>
    <definedName name="bekpan">#REF!</definedName>
    <definedName name="beksloff" localSheetId="9">#REF!</definedName>
    <definedName name="beksloff" localSheetId="12">#REF!</definedName>
    <definedName name="beksloff" localSheetId="13">#REF!</definedName>
    <definedName name="beksloff">#REF!</definedName>
    <definedName name="bel" localSheetId="9">#REF!</definedName>
    <definedName name="bel" localSheetId="12">#REF!</definedName>
    <definedName name="bel" localSheetId="13">#REF!</definedName>
    <definedName name="bel">#REF!</definedName>
    <definedName name="BELAH" localSheetId="9">#REF!</definedName>
    <definedName name="BELAH" localSheetId="12">#REF!</definedName>
    <definedName name="BELAH" localSheetId="13">#REF!</definedName>
    <definedName name="BELAH">#REF!</definedName>
    <definedName name="BELASAN" localSheetId="9">#REF!</definedName>
    <definedName name="BELASAN" localSheetId="12">#REF!</definedName>
    <definedName name="BELASAN" localSheetId="13">#REF!</definedName>
    <definedName name="BELASAN">#REF!</definedName>
    <definedName name="Belasan2">#REF!</definedName>
    <definedName name="Bell" localSheetId="9">#REF!</definedName>
    <definedName name="Bell" localSheetId="12">#REF!</definedName>
    <definedName name="Bell" localSheetId="13">#REF!</definedName>
    <definedName name="Bell">#REF!</definedName>
    <definedName name="BEN" localSheetId="9">#REF!</definedName>
    <definedName name="BEN" localSheetId="12">#REF!</definedName>
    <definedName name="BEN" localSheetId="14">#REF!</definedName>
    <definedName name="BEN" localSheetId="11">#REF!</definedName>
    <definedName name="BEN" localSheetId="10">#REF!</definedName>
    <definedName name="BEN" localSheetId="7">#REF!</definedName>
    <definedName name="BEN" localSheetId="8">#REF!</definedName>
    <definedName name="BEN" localSheetId="13">#REF!</definedName>
    <definedName name="BEN">#REF!</definedName>
    <definedName name="BEN_6" localSheetId="9">#REF!</definedName>
    <definedName name="BEN_6" localSheetId="12">#REF!</definedName>
    <definedName name="BEN_6" localSheetId="13">#REF!</definedName>
    <definedName name="BEN_6">#REF!</definedName>
    <definedName name="Benang" localSheetId="9">#REF!</definedName>
    <definedName name="Benang" localSheetId="12">#REF!</definedName>
    <definedName name="Benang" localSheetId="14">#REF!</definedName>
    <definedName name="Benang" localSheetId="11">#REF!</definedName>
    <definedName name="Benang" localSheetId="10">#REF!</definedName>
    <definedName name="Benang" localSheetId="7">#REF!</definedName>
    <definedName name="Benang" localSheetId="8">#REF!</definedName>
    <definedName name="Benang" localSheetId="13">#REF!</definedName>
    <definedName name="Benang">#REF!</definedName>
    <definedName name="Benang_nilon_putih">#REF!</definedName>
    <definedName name="benco" localSheetId="12" hidden="1">{#N/A,#N/A,FALSE,"REK-S-TPL";#N/A,#N/A,FALSE,"REK-TPML";#N/A,#N/A,FALSE,"RAB-TEMPEL"}</definedName>
    <definedName name="benco" localSheetId="15" hidden="1">{#N/A,#N/A,FALSE,"REK-S-TPL";#N/A,#N/A,FALSE,"REK-TPML";#N/A,#N/A,FALSE,"RAB-TEMPEL"}</definedName>
    <definedName name="benco" hidden="1">{#N/A,#N/A,FALSE,"REK-S-TPL";#N/A,#N/A,FALSE,"REK-TPML";#N/A,#N/A,FALSE,"RAB-TEMPEL"}</definedName>
    <definedName name="bend_flange_gi_4in_90derjat">#REF!</definedName>
    <definedName name="bend_gi_1.5in_45derjat">#REF!</definedName>
    <definedName name="bend_gi_1.5in_90derjat">#REF!</definedName>
    <definedName name="bend_gi_1in_45derjat">#REF!</definedName>
    <definedName name="bend_gi_1in_90derjat">#REF!</definedName>
    <definedName name="bend_gi_2in_45derjat">#REF!</definedName>
    <definedName name="bend_gi_2in_90derjat">#REF!</definedName>
    <definedName name="bend_gi_3in_45derjat">#REF!</definedName>
    <definedName name="bend_gi_3in_90derjat">#REF!</definedName>
    <definedName name="bend_gi_4in_45derjat">#REF!</definedName>
    <definedName name="bend_gi_4in_90derjat">#REF!</definedName>
    <definedName name="bend_pvc_90derjat">#REF!</definedName>
    <definedName name="bend225100" localSheetId="9">#REF!</definedName>
    <definedName name="bend225100" localSheetId="12">#REF!</definedName>
    <definedName name="bend225100" localSheetId="13">#REF!</definedName>
    <definedName name="bend225100">#REF!</definedName>
    <definedName name="bend225150" localSheetId="9">#REF!</definedName>
    <definedName name="bend225150" localSheetId="12">#REF!</definedName>
    <definedName name="bend225150" localSheetId="13">#REF!</definedName>
    <definedName name="bend225150">#REF!</definedName>
    <definedName name="bend225d200" localSheetId="9">#REF!</definedName>
    <definedName name="bend225d200" localSheetId="12">#REF!</definedName>
    <definedName name="bend225d200" localSheetId="13">#REF!</definedName>
    <definedName name="bend225d200">#REF!</definedName>
    <definedName name="bend45100" localSheetId="9">#REF!</definedName>
    <definedName name="bend45100" localSheetId="12">#REF!</definedName>
    <definedName name="bend45100" localSheetId="13">#REF!</definedName>
    <definedName name="bend45100">#REF!</definedName>
    <definedName name="bend45150" localSheetId="9">#REF!</definedName>
    <definedName name="bend45150" localSheetId="12">#REF!</definedName>
    <definedName name="bend45150" localSheetId="13">#REF!</definedName>
    <definedName name="bend45150">#REF!</definedName>
    <definedName name="bend4575" localSheetId="9">#REF!</definedName>
    <definedName name="bend4575" localSheetId="12">#REF!</definedName>
    <definedName name="bend4575" localSheetId="13">#REF!</definedName>
    <definedName name="bend4575">#REF!</definedName>
    <definedName name="bend45d200" localSheetId="9">#REF!</definedName>
    <definedName name="bend45d200" localSheetId="12">#REF!</definedName>
    <definedName name="bend45d200" localSheetId="13">#REF!</definedName>
    <definedName name="bend45d200">#REF!</definedName>
    <definedName name="bend90100" localSheetId="9">#REF!</definedName>
    <definedName name="bend90100" localSheetId="12">#REF!</definedName>
    <definedName name="bend90100" localSheetId="13">#REF!</definedName>
    <definedName name="bend90100">#REF!</definedName>
    <definedName name="bend90150" localSheetId="9">#REF!</definedName>
    <definedName name="bend90150" localSheetId="12">#REF!</definedName>
    <definedName name="bend90150" localSheetId="13">#REF!</definedName>
    <definedName name="bend90150">#REF!</definedName>
    <definedName name="bend9075" localSheetId="9">#REF!</definedName>
    <definedName name="bend9075" localSheetId="12">#REF!</definedName>
    <definedName name="bend9075" localSheetId="13">#REF!</definedName>
    <definedName name="bend9075">#REF!</definedName>
    <definedName name="bend90d200" localSheetId="9">#REF!</definedName>
    <definedName name="bend90d200" localSheetId="12">#REF!</definedName>
    <definedName name="bend90d200" localSheetId="13">#REF!</definedName>
    <definedName name="bend90d200">#REF!</definedName>
    <definedName name="Bender">#REF!</definedName>
    <definedName name="bendpvc200x1125" localSheetId="9">#REF!</definedName>
    <definedName name="bendpvc200x1125" localSheetId="12">#REF!</definedName>
    <definedName name="bendpvc200x1125" localSheetId="13">#REF!</definedName>
    <definedName name="bendpvc200x1125">#REF!</definedName>
    <definedName name="bendpvc200x225" localSheetId="9">#REF!</definedName>
    <definedName name="bendpvc200x225" localSheetId="12">#REF!</definedName>
    <definedName name="bendpvc200x225" localSheetId="13">#REF!</definedName>
    <definedName name="bendpvc200x225">#REF!</definedName>
    <definedName name="bendpvc200x45" localSheetId="9">#REF!</definedName>
    <definedName name="bendpvc200x45" localSheetId="12">#REF!</definedName>
    <definedName name="bendpvc200x45" localSheetId="13">#REF!</definedName>
    <definedName name="bendpvc200x45">#REF!</definedName>
    <definedName name="bendpvc200x90" localSheetId="9">#REF!</definedName>
    <definedName name="bendpvc200x90" localSheetId="12">#REF!</definedName>
    <definedName name="bendpvc200x90" localSheetId="13">#REF!</definedName>
    <definedName name="bendpvc200x90">#REF!</definedName>
    <definedName name="bendpvc4_45">#REF!</definedName>
    <definedName name="bendpvc4_90">#REF!</definedName>
    <definedName name="bendrat">#REF!</definedName>
    <definedName name="bendrat_1">#REF!</definedName>
    <definedName name="bening" localSheetId="9">#REF!</definedName>
    <definedName name="bening" localSheetId="12">#REF!</definedName>
    <definedName name="bening" localSheetId="13">#REF!</definedName>
    <definedName name="bening">#REF!</definedName>
    <definedName name="BENLAMP">#REF!</definedName>
    <definedName name="benrat" localSheetId="9">#REF!</definedName>
    <definedName name="benrat" localSheetId="12">#REF!</definedName>
    <definedName name="benrat" localSheetId="13">#REF!</definedName>
    <definedName name="benrat">#REF!</definedName>
    <definedName name="bensin">#REF!</definedName>
    <definedName name="bento" localSheetId="12" hidden="1">{#N/A,#N/A,FALSE,"REK";#N/A,#N/A,FALSE,"rab"}</definedName>
    <definedName name="bento" localSheetId="15" hidden="1">{#N/A,#N/A,FALSE,"REK";#N/A,#N/A,FALSE,"rab"}</definedName>
    <definedName name="bento" hidden="1">{#N/A,#N/A,FALSE,"REK";#N/A,#N/A,FALSE,"rab"}</definedName>
    <definedName name="berapen">#REF!</definedName>
    <definedName name="bersih">#REF!</definedName>
    <definedName name="BERSIHLAP">#REF!</definedName>
    <definedName name="bertulang" localSheetId="9">#REF!</definedName>
    <definedName name="bertulang" localSheetId="12">#REF!</definedName>
    <definedName name="bertulang" localSheetId="13">#REF!</definedName>
    <definedName name="bertulang">#REF!</definedName>
    <definedName name="BES">#REF!</definedName>
    <definedName name="BES_6">#REF!</definedName>
    <definedName name="bes24_6">#REF!</definedName>
    <definedName name="bes39_6">#REF!</definedName>
    <definedName name="Besi">#REF!</definedName>
    <definedName name="Besi.8">#REF!</definedName>
    <definedName name="besi_6" localSheetId="9">#REF!</definedName>
    <definedName name="besi_6" localSheetId="12">#REF!</definedName>
    <definedName name="besi_6" localSheetId="13">#REF!</definedName>
    <definedName name="besi_6">#REF!</definedName>
    <definedName name="Besi_beton">#REF!</definedName>
    <definedName name="Besi_IWF_200">#REF!</definedName>
    <definedName name="besi_l_70" localSheetId="9">#REF!</definedName>
    <definedName name="besi_l_70" localSheetId="12">#REF!</definedName>
    <definedName name="besi_l_70" localSheetId="13">#REF!</definedName>
    <definedName name="besi_l_70">#REF!</definedName>
    <definedName name="Besi_plat_untuk_pintu_besi" localSheetId="9">#REF!</definedName>
    <definedName name="Besi_plat_untuk_pintu_besi" localSheetId="12">#REF!</definedName>
    <definedName name="Besi_plat_untuk_pintu_besi" localSheetId="13">#REF!</definedName>
    <definedName name="Besi_plat_untuk_pintu_besi">#REF!</definedName>
    <definedName name="Besi_profile___besi_Canal" localSheetId="9">#REF!</definedName>
    <definedName name="Besi_profile___besi_Canal" localSheetId="12">#REF!</definedName>
    <definedName name="Besi_profile___besi_Canal" localSheetId="13">#REF!</definedName>
    <definedName name="Besi_profile___besi_Canal">#REF!</definedName>
    <definedName name="Besi_profile_WF" localSheetId="9">#REF!</definedName>
    <definedName name="Besi_profile_WF" localSheetId="12">#REF!</definedName>
    <definedName name="Besi_profile_WF" localSheetId="13">#REF!</definedName>
    <definedName name="Besi_profile_WF">#REF!</definedName>
    <definedName name="Besi_Siku_100_x_100_x_10_mm">#REF!</definedName>
    <definedName name="Besi_siku_50x50x5__P_6M" localSheetId="9">#REF!</definedName>
    <definedName name="Besi_siku_50x50x5__P_6M" localSheetId="12">#REF!</definedName>
    <definedName name="Besi_siku_50x50x5__P_6M" localSheetId="13">#REF!</definedName>
    <definedName name="Besi_siku_50x50x5__P_6M">#REF!</definedName>
    <definedName name="besi_strip">#REF!</definedName>
    <definedName name="besi10">#REF!</definedName>
    <definedName name="besi10.sii" localSheetId="9">#REF!</definedName>
    <definedName name="besi10.sii" localSheetId="12">#REF!</definedName>
    <definedName name="besi10.sii" localSheetId="13">#REF!</definedName>
    <definedName name="besi10.sii">#REF!</definedName>
    <definedName name="Besi12">#REF!</definedName>
    <definedName name="besi12sii" localSheetId="9">#REF!</definedName>
    <definedName name="besi12sii" localSheetId="12">#REF!</definedName>
    <definedName name="besi12sii" localSheetId="13">#REF!</definedName>
    <definedName name="besi12sii">#REF!</definedName>
    <definedName name="besi13" localSheetId="9">#REF!</definedName>
    <definedName name="besi13" localSheetId="12">#REF!</definedName>
    <definedName name="besi13" localSheetId="13">#REF!</definedName>
    <definedName name="besi13">#REF!</definedName>
    <definedName name="besi13u" localSheetId="9">#REF!</definedName>
    <definedName name="besi13u" localSheetId="12">#REF!</definedName>
    <definedName name="besi13u" localSheetId="13">#REF!</definedName>
    <definedName name="besi13u">#REF!</definedName>
    <definedName name="besi16">#REF!</definedName>
    <definedName name="besi16sii" localSheetId="9">#REF!</definedName>
    <definedName name="besi16sii" localSheetId="12">#REF!</definedName>
    <definedName name="besi16sii" localSheetId="13">#REF!</definedName>
    <definedName name="besi16sii">#REF!</definedName>
    <definedName name="besi16u" localSheetId="9">#REF!</definedName>
    <definedName name="besi16u" localSheetId="12">#REF!</definedName>
    <definedName name="besi16u" localSheetId="13">#REF!</definedName>
    <definedName name="besi16u">#REF!</definedName>
    <definedName name="besi19">#REF!</definedName>
    <definedName name="besi19u" localSheetId="9">#REF!</definedName>
    <definedName name="besi19u" localSheetId="12">#REF!</definedName>
    <definedName name="besi19u" localSheetId="13">#REF!</definedName>
    <definedName name="besi19u">#REF!</definedName>
    <definedName name="besi2">#REF!</definedName>
    <definedName name="BESI22" localSheetId="9">#REF!</definedName>
    <definedName name="BESI22" localSheetId="12">#REF!</definedName>
    <definedName name="BESI22" localSheetId="13">#REF!</definedName>
    <definedName name="BESI22">#REF!</definedName>
    <definedName name="besi24" localSheetId="9">#REF!</definedName>
    <definedName name="besi24" localSheetId="12">#REF!</definedName>
    <definedName name="besi24" localSheetId="13">#REF!</definedName>
    <definedName name="besi24">#REF!</definedName>
    <definedName name="BESI25" localSheetId="9">#REF!</definedName>
    <definedName name="BESI25" localSheetId="12">#REF!</definedName>
    <definedName name="BESI25" localSheetId="13">#REF!</definedName>
    <definedName name="BESI25">#REF!</definedName>
    <definedName name="besi39" localSheetId="9">#REF!</definedName>
    <definedName name="besi39" localSheetId="12">#REF!</definedName>
    <definedName name="besi39" localSheetId="13">#REF!</definedName>
    <definedName name="besi39">#REF!</definedName>
    <definedName name="besi40404">#REF!</definedName>
    <definedName name="besi6">#REF!</definedName>
    <definedName name="besi6.sii" localSheetId="9">#REF!</definedName>
    <definedName name="besi6.sii" localSheetId="12">#REF!</definedName>
    <definedName name="besi6.sii" localSheetId="13">#REF!</definedName>
    <definedName name="besi6.sii">#REF!</definedName>
    <definedName name="besi6sii" localSheetId="9">#REF!</definedName>
    <definedName name="besi6sii" localSheetId="12">#REF!</definedName>
    <definedName name="besi6sii" localSheetId="13">#REF!</definedName>
    <definedName name="besi6sii">#REF!</definedName>
    <definedName name="besi8">#REF!</definedName>
    <definedName name="besi8sii" localSheetId="9">#REF!</definedName>
    <definedName name="besi8sii" localSheetId="12">#REF!</definedName>
    <definedName name="besi8sii" localSheetId="13">#REF!</definedName>
    <definedName name="besi8sii">#REF!</definedName>
    <definedName name="besibeton">#REF!</definedName>
    <definedName name="besibeton10s" localSheetId="9">#REF!</definedName>
    <definedName name="besibeton10s" localSheetId="12">#REF!</definedName>
    <definedName name="besibeton10s" localSheetId="13">#REF!</definedName>
    <definedName name="besibeton10s">#REF!</definedName>
    <definedName name="besibeton12s" localSheetId="9">#REF!</definedName>
    <definedName name="besibeton12s" localSheetId="12">#REF!</definedName>
    <definedName name="besibeton12s" localSheetId="13">#REF!</definedName>
    <definedName name="besibeton12s">#REF!</definedName>
    <definedName name="besibeton16s" localSheetId="9">#REF!</definedName>
    <definedName name="besibeton16s" localSheetId="12">#REF!</definedName>
    <definedName name="besibeton16s" localSheetId="13">#REF!</definedName>
    <definedName name="besibeton16s">#REF!</definedName>
    <definedName name="besibeton8s" localSheetId="9">#REF!</definedName>
    <definedName name="besibeton8s" localSheetId="12">#REF!</definedName>
    <definedName name="besibeton8s" localSheetId="13">#REF!</definedName>
    <definedName name="besibeton8s">#REF!</definedName>
    <definedName name="besibetonpolos">#REF!</definedName>
    <definedName name="besibetonulir">#REF!</definedName>
    <definedName name="besibtn">#REF!</definedName>
    <definedName name="besibton" localSheetId="9">#REF!</definedName>
    <definedName name="besibton" localSheetId="12">#REF!</definedName>
    <definedName name="besibton" localSheetId="13">#REF!</definedName>
    <definedName name="besibton">#REF!</definedName>
    <definedName name="besiplat3">#REF!</definedName>
    <definedName name="BESIPOLOS">#REF!</definedName>
    <definedName name="besisiku30303">#REF!</definedName>
    <definedName name="besisiku40404">#REF!</definedName>
    <definedName name="besisiku50505">#REF!</definedName>
    <definedName name="besistrip">#REF!</definedName>
    <definedName name="BesiU24" localSheetId="9">#REF!</definedName>
    <definedName name="BesiU24" localSheetId="12">#REF!</definedName>
    <definedName name="BesiU24" localSheetId="13">#REF!</definedName>
    <definedName name="BesiU24">#REF!</definedName>
    <definedName name="BesiU39" localSheetId="9">#REF!</definedName>
    <definedName name="BesiU39" localSheetId="12">#REF!</definedName>
    <definedName name="BesiU39" localSheetId="13">#REF!</definedName>
    <definedName name="BesiU39">#REF!</definedName>
    <definedName name="BesiUlir">#REF!</definedName>
    <definedName name="besiwf">#REF!</definedName>
    <definedName name="BET">#REF!</definedName>
    <definedName name="BET_6">#REF!</definedName>
    <definedName name="betagum" localSheetId="9">#REF!</definedName>
    <definedName name="betagum" localSheetId="12">#REF!</definedName>
    <definedName name="betagum" localSheetId="13">#REF!</definedName>
    <definedName name="betagum">#REF!</definedName>
    <definedName name="Beton">#REF!</definedName>
    <definedName name="beton.225m" localSheetId="9">#REF!</definedName>
    <definedName name="beton.225m" localSheetId="12">#REF!</definedName>
    <definedName name="beton.225m" localSheetId="13">#REF!</definedName>
    <definedName name="beton.225m">#REF!</definedName>
    <definedName name="beton.tumbuk" localSheetId="9">#REF!</definedName>
    <definedName name="beton.tumbuk" localSheetId="12">#REF!</definedName>
    <definedName name="beton.tumbuk" localSheetId="13">#REF!</definedName>
    <definedName name="beton.tumbuk">#REF!</definedName>
    <definedName name="beton_175" localSheetId="9">#REF!</definedName>
    <definedName name="beton_175" localSheetId="12">#REF!</definedName>
    <definedName name="beton_175" localSheetId="13">#REF!</definedName>
    <definedName name="beton_175">#REF!</definedName>
    <definedName name="beton_225" localSheetId="9">#REF!</definedName>
    <definedName name="beton_225" localSheetId="12">#REF!</definedName>
    <definedName name="beton_225" localSheetId="13">#REF!</definedName>
    <definedName name="beton_225">#REF!</definedName>
    <definedName name="beton_300" localSheetId="9">#REF!</definedName>
    <definedName name="beton_300" localSheetId="12">#REF!</definedName>
    <definedName name="beton_300" localSheetId="13">#REF!</definedName>
    <definedName name="beton_300">#REF!</definedName>
    <definedName name="beton_k175" localSheetId="9">#REF!</definedName>
    <definedName name="beton_k175" localSheetId="12">#REF!</definedName>
    <definedName name="beton_k175" localSheetId="13">#REF!</definedName>
    <definedName name="beton_k175">#REF!</definedName>
    <definedName name="beton_k225" localSheetId="9">#REF!</definedName>
    <definedName name="beton_k225" localSheetId="12">#REF!</definedName>
    <definedName name="beton_k225" localSheetId="13">#REF!</definedName>
    <definedName name="beton_k225">#REF!</definedName>
    <definedName name="beton_k300" localSheetId="9">#REF!</definedName>
    <definedName name="beton_k300" localSheetId="12">#REF!</definedName>
    <definedName name="beton_k300" localSheetId="13">#REF!</definedName>
    <definedName name="beton_k300">#REF!</definedName>
    <definedName name="Beton_roster">#REF!</definedName>
    <definedName name="beton1">#REF!</definedName>
    <definedName name="beton100" localSheetId="9">#REF!</definedName>
    <definedName name="beton100" localSheetId="12">#REF!</definedName>
    <definedName name="beton100" localSheetId="13">#REF!</definedName>
    <definedName name="beton100">#REF!</definedName>
    <definedName name="beton113" localSheetId="9">#REF!</definedName>
    <definedName name="beton113" localSheetId="12">#REF!</definedName>
    <definedName name="beton113" localSheetId="13">#REF!</definedName>
    <definedName name="beton113">#REF!</definedName>
    <definedName name="beton115" localSheetId="9">#REF!</definedName>
    <definedName name="beton115" localSheetId="12">#REF!</definedName>
    <definedName name="beton115" localSheetId="13">#REF!</definedName>
    <definedName name="beton115">#REF!</definedName>
    <definedName name="beton123">#REF!</definedName>
    <definedName name="beton125" localSheetId="9">#REF!</definedName>
    <definedName name="beton125" localSheetId="12">#REF!</definedName>
    <definedName name="beton125" localSheetId="14">#REF!</definedName>
    <definedName name="beton125" localSheetId="11">#REF!</definedName>
    <definedName name="beton125" localSheetId="10">#REF!</definedName>
    <definedName name="beton125" localSheetId="7">#REF!</definedName>
    <definedName name="beton125" localSheetId="8">#REF!</definedName>
    <definedName name="beton125" localSheetId="13">#REF!</definedName>
    <definedName name="BETON125">#REF!</definedName>
    <definedName name="beton130" localSheetId="9">#REF!</definedName>
    <definedName name="beton130" localSheetId="12">#REF!</definedName>
    <definedName name="beton130" localSheetId="13">#REF!</definedName>
    <definedName name="beton130">#REF!</definedName>
    <definedName name="BETON135">#REF!</definedName>
    <definedName name="beton175m" localSheetId="9">#REF!</definedName>
    <definedName name="beton175m" localSheetId="12">#REF!</definedName>
    <definedName name="beton175m" localSheetId="13">#REF!</definedName>
    <definedName name="beton175m">#REF!</definedName>
    <definedName name="beton175R" localSheetId="9">#REF!</definedName>
    <definedName name="beton175R" localSheetId="12">#REF!</definedName>
    <definedName name="beton175R" localSheetId="13">#REF!</definedName>
    <definedName name="beton175R">#REF!</definedName>
    <definedName name="Beton2" localSheetId="9">#REF!</definedName>
    <definedName name="Beton2" localSheetId="12">#REF!</definedName>
    <definedName name="Beton2" localSheetId="13">#REF!</definedName>
    <definedName name="Beton2">#REF!</definedName>
    <definedName name="Beton225" localSheetId="9">#REF!</definedName>
    <definedName name="Beton225" localSheetId="12">#REF!</definedName>
    <definedName name="Beton225" localSheetId="14">#REF!</definedName>
    <definedName name="Beton225" localSheetId="11">#REF!</definedName>
    <definedName name="Beton225" localSheetId="10">#REF!</definedName>
    <definedName name="Beton225" localSheetId="7">#REF!</definedName>
    <definedName name="Beton225" localSheetId="8">#REF!</definedName>
    <definedName name="Beton225" localSheetId="13">#REF!</definedName>
    <definedName name="Beton225">#REF!</definedName>
    <definedName name="beton225r" localSheetId="9">#REF!</definedName>
    <definedName name="beton225r" localSheetId="12">#REF!</definedName>
    <definedName name="beton225r" localSheetId="13">#REF!</definedName>
    <definedName name="beton225r">#REF!</definedName>
    <definedName name="BETON250">#REF!</definedName>
    <definedName name="beton250m" localSheetId="9">#REF!</definedName>
    <definedName name="beton250m" localSheetId="12">#REF!</definedName>
    <definedName name="beton250m" localSheetId="13">#REF!</definedName>
    <definedName name="beton250m">#REF!</definedName>
    <definedName name="beton250nf">#REF!</definedName>
    <definedName name="beton250r" localSheetId="9">#REF!</definedName>
    <definedName name="beton250r" localSheetId="12">#REF!</definedName>
    <definedName name="beton250r" localSheetId="13">#REF!</definedName>
    <definedName name="beton250r">#REF!</definedName>
    <definedName name="beton3" localSheetId="9">#REF!</definedName>
    <definedName name="beton3" localSheetId="12">#REF!</definedName>
    <definedName name="beton3" localSheetId="13">#REF!</definedName>
    <definedName name="beton3">#REF!</definedName>
    <definedName name="Beton300" localSheetId="9">#REF!</definedName>
    <definedName name="Beton300" localSheetId="12">#REF!</definedName>
    <definedName name="Beton300" localSheetId="14">#REF!</definedName>
    <definedName name="Beton300" localSheetId="11">#REF!</definedName>
    <definedName name="Beton300" localSheetId="10">#REF!</definedName>
    <definedName name="Beton300" localSheetId="7">#REF!</definedName>
    <definedName name="Beton300" localSheetId="8">#REF!</definedName>
    <definedName name="Beton300" localSheetId="13">#REF!</definedName>
    <definedName name="Beton300">#REF!</definedName>
    <definedName name="Beton400" localSheetId="9">#REF!</definedName>
    <definedName name="Beton400" localSheetId="12">#REF!</definedName>
    <definedName name="Beton400" localSheetId="14">#REF!</definedName>
    <definedName name="Beton400" localSheetId="11">#REF!</definedName>
    <definedName name="Beton400" localSheetId="10">#REF!</definedName>
    <definedName name="Beton400" localSheetId="7">#REF!</definedName>
    <definedName name="Beton400" localSheetId="8">#REF!</definedName>
    <definedName name="Beton400" localSheetId="13">#REF!</definedName>
    <definedName name="Beton400">#REF!</definedName>
    <definedName name="beton85" localSheetId="9">#REF!</definedName>
    <definedName name="beton85" localSheetId="12">#REF!</definedName>
    <definedName name="beton85" localSheetId="13">#REF!</definedName>
    <definedName name="beton85">#REF!</definedName>
    <definedName name="betona">#REF!</definedName>
    <definedName name="betonb">#REF!</definedName>
    <definedName name="BetonB.0" localSheetId="9">#REF!</definedName>
    <definedName name="BetonB.0" localSheetId="12">#REF!</definedName>
    <definedName name="BetonB.0" localSheetId="13">#REF!</definedName>
    <definedName name="BetonB.0">#REF!</definedName>
    <definedName name="betonbertulang123">#REF!</definedName>
    <definedName name="BetonBO" localSheetId="9">#REF!</definedName>
    <definedName name="BetonBO" localSheetId="12">#REF!</definedName>
    <definedName name="BetonBO" localSheetId="14">#REF!</definedName>
    <definedName name="BetonBO" localSheetId="11">#REF!</definedName>
    <definedName name="BetonBO" localSheetId="10">#REF!</definedName>
    <definedName name="BetonBO" localSheetId="7">#REF!</definedName>
    <definedName name="BetonBO" localSheetId="8">#REF!</definedName>
    <definedName name="BetonBO" localSheetId="13">#REF!</definedName>
    <definedName name="BetonBO">#REF!</definedName>
    <definedName name="betonbpk">#REF!</definedName>
    <definedName name="betonc">#REF!</definedName>
    <definedName name="betoncor">#REF!</definedName>
    <definedName name="betond">#REF!</definedName>
    <definedName name="betondidning">#REF!</definedName>
    <definedName name="Betoneser">#REF!</definedName>
    <definedName name="betonk125" localSheetId="9">#REF!</definedName>
    <definedName name="betonk125" localSheetId="12">#REF!</definedName>
    <definedName name="betonk125" localSheetId="14">#REF!</definedName>
    <definedName name="betonk125" localSheetId="11">#REF!</definedName>
    <definedName name="betonk125" localSheetId="10">#REF!</definedName>
    <definedName name="betonk125" localSheetId="7">#REF!</definedName>
    <definedName name="betonk125" localSheetId="8">#REF!</definedName>
    <definedName name="betonk125" localSheetId="13">#REF!</definedName>
    <definedName name="betonk125">#REF!</definedName>
    <definedName name="betonk175">#REF!</definedName>
    <definedName name="betonk225">#REF!</definedName>
    <definedName name="BETONK250">#REF!</definedName>
    <definedName name="betonk300" localSheetId="9">#REF!</definedName>
    <definedName name="betonk300" localSheetId="12">#REF!</definedName>
    <definedName name="betonk300" localSheetId="14">#REF!</definedName>
    <definedName name="betonk300" localSheetId="11">#REF!</definedName>
    <definedName name="betonk300" localSheetId="10">#REF!</definedName>
    <definedName name="betonk300" localSheetId="7">#REF!</definedName>
    <definedName name="betonk300" localSheetId="8">#REF!</definedName>
    <definedName name="betonk300" localSheetId="13">#REF!</definedName>
    <definedName name="betonk300">#REF!</definedName>
    <definedName name="betonk350" localSheetId="9">#REF!</definedName>
    <definedName name="betonk350" localSheetId="12">#REF!</definedName>
    <definedName name="betonk350" localSheetId="14">#REF!</definedName>
    <definedName name="betonk350" localSheetId="11">#REF!</definedName>
    <definedName name="betonk350" localSheetId="10">#REF!</definedName>
    <definedName name="betonk350" localSheetId="7">#REF!</definedName>
    <definedName name="betonk350" localSheetId="8">#REF!</definedName>
    <definedName name="betonk350" localSheetId="13">#REF!</definedName>
    <definedName name="betonk350">#REF!</definedName>
    <definedName name="betonk400" localSheetId="9">#REF!</definedName>
    <definedName name="betonk400" localSheetId="12">#REF!</definedName>
    <definedName name="betonk400" localSheetId="14">#REF!</definedName>
    <definedName name="betonk400" localSheetId="11">#REF!</definedName>
    <definedName name="betonk400" localSheetId="10">#REF!</definedName>
    <definedName name="betonk400" localSheetId="7">#REF!</definedName>
    <definedName name="betonk400" localSheetId="8">#REF!</definedName>
    <definedName name="betonk400" localSheetId="13">#REF!</definedName>
    <definedName name="betonk400">#REF!</definedName>
    <definedName name="betonk450" localSheetId="9">#REF!</definedName>
    <definedName name="betonk450" localSheetId="12">#REF!</definedName>
    <definedName name="betonk450" localSheetId="13">#REF!</definedName>
    <definedName name="betonk450">#REF!</definedName>
    <definedName name="betonk500">#REF!</definedName>
    <definedName name="betonkb0" localSheetId="9">#REF!</definedName>
    <definedName name="betonkb0" localSheetId="12">#REF!</definedName>
    <definedName name="betonkb0" localSheetId="13">#REF!</definedName>
    <definedName name="betonkb0">#REF!</definedName>
    <definedName name="betonlantai">#REF!</definedName>
    <definedName name="betonplatpenutup">#REF!</definedName>
    <definedName name="betonpracetak" localSheetId="9">#REF!</definedName>
    <definedName name="betonpracetak" localSheetId="12">#REF!</definedName>
    <definedName name="betonpracetak" localSheetId="13">#REF!</definedName>
    <definedName name="betonpracetak">#REF!</definedName>
    <definedName name="BETONRDYMIX" localSheetId="9">#REF!</definedName>
    <definedName name="BETONRDYMIX" localSheetId="12">#REF!</definedName>
    <definedName name="BETONRDYMIX" localSheetId="13">#REF!</definedName>
    <definedName name="BETONRDYMIX">#REF!</definedName>
    <definedName name="betonsiklopk175">#REF!</definedName>
    <definedName name="betontumbuk">#REF!</definedName>
    <definedName name="betontumbuk123">#REF!</definedName>
    <definedName name="betontumbuk135">#REF!</definedName>
    <definedName name="betonu24" localSheetId="9">#REF!</definedName>
    <definedName name="betonu24" localSheetId="12">#REF!</definedName>
    <definedName name="betonu24" localSheetId="13">#REF!</definedName>
    <definedName name="betonu24">#REF!</definedName>
    <definedName name="beugel">#REF!</definedName>
    <definedName name="Beugel_kalung" localSheetId="9">#REF!</definedName>
    <definedName name="Beugel_kalung" localSheetId="12">#REF!</definedName>
    <definedName name="Beugel_kalung" localSheetId="13">#REF!</definedName>
    <definedName name="Beugel_kalung">#REF!</definedName>
    <definedName name="Beugel_plat" localSheetId="9">#REF!</definedName>
    <definedName name="Beugel_plat" localSheetId="12">#REF!</definedName>
    <definedName name="Beugel_plat" localSheetId="13">#REF!</definedName>
    <definedName name="Beugel_plat">#REF!</definedName>
    <definedName name="bf4_45">#REF!</definedName>
    <definedName name="bf4_90">#REF!</definedName>
    <definedName name="BFLS10K100" localSheetId="9">#REF!</definedName>
    <definedName name="BFLS10K100" localSheetId="12">#REF!</definedName>
    <definedName name="BFLS10K100" localSheetId="13">#REF!</definedName>
    <definedName name="BFLS10K100">#REF!</definedName>
    <definedName name="BFLS10K125" localSheetId="9">#REF!</definedName>
    <definedName name="BFLS10K125" localSheetId="12">#REF!</definedName>
    <definedName name="BFLS10K125" localSheetId="13">#REF!</definedName>
    <definedName name="BFLS10K125">#REF!</definedName>
    <definedName name="BFLS10K15" localSheetId="9">#REF!</definedName>
    <definedName name="BFLS10K15" localSheetId="12">#REF!</definedName>
    <definedName name="BFLS10K15" localSheetId="13">#REF!</definedName>
    <definedName name="BFLS10K15">#REF!</definedName>
    <definedName name="BFLS10K150" localSheetId="9">#REF!</definedName>
    <definedName name="BFLS10K150" localSheetId="12">#REF!</definedName>
    <definedName name="BFLS10K150" localSheetId="13">#REF!</definedName>
    <definedName name="BFLS10K150">#REF!</definedName>
    <definedName name="BFLS10K20" localSheetId="9">#REF!</definedName>
    <definedName name="BFLS10K20" localSheetId="12">#REF!</definedName>
    <definedName name="BFLS10K20" localSheetId="13">#REF!</definedName>
    <definedName name="BFLS10K20">#REF!</definedName>
    <definedName name="BFLS10K200" localSheetId="9">#REF!</definedName>
    <definedName name="BFLS10K200" localSheetId="12">#REF!</definedName>
    <definedName name="BFLS10K200" localSheetId="13">#REF!</definedName>
    <definedName name="BFLS10K200">#REF!</definedName>
    <definedName name="BFLS10K25" localSheetId="9">#REF!</definedName>
    <definedName name="BFLS10K25" localSheetId="12">#REF!</definedName>
    <definedName name="BFLS10K25" localSheetId="13">#REF!</definedName>
    <definedName name="BFLS10K25">#REF!</definedName>
    <definedName name="BFLS10K250" localSheetId="9">#REF!</definedName>
    <definedName name="BFLS10K250" localSheetId="12">#REF!</definedName>
    <definedName name="BFLS10K250" localSheetId="13">#REF!</definedName>
    <definedName name="BFLS10K250">#REF!</definedName>
    <definedName name="BFLS10K300" localSheetId="9">#REF!</definedName>
    <definedName name="BFLS10K300" localSheetId="12">#REF!</definedName>
    <definedName name="BFLS10K300" localSheetId="13">#REF!</definedName>
    <definedName name="BFLS10K300">#REF!</definedName>
    <definedName name="BFLS10K32" localSheetId="9">#REF!</definedName>
    <definedName name="BFLS10K32" localSheetId="12">#REF!</definedName>
    <definedName name="BFLS10K32" localSheetId="13">#REF!</definedName>
    <definedName name="BFLS10K32">#REF!</definedName>
    <definedName name="BFLS10K350" localSheetId="9">#REF!</definedName>
    <definedName name="BFLS10K350" localSheetId="12">#REF!</definedName>
    <definedName name="BFLS10K350" localSheetId="13">#REF!</definedName>
    <definedName name="BFLS10K350">#REF!</definedName>
    <definedName name="BFLS10K40" localSheetId="9">#REF!</definedName>
    <definedName name="BFLS10K40" localSheetId="12">#REF!</definedName>
    <definedName name="BFLS10K40" localSheetId="13">#REF!</definedName>
    <definedName name="BFLS10K40">#REF!</definedName>
    <definedName name="BFLS10K400" localSheetId="9">#REF!</definedName>
    <definedName name="BFLS10K400" localSheetId="12">#REF!</definedName>
    <definedName name="BFLS10K400" localSheetId="13">#REF!</definedName>
    <definedName name="BFLS10K400">#REF!</definedName>
    <definedName name="BFLS10K50" localSheetId="9">#REF!</definedName>
    <definedName name="BFLS10K50" localSheetId="12">#REF!</definedName>
    <definedName name="BFLS10K50" localSheetId="13">#REF!</definedName>
    <definedName name="BFLS10K50">#REF!</definedName>
    <definedName name="BFLS10K65" localSheetId="9">#REF!</definedName>
    <definedName name="BFLS10K65" localSheetId="12">#REF!</definedName>
    <definedName name="BFLS10K65" localSheetId="13">#REF!</definedName>
    <definedName name="BFLS10K65">#REF!</definedName>
    <definedName name="BFLS10K80" localSheetId="9">#REF!</definedName>
    <definedName name="BFLS10K80" localSheetId="12">#REF!</definedName>
    <definedName name="BFLS10K80" localSheetId="13">#REF!</definedName>
    <definedName name="BFLS10K80">#REF!</definedName>
    <definedName name="bg">#REF!</definedName>
    <definedName name="bgbgl">#REF!</definedName>
    <definedName name="bgblt">#REF!</definedName>
    <definedName name="bgbtnat" localSheetId="9">#REF!</definedName>
    <definedName name="bgbtnat" localSheetId="12">#REF!</definedName>
    <definedName name="bgbtnat" localSheetId="13">#REF!</definedName>
    <definedName name="bgbtnat">#REF!</definedName>
    <definedName name="bgbtwr" localSheetId="9">#REF!</definedName>
    <definedName name="bgbtwr" localSheetId="12">#REF!</definedName>
    <definedName name="bgbtwr" localSheetId="13">#REF!</definedName>
    <definedName name="bgbtwr">#REF!</definedName>
    <definedName name="Bgenteng">#REF!</definedName>
    <definedName name="bgkrbekisting">#REF!</definedName>
    <definedName name="bgsgl">#REF!</definedName>
    <definedName name="bgsgt">#REF!</definedName>
    <definedName name="bgsp">#REF!</definedName>
    <definedName name="BGV">#REF!</definedName>
    <definedName name="BH" localSheetId="9">#REF!</definedName>
    <definedName name="BH" localSheetId="12">#REF!</definedName>
    <definedName name="BH" localSheetId="14">#REF!</definedName>
    <definedName name="BH" localSheetId="11">#REF!</definedName>
    <definedName name="BH" localSheetId="10">#REF!</definedName>
    <definedName name="BH" localSheetId="7">#REF!</definedName>
    <definedName name="BH" localSheetId="8">#REF!</definedName>
    <definedName name="BH" localSheetId="13">#REF!</definedName>
    <definedName name="BH">#REF!</definedName>
    <definedName name="BH_6" localSheetId="9">#REF!</definedName>
    <definedName name="BH_6" localSheetId="12">#REF!</definedName>
    <definedName name="BH_6" localSheetId="13">#REF!</definedName>
    <definedName name="BH_6">#REF!</definedName>
    <definedName name="BHN">#REF!</definedName>
    <definedName name="bhn_6">#REF!</definedName>
    <definedName name="BHN13B1" localSheetId="9">#REF!</definedName>
    <definedName name="BHN13B1" localSheetId="12">#REF!</definedName>
    <definedName name="BHN13B1" localSheetId="13">#REF!</definedName>
    <definedName name="BHN13B1">#REF!</definedName>
    <definedName name="BHNKCM" localSheetId="9">#REF!</definedName>
    <definedName name="BHNKCM" localSheetId="12">#REF!</definedName>
    <definedName name="BHNKCM" localSheetId="13">#REF!</definedName>
    <definedName name="BHNKCM">#REF!</definedName>
    <definedName name="BHNPAP" localSheetId="9">#REF!</definedName>
    <definedName name="BHNPAP" localSheetId="12">#REF!</definedName>
    <definedName name="BHNPAP" localSheetId="13">#REF!</definedName>
    <definedName name="BHNPAP">#REF!</definedName>
    <definedName name="bhnq">#REF!</definedName>
    <definedName name="bhnq_6">#REF!</definedName>
    <definedName name="BHNRY" localSheetId="9">#REF!</definedName>
    <definedName name="BHNRY" localSheetId="12">#REF!</definedName>
    <definedName name="BHNRY" localSheetId="13">#REF!</definedName>
    <definedName name="BHNRY">#REF!</definedName>
    <definedName name="BHNTAL" localSheetId="9">#REF!</definedName>
    <definedName name="BHNTAL" localSheetId="12">#REF!</definedName>
    <definedName name="BHNTAL" localSheetId="13">#REF!</definedName>
    <definedName name="BHNTAL">#REF!</definedName>
    <definedName name="BHNTB" localSheetId="9">#REF!</definedName>
    <definedName name="BHNTB" localSheetId="12">#REF!</definedName>
    <definedName name="BHNTB" localSheetId="13">#REF!</definedName>
    <definedName name="BHNTB">#REF!</definedName>
    <definedName name="BHNTN" localSheetId="9">#REF!</definedName>
    <definedName name="BHNTN" localSheetId="12">#REF!</definedName>
    <definedName name="BHNTN" localSheetId="13">#REF!</definedName>
    <definedName name="BHNTN">#REF!</definedName>
    <definedName name="bi" localSheetId="9">#REF!</definedName>
    <definedName name="bi" localSheetId="12">#REF!</definedName>
    <definedName name="bi" localSheetId="13">#REF!</definedName>
    <definedName name="bi">#REF!</definedName>
    <definedName name="biaya">#N/A</definedName>
    <definedName name="biaya_pemeriksaan">#REF!</definedName>
    <definedName name="BIAYA_UMUM" localSheetId="9">#REF!</definedName>
    <definedName name="BIAYA_UMUM" localSheetId="12">#REF!</definedName>
    <definedName name="BIAYA_UMUM" localSheetId="13">#REF!</definedName>
    <definedName name="BIAYA_UMUM">#REF!</definedName>
    <definedName name="BIDA" localSheetId="9">#REF!</definedName>
    <definedName name="BIDA" localSheetId="12">#REF!</definedName>
    <definedName name="BIDA" localSheetId="13">#REF!</definedName>
    <definedName name="BIDA">#REF!</definedName>
    <definedName name="BIDB" localSheetId="9">#REF!</definedName>
    <definedName name="BIDB" localSheetId="12">#REF!</definedName>
    <definedName name="BIDB" localSheetId="13">#REF!</definedName>
    <definedName name="BIDB">#REF!</definedName>
    <definedName name="BIDC" localSheetId="9">#REF!</definedName>
    <definedName name="BIDC" localSheetId="12">#REF!</definedName>
    <definedName name="BIDC" localSheetId="13">#REF!</definedName>
    <definedName name="BIDC">#REF!</definedName>
    <definedName name="BIDDER" localSheetId="9">#REF!</definedName>
    <definedName name="BIDDER" localSheetId="12">#REF!</definedName>
    <definedName name="BIDDER" localSheetId="13">#REF!</definedName>
    <definedName name="BIDDER">#REF!</definedName>
    <definedName name="bil">#REF!</definedName>
    <definedName name="bilalang">#REF!</definedName>
    <definedName name="bilik" localSheetId="9">#REF!</definedName>
    <definedName name="bilik" localSheetId="12">#REF!</definedName>
    <definedName name="bilik" localSheetId="13">#REF!</definedName>
    <definedName name="bilik">#REF!</definedName>
    <definedName name="BILL">#REF!</definedName>
    <definedName name="BILL1" localSheetId="9">#REF!</definedName>
    <definedName name="BILL1" localSheetId="12">#REF!</definedName>
    <definedName name="BILL1" localSheetId="13">#REF!</definedName>
    <definedName name="BILL1">#REF!</definedName>
    <definedName name="BILL10" localSheetId="9">#REF!</definedName>
    <definedName name="BILL10" localSheetId="12">#REF!</definedName>
    <definedName name="BILL10" localSheetId="13">#REF!</definedName>
    <definedName name="BILL10">#REF!</definedName>
    <definedName name="BILL2" localSheetId="9">#REF!</definedName>
    <definedName name="BILL2" localSheetId="12">#REF!</definedName>
    <definedName name="BILL2" localSheetId="13">#REF!</definedName>
    <definedName name="BILL2">#REF!</definedName>
    <definedName name="BILL3" localSheetId="9">#REF!</definedName>
    <definedName name="BILL3" localSheetId="12">#REF!</definedName>
    <definedName name="BILL3" localSheetId="13">#REF!</definedName>
    <definedName name="BILL3">#REF!</definedName>
    <definedName name="BILL4" localSheetId="9">#REF!</definedName>
    <definedName name="BILL4" localSheetId="12">#REF!</definedName>
    <definedName name="BILL4" localSheetId="13">#REF!</definedName>
    <definedName name="BILL4">#REF!</definedName>
    <definedName name="BILL5" localSheetId="9">#REF!</definedName>
    <definedName name="BILL5" localSheetId="12">#REF!</definedName>
    <definedName name="BILL5" localSheetId="13">#REF!</definedName>
    <definedName name="BILL5">#REF!</definedName>
    <definedName name="BILL6" localSheetId="9">#REF!</definedName>
    <definedName name="BILL6" localSheetId="12">#REF!</definedName>
    <definedName name="BILL6" localSheetId="13">#REF!</definedName>
    <definedName name="BILL6">#REF!</definedName>
    <definedName name="BILL7" localSheetId="9">#REF!</definedName>
    <definedName name="BILL7" localSheetId="12">#REF!</definedName>
    <definedName name="BILL7" localSheetId="13">#REF!</definedName>
    <definedName name="BILL7">#REF!</definedName>
    <definedName name="BILL8" localSheetId="9">#REF!</definedName>
    <definedName name="BILL8" localSheetId="12">#REF!</definedName>
    <definedName name="BILL8" localSheetId="13">#REF!</definedName>
    <definedName name="BILL8">#REF!</definedName>
    <definedName name="BILL9" localSheetId="9">#REF!</definedName>
    <definedName name="BILL9" localSheetId="12">#REF!</definedName>
    <definedName name="BILL9" localSheetId="13">#REF!</definedName>
    <definedName name="BILL9">#REF!</definedName>
    <definedName name="BIMA">#REF!</definedName>
    <definedName name="BINDER" localSheetId="9">#REF!</definedName>
    <definedName name="BINDER" localSheetId="12">#REF!</definedName>
    <definedName name="BINDER" localSheetId="14">#REF!</definedName>
    <definedName name="BINDER" localSheetId="11">#REF!</definedName>
    <definedName name="BINDER" localSheetId="10">#REF!</definedName>
    <definedName name="BINDER" localSheetId="7">#REF!</definedName>
    <definedName name="BINDER" localSheetId="8">#REF!</definedName>
    <definedName name="BINDER" localSheetId="13">#REF!</definedName>
    <definedName name="BINDER">#REF!</definedName>
    <definedName name="bindrat">#REF!</definedName>
    <definedName name="BINGUYNG">#REF!</definedName>
    <definedName name="binjai" localSheetId="9">#REF!</definedName>
    <definedName name="binjai" localSheetId="12">#REF!</definedName>
    <definedName name="binjai" localSheetId="14">#REF!</definedName>
    <definedName name="binjai" localSheetId="11">#REF!</definedName>
    <definedName name="binjai" localSheetId="10">#REF!</definedName>
    <definedName name="binjai" localSheetId="7">#REF!</definedName>
    <definedName name="binjai" localSheetId="8">#REF!</definedName>
    <definedName name="binjai" localSheetId="13">#REF!</definedName>
    <definedName name="binjai">#REF!</definedName>
    <definedName name="binjai.xls" localSheetId="15" hidden="1">#REF!</definedName>
    <definedName name="binjai.xls">#REF!</definedName>
    <definedName name="Bis_beton_dia_100_cm_p_50_cm">#REF!</definedName>
    <definedName name="Bis_beton_dia_60_cm_P_100_cm">#REF!</definedName>
    <definedName name="Bis_beton_dia_80_cm_p_50_cm">#REF!</definedName>
    <definedName name="BJ" localSheetId="9">#REF!</definedName>
    <definedName name="BJ" localSheetId="12">#REF!</definedName>
    <definedName name="BJ" localSheetId="14">#REF!</definedName>
    <definedName name="BJ" localSheetId="11">#REF!</definedName>
    <definedName name="BJ" localSheetId="10">#REF!</definedName>
    <definedName name="BJ" localSheetId="7">#REF!</definedName>
    <definedName name="BJ" localSheetId="8">#REF!</definedName>
    <definedName name="BJ" localSheetId="13">#REF!</definedName>
    <definedName name="BJ">#REF!</definedName>
    <definedName name="BJ_2" localSheetId="9">#REF!</definedName>
    <definedName name="BJ_2" localSheetId="12">#REF!</definedName>
    <definedName name="BJ_2" localSheetId="13">#REF!</definedName>
    <definedName name="BJ_2">#REF!</definedName>
    <definedName name="BJ_3" localSheetId="9">#REF!</definedName>
    <definedName name="BJ_3" localSheetId="12">#REF!</definedName>
    <definedName name="BJ_3" localSheetId="13">#REF!</definedName>
    <definedName name="BJ_3">#REF!</definedName>
    <definedName name="Bjalusi">#REF!</definedName>
    <definedName name="Bjendela.al">#REF!</definedName>
    <definedName name="bjls">#REF!</definedName>
    <definedName name="bjls_6">#REF!</definedName>
    <definedName name="BJLS_ISL" localSheetId="9">#REF!</definedName>
    <definedName name="BJLS_ISL" localSheetId="12">#REF!</definedName>
    <definedName name="BJLS_ISL" localSheetId="13">#REF!</definedName>
    <definedName name="BJLS_ISL">#REF!</definedName>
    <definedName name="BJLS_ISL_DLM" localSheetId="9">#REF!</definedName>
    <definedName name="BJLS_ISL_DLM" localSheetId="12">#REF!</definedName>
    <definedName name="BJLS_ISL_DLM" localSheetId="13">#REF!</definedName>
    <definedName name="BJLS_ISL_DLM">#REF!</definedName>
    <definedName name="BJLS_NON_ISL" localSheetId="9">#REF!</definedName>
    <definedName name="BJLS_NON_ISL" localSheetId="12">#REF!</definedName>
    <definedName name="BJLS_NON_ISL" localSheetId="13">#REF!</definedName>
    <definedName name="BJLS_NON_ISL">#REF!</definedName>
    <definedName name="BJLS_PLENUM" localSheetId="9">#REF!</definedName>
    <definedName name="BJLS_PLENUM" localSheetId="12">#REF!</definedName>
    <definedName name="BJLS_PLENUM" localSheetId="13">#REF!</definedName>
    <definedName name="BJLS_PLENUM">#REF!</definedName>
    <definedName name="bjls22_3x6" localSheetId="9">#REF!</definedName>
    <definedName name="bjls22_3x6" localSheetId="12">#REF!</definedName>
    <definedName name="bjls22_3x6" localSheetId="13">#REF!</definedName>
    <definedName name="bjls22_3x6">#REF!</definedName>
    <definedName name="bjls24_3x6" localSheetId="9">#REF!</definedName>
    <definedName name="bjls24_3x6" localSheetId="12">#REF!</definedName>
    <definedName name="bjls24_3x6" localSheetId="13">#REF!</definedName>
    <definedName name="bjls24_3x6">#REF!</definedName>
    <definedName name="bjls30">#REF!</definedName>
    <definedName name="bjtul" localSheetId="9">#REF!</definedName>
    <definedName name="bjtul" localSheetId="12">#REF!</definedName>
    <definedName name="bjtul" localSheetId="13">#REF!</definedName>
    <definedName name="bjtul">#REF!</definedName>
    <definedName name="BK">#REF!</definedName>
    <definedName name="bk_404050">#REF!</definedName>
    <definedName name="bk_404050_6">#REF!</definedName>
    <definedName name="BK352_" localSheetId="9">#REF!</definedName>
    <definedName name="BK352_" localSheetId="12">#REF!</definedName>
    <definedName name="BK352_" localSheetId="13">#REF!</definedName>
    <definedName name="BK352_">#REF!</definedName>
    <definedName name="BK353_" localSheetId="9">#REF!</definedName>
    <definedName name="BK353_" localSheetId="12">#REF!</definedName>
    <definedName name="BK353_" localSheetId="13">#REF!</definedName>
    <definedName name="BK353_">#REF!</definedName>
    <definedName name="BK354_" localSheetId="9">#REF!</definedName>
    <definedName name="BK354_" localSheetId="12">#REF!</definedName>
    <definedName name="BK354_" localSheetId="13">#REF!</definedName>
    <definedName name="BK354_">#REF!</definedName>
    <definedName name="BK452_" localSheetId="9">#REF!</definedName>
    <definedName name="BK452_" localSheetId="12">#REF!</definedName>
    <definedName name="BK452_" localSheetId="13">#REF!</definedName>
    <definedName name="BK452_">#REF!</definedName>
    <definedName name="BK453_" localSheetId="9">#REF!</definedName>
    <definedName name="BK453_" localSheetId="12">#REF!</definedName>
    <definedName name="BK453_" localSheetId="13">#REF!</definedName>
    <definedName name="BK453_">#REF!</definedName>
    <definedName name="BK454_" localSheetId="9">#REF!</definedName>
    <definedName name="BK454_" localSheetId="12">#REF!</definedName>
    <definedName name="BK454_" localSheetId="13">#REF!</definedName>
    <definedName name="BK454_">#REF!</definedName>
    <definedName name="Bkacajalusi">#REF!</definedName>
    <definedName name="bkali" localSheetId="9">#REF!</definedName>
    <definedName name="bkali" localSheetId="12">#REF!</definedName>
    <definedName name="bkali" localSheetId="13">#REF!</definedName>
    <definedName name="bkali">#REF!</definedName>
    <definedName name="bkarungpls">#REF!</definedName>
    <definedName name="Bkasa">#REF!</definedName>
    <definedName name="bkaso">#REF!</definedName>
    <definedName name="BKBALOK">#REF!</definedName>
    <definedName name="bkbat" localSheetId="9">#REF!</definedName>
    <definedName name="bkbat" localSheetId="12">#REF!</definedName>
    <definedName name="bkbat" localSheetId="13">#REF!</definedName>
    <definedName name="bkbat">#REF!</definedName>
    <definedName name="bkbu">#REF!</definedName>
    <definedName name="Bkeramik40">#REF!</definedName>
    <definedName name="Bkerpus">#REF!</definedName>
    <definedName name="bkjtw" localSheetId="9">#REF!</definedName>
    <definedName name="bkjtw" localSheetId="12">#REF!</definedName>
    <definedName name="bkjtw" localSheetId="13">#REF!</definedName>
    <definedName name="bkjtw">#REF!</definedName>
    <definedName name="bkmberg" localSheetId="9">#REF!</definedName>
    <definedName name="bkmberg" localSheetId="12">#REF!</definedName>
    <definedName name="bkmberg" localSheetId="13">#REF!</definedName>
    <definedName name="bkmberg">#REF!</definedName>
    <definedName name="bkmbw" localSheetId="9">#REF!</definedName>
    <definedName name="bkmbw" localSheetId="12">#REF!</definedName>
    <definedName name="bkmbw" localSheetId="13">#REF!</definedName>
    <definedName name="bkmbw">#REF!</definedName>
    <definedName name="bkmn" localSheetId="9">#REF!</definedName>
    <definedName name="bkmn" localSheetId="12">#REF!</definedName>
    <definedName name="bkmn" localSheetId="13">#REF!</definedName>
    <definedName name="bkmn">#REF!</definedName>
    <definedName name="bkmorando">#REF!</definedName>
    <definedName name="bkmwberg" localSheetId="9">#REF!</definedName>
    <definedName name="bkmwberg" localSheetId="12">#REF!</definedName>
    <definedName name="bkmwberg" localSheetId="13">#REF!</definedName>
    <definedName name="bkmwberg">#REF!</definedName>
    <definedName name="bkolom" localSheetId="9">#REF!</definedName>
    <definedName name="bkolom" localSheetId="12">#REF!</definedName>
    <definedName name="bkolom" localSheetId="13">#REF!</definedName>
    <definedName name="bkolom">#REF!</definedName>
    <definedName name="bkolom_6" localSheetId="9">#REF!</definedName>
    <definedName name="bkolom_6" localSheetId="12">#REF!</definedName>
    <definedName name="bkolom_6" localSheetId="13">#REF!</definedName>
    <definedName name="bkolom_6">#REF!</definedName>
    <definedName name="bkp">#REF!</definedName>
    <definedName name="bkp_6">#REF!</definedName>
    <definedName name="bkrbatukali" localSheetId="9">#REF!</definedName>
    <definedName name="bkrbatukali" localSheetId="12">#REF!</definedName>
    <definedName name="bkrbatukali" localSheetId="13">#REF!</definedName>
    <definedName name="bkrbatukali">#REF!</definedName>
    <definedName name="Bkst.bal.kol">#REF!</definedName>
    <definedName name="Bkst.BATACO">#REF!</definedName>
    <definedName name="Bkst.plat">#REF!</definedName>
    <definedName name="BkstMulti12" localSheetId="9">#REF!</definedName>
    <definedName name="BkstMulti12" localSheetId="12">#REF!</definedName>
    <definedName name="BkstMulti12" localSheetId="13">#REF!</definedName>
    <definedName name="BkstMulti12">#REF!</definedName>
    <definedName name="BkstMulti9" localSheetId="9">#REF!</definedName>
    <definedName name="BkstMulti9" localSheetId="12">#REF!</definedName>
    <definedName name="BkstMulti9" localSheetId="13">#REF!</definedName>
    <definedName name="BkstMulti9">#REF!</definedName>
    <definedName name="BkstPpn" localSheetId="9">#REF!</definedName>
    <definedName name="BkstPpn" localSheetId="12">#REF!</definedName>
    <definedName name="BkstPpn" localSheetId="13">#REF!</definedName>
    <definedName name="BkstPpn">#REF!</definedName>
    <definedName name="Bkuda">#REF!</definedName>
    <definedName name="bkunci" localSheetId="9">#REF!</definedName>
    <definedName name="bkunci" localSheetId="12">#REF!</definedName>
    <definedName name="bkunci" localSheetId="13">#REF!</definedName>
    <definedName name="bkunci">#REF!</definedName>
    <definedName name="Bkusen">#REF!</definedName>
    <definedName name="Bkusen.al">#REF!</definedName>
    <definedName name="bl" localSheetId="9">#REF!</definedName>
    <definedName name="bl" localSheetId="12">#REF!</definedName>
    <definedName name="bl" localSheetId="13">#REF!</definedName>
    <definedName name="bl">#REF!</definedName>
    <definedName name="BL_1" localSheetId="9">#REF!</definedName>
    <definedName name="BL_1" localSheetId="12">#REF!</definedName>
    <definedName name="BL_1" localSheetId="13">#REF!</definedName>
    <definedName name="BL_1">#REF!</definedName>
    <definedName name="BL_10" localSheetId="9">#REF!</definedName>
    <definedName name="BL_10" localSheetId="12">#REF!</definedName>
    <definedName name="BL_10" localSheetId="13">#REF!</definedName>
    <definedName name="BL_10">#REF!</definedName>
    <definedName name="BL_11" localSheetId="9">#REF!</definedName>
    <definedName name="BL_11" localSheetId="12">#REF!</definedName>
    <definedName name="BL_11" localSheetId="13">#REF!</definedName>
    <definedName name="BL_11">#REF!</definedName>
    <definedName name="BL_13" localSheetId="9">#REF!</definedName>
    <definedName name="BL_13" localSheetId="12">#REF!</definedName>
    <definedName name="BL_13" localSheetId="13">#REF!</definedName>
    <definedName name="BL_13">#REF!</definedName>
    <definedName name="BL_17" localSheetId="9">#REF!</definedName>
    <definedName name="BL_17" localSheetId="12">#REF!</definedName>
    <definedName name="BL_17" localSheetId="13">#REF!</definedName>
    <definedName name="BL_17">#REF!</definedName>
    <definedName name="BL_17A" localSheetId="9">#REF!</definedName>
    <definedName name="BL_17A" localSheetId="12">#REF!</definedName>
    <definedName name="BL_17A" localSheetId="13">#REF!</definedName>
    <definedName name="BL_17A">#REF!</definedName>
    <definedName name="BL_17B" localSheetId="9">#REF!</definedName>
    <definedName name="BL_17B" localSheetId="12">#REF!</definedName>
    <definedName name="BL_17B" localSheetId="13">#REF!</definedName>
    <definedName name="BL_17B">#REF!</definedName>
    <definedName name="BL_2" localSheetId="9">#REF!</definedName>
    <definedName name="BL_2" localSheetId="12">#REF!</definedName>
    <definedName name="BL_2" localSheetId="13">#REF!</definedName>
    <definedName name="BL_2">#REF!</definedName>
    <definedName name="BL_3" localSheetId="9">#REF!</definedName>
    <definedName name="BL_3" localSheetId="12">#REF!</definedName>
    <definedName name="BL_3" localSheetId="13">#REF!</definedName>
    <definedName name="BL_3">#REF!</definedName>
    <definedName name="BL_4" localSheetId="9">#REF!</definedName>
    <definedName name="BL_4" localSheetId="12">#REF!</definedName>
    <definedName name="BL_4" localSheetId="13">#REF!</definedName>
    <definedName name="BL_4">#REF!</definedName>
    <definedName name="BL_5" localSheetId="9">#REF!</definedName>
    <definedName name="BL_5" localSheetId="12">#REF!</definedName>
    <definedName name="BL_5" localSheetId="13">#REF!</definedName>
    <definedName name="BL_5">#REF!</definedName>
    <definedName name="BL_6" localSheetId="9">#REF!</definedName>
    <definedName name="BL_6" localSheetId="12">#REF!</definedName>
    <definedName name="BL_6" localSheetId="13">#REF!</definedName>
    <definedName name="BL_6">#REF!</definedName>
    <definedName name="BL_7" localSheetId="9">#REF!</definedName>
    <definedName name="BL_7" localSheetId="12">#REF!</definedName>
    <definedName name="BL_7" localSheetId="13">#REF!</definedName>
    <definedName name="BL_7">#REF!</definedName>
    <definedName name="BL_9" localSheetId="9">#REF!</definedName>
    <definedName name="BL_9" localSheetId="12">#REF!</definedName>
    <definedName name="BL_9" localSheetId="13">#REF!</definedName>
    <definedName name="BL_9">#REF!</definedName>
    <definedName name="blank">#N/A</definedName>
    <definedName name="blank1">#REF!</definedName>
    <definedName name="blankflange200">#REF!</definedName>
    <definedName name="blankflange250">#REF!</definedName>
    <definedName name="blbpt">#REF!</definedName>
    <definedName name="Blisbeton">#REF!</definedName>
    <definedName name="Blisplang">#REF!</definedName>
    <definedName name="Blisplapon">#REF!</definedName>
    <definedName name="BLK">#REF!</definedName>
    <definedName name="BLK.2.101" localSheetId="9">#REF!</definedName>
    <definedName name="BLK.2.101" localSheetId="12">#REF!</definedName>
    <definedName name="BLK.2.101" localSheetId="13">#REF!</definedName>
    <definedName name="BLK.2.101">#REF!</definedName>
    <definedName name="BLK.2.101B" localSheetId="9">#REF!</definedName>
    <definedName name="BLK.2.101B" localSheetId="12">#REF!</definedName>
    <definedName name="BLK.2.101B" localSheetId="13">#REF!</definedName>
    <definedName name="BLK.2.101B">#REF!</definedName>
    <definedName name="BLK.2.101E" localSheetId="9">#REF!</definedName>
    <definedName name="BLK.2.101E" localSheetId="12">#REF!</definedName>
    <definedName name="BLK.2.101E" localSheetId="13">#REF!</definedName>
    <definedName name="BLK.2.101E">#REF!</definedName>
    <definedName name="BLK.2.102" localSheetId="9">#REF!</definedName>
    <definedName name="BLK.2.102" localSheetId="12">#REF!</definedName>
    <definedName name="BLK.2.102" localSheetId="13">#REF!</definedName>
    <definedName name="BLK.2.102">#REF!</definedName>
    <definedName name="BLK.2.102B" localSheetId="9">#REF!</definedName>
    <definedName name="BLK.2.102B" localSheetId="12">#REF!</definedName>
    <definedName name="BLK.2.102B" localSheetId="13">#REF!</definedName>
    <definedName name="BLK.2.102B">#REF!</definedName>
    <definedName name="BLK.2.102E" localSheetId="9">#REF!</definedName>
    <definedName name="BLK.2.102E" localSheetId="12">#REF!</definedName>
    <definedName name="BLK.2.102E" localSheetId="13">#REF!</definedName>
    <definedName name="BLK.2.102E">#REF!</definedName>
    <definedName name="BLK.2.103" localSheetId="9">#REF!</definedName>
    <definedName name="BLK.2.103" localSheetId="12">#REF!</definedName>
    <definedName name="BLK.2.103" localSheetId="13">#REF!</definedName>
    <definedName name="BLK.2.103">#REF!</definedName>
    <definedName name="BLK.2.103B" localSheetId="9">#REF!</definedName>
    <definedName name="BLK.2.103B" localSheetId="12">#REF!</definedName>
    <definedName name="BLK.2.103B" localSheetId="13">#REF!</definedName>
    <definedName name="BLK.2.103B">#REF!</definedName>
    <definedName name="BLK.2.103E" localSheetId="9">#REF!</definedName>
    <definedName name="BLK.2.103E" localSheetId="12">#REF!</definedName>
    <definedName name="BLK.2.103E" localSheetId="13">#REF!</definedName>
    <definedName name="BLK.2.103E">#REF!</definedName>
    <definedName name="BLK.2.104" localSheetId="9">#REF!</definedName>
    <definedName name="BLK.2.104" localSheetId="12">#REF!</definedName>
    <definedName name="BLK.2.104" localSheetId="13">#REF!</definedName>
    <definedName name="BLK.2.104">#REF!</definedName>
    <definedName name="BLK.2.104B" localSheetId="9">#REF!</definedName>
    <definedName name="BLK.2.104B" localSheetId="12">#REF!</definedName>
    <definedName name="BLK.2.104B" localSheetId="13">#REF!</definedName>
    <definedName name="BLK.2.104B">#REF!</definedName>
    <definedName name="BLK.2.104E" localSheetId="9">#REF!</definedName>
    <definedName name="BLK.2.104E" localSheetId="12">#REF!</definedName>
    <definedName name="BLK.2.104E" localSheetId="13">#REF!</definedName>
    <definedName name="BLK.2.104E">#REF!</definedName>
    <definedName name="BLK.2.105" localSheetId="9">#REF!</definedName>
    <definedName name="BLK.2.105" localSheetId="12">#REF!</definedName>
    <definedName name="BLK.2.105" localSheetId="13">#REF!</definedName>
    <definedName name="BLK.2.105">#REF!</definedName>
    <definedName name="BLK.2.105B" localSheetId="9">#REF!</definedName>
    <definedName name="BLK.2.105B" localSheetId="12">#REF!</definedName>
    <definedName name="BLK.2.105B" localSheetId="13">#REF!</definedName>
    <definedName name="BLK.2.105B">#REF!</definedName>
    <definedName name="BLK.2.105E" localSheetId="9">#REF!</definedName>
    <definedName name="BLK.2.105E" localSheetId="12">#REF!</definedName>
    <definedName name="BLK.2.105E" localSheetId="13">#REF!</definedName>
    <definedName name="BLK.2.105E">#REF!</definedName>
    <definedName name="BLK.2.106" localSheetId="9">#REF!</definedName>
    <definedName name="BLK.2.106" localSheetId="12">#REF!</definedName>
    <definedName name="BLK.2.106" localSheetId="13">#REF!</definedName>
    <definedName name="BLK.2.106">#REF!</definedName>
    <definedName name="BLK.2.106B" localSheetId="9">#REF!</definedName>
    <definedName name="BLK.2.106B" localSheetId="12">#REF!</definedName>
    <definedName name="BLK.2.106B" localSheetId="13">#REF!</definedName>
    <definedName name="BLK.2.106B">#REF!</definedName>
    <definedName name="BLK.2.106E" localSheetId="9">#REF!</definedName>
    <definedName name="BLK.2.106E" localSheetId="12">#REF!</definedName>
    <definedName name="BLK.2.106E" localSheetId="13">#REF!</definedName>
    <definedName name="BLK.2.106E">#REF!</definedName>
    <definedName name="BLK.2.107" localSheetId="9">#REF!</definedName>
    <definedName name="BLK.2.107" localSheetId="12">#REF!</definedName>
    <definedName name="BLK.2.107" localSheetId="13">#REF!</definedName>
    <definedName name="BLK.2.107">#REF!</definedName>
    <definedName name="BLK.2.107B" localSheetId="9">#REF!</definedName>
    <definedName name="BLK.2.107B" localSheetId="12">#REF!</definedName>
    <definedName name="BLK.2.107B" localSheetId="13">#REF!</definedName>
    <definedName name="BLK.2.107B">#REF!</definedName>
    <definedName name="BLK.2.107E" localSheetId="9">#REF!</definedName>
    <definedName name="BLK.2.107E" localSheetId="12">#REF!</definedName>
    <definedName name="BLK.2.107E" localSheetId="13">#REF!</definedName>
    <definedName name="BLK.2.107E">#REF!</definedName>
    <definedName name="BLK.2.108" localSheetId="9">#REF!</definedName>
    <definedName name="BLK.2.108" localSheetId="12">#REF!</definedName>
    <definedName name="BLK.2.108" localSheetId="13">#REF!</definedName>
    <definedName name="BLK.2.108">#REF!</definedName>
    <definedName name="BLK.2.108B" localSheetId="9">#REF!</definedName>
    <definedName name="BLK.2.108B" localSheetId="12">#REF!</definedName>
    <definedName name="BLK.2.108B" localSheetId="13">#REF!</definedName>
    <definedName name="BLK.2.108B">#REF!</definedName>
    <definedName name="BLK.2.108E" localSheetId="9">#REF!</definedName>
    <definedName name="BLK.2.108E" localSheetId="12">#REF!</definedName>
    <definedName name="BLK.2.108E" localSheetId="13">#REF!</definedName>
    <definedName name="BLK.2.108E">#REF!</definedName>
    <definedName name="BLK.2.109" localSheetId="9">#REF!</definedName>
    <definedName name="BLK.2.109" localSheetId="12">#REF!</definedName>
    <definedName name="BLK.2.109" localSheetId="13">#REF!</definedName>
    <definedName name="BLK.2.109">#REF!</definedName>
    <definedName name="BLK.2.109B" localSheetId="9">#REF!</definedName>
    <definedName name="BLK.2.109B" localSheetId="12">#REF!</definedName>
    <definedName name="BLK.2.109B" localSheetId="13">#REF!</definedName>
    <definedName name="BLK.2.109B">#REF!</definedName>
    <definedName name="BLK.2.109E" localSheetId="9">#REF!</definedName>
    <definedName name="BLK.2.109E" localSheetId="12">#REF!</definedName>
    <definedName name="BLK.2.109E" localSheetId="13">#REF!</definedName>
    <definedName name="BLK.2.109E">#REF!</definedName>
    <definedName name="BLK.2.110" localSheetId="9">#REF!</definedName>
    <definedName name="BLK.2.110" localSheetId="12">#REF!</definedName>
    <definedName name="BLK.2.110" localSheetId="13">#REF!</definedName>
    <definedName name="BLK.2.110">#REF!</definedName>
    <definedName name="BLK.2.110B" localSheetId="9">#REF!</definedName>
    <definedName name="BLK.2.110B" localSheetId="12">#REF!</definedName>
    <definedName name="BLK.2.110B" localSheetId="13">#REF!</definedName>
    <definedName name="BLK.2.110B">#REF!</definedName>
    <definedName name="BLK.2.110E" localSheetId="9">#REF!</definedName>
    <definedName name="BLK.2.110E" localSheetId="12">#REF!</definedName>
    <definedName name="BLK.2.110E" localSheetId="13">#REF!</definedName>
    <definedName name="BLK.2.110E">#REF!</definedName>
    <definedName name="BLK.2.111" localSheetId="9">#REF!</definedName>
    <definedName name="BLK.2.111" localSheetId="12">#REF!</definedName>
    <definedName name="BLK.2.111" localSheetId="13">#REF!</definedName>
    <definedName name="BLK.2.111">#REF!</definedName>
    <definedName name="BLK.2.111B" localSheetId="9">#REF!</definedName>
    <definedName name="BLK.2.111B" localSheetId="12">#REF!</definedName>
    <definedName name="BLK.2.111B" localSheetId="13">#REF!</definedName>
    <definedName name="BLK.2.111B">#REF!</definedName>
    <definedName name="BLK.2.111E" localSheetId="9">#REF!</definedName>
    <definedName name="BLK.2.111E" localSheetId="12">#REF!</definedName>
    <definedName name="BLK.2.111E" localSheetId="13">#REF!</definedName>
    <definedName name="BLK.2.111E">#REF!</definedName>
    <definedName name="BLK.2.112" localSheetId="9">#REF!</definedName>
    <definedName name="BLK.2.112" localSheetId="12">#REF!</definedName>
    <definedName name="BLK.2.112" localSheetId="13">#REF!</definedName>
    <definedName name="BLK.2.112">#REF!</definedName>
    <definedName name="BLK.2.112B" localSheetId="9">#REF!</definedName>
    <definedName name="BLK.2.112B" localSheetId="12">#REF!</definedName>
    <definedName name="BLK.2.112B" localSheetId="13">#REF!</definedName>
    <definedName name="BLK.2.112B">#REF!</definedName>
    <definedName name="BLK.2.112E" localSheetId="9">#REF!</definedName>
    <definedName name="BLK.2.112E" localSheetId="12">#REF!</definedName>
    <definedName name="BLK.2.112E" localSheetId="13">#REF!</definedName>
    <definedName name="BLK.2.112E">#REF!</definedName>
    <definedName name="BLK.2.113" localSheetId="9">#REF!</definedName>
    <definedName name="BLK.2.113" localSheetId="12">#REF!</definedName>
    <definedName name="BLK.2.113" localSheetId="13">#REF!</definedName>
    <definedName name="BLK.2.113">#REF!</definedName>
    <definedName name="BLK.2.113B" localSheetId="9">#REF!</definedName>
    <definedName name="BLK.2.113B" localSheetId="12">#REF!</definedName>
    <definedName name="BLK.2.113B" localSheetId="13">#REF!</definedName>
    <definedName name="BLK.2.113B">#REF!</definedName>
    <definedName name="BLK.2.113E" localSheetId="9">#REF!</definedName>
    <definedName name="BLK.2.113E" localSheetId="12">#REF!</definedName>
    <definedName name="BLK.2.113E" localSheetId="13">#REF!</definedName>
    <definedName name="BLK.2.113E">#REF!</definedName>
    <definedName name="BLK.2.114" localSheetId="9">#REF!</definedName>
    <definedName name="BLK.2.114" localSheetId="12">#REF!</definedName>
    <definedName name="BLK.2.114" localSheetId="13">#REF!</definedName>
    <definedName name="BLK.2.114">#REF!</definedName>
    <definedName name="BLK.2.114B" localSheetId="9">#REF!</definedName>
    <definedName name="BLK.2.114B" localSheetId="12">#REF!</definedName>
    <definedName name="BLK.2.114B" localSheetId="13">#REF!</definedName>
    <definedName name="BLK.2.114B">#REF!</definedName>
    <definedName name="BLK.2.114E" localSheetId="9">#REF!</definedName>
    <definedName name="BLK.2.114E" localSheetId="12">#REF!</definedName>
    <definedName name="BLK.2.114E" localSheetId="13">#REF!</definedName>
    <definedName name="BLK.2.114E">#REF!</definedName>
    <definedName name="BLK.2.115" localSheetId="9">#REF!</definedName>
    <definedName name="BLK.2.115" localSheetId="12">#REF!</definedName>
    <definedName name="BLK.2.115" localSheetId="13">#REF!</definedName>
    <definedName name="BLK.2.115">#REF!</definedName>
    <definedName name="BLK.2.115B" localSheetId="9">#REF!</definedName>
    <definedName name="BLK.2.115B" localSheetId="12">#REF!</definedName>
    <definedName name="BLK.2.115B" localSheetId="13">#REF!</definedName>
    <definedName name="BLK.2.115B">#REF!</definedName>
    <definedName name="BLK.2.115E" localSheetId="9">#REF!</definedName>
    <definedName name="BLK.2.115E" localSheetId="12">#REF!</definedName>
    <definedName name="BLK.2.115E" localSheetId="13">#REF!</definedName>
    <definedName name="BLK.2.115E">#REF!</definedName>
    <definedName name="BLK.3.101" localSheetId="9">#REF!</definedName>
    <definedName name="BLK.3.101" localSheetId="12">#REF!</definedName>
    <definedName name="BLK.3.101" localSheetId="13">#REF!</definedName>
    <definedName name="BLK.3.101">#REF!</definedName>
    <definedName name="BLK.3.101B" localSheetId="9">#REF!</definedName>
    <definedName name="BLK.3.101B" localSheetId="12">#REF!</definedName>
    <definedName name="BLK.3.101B" localSheetId="13">#REF!</definedName>
    <definedName name="BLK.3.101B">#REF!</definedName>
    <definedName name="BLK.3.101E" localSheetId="9">#REF!</definedName>
    <definedName name="BLK.3.101E" localSheetId="12">#REF!</definedName>
    <definedName name="BLK.3.101E" localSheetId="13">#REF!</definedName>
    <definedName name="BLK.3.101E">#REF!</definedName>
    <definedName name="BLK.3.102" localSheetId="9">#REF!</definedName>
    <definedName name="BLK.3.102" localSheetId="12">#REF!</definedName>
    <definedName name="BLK.3.102" localSheetId="13">#REF!</definedName>
    <definedName name="BLK.3.102">#REF!</definedName>
    <definedName name="BLK.3.102B" localSheetId="9">#REF!</definedName>
    <definedName name="BLK.3.102B" localSheetId="12">#REF!</definedName>
    <definedName name="BLK.3.102B" localSheetId="13">#REF!</definedName>
    <definedName name="BLK.3.102B">#REF!</definedName>
    <definedName name="BLK.3.102E" localSheetId="9">#REF!</definedName>
    <definedName name="BLK.3.102E" localSheetId="12">#REF!</definedName>
    <definedName name="BLK.3.102E" localSheetId="13">#REF!</definedName>
    <definedName name="BLK.3.102E">#REF!</definedName>
    <definedName name="BLK.3.103" localSheetId="9">#REF!</definedName>
    <definedName name="BLK.3.103" localSheetId="12">#REF!</definedName>
    <definedName name="BLK.3.103" localSheetId="13">#REF!</definedName>
    <definedName name="BLK.3.103">#REF!</definedName>
    <definedName name="BLK.3.103B" localSheetId="9">#REF!</definedName>
    <definedName name="BLK.3.103B" localSheetId="12">#REF!</definedName>
    <definedName name="BLK.3.103B" localSheetId="13">#REF!</definedName>
    <definedName name="BLK.3.103B">#REF!</definedName>
    <definedName name="BLK.3.103E" localSheetId="9">#REF!</definedName>
    <definedName name="BLK.3.103E" localSheetId="12">#REF!</definedName>
    <definedName name="BLK.3.103E" localSheetId="13">#REF!</definedName>
    <definedName name="BLK.3.103E">#REF!</definedName>
    <definedName name="BLK.3.104" localSheetId="9">#REF!</definedName>
    <definedName name="BLK.3.104" localSheetId="12">#REF!</definedName>
    <definedName name="BLK.3.104" localSheetId="13">#REF!</definedName>
    <definedName name="BLK.3.104">#REF!</definedName>
    <definedName name="BLK.3.104B" localSheetId="9">#REF!</definedName>
    <definedName name="BLK.3.104B" localSheetId="12">#REF!</definedName>
    <definedName name="BLK.3.104B" localSheetId="13">#REF!</definedName>
    <definedName name="BLK.3.104B">#REF!</definedName>
    <definedName name="BLK.3.104E" localSheetId="9">#REF!</definedName>
    <definedName name="BLK.3.104E" localSheetId="12">#REF!</definedName>
    <definedName name="BLK.3.104E" localSheetId="13">#REF!</definedName>
    <definedName name="BLK.3.104E">#REF!</definedName>
    <definedName name="BLK.3.105" localSheetId="9">#REF!</definedName>
    <definedName name="BLK.3.105" localSheetId="12">#REF!</definedName>
    <definedName name="BLK.3.105" localSheetId="13">#REF!</definedName>
    <definedName name="BLK.3.105">#REF!</definedName>
    <definedName name="BLK.3.105B" localSheetId="9">#REF!</definedName>
    <definedName name="BLK.3.105B" localSheetId="12">#REF!</definedName>
    <definedName name="BLK.3.105B" localSheetId="13">#REF!</definedName>
    <definedName name="BLK.3.105B">#REF!</definedName>
    <definedName name="BLK.3.105E" localSheetId="9">#REF!</definedName>
    <definedName name="BLK.3.105E" localSheetId="12">#REF!</definedName>
    <definedName name="BLK.3.105E" localSheetId="13">#REF!</definedName>
    <definedName name="BLK.3.105E">#REF!</definedName>
    <definedName name="BLK.3.106" localSheetId="9">#REF!</definedName>
    <definedName name="BLK.3.106" localSheetId="12">#REF!</definedName>
    <definedName name="BLK.3.106" localSheetId="13">#REF!</definedName>
    <definedName name="BLK.3.106">#REF!</definedName>
    <definedName name="BLK.3.106B" localSheetId="9">#REF!</definedName>
    <definedName name="BLK.3.106B" localSheetId="12">#REF!</definedName>
    <definedName name="BLK.3.106B" localSheetId="13">#REF!</definedName>
    <definedName name="BLK.3.106B">#REF!</definedName>
    <definedName name="BLK.3.106E" localSheetId="9">#REF!</definedName>
    <definedName name="BLK.3.106E" localSheetId="12">#REF!</definedName>
    <definedName name="BLK.3.106E" localSheetId="13">#REF!</definedName>
    <definedName name="BLK.3.106E">#REF!</definedName>
    <definedName name="BLK.3.107" localSheetId="9">#REF!</definedName>
    <definedName name="BLK.3.107" localSheetId="12">#REF!</definedName>
    <definedName name="BLK.3.107" localSheetId="13">#REF!</definedName>
    <definedName name="BLK.3.107">#REF!</definedName>
    <definedName name="BLK.3.107B" localSheetId="9">#REF!</definedName>
    <definedName name="BLK.3.107B" localSheetId="12">#REF!</definedName>
    <definedName name="BLK.3.107B" localSheetId="13">#REF!</definedName>
    <definedName name="BLK.3.107B">#REF!</definedName>
    <definedName name="BLK.3.107E" localSheetId="9">#REF!</definedName>
    <definedName name="BLK.3.107E" localSheetId="12">#REF!</definedName>
    <definedName name="BLK.3.107E" localSheetId="13">#REF!</definedName>
    <definedName name="BLK.3.107E">#REF!</definedName>
    <definedName name="BLK.3.108" localSheetId="9">#REF!</definedName>
    <definedName name="BLK.3.108" localSheetId="12">#REF!</definedName>
    <definedName name="BLK.3.108" localSheetId="13">#REF!</definedName>
    <definedName name="BLK.3.108">#REF!</definedName>
    <definedName name="BLK.3.108B" localSheetId="9">#REF!</definedName>
    <definedName name="BLK.3.108B" localSheetId="12">#REF!</definedName>
    <definedName name="BLK.3.108B" localSheetId="13">#REF!</definedName>
    <definedName name="BLK.3.108B">#REF!</definedName>
    <definedName name="BLK.3.108E" localSheetId="9">#REF!</definedName>
    <definedName name="BLK.3.108E" localSheetId="12">#REF!</definedName>
    <definedName name="BLK.3.108E" localSheetId="13">#REF!</definedName>
    <definedName name="BLK.3.108E">#REF!</definedName>
    <definedName name="BLK.3.109" localSheetId="9">#REF!</definedName>
    <definedName name="BLK.3.109" localSheetId="12">#REF!</definedName>
    <definedName name="BLK.3.109" localSheetId="13">#REF!</definedName>
    <definedName name="BLK.3.109">#REF!</definedName>
    <definedName name="BLK.3.109B" localSheetId="9">#REF!</definedName>
    <definedName name="BLK.3.109B" localSheetId="12">#REF!</definedName>
    <definedName name="BLK.3.109B" localSheetId="13">#REF!</definedName>
    <definedName name="BLK.3.109B">#REF!</definedName>
    <definedName name="BLK.3.109E" localSheetId="9">#REF!</definedName>
    <definedName name="BLK.3.109E" localSheetId="12">#REF!</definedName>
    <definedName name="BLK.3.109E" localSheetId="13">#REF!</definedName>
    <definedName name="BLK.3.109E">#REF!</definedName>
    <definedName name="BLK.3.110" localSheetId="9">#REF!</definedName>
    <definedName name="BLK.3.110" localSheetId="12">#REF!</definedName>
    <definedName name="BLK.3.110" localSheetId="13">#REF!</definedName>
    <definedName name="BLK.3.110">#REF!</definedName>
    <definedName name="BLK.3.110B" localSheetId="9">#REF!</definedName>
    <definedName name="BLK.3.110B" localSheetId="12">#REF!</definedName>
    <definedName name="BLK.3.110B" localSheetId="13">#REF!</definedName>
    <definedName name="BLK.3.110B">#REF!</definedName>
    <definedName name="BLK.3.110E" localSheetId="9">#REF!</definedName>
    <definedName name="BLK.3.110E" localSheetId="12">#REF!</definedName>
    <definedName name="BLK.3.110E" localSheetId="13">#REF!</definedName>
    <definedName name="BLK.3.110E">#REF!</definedName>
    <definedName name="BLK.3.111" localSheetId="9">#REF!</definedName>
    <definedName name="BLK.3.111" localSheetId="12">#REF!</definedName>
    <definedName name="BLK.3.111" localSheetId="13">#REF!</definedName>
    <definedName name="BLK.3.111">#REF!</definedName>
    <definedName name="BLK.3.111B" localSheetId="9">#REF!</definedName>
    <definedName name="BLK.3.111B" localSheetId="12">#REF!</definedName>
    <definedName name="BLK.3.111B" localSheetId="13">#REF!</definedName>
    <definedName name="BLK.3.111B">#REF!</definedName>
    <definedName name="BLK.3.111E" localSheetId="9">#REF!</definedName>
    <definedName name="BLK.3.111E" localSheetId="12">#REF!</definedName>
    <definedName name="BLK.3.111E" localSheetId="13">#REF!</definedName>
    <definedName name="BLK.3.111E">#REF!</definedName>
    <definedName name="BLK.3.112" localSheetId="9">#REF!</definedName>
    <definedName name="BLK.3.112" localSheetId="12">#REF!</definedName>
    <definedName name="BLK.3.112" localSheetId="13">#REF!</definedName>
    <definedName name="BLK.3.112">#REF!</definedName>
    <definedName name="BLK.3.112B" localSheetId="9">#REF!</definedName>
    <definedName name="BLK.3.112B" localSheetId="12">#REF!</definedName>
    <definedName name="BLK.3.112B" localSheetId="13">#REF!</definedName>
    <definedName name="BLK.3.112B">#REF!</definedName>
    <definedName name="BLK.3.112E" localSheetId="9">#REF!</definedName>
    <definedName name="BLK.3.112E" localSheetId="12">#REF!</definedName>
    <definedName name="BLK.3.112E" localSheetId="13">#REF!</definedName>
    <definedName name="BLK.3.112E">#REF!</definedName>
    <definedName name="BLK.3.113" localSheetId="9">#REF!</definedName>
    <definedName name="BLK.3.113" localSheetId="12">#REF!</definedName>
    <definedName name="BLK.3.113" localSheetId="13">#REF!</definedName>
    <definedName name="BLK.3.113">#REF!</definedName>
    <definedName name="BLK.3.113B" localSheetId="9">#REF!</definedName>
    <definedName name="BLK.3.113B" localSheetId="12">#REF!</definedName>
    <definedName name="BLK.3.113B" localSheetId="13">#REF!</definedName>
    <definedName name="BLK.3.113B">#REF!</definedName>
    <definedName name="BLK.3.113E" localSheetId="9">#REF!</definedName>
    <definedName name="BLK.3.113E" localSheetId="12">#REF!</definedName>
    <definedName name="BLK.3.113E" localSheetId="13">#REF!</definedName>
    <definedName name="BLK.3.113E">#REF!</definedName>
    <definedName name="BLK.3.114" localSheetId="9">#REF!</definedName>
    <definedName name="BLK.3.114" localSheetId="12">#REF!</definedName>
    <definedName name="BLK.3.114" localSheetId="13">#REF!</definedName>
    <definedName name="BLK.3.114">#REF!</definedName>
    <definedName name="BLK.3.114B" localSheetId="9">#REF!</definedName>
    <definedName name="BLK.3.114B" localSheetId="12">#REF!</definedName>
    <definedName name="BLK.3.114B" localSheetId="13">#REF!</definedName>
    <definedName name="BLK.3.114B">#REF!</definedName>
    <definedName name="BLK.3.114E" localSheetId="9">#REF!</definedName>
    <definedName name="BLK.3.114E" localSheetId="12">#REF!</definedName>
    <definedName name="BLK.3.114E" localSheetId="13">#REF!</definedName>
    <definedName name="BLK.3.114E">#REF!</definedName>
    <definedName name="BLK.4.101" localSheetId="9">#REF!</definedName>
    <definedName name="BLK.4.101" localSheetId="12">#REF!</definedName>
    <definedName name="BLK.4.101" localSheetId="13">#REF!</definedName>
    <definedName name="BLK.4.101">#REF!</definedName>
    <definedName name="BLK.4.101B" localSheetId="9">#REF!</definedName>
    <definedName name="BLK.4.101B" localSheetId="12">#REF!</definedName>
    <definedName name="BLK.4.101B" localSheetId="13">#REF!</definedName>
    <definedName name="BLK.4.101B">#REF!</definedName>
    <definedName name="BLK.4.101E" localSheetId="9">#REF!</definedName>
    <definedName name="BLK.4.101E" localSheetId="12">#REF!</definedName>
    <definedName name="BLK.4.101E" localSheetId="13">#REF!</definedName>
    <definedName name="BLK.4.101E">#REF!</definedName>
    <definedName name="BLK.4.102" localSheetId="9">#REF!</definedName>
    <definedName name="BLK.4.102" localSheetId="12">#REF!</definedName>
    <definedName name="BLK.4.102" localSheetId="13">#REF!</definedName>
    <definedName name="BLK.4.102">#REF!</definedName>
    <definedName name="BLK.4.102B" localSheetId="9">#REF!</definedName>
    <definedName name="BLK.4.102B" localSheetId="12">#REF!</definedName>
    <definedName name="BLK.4.102B" localSheetId="13">#REF!</definedName>
    <definedName name="BLK.4.102B">#REF!</definedName>
    <definedName name="BLK.4.102E" localSheetId="9">#REF!</definedName>
    <definedName name="BLK.4.102E" localSheetId="12">#REF!</definedName>
    <definedName name="BLK.4.102E" localSheetId="13">#REF!</definedName>
    <definedName name="BLK.4.102E">#REF!</definedName>
    <definedName name="BLK.4.103" localSheetId="9">#REF!</definedName>
    <definedName name="BLK.4.103" localSheetId="12">#REF!</definedName>
    <definedName name="BLK.4.103" localSheetId="13">#REF!</definedName>
    <definedName name="BLK.4.103">#REF!</definedName>
    <definedName name="BLK.4.103B" localSheetId="9">#REF!</definedName>
    <definedName name="BLK.4.103B" localSheetId="12">#REF!</definedName>
    <definedName name="BLK.4.103B" localSheetId="13">#REF!</definedName>
    <definedName name="BLK.4.103B">#REF!</definedName>
    <definedName name="BLK.4.103E" localSheetId="9">#REF!</definedName>
    <definedName name="BLK.4.103E" localSheetId="12">#REF!</definedName>
    <definedName name="BLK.4.103E" localSheetId="13">#REF!</definedName>
    <definedName name="BLK.4.103E">#REF!</definedName>
    <definedName name="BLK.4.104" localSheetId="9">#REF!</definedName>
    <definedName name="BLK.4.104" localSheetId="12">#REF!</definedName>
    <definedName name="BLK.4.104" localSheetId="13">#REF!</definedName>
    <definedName name="BLK.4.104">#REF!</definedName>
    <definedName name="BLK.4.104B" localSheetId="9">#REF!</definedName>
    <definedName name="BLK.4.104B" localSheetId="12">#REF!</definedName>
    <definedName name="BLK.4.104B" localSheetId="13">#REF!</definedName>
    <definedName name="BLK.4.104B">#REF!</definedName>
    <definedName name="BLK.4.104E" localSheetId="9">#REF!</definedName>
    <definedName name="BLK.4.104E" localSheetId="12">#REF!</definedName>
    <definedName name="BLK.4.104E" localSheetId="13">#REF!</definedName>
    <definedName name="BLK.4.104E">#REF!</definedName>
    <definedName name="BLK.4.105" localSheetId="9">#REF!</definedName>
    <definedName name="BLK.4.105" localSheetId="12">#REF!</definedName>
    <definedName name="BLK.4.105" localSheetId="13">#REF!</definedName>
    <definedName name="BLK.4.105">#REF!</definedName>
    <definedName name="BLK.4.105B" localSheetId="9">#REF!</definedName>
    <definedName name="BLK.4.105B" localSheetId="12">#REF!</definedName>
    <definedName name="BLK.4.105B" localSheetId="13">#REF!</definedName>
    <definedName name="BLK.4.105B">#REF!</definedName>
    <definedName name="BLK.4.105E" localSheetId="9">#REF!</definedName>
    <definedName name="BLK.4.105E" localSheetId="12">#REF!</definedName>
    <definedName name="BLK.4.105E" localSheetId="13">#REF!</definedName>
    <definedName name="BLK.4.105E">#REF!</definedName>
    <definedName name="BLK.4.106" localSheetId="9">#REF!</definedName>
    <definedName name="BLK.4.106" localSheetId="12">#REF!</definedName>
    <definedName name="BLK.4.106" localSheetId="13">#REF!</definedName>
    <definedName name="BLK.4.106">#REF!</definedName>
    <definedName name="BLK.4.106B" localSheetId="9">#REF!</definedName>
    <definedName name="BLK.4.106B" localSheetId="12">#REF!</definedName>
    <definedName name="BLK.4.106B" localSheetId="13">#REF!</definedName>
    <definedName name="BLK.4.106B">#REF!</definedName>
    <definedName name="BLK.4.106E" localSheetId="9">#REF!</definedName>
    <definedName name="BLK.4.106E" localSheetId="12">#REF!</definedName>
    <definedName name="BLK.4.106E" localSheetId="13">#REF!</definedName>
    <definedName name="BLK.4.106E">#REF!</definedName>
    <definedName name="BLK.4.107" localSheetId="9">#REF!</definedName>
    <definedName name="BLK.4.107" localSheetId="12">#REF!</definedName>
    <definedName name="BLK.4.107" localSheetId="13">#REF!</definedName>
    <definedName name="BLK.4.107">#REF!</definedName>
    <definedName name="BLK.4.107B" localSheetId="9">#REF!</definedName>
    <definedName name="BLK.4.107B" localSheetId="12">#REF!</definedName>
    <definedName name="BLK.4.107B" localSheetId="13">#REF!</definedName>
    <definedName name="BLK.4.107B">#REF!</definedName>
    <definedName name="BLK.4.107E" localSheetId="9">#REF!</definedName>
    <definedName name="BLK.4.107E" localSheetId="12">#REF!</definedName>
    <definedName name="BLK.4.107E" localSheetId="13">#REF!</definedName>
    <definedName name="BLK.4.107E">#REF!</definedName>
    <definedName name="BLK.4.108" localSheetId="9">#REF!</definedName>
    <definedName name="BLK.4.108" localSheetId="12">#REF!</definedName>
    <definedName name="BLK.4.108" localSheetId="13">#REF!</definedName>
    <definedName name="BLK.4.108">#REF!</definedName>
    <definedName name="BLK.4.108B" localSheetId="9">#REF!</definedName>
    <definedName name="BLK.4.108B" localSheetId="12">#REF!</definedName>
    <definedName name="BLK.4.108B" localSheetId="13">#REF!</definedName>
    <definedName name="BLK.4.108B">#REF!</definedName>
    <definedName name="BLK.4.108E" localSheetId="9">#REF!</definedName>
    <definedName name="BLK.4.108E" localSheetId="12">#REF!</definedName>
    <definedName name="BLK.4.108E" localSheetId="13">#REF!</definedName>
    <definedName name="BLK.4.108E">#REF!</definedName>
    <definedName name="BLK.4.109" localSheetId="9">#REF!</definedName>
    <definedName name="BLK.4.109" localSheetId="12">#REF!</definedName>
    <definedName name="BLK.4.109" localSheetId="13">#REF!</definedName>
    <definedName name="BLK.4.109">#REF!</definedName>
    <definedName name="BLK.4.109B" localSheetId="9">#REF!</definedName>
    <definedName name="BLK.4.109B" localSheetId="12">#REF!</definedName>
    <definedName name="BLK.4.109B" localSheetId="13">#REF!</definedName>
    <definedName name="BLK.4.109B">#REF!</definedName>
    <definedName name="BLK.4.109E" localSheetId="9">#REF!</definedName>
    <definedName name="BLK.4.109E" localSheetId="12">#REF!</definedName>
    <definedName name="BLK.4.109E" localSheetId="13">#REF!</definedName>
    <definedName name="BLK.4.109E">#REF!</definedName>
    <definedName name="BLK.4.110" localSheetId="9">#REF!</definedName>
    <definedName name="BLK.4.110" localSheetId="12">#REF!</definedName>
    <definedName name="BLK.4.110" localSheetId="13">#REF!</definedName>
    <definedName name="BLK.4.110">#REF!</definedName>
    <definedName name="BLK.4.110B" localSheetId="9">#REF!</definedName>
    <definedName name="BLK.4.110B" localSheetId="12">#REF!</definedName>
    <definedName name="BLK.4.110B" localSheetId="13">#REF!</definedName>
    <definedName name="BLK.4.110B">#REF!</definedName>
    <definedName name="BLK.4.110E" localSheetId="9">#REF!</definedName>
    <definedName name="BLK.4.110E" localSheetId="12">#REF!</definedName>
    <definedName name="BLK.4.110E" localSheetId="13">#REF!</definedName>
    <definedName name="BLK.4.110E">#REF!</definedName>
    <definedName name="BLK.4.111" localSheetId="9">#REF!</definedName>
    <definedName name="BLK.4.111" localSheetId="12">#REF!</definedName>
    <definedName name="BLK.4.111" localSheetId="13">#REF!</definedName>
    <definedName name="BLK.4.111">#REF!</definedName>
    <definedName name="BLK.4.111B" localSheetId="9">#REF!</definedName>
    <definedName name="BLK.4.111B" localSheetId="12">#REF!</definedName>
    <definedName name="BLK.4.111B" localSheetId="13">#REF!</definedName>
    <definedName name="BLK.4.111B">#REF!</definedName>
    <definedName name="BLK.4.111E" localSheetId="9">#REF!</definedName>
    <definedName name="BLK.4.111E" localSheetId="12">#REF!</definedName>
    <definedName name="BLK.4.111E" localSheetId="13">#REF!</definedName>
    <definedName name="BLK.4.111E">#REF!</definedName>
    <definedName name="BLK.4.112" localSheetId="9">#REF!</definedName>
    <definedName name="BLK.4.112" localSheetId="12">#REF!</definedName>
    <definedName name="BLK.4.112" localSheetId="13">#REF!</definedName>
    <definedName name="BLK.4.112">#REF!</definedName>
    <definedName name="BLK.4.112B" localSheetId="9">#REF!</definedName>
    <definedName name="BLK.4.112B" localSheetId="12">#REF!</definedName>
    <definedName name="BLK.4.112B" localSheetId="13">#REF!</definedName>
    <definedName name="BLK.4.112B">#REF!</definedName>
    <definedName name="BLK.4.112E" localSheetId="9">#REF!</definedName>
    <definedName name="BLK.4.112E" localSheetId="12">#REF!</definedName>
    <definedName name="BLK.4.112E" localSheetId="13">#REF!</definedName>
    <definedName name="BLK.4.112E">#REF!</definedName>
    <definedName name="BLK.4.113" localSheetId="9">#REF!</definedName>
    <definedName name="BLK.4.113" localSheetId="12">#REF!</definedName>
    <definedName name="BLK.4.113" localSheetId="13">#REF!</definedName>
    <definedName name="BLK.4.113">#REF!</definedName>
    <definedName name="BLK.4.113B" localSheetId="9">#REF!</definedName>
    <definedName name="BLK.4.113B" localSheetId="12">#REF!</definedName>
    <definedName name="BLK.4.113B" localSheetId="13">#REF!</definedName>
    <definedName name="BLK.4.113B">#REF!</definedName>
    <definedName name="BLK.4.113E" localSheetId="9">#REF!</definedName>
    <definedName name="BLK.4.113E" localSheetId="12">#REF!</definedName>
    <definedName name="BLK.4.113E" localSheetId="13">#REF!</definedName>
    <definedName name="BLK.4.113E">#REF!</definedName>
    <definedName name="BLK.4.114" localSheetId="9">#REF!</definedName>
    <definedName name="BLK.4.114" localSheetId="12">#REF!</definedName>
    <definedName name="BLK.4.114" localSheetId="13">#REF!</definedName>
    <definedName name="BLK.4.114">#REF!</definedName>
    <definedName name="BLK.4.114B" localSheetId="9">#REF!</definedName>
    <definedName name="BLK.4.114B" localSheetId="12">#REF!</definedName>
    <definedName name="BLK.4.114B" localSheetId="13">#REF!</definedName>
    <definedName name="BLK.4.114B">#REF!</definedName>
    <definedName name="BLK.4.114E" localSheetId="9">#REF!</definedName>
    <definedName name="BLK.4.114E" localSheetId="12">#REF!</definedName>
    <definedName name="BLK.4.114E" localSheetId="13">#REF!</definedName>
    <definedName name="BLK.4.114E">#REF!</definedName>
    <definedName name="blkbjr">#REF!</definedName>
    <definedName name="blkbor">#REF!</definedName>
    <definedName name="BlkBr">#REF!</definedName>
    <definedName name="blkhns">#REF!</definedName>
    <definedName name="blkht1">#REF!</definedName>
    <definedName name="blkht2">#REF!</definedName>
    <definedName name="BlkKb">#REF!</definedName>
    <definedName name="BlkKm">#REF!</definedName>
    <definedName name="blkkmp">#REF!</definedName>
    <definedName name="BlkKs">#REF!</definedName>
    <definedName name="blkras">#REF!</definedName>
    <definedName name="blksam">#REF!</definedName>
    <definedName name="BLKT">#REF!</definedName>
    <definedName name="bln" localSheetId="9">#REF!</definedName>
    <definedName name="bln" localSheetId="12">#REF!</definedName>
    <definedName name="bln" localSheetId="13">#REF!</definedName>
    <definedName name="bln">#REF!</definedName>
    <definedName name="BLOK" localSheetId="9">#REF!</definedName>
    <definedName name="BLOK" localSheetId="12">#REF!</definedName>
    <definedName name="BLOK" localSheetId="13">#REF!</definedName>
    <definedName name="BLOK">#REF!</definedName>
    <definedName name="BLT">#REF!</definedName>
    <definedName name="BLTT">#REF!</definedName>
    <definedName name="blvtoyo0.5" localSheetId="9">#REF!</definedName>
    <definedName name="blvtoyo0.5" localSheetId="12">#REF!</definedName>
    <definedName name="blvtoyo0.5" localSheetId="13">#REF!</definedName>
    <definedName name="blvtoyo0.5">#REF!</definedName>
    <definedName name="blvtoyo0.75" localSheetId="9">#REF!</definedName>
    <definedName name="blvtoyo0.75" localSheetId="12">#REF!</definedName>
    <definedName name="blvtoyo0.75" localSheetId="13">#REF!</definedName>
    <definedName name="blvtoyo0.75">#REF!</definedName>
    <definedName name="blw">#REF!</definedName>
    <definedName name="bm">#REF!</definedName>
    <definedName name="bm.f" localSheetId="9">#REF!</definedName>
    <definedName name="bm.f" localSheetId="12">#REF!</definedName>
    <definedName name="bm.f" localSheetId="13">#REF!</definedName>
    <definedName name="bm.f">#REF!</definedName>
    <definedName name="bm_6">#REF!</definedName>
    <definedName name="bmcb" localSheetId="9">#REF!</definedName>
    <definedName name="bmcb" localSheetId="12">#REF!</definedName>
    <definedName name="bmcb" localSheetId="13">#REF!</definedName>
    <definedName name="bmcb">#REF!</definedName>
    <definedName name="Bmelamik">#REF!</definedName>
    <definedName name="bmorandowr">#REF!</definedName>
    <definedName name="BNY" localSheetId="9">#REF!</definedName>
    <definedName name="BNY" localSheetId="12">#REF!</definedName>
    <definedName name="BNY" localSheetId="13">#REF!</definedName>
    <definedName name="BNY">#REF!</definedName>
    <definedName name="BO" localSheetId="9">#REF!</definedName>
    <definedName name="BO" localSheetId="12">#REF!</definedName>
    <definedName name="BO" localSheetId="13">#REF!</definedName>
    <definedName name="BO">#REF!</definedName>
    <definedName name="Bobok400">#REF!</definedName>
    <definedName name="BOBOT">#REF!</definedName>
    <definedName name="bojong1" localSheetId="9">#REF!</definedName>
    <definedName name="bojong1" localSheetId="12">#REF!</definedName>
    <definedName name="bojong1" localSheetId="13">#REF!</definedName>
    <definedName name="bojong1">#REF!</definedName>
    <definedName name="bojongsari" localSheetId="9">#REF!</definedName>
    <definedName name="bojongsari" localSheetId="12">#REF!</definedName>
    <definedName name="bojongsari" localSheetId="13">#REF!</definedName>
    <definedName name="bojongsari">#REF!</definedName>
    <definedName name="BOJONGSARI1">#REF!</definedName>
    <definedName name="bojongsari2" localSheetId="9">#REF!</definedName>
    <definedName name="bojongsari2" localSheetId="12">#REF!</definedName>
    <definedName name="bojongsari2" localSheetId="13">#REF!</definedName>
    <definedName name="bojongsari2">#REF!</definedName>
    <definedName name="bolie">#REF!</definedName>
    <definedName name="bondagen" localSheetId="9">#REF!</definedName>
    <definedName name="bondagen" localSheetId="12">#REF!</definedName>
    <definedName name="bondagen" localSheetId="13">#REF!</definedName>
    <definedName name="bondagen">#REF!</definedName>
    <definedName name="Bondx">#REF!</definedName>
    <definedName name="bongkar">#REF!</definedName>
    <definedName name="bongkar1">#REF!</definedName>
    <definedName name="bongkaraspal">#REF!</definedName>
    <definedName name="bongkarbeton" localSheetId="9">#REF!</definedName>
    <definedName name="bongkarbeton" localSheetId="12">#REF!</definedName>
    <definedName name="bongkarbeton" localSheetId="13">#REF!</definedName>
    <definedName name="bongkarbeton">#REF!</definedName>
    <definedName name="bongkarjbt" localSheetId="9">#REF!</definedName>
    <definedName name="bongkarjbt" localSheetId="12">#REF!</definedName>
    <definedName name="bongkarjbt" localSheetId="13">#REF!</definedName>
    <definedName name="bongkarjbt">#REF!</definedName>
    <definedName name="bongkarlantaikayu" localSheetId="9">#REF!</definedName>
    <definedName name="bongkarlantaikayu" localSheetId="12">#REF!</definedName>
    <definedName name="bongkarlantaikayu" localSheetId="13">#REF!</definedName>
    <definedName name="bongkarlantaikayu">#REF!</definedName>
    <definedName name="book">#N/A</definedName>
    <definedName name="book1" localSheetId="12" hidden="1">{#N/A,#N/A,FALSE,"REK";#N/A,#N/A,FALSE,"Bq-ARS"}</definedName>
    <definedName name="book1" localSheetId="15" hidden="1">{#N/A,#N/A,FALSE,"REK";#N/A,#N/A,FALSE,"Bq-ARS"}</definedName>
    <definedName name="book1" hidden="1">{#N/A,#N/A,FALSE,"REK";#N/A,#N/A,FALSE,"Bq-ARS"}</definedName>
    <definedName name="book2">#N/A</definedName>
    <definedName name="book3">#N/A</definedName>
    <definedName name="boosteram">#REF!</definedName>
    <definedName name="bOQ">#REF!</definedName>
    <definedName name="boq.prtsi" localSheetId="9">#REF!</definedName>
    <definedName name="boq.prtsi" localSheetId="12">#REF!</definedName>
    <definedName name="boq.prtsi" localSheetId="13">#REF!</definedName>
    <definedName name="boq.prtsi">#REF!</definedName>
    <definedName name="Boqa" localSheetId="9" hidden="1">#REF!</definedName>
    <definedName name="Boqa" localSheetId="12" hidden="1">#REF!</definedName>
    <definedName name="Boqa" localSheetId="13" hidden="1">#REF!</definedName>
    <definedName name="Boqa" hidden="1">#REF!</definedName>
    <definedName name="bor1030_6">#REF!</definedName>
    <definedName name="border">#REF!</definedName>
    <definedName name="bore" localSheetId="9">#REF!</definedName>
    <definedName name="bore" localSheetId="12">#REF!</definedName>
    <definedName name="bore" localSheetId="13">#REF!</definedName>
    <definedName name="bore">#REF!</definedName>
    <definedName name="boredfile" localSheetId="9">#REF!</definedName>
    <definedName name="boredfile" localSheetId="12">#REF!</definedName>
    <definedName name="boredfile" localSheetId="13">#REF!</definedName>
    <definedName name="boredfile">#REF!</definedName>
    <definedName name="borneo">#REF!</definedName>
    <definedName name="borneo4.6" localSheetId="9">#REF!</definedName>
    <definedName name="borneo4.6" localSheetId="12">#REF!</definedName>
    <definedName name="borneo4.6" localSheetId="13">#REF!</definedName>
    <definedName name="borneo4.6">#REF!</definedName>
    <definedName name="borneo5.10" localSheetId="9">#REF!</definedName>
    <definedName name="borneo5.10" localSheetId="12">#REF!</definedName>
    <definedName name="borneo5.10" localSheetId="13">#REF!</definedName>
    <definedName name="borneo5.10">#REF!</definedName>
    <definedName name="borneo5.7" localSheetId="9">#REF!</definedName>
    <definedName name="borneo5.7" localSheetId="12">#REF!</definedName>
    <definedName name="borneo5.7" localSheetId="13">#REF!</definedName>
    <definedName name="borneo5.7">#REF!</definedName>
    <definedName name="borneo6.12" localSheetId="9">#REF!</definedName>
    <definedName name="borneo6.12" localSheetId="12">#REF!</definedName>
    <definedName name="borneo6.12" localSheetId="13">#REF!</definedName>
    <definedName name="borneo6.12">#REF!</definedName>
    <definedName name="borneobalok">#REF!</definedName>
    <definedName name="borneopapan" localSheetId="9">#REF!</definedName>
    <definedName name="borneopapan" localSheetId="12">#REF!</definedName>
    <definedName name="borneopapan" localSheetId="13">#REF!</definedName>
    <definedName name="borneopapan">#REF!</definedName>
    <definedName name="borneosuper57">#REF!</definedName>
    <definedName name="borsup">#REF!</definedName>
    <definedName name="borsup_6">#REF!</definedName>
    <definedName name="BOS">#REF!</definedName>
    <definedName name="BOSS">#REF!</definedName>
    <definedName name="BOSS1">#REF!</definedName>
    <definedName name="bouplank">#REF!</definedName>
    <definedName name="Bouw">#REF!</definedName>
    <definedName name="bouwplnk" localSheetId="9">#REF!</definedName>
    <definedName name="bouwplnk" localSheetId="12">#REF!</definedName>
    <definedName name="bouwplnk" localSheetId="13">#REF!</definedName>
    <definedName name="bouwplnk">#REF!</definedName>
    <definedName name="BOW" localSheetId="9">#REF!</definedName>
    <definedName name="BOW" localSheetId="12">#REF!</definedName>
    <definedName name="BOW" localSheetId="13">#REF!</definedName>
    <definedName name="BOW">#REF!</definedName>
    <definedName name="BOW_2" localSheetId="9">#REF!</definedName>
    <definedName name="BOW_2" localSheetId="12">#REF!</definedName>
    <definedName name="BOW_2" localSheetId="13">#REF!</definedName>
    <definedName name="BOW_2">#REF!</definedName>
    <definedName name="Bowplang">#REF!</definedName>
    <definedName name="BOX" localSheetId="9">#REF!</definedName>
    <definedName name="BOX" localSheetId="12">#REF!</definedName>
    <definedName name="BOX" localSheetId="13">#REF!</definedName>
    <definedName name="BOX">#REF!</definedName>
    <definedName name="BOX.40.50" localSheetId="9">#REF!</definedName>
    <definedName name="BOX.40.50" localSheetId="12">#REF!</definedName>
    <definedName name="BOX.40.50" localSheetId="13">#REF!</definedName>
    <definedName name="BOX.40.50">#REF!</definedName>
    <definedName name="BOX.80.120" localSheetId="9">#REF!</definedName>
    <definedName name="BOX.80.120" localSheetId="12">#REF!</definedName>
    <definedName name="BOX.80.120" localSheetId="13">#REF!</definedName>
    <definedName name="BOX.80.120">#REF!</definedName>
    <definedName name="BOX.MCB">#REF!</definedName>
    <definedName name="BOX.S.T" localSheetId="9">#REF!</definedName>
    <definedName name="BOX.S.T" localSheetId="12">#REF!</definedName>
    <definedName name="BOX.S.T" localSheetId="13">#REF!</definedName>
    <definedName name="BOX.S.T">#REF!</definedName>
    <definedName name="Box_zekering__1_group" localSheetId="9">#REF!</definedName>
    <definedName name="Box_zekering__1_group" localSheetId="12">#REF!</definedName>
    <definedName name="Box_zekering__1_group" localSheetId="13">#REF!</definedName>
    <definedName name="Box_zekering__1_group">#REF!</definedName>
    <definedName name="Box_zekering__2_group" localSheetId="9">#REF!</definedName>
    <definedName name="Box_zekering__2_group" localSheetId="12">#REF!</definedName>
    <definedName name="Box_zekering__2_group" localSheetId="13">#REF!</definedName>
    <definedName name="Box_zekering__2_group">#REF!</definedName>
    <definedName name="Box_zekering__3_group" localSheetId="9">#REF!</definedName>
    <definedName name="Box_zekering__3_group" localSheetId="12">#REF!</definedName>
    <definedName name="Box_zekering__3_group" localSheetId="13">#REF!</definedName>
    <definedName name="Box_zekering__3_group">#REF!</definedName>
    <definedName name="BOXMCB">#REF!</definedName>
    <definedName name="bp">#REF!</definedName>
    <definedName name="BP.5" localSheetId="9">#REF!</definedName>
    <definedName name="BP.5" localSheetId="12">#REF!</definedName>
    <definedName name="BP.5" localSheetId="13">#REF!</definedName>
    <definedName name="BP.5">#REF!</definedName>
    <definedName name="BP.B" localSheetId="9">#REF!</definedName>
    <definedName name="BP.B" localSheetId="12">#REF!</definedName>
    <definedName name="BP.B" localSheetId="13">#REF!</definedName>
    <definedName name="BP.B">#REF!</definedName>
    <definedName name="BP.T" localSheetId="9">#REF!</definedName>
    <definedName name="BP.T" localSheetId="12">#REF!</definedName>
    <definedName name="BP.T" localSheetId="13">#REF!</definedName>
    <definedName name="BP.T">#REF!</definedName>
    <definedName name="bp1dan1">#REF!</definedName>
    <definedName name="BPA" localSheetId="9">#REF!</definedName>
    <definedName name="BPA" localSheetId="12">#REF!</definedName>
    <definedName name="BPA" localSheetId="13">#REF!</definedName>
    <definedName name="BPA">#REF!</definedName>
    <definedName name="BPABPT">#REF!</definedName>
    <definedName name="bpasirB">#REF!</definedName>
    <definedName name="Bpb.ltds">#REF!</definedName>
    <definedName name="bpengisi" localSheetId="9">#REF!</definedName>
    <definedName name="bpengisi" localSheetId="12">#REF!</definedName>
    <definedName name="bpengisi" localSheetId="13">#REF!</definedName>
    <definedName name="bpengisi">#REF!</definedName>
    <definedName name="Bperekat">#REF!</definedName>
    <definedName name="bpile" localSheetId="9">#REF!</definedName>
    <definedName name="bpile" localSheetId="12">#REF!</definedName>
    <definedName name="bpile" localSheetId="13">#REF!</definedName>
    <definedName name="bpile">#REF!</definedName>
    <definedName name="bpile_6" localSheetId="9">#REF!</definedName>
    <definedName name="bpile_6" localSheetId="12">#REF!</definedName>
    <definedName name="bpile_6" localSheetId="13">#REF!</definedName>
    <definedName name="bpile_6">#REF!</definedName>
    <definedName name="Bpintu.kaca">#REF!</definedName>
    <definedName name="bpkhusus">#REF!</definedName>
    <definedName name="bpl2x9" localSheetId="9">#REF!</definedName>
    <definedName name="bpl2x9" localSheetId="12">#REF!</definedName>
    <definedName name="bpl2x9" localSheetId="13">#REF!</definedName>
    <definedName name="bpl2x9">#REF!</definedName>
    <definedName name="bpl2x9nb" localSheetId="9">#REF!</definedName>
    <definedName name="bpl2x9nb" localSheetId="12">#REF!</definedName>
    <definedName name="bpl2x9nb" localSheetId="13">#REF!</definedName>
    <definedName name="bpl2x9nb">#REF!</definedName>
    <definedName name="bpl32nb" localSheetId="9">#REF!</definedName>
    <definedName name="bpl32nb" localSheetId="12">#REF!</definedName>
    <definedName name="bpl32nb" localSheetId="13">#REF!</definedName>
    <definedName name="bpl32nb">#REF!</definedName>
    <definedName name="bpl9nb" localSheetId="9">#REF!</definedName>
    <definedName name="bpl9nb" localSheetId="12">#REF!</definedName>
    <definedName name="bpl9nb" localSheetId="13">#REF!</definedName>
    <definedName name="bpl9nb">#REF!</definedName>
    <definedName name="Bplapon">#REF!</definedName>
    <definedName name="bplat" localSheetId="9">#REF!</definedName>
    <definedName name="bplat" localSheetId="12">#REF!</definedName>
    <definedName name="bplat" localSheetId="13">#REF!</definedName>
    <definedName name="bplat">#REF!</definedName>
    <definedName name="bplat_6" localSheetId="9">#REF!</definedName>
    <definedName name="bplat_6" localSheetId="12">#REF!</definedName>
    <definedName name="bplat_6" localSheetId="13">#REF!</definedName>
    <definedName name="bplat_6">#REF!</definedName>
    <definedName name="Bplatnama">#REF!</definedName>
    <definedName name="Bplester">#REF!</definedName>
    <definedName name="Bplin1040">#REF!</definedName>
    <definedName name="bpond" localSheetId="9">#REF!</definedName>
    <definedName name="bpond" localSheetId="12">#REF!</definedName>
    <definedName name="bpond" localSheetId="13">#REF!</definedName>
    <definedName name="bpond">#REF!</definedName>
    <definedName name="Bpondasi">#REF!</definedName>
    <definedName name="BPS">#REF!</definedName>
    <definedName name="BPT">#REF!</definedName>
    <definedName name="bpvc100x1125" localSheetId="9">#REF!</definedName>
    <definedName name="bpvc100x1125" localSheetId="12">#REF!</definedName>
    <definedName name="bpvc100x1125" localSheetId="13">#REF!</definedName>
    <definedName name="bpvc100x1125">#REF!</definedName>
    <definedName name="bpvc100x225" localSheetId="9">#REF!</definedName>
    <definedName name="bpvc100x225" localSheetId="12">#REF!</definedName>
    <definedName name="bpvc100x225" localSheetId="13">#REF!</definedName>
    <definedName name="bpvc100x225">#REF!</definedName>
    <definedName name="bpvc100x45" localSheetId="9">#REF!</definedName>
    <definedName name="bpvc100x45" localSheetId="12">#REF!</definedName>
    <definedName name="bpvc100x45" localSheetId="13">#REF!</definedName>
    <definedName name="bpvc100x45">#REF!</definedName>
    <definedName name="bpvc100x90" localSheetId="9">#REF!</definedName>
    <definedName name="bpvc100x90" localSheetId="12">#REF!</definedName>
    <definedName name="bpvc100x90" localSheetId="13">#REF!</definedName>
    <definedName name="bpvc100x90">#REF!</definedName>
    <definedName name="bpvc150x225" localSheetId="9">#REF!</definedName>
    <definedName name="bpvc150x225" localSheetId="12">#REF!</definedName>
    <definedName name="bpvc150x225" localSheetId="13">#REF!</definedName>
    <definedName name="bpvc150x225">#REF!</definedName>
    <definedName name="bpvc150x45" localSheetId="9">#REF!</definedName>
    <definedName name="bpvc150x45" localSheetId="12">#REF!</definedName>
    <definedName name="bpvc150x45" localSheetId="13">#REF!</definedName>
    <definedName name="bpvc150x45">#REF!</definedName>
    <definedName name="bpvc150x90" localSheetId="9">#REF!</definedName>
    <definedName name="bpvc150x90" localSheetId="12">#REF!</definedName>
    <definedName name="bpvc150x90" localSheetId="13">#REF!</definedName>
    <definedName name="bpvc150x90">#REF!</definedName>
    <definedName name="bpvc50x1125" localSheetId="9">#REF!</definedName>
    <definedName name="bpvc50x1125" localSheetId="12">#REF!</definedName>
    <definedName name="bpvc50x1125" localSheetId="13">#REF!</definedName>
    <definedName name="bpvc50x1125">#REF!</definedName>
    <definedName name="bpvc50x225" localSheetId="9">#REF!</definedName>
    <definedName name="bpvc50x225" localSheetId="12">#REF!</definedName>
    <definedName name="bpvc50x225" localSheetId="13">#REF!</definedName>
    <definedName name="bpvc50x225">#REF!</definedName>
    <definedName name="bpvc50x45" localSheetId="9">#REF!</definedName>
    <definedName name="bpvc50x45" localSheetId="12">#REF!</definedName>
    <definedName name="bpvc50x45" localSheetId="13">#REF!</definedName>
    <definedName name="bpvc50x45">#REF!</definedName>
    <definedName name="bpvc50x90" localSheetId="9">#REF!</definedName>
    <definedName name="bpvc50x90" localSheetId="12">#REF!</definedName>
    <definedName name="bpvc50x90" localSheetId="13">#REF!</definedName>
    <definedName name="bpvc50x90">#REF!</definedName>
    <definedName name="bpvc75x1125" localSheetId="9">#REF!</definedName>
    <definedName name="bpvc75x1125" localSheetId="12">#REF!</definedName>
    <definedName name="bpvc75x1125" localSheetId="13">#REF!</definedName>
    <definedName name="bpvc75x1125">#REF!</definedName>
    <definedName name="bpvc75x225" localSheetId="9">#REF!</definedName>
    <definedName name="bpvc75x225" localSheetId="12">#REF!</definedName>
    <definedName name="bpvc75x225" localSheetId="13">#REF!</definedName>
    <definedName name="bpvc75x225">#REF!</definedName>
    <definedName name="bpvc75x45" localSheetId="9">#REF!</definedName>
    <definedName name="bpvc75x45" localSheetId="12">#REF!</definedName>
    <definedName name="bpvc75x45" localSheetId="13">#REF!</definedName>
    <definedName name="bpvc75x45">#REF!</definedName>
    <definedName name="bpvc75x90" localSheetId="9">#REF!</definedName>
    <definedName name="bpvc75x90" localSheetId="12">#REF!</definedName>
    <definedName name="bpvc75x90" localSheetId="13">#REF!</definedName>
    <definedName name="bpvc75x90">#REF!</definedName>
    <definedName name="BQ" localSheetId="9">#REF!</definedName>
    <definedName name="BQ" localSheetId="12">#REF!</definedName>
    <definedName name="BQ" localSheetId="14">#REF!</definedName>
    <definedName name="BQ" localSheetId="11">#REF!</definedName>
    <definedName name="BQ" localSheetId="10">#REF!</definedName>
    <definedName name="BQ" localSheetId="7">#REF!</definedName>
    <definedName name="BQ" localSheetId="8">#REF!</definedName>
    <definedName name="BQ" localSheetId="13">#REF!</definedName>
    <definedName name="BQ">#REF!</definedName>
    <definedName name="BQ_1">#REF!</definedName>
    <definedName name="bq_extern" localSheetId="9">#REF!</definedName>
    <definedName name="bq_extern" localSheetId="12">#REF!</definedName>
    <definedName name="bq_extern" localSheetId="13">#REF!</definedName>
    <definedName name="bq_extern">#REF!</definedName>
    <definedName name="bq_intern" localSheetId="9">#REF!</definedName>
    <definedName name="bq_intern" localSheetId="12">#REF!</definedName>
    <definedName name="bq_intern" localSheetId="13">#REF!</definedName>
    <definedName name="bq_intern">#REF!</definedName>
    <definedName name="BQHEADER" localSheetId="9">#REF!</definedName>
    <definedName name="BQHEADER" localSheetId="12">#REF!</definedName>
    <definedName name="BQHEADER" localSheetId="14">#REF!</definedName>
    <definedName name="BQHEADER" localSheetId="11">#REF!</definedName>
    <definedName name="BQHEADER" localSheetId="10">#REF!</definedName>
    <definedName name="BQHEADER" localSheetId="7">#REF!</definedName>
    <definedName name="BQHEADER" localSheetId="8">#REF!</definedName>
    <definedName name="BQHEADER" localSheetId="13">#REF!</definedName>
    <definedName name="BQHEADER">#REF!</definedName>
    <definedName name="BR" localSheetId="9">#REF!</definedName>
    <definedName name="BR" localSheetId="12">#REF!</definedName>
    <definedName name="BR" localSheetId="14">#REF!</definedName>
    <definedName name="BR" localSheetId="11">#REF!</definedName>
    <definedName name="BR" localSheetId="10">#REF!</definedName>
    <definedName name="BR" localSheetId="7">#REF!</definedName>
    <definedName name="BR" localSheetId="8">#REF!</definedName>
    <definedName name="BR" localSheetId="13">#REF!</definedName>
    <definedName name="BR">#REF!</definedName>
    <definedName name="BR_6" localSheetId="9">#REF!</definedName>
    <definedName name="BR_6" localSheetId="12">#REF!</definedName>
    <definedName name="BR_6" localSheetId="13">#REF!</definedName>
    <definedName name="BR_6">#REF!</definedName>
    <definedName name="BRASIL">#REF!</definedName>
    <definedName name="brc">#REF!</definedName>
    <definedName name="brc_m5" localSheetId="9">#REF!</definedName>
    <definedName name="brc_m5" localSheetId="12">#REF!</definedName>
    <definedName name="brc_m5" localSheetId="13">#REF!</definedName>
    <definedName name="brc_m5">#REF!</definedName>
    <definedName name="brc_m6" localSheetId="9">#REF!</definedName>
    <definedName name="brc_m6" localSheetId="12">#REF!</definedName>
    <definedName name="brc_m6" localSheetId="13">#REF!</definedName>
    <definedName name="brc_m6">#REF!</definedName>
    <definedName name="brcm6">#REF!</definedName>
    <definedName name="brhtakterampil" localSheetId="9">#REF!</definedName>
    <definedName name="brhtakterampil" localSheetId="12">#REF!</definedName>
    <definedName name="brhtakterampil" localSheetId="13">#REF!</definedName>
    <definedName name="brhtakterampil">#REF!</definedName>
    <definedName name="brhterampil" localSheetId="9">#REF!</definedName>
    <definedName name="brhterampil" localSheetId="12">#REF!</definedName>
    <definedName name="brhterampil" localSheetId="13">#REF!</definedName>
    <definedName name="brhterampil">#REF!</definedName>
    <definedName name="bridge">#REF!</definedName>
    <definedName name="bron">#REF!</definedName>
    <definedName name="bron2">#REF!</definedName>
    <definedName name="bronjol">#REF!</definedName>
    <definedName name="BRONJONG">#REF!</definedName>
    <definedName name="brs" localSheetId="9">#REF!</definedName>
    <definedName name="brs" localSheetId="12">#REF!</definedName>
    <definedName name="brs" localSheetId="13">#REF!</definedName>
    <definedName name="brs">#REF!</definedName>
    <definedName name="Brtm">#REF!</definedName>
    <definedName name="BS" localSheetId="9">#REF!</definedName>
    <definedName name="BS" localSheetId="12">#REF!</definedName>
    <definedName name="BS" localSheetId="14">#REF!</definedName>
    <definedName name="BS" localSheetId="11">#REF!</definedName>
    <definedName name="BS" localSheetId="10">#REF!</definedName>
    <definedName name="BS" localSheetId="7">#REF!</definedName>
    <definedName name="BS" localSheetId="8">#REF!</definedName>
    <definedName name="BS" localSheetId="13">#REF!</definedName>
    <definedName name="BS">#REF!</definedName>
    <definedName name="bs.s" localSheetId="9">#REF!</definedName>
    <definedName name="bs.s" localSheetId="12">#REF!</definedName>
    <definedName name="bs.s" localSheetId="13">#REF!</definedName>
    <definedName name="bs.s">#REF!</definedName>
    <definedName name="bs.str" localSheetId="9">#REF!</definedName>
    <definedName name="bs.str" localSheetId="12">#REF!</definedName>
    <definedName name="bs.str" localSheetId="13">#REF!</definedName>
    <definedName name="bs.str">#REF!</definedName>
    <definedName name="BS_2" localSheetId="9">#REF!</definedName>
    <definedName name="BS_2" localSheetId="12">#REF!</definedName>
    <definedName name="BS_2" localSheetId="13">#REF!</definedName>
    <definedName name="BS_2">#REF!</definedName>
    <definedName name="BS_3" localSheetId="9">#REF!</definedName>
    <definedName name="BS_3" localSheetId="12">#REF!</definedName>
    <definedName name="BS_3" localSheetId="13">#REF!</definedName>
    <definedName name="BS_3">#REF!</definedName>
    <definedName name="BS_isolasi" localSheetId="9">#REF!</definedName>
    <definedName name="BS_isolasi" localSheetId="12">#REF!</definedName>
    <definedName name="BS_isolasi" localSheetId="13">#REF!</definedName>
    <definedName name="BS_isolasi">#REF!</definedName>
    <definedName name="BS10_" localSheetId="9">#REF!</definedName>
    <definedName name="BS10_" localSheetId="12">#REF!</definedName>
    <definedName name="BS10_" localSheetId="13">#REF!</definedName>
    <definedName name="BS10_">#REF!</definedName>
    <definedName name="BS12_" localSheetId="9">#REF!</definedName>
    <definedName name="BS12_" localSheetId="12">#REF!</definedName>
    <definedName name="BS12_" localSheetId="13">#REF!</definedName>
    <definedName name="BS12_">#REF!</definedName>
    <definedName name="BS16_" localSheetId="9">#REF!</definedName>
    <definedName name="BS16_" localSheetId="12">#REF!</definedName>
    <definedName name="BS16_" localSheetId="13">#REF!</definedName>
    <definedName name="BS16_">#REF!</definedName>
    <definedName name="BS35_" localSheetId="9">#REF!</definedName>
    <definedName name="BS35_" localSheetId="12">#REF!</definedName>
    <definedName name="BS35_" localSheetId="13">#REF!</definedName>
    <definedName name="BS35_">#REF!</definedName>
    <definedName name="BS352_" localSheetId="9">#REF!</definedName>
    <definedName name="BS352_" localSheetId="12">#REF!</definedName>
    <definedName name="BS352_" localSheetId="13">#REF!</definedName>
    <definedName name="BS352_">#REF!</definedName>
    <definedName name="BS353_" localSheetId="9">#REF!</definedName>
    <definedName name="BS353_" localSheetId="12">#REF!</definedName>
    <definedName name="BS353_" localSheetId="13">#REF!</definedName>
    <definedName name="BS353_">#REF!</definedName>
    <definedName name="BS354_" localSheetId="9">#REF!</definedName>
    <definedName name="BS354_" localSheetId="12">#REF!</definedName>
    <definedName name="BS354_" localSheetId="13">#REF!</definedName>
    <definedName name="BS354_">#REF!</definedName>
    <definedName name="bs3w" localSheetId="9">#REF!</definedName>
    <definedName name="bs3w" localSheetId="12">#REF!</definedName>
    <definedName name="bs3w" localSheetId="13">#REF!</definedName>
    <definedName name="bs3w">#REF!</definedName>
    <definedName name="BS40.05" localSheetId="9">#REF!</definedName>
    <definedName name="BS40.05" localSheetId="12">#REF!</definedName>
    <definedName name="BS40.05" localSheetId="13">#REF!</definedName>
    <definedName name="BS40.05">#REF!</definedName>
    <definedName name="BS40.075" localSheetId="9">#REF!</definedName>
    <definedName name="BS40.075" localSheetId="12">#REF!</definedName>
    <definedName name="BS40.075" localSheetId="13">#REF!</definedName>
    <definedName name="BS40.075">#REF!</definedName>
    <definedName name="BS40.1" localSheetId="9">#REF!</definedName>
    <definedName name="BS40.1" localSheetId="12">#REF!</definedName>
    <definedName name="BS40.1" localSheetId="13">#REF!</definedName>
    <definedName name="BS40.1">#REF!</definedName>
    <definedName name="BS40.125" localSheetId="9">#REF!</definedName>
    <definedName name="BS40.125" localSheetId="12">#REF!</definedName>
    <definedName name="BS40.125" localSheetId="13">#REF!</definedName>
    <definedName name="BS40.125">#REF!</definedName>
    <definedName name="BS40.15" localSheetId="9">#REF!</definedName>
    <definedName name="BS40.15" localSheetId="12">#REF!</definedName>
    <definedName name="BS40.15" localSheetId="13">#REF!</definedName>
    <definedName name="BS40.15">#REF!</definedName>
    <definedName name="BS40.2" localSheetId="9">#REF!</definedName>
    <definedName name="BS40.2" localSheetId="12">#REF!</definedName>
    <definedName name="BS40.2" localSheetId="13">#REF!</definedName>
    <definedName name="BS40.2">#REF!</definedName>
    <definedName name="BS40.25" localSheetId="9">#REF!</definedName>
    <definedName name="BS40.25" localSheetId="12">#REF!</definedName>
    <definedName name="BS40.25" localSheetId="13">#REF!</definedName>
    <definedName name="BS40.25">#REF!</definedName>
    <definedName name="BS40.3" localSheetId="9">#REF!</definedName>
    <definedName name="BS40.3" localSheetId="12">#REF!</definedName>
    <definedName name="BS40.3" localSheetId="13">#REF!</definedName>
    <definedName name="BS40.3">#REF!</definedName>
    <definedName name="BS40.4" localSheetId="9">#REF!</definedName>
    <definedName name="BS40.4" localSheetId="12">#REF!</definedName>
    <definedName name="BS40.4" localSheetId="13">#REF!</definedName>
    <definedName name="BS40.4">#REF!</definedName>
    <definedName name="BS40.5" localSheetId="9">#REF!</definedName>
    <definedName name="BS40.5" localSheetId="12">#REF!</definedName>
    <definedName name="BS40.5" localSheetId="13">#REF!</definedName>
    <definedName name="BS40.5">#REF!</definedName>
    <definedName name="BS40.6" localSheetId="9">#REF!</definedName>
    <definedName name="BS40.6" localSheetId="12">#REF!</definedName>
    <definedName name="BS40.6" localSheetId="13">#REF!</definedName>
    <definedName name="BS40.6">#REF!</definedName>
    <definedName name="BS40.8" localSheetId="9">#REF!</definedName>
    <definedName name="BS40.8" localSheetId="12">#REF!</definedName>
    <definedName name="BS40.8" localSheetId="13">#REF!</definedName>
    <definedName name="BS40.8">#REF!</definedName>
    <definedName name="BS40_.5" localSheetId="9">#REF!</definedName>
    <definedName name="BS40_.5" localSheetId="12">#REF!</definedName>
    <definedName name="BS40_.5" localSheetId="13">#REF!</definedName>
    <definedName name="BS40_.5">#REF!</definedName>
    <definedName name="BS40_0.75" localSheetId="9">#REF!</definedName>
    <definedName name="BS40_0.75" localSheetId="12">#REF!</definedName>
    <definedName name="BS40_0.75" localSheetId="13">#REF!</definedName>
    <definedName name="BS40_0.75">#REF!</definedName>
    <definedName name="BS40_1" localSheetId="9">#REF!</definedName>
    <definedName name="BS40_1" localSheetId="12">#REF!</definedName>
    <definedName name="BS40_1" localSheetId="13">#REF!</definedName>
    <definedName name="BS40_1">#REF!</definedName>
    <definedName name="BS40_1.25" localSheetId="9">#REF!</definedName>
    <definedName name="BS40_1.25" localSheetId="12">#REF!</definedName>
    <definedName name="BS40_1.25" localSheetId="13">#REF!</definedName>
    <definedName name="BS40_1.25">#REF!</definedName>
    <definedName name="BS40_1.5" localSheetId="9">#REF!</definedName>
    <definedName name="BS40_1.5" localSheetId="12">#REF!</definedName>
    <definedName name="BS40_1.5" localSheetId="13">#REF!</definedName>
    <definedName name="BS40_1.5">#REF!</definedName>
    <definedName name="BS40_10" localSheetId="9">#REF!</definedName>
    <definedName name="BS40_10" localSheetId="12">#REF!</definedName>
    <definedName name="BS40_10" localSheetId="13">#REF!</definedName>
    <definedName name="BS40_10">#REF!</definedName>
    <definedName name="BS40_12" localSheetId="9">#REF!</definedName>
    <definedName name="BS40_12" localSheetId="12">#REF!</definedName>
    <definedName name="BS40_12" localSheetId="13">#REF!</definedName>
    <definedName name="BS40_12">#REF!</definedName>
    <definedName name="BS40_14" localSheetId="9">#REF!</definedName>
    <definedName name="BS40_14" localSheetId="12">#REF!</definedName>
    <definedName name="BS40_14" localSheetId="13">#REF!</definedName>
    <definedName name="BS40_14">#REF!</definedName>
    <definedName name="BS40_16" localSheetId="9">#REF!</definedName>
    <definedName name="BS40_16" localSheetId="12">#REF!</definedName>
    <definedName name="BS40_16" localSheetId="13">#REF!</definedName>
    <definedName name="BS40_16">#REF!</definedName>
    <definedName name="BS40_2" localSheetId="9">#REF!</definedName>
    <definedName name="BS40_2" localSheetId="12">#REF!</definedName>
    <definedName name="BS40_2" localSheetId="13">#REF!</definedName>
    <definedName name="BS40_2">#REF!</definedName>
    <definedName name="BS40_2.5" localSheetId="9">#REF!</definedName>
    <definedName name="BS40_2.5" localSheetId="12">#REF!</definedName>
    <definedName name="BS40_2.5" localSheetId="13">#REF!</definedName>
    <definedName name="BS40_2.5">#REF!</definedName>
    <definedName name="BS40_3" localSheetId="9">#REF!</definedName>
    <definedName name="BS40_3" localSheetId="12">#REF!</definedName>
    <definedName name="BS40_3" localSheetId="13">#REF!</definedName>
    <definedName name="BS40_3">#REF!</definedName>
    <definedName name="BS40_4" localSheetId="9">#REF!</definedName>
    <definedName name="BS40_4" localSheetId="12">#REF!</definedName>
    <definedName name="BS40_4" localSheetId="13">#REF!</definedName>
    <definedName name="BS40_4">#REF!</definedName>
    <definedName name="BS40_5" localSheetId="9">#REF!</definedName>
    <definedName name="BS40_5" localSheetId="12">#REF!</definedName>
    <definedName name="BS40_5" localSheetId="13">#REF!</definedName>
    <definedName name="BS40_5">#REF!</definedName>
    <definedName name="BS40_6" localSheetId="9">#REF!</definedName>
    <definedName name="BS40_6" localSheetId="12">#REF!</definedName>
    <definedName name="BS40_6" localSheetId="13">#REF!</definedName>
    <definedName name="BS40_6">#REF!</definedName>
    <definedName name="BS40_8" localSheetId="9">#REF!</definedName>
    <definedName name="BS40_8" localSheetId="12">#REF!</definedName>
    <definedName name="BS40_8" localSheetId="13">#REF!</definedName>
    <definedName name="BS40_8">#REF!</definedName>
    <definedName name="BS40100_" localSheetId="9">#REF!</definedName>
    <definedName name="BS40100_" localSheetId="12">#REF!</definedName>
    <definedName name="BS40100_" localSheetId="13">#REF!</definedName>
    <definedName name="BS40100_">#REF!</definedName>
    <definedName name="BS40125_" localSheetId="9">#REF!</definedName>
    <definedName name="BS40125_" localSheetId="12">#REF!</definedName>
    <definedName name="BS40125_" localSheetId="13">#REF!</definedName>
    <definedName name="BS40125_">#REF!</definedName>
    <definedName name="BS4015_" localSheetId="9">#REF!</definedName>
    <definedName name="BS4015_" localSheetId="12">#REF!</definedName>
    <definedName name="BS4015_" localSheetId="13">#REF!</definedName>
    <definedName name="BS4015_">#REF!</definedName>
    <definedName name="BS40150_" localSheetId="9">#REF!</definedName>
    <definedName name="BS40150_" localSheetId="12">#REF!</definedName>
    <definedName name="BS40150_" localSheetId="13">#REF!</definedName>
    <definedName name="BS40150_">#REF!</definedName>
    <definedName name="BS4020_" localSheetId="9">#REF!</definedName>
    <definedName name="BS4020_" localSheetId="12">#REF!</definedName>
    <definedName name="BS4020_" localSheetId="13">#REF!</definedName>
    <definedName name="BS4020_">#REF!</definedName>
    <definedName name="BS40200_" localSheetId="9">#REF!</definedName>
    <definedName name="BS40200_" localSheetId="12">#REF!</definedName>
    <definedName name="BS40200_" localSheetId="13">#REF!</definedName>
    <definedName name="BS40200_">#REF!</definedName>
    <definedName name="BS4025_" localSheetId="9">#REF!</definedName>
    <definedName name="BS4025_" localSheetId="12">#REF!</definedName>
    <definedName name="BS4025_" localSheetId="13">#REF!</definedName>
    <definedName name="BS4025_">#REF!</definedName>
    <definedName name="BS40250_" localSheetId="9">#REF!</definedName>
    <definedName name="BS40250_" localSheetId="12">#REF!</definedName>
    <definedName name="BS40250_" localSheetId="13">#REF!</definedName>
    <definedName name="BS40250_">#REF!</definedName>
    <definedName name="BS40300_" localSheetId="9">#REF!</definedName>
    <definedName name="BS40300_" localSheetId="12">#REF!</definedName>
    <definedName name="BS40300_" localSheetId="13">#REF!</definedName>
    <definedName name="BS40300_">#REF!</definedName>
    <definedName name="BS4032_" localSheetId="9">#REF!</definedName>
    <definedName name="BS4032_" localSheetId="12">#REF!</definedName>
    <definedName name="BS4032_" localSheetId="13">#REF!</definedName>
    <definedName name="BS4032_">#REF!</definedName>
    <definedName name="BS4040_" localSheetId="9">#REF!</definedName>
    <definedName name="BS4040_" localSheetId="12">#REF!</definedName>
    <definedName name="BS4040_" localSheetId="13">#REF!</definedName>
    <definedName name="BS4040_">#REF!</definedName>
    <definedName name="BS4050_" localSheetId="9">#REF!</definedName>
    <definedName name="BS4050_" localSheetId="12">#REF!</definedName>
    <definedName name="BS4050_" localSheetId="13">#REF!</definedName>
    <definedName name="BS4050_">#REF!</definedName>
    <definedName name="BS4065_" localSheetId="9">#REF!</definedName>
    <definedName name="BS4065_" localSheetId="12">#REF!</definedName>
    <definedName name="BS4065_" localSheetId="13">#REF!</definedName>
    <definedName name="BS4065_">#REF!</definedName>
    <definedName name="BS4080_" localSheetId="9">#REF!</definedName>
    <definedName name="BS4080_" localSheetId="12">#REF!</definedName>
    <definedName name="BS4080_" localSheetId="13">#REF!</definedName>
    <definedName name="BS4080_">#REF!</definedName>
    <definedName name="bs40bakrie1" localSheetId="9">#REF!</definedName>
    <definedName name="bs40bakrie1" localSheetId="12">#REF!</definedName>
    <definedName name="bs40bakrie1" localSheetId="13">#REF!</definedName>
    <definedName name="bs40bakrie1">#REF!</definedName>
    <definedName name="bs40bakrie1.25" localSheetId="9">#REF!</definedName>
    <definedName name="bs40bakrie1.25" localSheetId="12">#REF!</definedName>
    <definedName name="bs40bakrie1.25" localSheetId="13">#REF!</definedName>
    <definedName name="bs40bakrie1.25">#REF!</definedName>
    <definedName name="bs40bakrie1.5" localSheetId="9">#REF!</definedName>
    <definedName name="bs40bakrie1.5" localSheetId="12">#REF!</definedName>
    <definedName name="bs40bakrie1.5" localSheetId="13">#REF!</definedName>
    <definedName name="bs40bakrie1.5">#REF!</definedName>
    <definedName name="bs40bakrie2" localSheetId="9">#REF!</definedName>
    <definedName name="bs40bakrie2" localSheetId="12">#REF!</definedName>
    <definedName name="bs40bakrie2" localSheetId="13">#REF!</definedName>
    <definedName name="bs40bakrie2">#REF!</definedName>
    <definedName name="bs40bakrie2.5" localSheetId="9">#REF!</definedName>
    <definedName name="bs40bakrie2.5" localSheetId="12">#REF!</definedName>
    <definedName name="bs40bakrie2.5" localSheetId="13">#REF!</definedName>
    <definedName name="bs40bakrie2.5">#REF!</definedName>
    <definedName name="bs40bakrie3" localSheetId="9">#REF!</definedName>
    <definedName name="bs40bakrie3" localSheetId="12">#REF!</definedName>
    <definedName name="bs40bakrie3" localSheetId="13">#REF!</definedName>
    <definedName name="bs40bakrie3">#REF!</definedName>
    <definedName name="bs40bakrie4" localSheetId="9">#REF!</definedName>
    <definedName name="bs40bakrie4" localSheetId="12">#REF!</definedName>
    <definedName name="bs40bakrie4" localSheetId="13">#REF!</definedName>
    <definedName name="bs40bakrie4">#REF!</definedName>
    <definedName name="bs40bakrie5" localSheetId="9">#REF!</definedName>
    <definedName name="bs40bakrie5" localSheetId="12">#REF!</definedName>
    <definedName name="bs40bakrie5" localSheetId="13">#REF!</definedName>
    <definedName name="bs40bakrie5">#REF!</definedName>
    <definedName name="bs40bakrie6" localSheetId="9">#REF!</definedName>
    <definedName name="bs40bakrie6" localSheetId="12">#REF!</definedName>
    <definedName name="bs40bakrie6" localSheetId="13">#REF!</definedName>
    <definedName name="bs40bakrie6">#REF!</definedName>
    <definedName name="BS40K100" localSheetId="9">#REF!</definedName>
    <definedName name="BS40K100" localSheetId="12">#REF!</definedName>
    <definedName name="BS40K100" localSheetId="13">#REF!</definedName>
    <definedName name="BS40K100">#REF!</definedName>
    <definedName name="BS40K125" localSheetId="9">#REF!</definedName>
    <definedName name="BS40K125" localSheetId="12">#REF!</definedName>
    <definedName name="BS40K125" localSheetId="13">#REF!</definedName>
    <definedName name="BS40K125">#REF!</definedName>
    <definedName name="BS40K15" localSheetId="9">#REF!</definedName>
    <definedName name="BS40K15" localSheetId="12">#REF!</definedName>
    <definedName name="BS40K15" localSheetId="13">#REF!</definedName>
    <definedName name="BS40K15">#REF!</definedName>
    <definedName name="BS40K150" localSheetId="9">#REF!</definedName>
    <definedName name="BS40K150" localSheetId="12">#REF!</definedName>
    <definedName name="BS40K150" localSheetId="13">#REF!</definedName>
    <definedName name="BS40K150">#REF!</definedName>
    <definedName name="BS40K20" localSheetId="9">#REF!</definedName>
    <definedName name="BS40K20" localSheetId="12">#REF!</definedName>
    <definedName name="BS40K20" localSheetId="13">#REF!</definedName>
    <definedName name="BS40K20">#REF!</definedName>
    <definedName name="BS40K200" localSheetId="9">#REF!</definedName>
    <definedName name="BS40K200" localSheetId="12">#REF!</definedName>
    <definedName name="BS40K200" localSheetId="13">#REF!</definedName>
    <definedName name="BS40K200">#REF!</definedName>
    <definedName name="BS40K25" localSheetId="9">#REF!</definedName>
    <definedName name="BS40K25" localSheetId="12">#REF!</definedName>
    <definedName name="BS40K25" localSheetId="13">#REF!</definedName>
    <definedName name="BS40K25">#REF!</definedName>
    <definedName name="BS40K32" localSheetId="9">#REF!</definedName>
    <definedName name="BS40K32" localSheetId="12">#REF!</definedName>
    <definedName name="BS40K32" localSheetId="13">#REF!</definedName>
    <definedName name="BS40K32">#REF!</definedName>
    <definedName name="BS40K40" localSheetId="9">#REF!</definedName>
    <definedName name="BS40K40" localSheetId="12">#REF!</definedName>
    <definedName name="BS40K40" localSheetId="13">#REF!</definedName>
    <definedName name="BS40K40">#REF!</definedName>
    <definedName name="BS40K50" localSheetId="9">#REF!</definedName>
    <definedName name="BS40K50" localSheetId="12">#REF!</definedName>
    <definedName name="BS40K50" localSheetId="13">#REF!</definedName>
    <definedName name="BS40K50">#REF!</definedName>
    <definedName name="BS40K65" localSheetId="9">#REF!</definedName>
    <definedName name="BS40K65" localSheetId="12">#REF!</definedName>
    <definedName name="BS40K65" localSheetId="13">#REF!</definedName>
    <definedName name="BS40K65">#REF!</definedName>
    <definedName name="BS40K80" localSheetId="9">#REF!</definedName>
    <definedName name="BS40K80" localSheetId="12">#REF!</definedName>
    <definedName name="BS40K80" localSheetId="13">#REF!</definedName>
    <definedName name="BS40K80">#REF!</definedName>
    <definedName name="bs40medppi0.5" localSheetId="9">#REF!</definedName>
    <definedName name="bs40medppi0.5" localSheetId="12">#REF!</definedName>
    <definedName name="bs40medppi0.5" localSheetId="13">#REF!</definedName>
    <definedName name="bs40medppi0.5">#REF!</definedName>
    <definedName name="bs40medppi0.75" localSheetId="9">#REF!</definedName>
    <definedName name="bs40medppi0.75" localSheetId="12">#REF!</definedName>
    <definedName name="bs40medppi0.75" localSheetId="13">#REF!</definedName>
    <definedName name="bs40medppi0.75">#REF!</definedName>
    <definedName name="bs40medppi1" localSheetId="9">#REF!</definedName>
    <definedName name="bs40medppi1" localSheetId="12">#REF!</definedName>
    <definedName name="bs40medppi1" localSheetId="13">#REF!</definedName>
    <definedName name="bs40medppi1">#REF!</definedName>
    <definedName name="bs40medppi1.25" localSheetId="9">#REF!</definedName>
    <definedName name="bs40medppi1.25" localSheetId="12">#REF!</definedName>
    <definedName name="bs40medppi1.25" localSheetId="13">#REF!</definedName>
    <definedName name="bs40medppi1.25">#REF!</definedName>
    <definedName name="bs40medppi1.5" localSheetId="9">#REF!</definedName>
    <definedName name="bs40medppi1.5" localSheetId="12">#REF!</definedName>
    <definedName name="bs40medppi1.5" localSheetId="13">#REF!</definedName>
    <definedName name="bs40medppi1.5">#REF!</definedName>
    <definedName name="bs40medppi2" localSheetId="9">#REF!</definedName>
    <definedName name="bs40medppi2" localSheetId="12">#REF!</definedName>
    <definedName name="bs40medppi2" localSheetId="13">#REF!</definedName>
    <definedName name="bs40medppi2">#REF!</definedName>
    <definedName name="bs40medppi2.5" localSheetId="9">#REF!</definedName>
    <definedName name="bs40medppi2.5" localSheetId="12">#REF!</definedName>
    <definedName name="bs40medppi2.5" localSheetId="13">#REF!</definedName>
    <definedName name="bs40medppi2.5">#REF!</definedName>
    <definedName name="bs40medppi3" localSheetId="9">#REF!</definedName>
    <definedName name="bs40medppi3" localSheetId="12">#REF!</definedName>
    <definedName name="bs40medppi3" localSheetId="13">#REF!</definedName>
    <definedName name="bs40medppi3">#REF!</definedName>
    <definedName name="bs40medppi4" localSheetId="9">#REF!</definedName>
    <definedName name="bs40medppi4" localSheetId="12">#REF!</definedName>
    <definedName name="bs40medppi4" localSheetId="13">#REF!</definedName>
    <definedName name="bs40medppi4">#REF!</definedName>
    <definedName name="bs40medppi5" localSheetId="9">#REF!</definedName>
    <definedName name="bs40medppi5" localSheetId="12">#REF!</definedName>
    <definedName name="bs40medppi5" localSheetId="13">#REF!</definedName>
    <definedName name="bs40medppi5">#REF!</definedName>
    <definedName name="bs40medppi6" localSheetId="9">#REF!</definedName>
    <definedName name="bs40medppi6" localSheetId="12">#REF!</definedName>
    <definedName name="bs40medppi6" localSheetId="13">#REF!</definedName>
    <definedName name="bs40medppi6">#REF!</definedName>
    <definedName name="bs40medppi8" localSheetId="9">#REF!</definedName>
    <definedName name="bs40medppi8" localSheetId="12">#REF!</definedName>
    <definedName name="bs40medppi8" localSheetId="13">#REF!</definedName>
    <definedName name="bs40medppi8">#REF!</definedName>
    <definedName name="bs40ppi0.5" localSheetId="9">#REF!</definedName>
    <definedName name="bs40ppi0.5" localSheetId="12">#REF!</definedName>
    <definedName name="bs40ppi0.5" localSheetId="13">#REF!</definedName>
    <definedName name="bs40ppi0.5">#REF!</definedName>
    <definedName name="bs40ppi0.75" localSheetId="9">#REF!</definedName>
    <definedName name="bs40ppi0.75" localSheetId="12">#REF!</definedName>
    <definedName name="bs40ppi0.75" localSheetId="13">#REF!</definedName>
    <definedName name="bs40ppi0.75">#REF!</definedName>
    <definedName name="bs40ppi1" localSheetId="9">#REF!</definedName>
    <definedName name="bs40ppi1" localSheetId="12">#REF!</definedName>
    <definedName name="bs40ppi1" localSheetId="13">#REF!</definedName>
    <definedName name="bs40ppi1">#REF!</definedName>
    <definedName name="bs40ppi1.25" localSheetId="9">#REF!</definedName>
    <definedName name="bs40ppi1.25" localSheetId="12">#REF!</definedName>
    <definedName name="bs40ppi1.25" localSheetId="13">#REF!</definedName>
    <definedName name="bs40ppi1.25">#REF!</definedName>
    <definedName name="bs40ppi1.5" localSheetId="9">#REF!</definedName>
    <definedName name="bs40ppi1.5" localSheetId="12">#REF!</definedName>
    <definedName name="bs40ppi1.5" localSheetId="13">#REF!</definedName>
    <definedName name="bs40ppi1.5">#REF!</definedName>
    <definedName name="bs40ppi2" localSheetId="9">#REF!</definedName>
    <definedName name="bs40ppi2" localSheetId="12">#REF!</definedName>
    <definedName name="bs40ppi2" localSheetId="13">#REF!</definedName>
    <definedName name="bs40ppi2">#REF!</definedName>
    <definedName name="bs40ppi2.5" localSheetId="9">#REF!</definedName>
    <definedName name="bs40ppi2.5" localSheetId="12">#REF!</definedName>
    <definedName name="bs40ppi2.5" localSheetId="13">#REF!</definedName>
    <definedName name="bs40ppi2.5">#REF!</definedName>
    <definedName name="bs40ppi3" localSheetId="9">#REF!</definedName>
    <definedName name="bs40ppi3" localSheetId="12">#REF!</definedName>
    <definedName name="bs40ppi3" localSheetId="13">#REF!</definedName>
    <definedName name="bs40ppi3">#REF!</definedName>
    <definedName name="bs40ppi4" localSheetId="9">#REF!</definedName>
    <definedName name="bs40ppi4" localSheetId="12">#REF!</definedName>
    <definedName name="bs40ppi4" localSheetId="13">#REF!</definedName>
    <definedName name="bs40ppi4">#REF!</definedName>
    <definedName name="bs40ppi5" localSheetId="9">#REF!</definedName>
    <definedName name="bs40ppi5" localSheetId="12">#REF!</definedName>
    <definedName name="bs40ppi5" localSheetId="13">#REF!</definedName>
    <definedName name="bs40ppi5">#REF!</definedName>
    <definedName name="bs40ppi6" localSheetId="9">#REF!</definedName>
    <definedName name="bs40ppi6" localSheetId="12">#REF!</definedName>
    <definedName name="bs40ppi6" localSheetId="13">#REF!</definedName>
    <definedName name="bs40ppi6">#REF!</definedName>
    <definedName name="bs40ppi8" localSheetId="9">#REF!</definedName>
    <definedName name="bs40ppi8" localSheetId="12">#REF!</definedName>
    <definedName name="bs40ppi8" localSheetId="13">#REF!</definedName>
    <definedName name="bs40ppi8">#REF!</definedName>
    <definedName name="bs40ppib0.5" localSheetId="9">#REF!</definedName>
    <definedName name="bs40ppib0.5" localSheetId="12">#REF!</definedName>
    <definedName name="bs40ppib0.5" localSheetId="13">#REF!</definedName>
    <definedName name="bs40ppib0.5">#REF!</definedName>
    <definedName name="bs40ppib0.75" localSheetId="9">#REF!</definedName>
    <definedName name="bs40ppib0.75" localSheetId="12">#REF!</definedName>
    <definedName name="bs40ppib0.75" localSheetId="13">#REF!</definedName>
    <definedName name="bs40ppib0.75">#REF!</definedName>
    <definedName name="bs40ppib1" localSheetId="9">#REF!</definedName>
    <definedName name="bs40ppib1" localSheetId="12">#REF!</definedName>
    <definedName name="bs40ppib1" localSheetId="13">#REF!</definedName>
    <definedName name="bs40ppib1">#REF!</definedName>
    <definedName name="bs40ppib1.25" localSheetId="9">#REF!</definedName>
    <definedName name="bs40ppib1.25" localSheetId="12">#REF!</definedName>
    <definedName name="bs40ppib1.25" localSheetId="13">#REF!</definedName>
    <definedName name="bs40ppib1.25">#REF!</definedName>
    <definedName name="bs40ppib1.5" localSheetId="9">#REF!</definedName>
    <definedName name="bs40ppib1.5" localSheetId="12">#REF!</definedName>
    <definedName name="bs40ppib1.5" localSheetId="13">#REF!</definedName>
    <definedName name="bs40ppib1.5">#REF!</definedName>
    <definedName name="bs40ppib2" localSheetId="9">#REF!</definedName>
    <definedName name="bs40ppib2" localSheetId="12">#REF!</definedName>
    <definedName name="bs40ppib2" localSheetId="13">#REF!</definedName>
    <definedName name="bs40ppib2">#REF!</definedName>
    <definedName name="bs40ppib2.5" localSheetId="9">#REF!</definedName>
    <definedName name="bs40ppib2.5" localSheetId="12">#REF!</definedName>
    <definedName name="bs40ppib2.5" localSheetId="13">#REF!</definedName>
    <definedName name="bs40ppib2.5">#REF!</definedName>
    <definedName name="bs40ppib3" localSheetId="9">#REF!</definedName>
    <definedName name="bs40ppib3" localSheetId="12">#REF!</definedName>
    <definedName name="bs40ppib3" localSheetId="13">#REF!</definedName>
    <definedName name="bs40ppib3">#REF!</definedName>
    <definedName name="bs40ppib4" localSheetId="9">#REF!</definedName>
    <definedName name="bs40ppib4" localSheetId="12">#REF!</definedName>
    <definedName name="bs40ppib4" localSheetId="13">#REF!</definedName>
    <definedName name="bs40ppib4">#REF!</definedName>
    <definedName name="bs40ppib5" localSheetId="9">#REF!</definedName>
    <definedName name="bs40ppib5" localSheetId="12">#REF!</definedName>
    <definedName name="bs40ppib5" localSheetId="13">#REF!</definedName>
    <definedName name="bs40ppib5">#REF!</definedName>
    <definedName name="bs40ppib6" localSheetId="9">#REF!</definedName>
    <definedName name="bs40ppib6" localSheetId="12">#REF!</definedName>
    <definedName name="bs40ppib6" localSheetId="13">#REF!</definedName>
    <definedName name="bs40ppib6">#REF!</definedName>
    <definedName name="bs40ppib8" localSheetId="9">#REF!</definedName>
    <definedName name="bs40ppib8" localSheetId="12">#REF!</definedName>
    <definedName name="bs40ppib8" localSheetId="13">#REF!</definedName>
    <definedName name="bs40ppib8">#REF!</definedName>
    <definedName name="bs40ppiw0.5" localSheetId="9">#REF!</definedName>
    <definedName name="bs40ppiw0.5" localSheetId="12">#REF!</definedName>
    <definedName name="bs40ppiw0.5" localSheetId="13">#REF!</definedName>
    <definedName name="bs40ppiw0.5">#REF!</definedName>
    <definedName name="bs40ppiw0.75" localSheetId="9">#REF!</definedName>
    <definedName name="bs40ppiw0.75" localSheetId="12">#REF!</definedName>
    <definedName name="bs40ppiw0.75" localSheetId="13">#REF!</definedName>
    <definedName name="bs40ppiw0.75">#REF!</definedName>
    <definedName name="bs40ppiw1" localSheetId="9">#REF!</definedName>
    <definedName name="bs40ppiw1" localSheetId="12">#REF!</definedName>
    <definedName name="bs40ppiw1" localSheetId="13">#REF!</definedName>
    <definedName name="bs40ppiw1">#REF!</definedName>
    <definedName name="bs40ppiw1.25" localSheetId="9">#REF!</definedName>
    <definedName name="bs40ppiw1.25" localSheetId="12">#REF!</definedName>
    <definedName name="bs40ppiw1.25" localSheetId="13">#REF!</definedName>
    <definedName name="bs40ppiw1.25">#REF!</definedName>
    <definedName name="bs40ppiw1.5" localSheetId="9">#REF!</definedName>
    <definedName name="bs40ppiw1.5" localSheetId="12">#REF!</definedName>
    <definedName name="bs40ppiw1.5" localSheetId="13">#REF!</definedName>
    <definedName name="bs40ppiw1.5">#REF!</definedName>
    <definedName name="bs40ppiw2" localSheetId="9">#REF!</definedName>
    <definedName name="bs40ppiw2" localSheetId="12">#REF!</definedName>
    <definedName name="bs40ppiw2" localSheetId="13">#REF!</definedName>
    <definedName name="bs40ppiw2">#REF!</definedName>
    <definedName name="bs40ppiw2.5" localSheetId="9">#REF!</definedName>
    <definedName name="bs40ppiw2.5" localSheetId="12">#REF!</definedName>
    <definedName name="bs40ppiw2.5" localSheetId="13">#REF!</definedName>
    <definedName name="bs40ppiw2.5">#REF!</definedName>
    <definedName name="bs40ppiw3" localSheetId="9">#REF!</definedName>
    <definedName name="bs40ppiw3" localSheetId="12">#REF!</definedName>
    <definedName name="bs40ppiw3" localSheetId="13">#REF!</definedName>
    <definedName name="bs40ppiw3">#REF!</definedName>
    <definedName name="bs40ppiw4" localSheetId="9">#REF!</definedName>
    <definedName name="bs40ppiw4" localSheetId="12">#REF!</definedName>
    <definedName name="bs40ppiw4" localSheetId="13">#REF!</definedName>
    <definedName name="bs40ppiw4">#REF!</definedName>
    <definedName name="bs40ppiw5" localSheetId="9">#REF!</definedName>
    <definedName name="bs40ppiw5" localSheetId="12">#REF!</definedName>
    <definedName name="bs40ppiw5" localSheetId="13">#REF!</definedName>
    <definedName name="bs40ppiw5">#REF!</definedName>
    <definedName name="bs40ppiw6" localSheetId="9">#REF!</definedName>
    <definedName name="bs40ppiw6" localSheetId="12">#REF!</definedName>
    <definedName name="bs40ppiw6" localSheetId="13">#REF!</definedName>
    <definedName name="bs40ppiw6">#REF!</definedName>
    <definedName name="bs40ppiw8" localSheetId="9">#REF!</definedName>
    <definedName name="bs40ppiw8" localSheetId="12">#REF!</definedName>
    <definedName name="bs40ppiw8" localSheetId="13">#REF!</definedName>
    <definedName name="bs40ppiw8">#REF!</definedName>
    <definedName name="BS40S100">#REF!</definedName>
    <definedName name="BS40S125">#REF!</definedName>
    <definedName name="BS40S150">#REF!</definedName>
    <definedName name="BS40S25">#REF!</definedName>
    <definedName name="BS40S32">#REF!</definedName>
    <definedName name="BS40S50">#REF!</definedName>
    <definedName name="BS40S65">#REF!</definedName>
    <definedName name="bs40spindo0.5" localSheetId="9">#REF!</definedName>
    <definedName name="bs40spindo0.5" localSheetId="12">#REF!</definedName>
    <definedName name="bs40spindo0.5" localSheetId="13">#REF!</definedName>
    <definedName name="bs40spindo0.5">#REF!</definedName>
    <definedName name="bs40spindo0.75" localSheetId="9">#REF!</definedName>
    <definedName name="bs40spindo0.75" localSheetId="12">#REF!</definedName>
    <definedName name="bs40spindo0.75" localSheetId="13">#REF!</definedName>
    <definedName name="bs40spindo0.75">#REF!</definedName>
    <definedName name="bs40spindo1" localSheetId="9">#REF!</definedName>
    <definedName name="bs40spindo1" localSheetId="12">#REF!</definedName>
    <definedName name="bs40spindo1" localSheetId="13">#REF!</definedName>
    <definedName name="bs40spindo1">#REF!</definedName>
    <definedName name="bs40spindo1.25" localSheetId="9">#REF!</definedName>
    <definedName name="bs40spindo1.25" localSheetId="12">#REF!</definedName>
    <definedName name="bs40spindo1.25" localSheetId="13">#REF!</definedName>
    <definedName name="bs40spindo1.25">#REF!</definedName>
    <definedName name="bs40spindo1.5" localSheetId="9">#REF!</definedName>
    <definedName name="bs40spindo1.5" localSheetId="12">#REF!</definedName>
    <definedName name="bs40spindo1.5" localSheetId="13">#REF!</definedName>
    <definedName name="bs40spindo1.5">#REF!</definedName>
    <definedName name="bs40spindo2" localSheetId="9">#REF!</definedName>
    <definedName name="bs40spindo2" localSheetId="12">#REF!</definedName>
    <definedName name="bs40spindo2" localSheetId="13">#REF!</definedName>
    <definedName name="bs40spindo2">#REF!</definedName>
    <definedName name="bs40spindo2.5" localSheetId="9">#REF!</definedName>
    <definedName name="bs40spindo2.5" localSheetId="12">#REF!</definedName>
    <definedName name="bs40spindo2.5" localSheetId="13">#REF!</definedName>
    <definedName name="bs40spindo2.5">#REF!</definedName>
    <definedName name="bs40spindo3" localSheetId="9">#REF!</definedName>
    <definedName name="bs40spindo3" localSheetId="12">#REF!</definedName>
    <definedName name="bs40spindo3" localSheetId="13">#REF!</definedName>
    <definedName name="bs40spindo3">#REF!</definedName>
    <definedName name="bs40spindo4" localSheetId="9">#REF!</definedName>
    <definedName name="bs40spindo4" localSheetId="12">#REF!</definedName>
    <definedName name="bs40spindo4" localSheetId="13">#REF!</definedName>
    <definedName name="bs40spindo4">#REF!</definedName>
    <definedName name="bs40spindo5" localSheetId="9">#REF!</definedName>
    <definedName name="bs40spindo5" localSheetId="12">#REF!</definedName>
    <definedName name="bs40spindo5" localSheetId="13">#REF!</definedName>
    <definedName name="bs40spindo5">#REF!</definedName>
    <definedName name="bs40spindo6" localSheetId="9">#REF!</definedName>
    <definedName name="bs40spindo6" localSheetId="12">#REF!</definedName>
    <definedName name="bs40spindo6" localSheetId="13">#REF!</definedName>
    <definedName name="bs40spindo6">#REF!</definedName>
    <definedName name="bs40spindo8" localSheetId="9">#REF!</definedName>
    <definedName name="bs40spindo8" localSheetId="12">#REF!</definedName>
    <definedName name="bs40spindo8" localSheetId="13">#REF!</definedName>
    <definedName name="bs40spindo8">#REF!</definedName>
    <definedName name="BS452_" localSheetId="9">#REF!</definedName>
    <definedName name="BS452_" localSheetId="12">#REF!</definedName>
    <definedName name="BS452_" localSheetId="13">#REF!</definedName>
    <definedName name="BS452_">#REF!</definedName>
    <definedName name="BS453_" localSheetId="9">#REF!</definedName>
    <definedName name="BS453_" localSheetId="12">#REF!</definedName>
    <definedName name="BS453_" localSheetId="13">#REF!</definedName>
    <definedName name="BS453_">#REF!</definedName>
    <definedName name="BS454_" localSheetId="9">#REF!</definedName>
    <definedName name="BS454_" localSheetId="12">#REF!</definedName>
    <definedName name="BS454_" localSheetId="13">#REF!</definedName>
    <definedName name="BS454_">#REF!</definedName>
    <definedName name="BS6_" localSheetId="9">#REF!</definedName>
    <definedName name="BS6_" localSheetId="12">#REF!</definedName>
    <definedName name="BS6_" localSheetId="13">#REF!</definedName>
    <definedName name="BS6_">#REF!</definedName>
    <definedName name="BS8_" localSheetId="9">#REF!</definedName>
    <definedName name="BS8_" localSheetId="12">#REF!</definedName>
    <definedName name="BS8_" localSheetId="13">#REF!</definedName>
    <definedName name="BS8_">#REF!</definedName>
    <definedName name="BSB">#REF!</definedName>
    <definedName name="bsbgl">#REF!</definedName>
    <definedName name="bsbtn" localSheetId="9">#REF!</definedName>
    <definedName name="bsbtn" localSheetId="12">#REF!</definedName>
    <definedName name="bsbtn" localSheetId="13">#REF!</definedName>
    <definedName name="bsbtn">#REF!</definedName>
    <definedName name="bsbtn_1">#REF!</definedName>
    <definedName name="bsbtn10" localSheetId="9">#REF!</definedName>
    <definedName name="bsbtn10" localSheetId="12">#REF!</definedName>
    <definedName name="bsbtn10" localSheetId="13">#REF!</definedName>
    <definedName name="bsbtn10">#REF!</definedName>
    <definedName name="bsbtn12" localSheetId="9">#REF!</definedName>
    <definedName name="bsbtn12" localSheetId="12">#REF!</definedName>
    <definedName name="bsbtn12" localSheetId="13">#REF!</definedName>
    <definedName name="bsbtn12">#REF!</definedName>
    <definedName name="bsbtn13" localSheetId="9">#REF!</definedName>
    <definedName name="bsbtn13" localSheetId="12">#REF!</definedName>
    <definedName name="bsbtn13" localSheetId="13">#REF!</definedName>
    <definedName name="bsbtn13">#REF!</definedName>
    <definedName name="bsbtn16" localSheetId="9">#REF!</definedName>
    <definedName name="bsbtn16" localSheetId="12">#REF!</definedName>
    <definedName name="bsbtn16" localSheetId="13">#REF!</definedName>
    <definedName name="bsbtn16">#REF!</definedName>
    <definedName name="bsbtn19" localSheetId="9">#REF!</definedName>
    <definedName name="bsbtn19" localSheetId="12">#REF!</definedName>
    <definedName name="bsbtn19" localSheetId="13">#REF!</definedName>
    <definedName name="bsbtn19">#REF!</definedName>
    <definedName name="bsbtn22" localSheetId="9">#REF!</definedName>
    <definedName name="bsbtn22" localSheetId="12">#REF!</definedName>
    <definedName name="bsbtn22" localSheetId="13">#REF!</definedName>
    <definedName name="bsbtn22">#REF!</definedName>
    <definedName name="bsc" localSheetId="9">#REF!</definedName>
    <definedName name="bsc" localSheetId="12">#REF!</definedName>
    <definedName name="bsc" localSheetId="13">#REF!</definedName>
    <definedName name="bsc">#REF!</definedName>
    <definedName name="bsirtu">#REF!</definedName>
    <definedName name="bsl10010010">#REF!</definedName>
    <definedName name="bsmedspindo0.5" localSheetId="9">#REF!</definedName>
    <definedName name="bsmedspindo0.5" localSheetId="12">#REF!</definedName>
    <definedName name="bsmedspindo0.5" localSheetId="13">#REF!</definedName>
    <definedName name="bsmedspindo0.5">#REF!</definedName>
    <definedName name="bsmedspindo0.75" localSheetId="9">#REF!</definedName>
    <definedName name="bsmedspindo0.75" localSheetId="12">#REF!</definedName>
    <definedName name="bsmedspindo0.75" localSheetId="13">#REF!</definedName>
    <definedName name="bsmedspindo0.75">#REF!</definedName>
    <definedName name="bsmedspindo1" localSheetId="9">#REF!</definedName>
    <definedName name="bsmedspindo1" localSheetId="12">#REF!</definedName>
    <definedName name="bsmedspindo1" localSheetId="13">#REF!</definedName>
    <definedName name="bsmedspindo1">#REF!</definedName>
    <definedName name="bsmedspindo1.25" localSheetId="9">#REF!</definedName>
    <definedName name="bsmedspindo1.25" localSheetId="12">#REF!</definedName>
    <definedName name="bsmedspindo1.25" localSheetId="13">#REF!</definedName>
    <definedName name="bsmedspindo1.25">#REF!</definedName>
    <definedName name="bsmedspindo1.5" localSheetId="9">#REF!</definedName>
    <definedName name="bsmedspindo1.5" localSheetId="12">#REF!</definedName>
    <definedName name="bsmedspindo1.5" localSheetId="13">#REF!</definedName>
    <definedName name="bsmedspindo1.5">#REF!</definedName>
    <definedName name="bsmedspindo2" localSheetId="9">#REF!</definedName>
    <definedName name="bsmedspindo2" localSheetId="12">#REF!</definedName>
    <definedName name="bsmedspindo2" localSheetId="13">#REF!</definedName>
    <definedName name="bsmedspindo2">#REF!</definedName>
    <definedName name="bsmedspindo2.5" localSheetId="9">#REF!</definedName>
    <definedName name="bsmedspindo2.5" localSheetId="12">#REF!</definedName>
    <definedName name="bsmedspindo2.5" localSheetId="13">#REF!</definedName>
    <definedName name="bsmedspindo2.5">#REF!</definedName>
    <definedName name="bsmedspindo3" localSheetId="9">#REF!</definedName>
    <definedName name="bsmedspindo3" localSheetId="12">#REF!</definedName>
    <definedName name="bsmedspindo3" localSheetId="13">#REF!</definedName>
    <definedName name="bsmedspindo3">#REF!</definedName>
    <definedName name="bsmedspindo4" localSheetId="9">#REF!</definedName>
    <definedName name="bsmedspindo4" localSheetId="12">#REF!</definedName>
    <definedName name="bsmedspindo4" localSheetId="13">#REF!</definedName>
    <definedName name="bsmedspindo4">#REF!</definedName>
    <definedName name="bsmedspindo5" localSheetId="9">#REF!</definedName>
    <definedName name="bsmedspindo5" localSheetId="12">#REF!</definedName>
    <definedName name="bsmedspindo5" localSheetId="13">#REF!</definedName>
    <definedName name="bsmedspindo5">#REF!</definedName>
    <definedName name="bsmedspindo6" localSheetId="9">#REF!</definedName>
    <definedName name="bsmedspindo6" localSheetId="12">#REF!</definedName>
    <definedName name="bsmedspindo6" localSheetId="13">#REF!</definedName>
    <definedName name="bsmedspindo6">#REF!</definedName>
    <definedName name="bsmedspindo8" localSheetId="9">#REF!</definedName>
    <definedName name="bsmedspindo8" localSheetId="12">#REF!</definedName>
    <definedName name="bsmedspindo8" localSheetId="13">#REF!</definedName>
    <definedName name="bsmedspindo8">#REF!</definedName>
    <definedName name="bsolar">#REF!</definedName>
    <definedName name="bspbakrie1" localSheetId="9">#REF!</definedName>
    <definedName name="bspbakrie1" localSheetId="12">#REF!</definedName>
    <definedName name="bspbakrie1" localSheetId="13">#REF!</definedName>
    <definedName name="bspbakrie1">#REF!</definedName>
    <definedName name="bspbakrie1.25" localSheetId="9">#REF!</definedName>
    <definedName name="bspbakrie1.25" localSheetId="12">#REF!</definedName>
    <definedName name="bspbakrie1.25" localSheetId="13">#REF!</definedName>
    <definedName name="bspbakrie1.25">#REF!</definedName>
    <definedName name="bspbakrie1.5" localSheetId="9">#REF!</definedName>
    <definedName name="bspbakrie1.5" localSheetId="12">#REF!</definedName>
    <definedName name="bspbakrie1.5" localSheetId="13">#REF!</definedName>
    <definedName name="bspbakrie1.5">#REF!</definedName>
    <definedName name="bspbakrie2" localSheetId="9">#REF!</definedName>
    <definedName name="bspbakrie2" localSheetId="12">#REF!</definedName>
    <definedName name="bspbakrie2" localSheetId="13">#REF!</definedName>
    <definedName name="bspbakrie2">#REF!</definedName>
    <definedName name="bspbakrie2.5" localSheetId="9">#REF!</definedName>
    <definedName name="bspbakrie2.5" localSheetId="12">#REF!</definedName>
    <definedName name="bspbakrie2.5" localSheetId="13">#REF!</definedName>
    <definedName name="bspbakrie2.5">#REF!</definedName>
    <definedName name="bspbakrie3" localSheetId="9">#REF!</definedName>
    <definedName name="bspbakrie3" localSheetId="12">#REF!</definedName>
    <definedName name="bspbakrie3" localSheetId="13">#REF!</definedName>
    <definedName name="bspbakrie3">#REF!</definedName>
    <definedName name="bspbakrie6" localSheetId="9">#REF!</definedName>
    <definedName name="bspbakrie6" localSheetId="12">#REF!</definedName>
    <definedName name="bspbakrie6" localSheetId="13">#REF!</definedName>
    <definedName name="bspbakrie6">#REF!</definedName>
    <definedName name="bspbskrie4" localSheetId="9">#REF!</definedName>
    <definedName name="bspbskrie4" localSheetId="12">#REF!</definedName>
    <definedName name="bspbskrie4" localSheetId="13">#REF!</definedName>
    <definedName name="bspbskrie4">#REF!</definedName>
    <definedName name="bsplat" localSheetId="9">#REF!</definedName>
    <definedName name="bsplat" localSheetId="12">#REF!</definedName>
    <definedName name="bsplat" localSheetId="13">#REF!</definedName>
    <definedName name="bsplat">#REF!</definedName>
    <definedName name="BSS40100EPDM" localSheetId="9">#REF!</definedName>
    <definedName name="BSS40100EPDM" localSheetId="12">#REF!</definedName>
    <definedName name="BSS40100EPDM" localSheetId="13">#REF!</definedName>
    <definedName name="BSS40100EPDM">#REF!</definedName>
    <definedName name="BSS40125EPDM" localSheetId="9">#REF!</definedName>
    <definedName name="BSS40125EPDM" localSheetId="12">#REF!</definedName>
    <definedName name="BSS40125EPDM" localSheetId="13">#REF!</definedName>
    <definedName name="BSS40125EPDM">#REF!</definedName>
    <definedName name="BSS40150EPDM" localSheetId="9">#REF!</definedName>
    <definedName name="BSS40150EPDM" localSheetId="12">#REF!</definedName>
    <definedName name="BSS40150EPDM" localSheetId="13">#REF!</definedName>
    <definedName name="BSS40150EPDM">#REF!</definedName>
    <definedName name="BSS4015EPDM" localSheetId="9">#REF!</definedName>
    <definedName name="BSS4015EPDM" localSheetId="12">#REF!</definedName>
    <definedName name="BSS4015EPDM" localSheetId="13">#REF!</definedName>
    <definedName name="BSS4015EPDM">#REF!</definedName>
    <definedName name="BSS40200EPDM" localSheetId="9">#REF!</definedName>
    <definedName name="BSS40200EPDM" localSheetId="12">#REF!</definedName>
    <definedName name="BSS40200EPDM" localSheetId="13">#REF!</definedName>
    <definedName name="BSS40200EPDM">#REF!</definedName>
    <definedName name="BSS4020EPDM" localSheetId="9">#REF!</definedName>
    <definedName name="BSS4020EPDM" localSheetId="12">#REF!</definedName>
    <definedName name="BSS4020EPDM" localSheetId="13">#REF!</definedName>
    <definedName name="BSS4020EPDM">#REF!</definedName>
    <definedName name="BSS4025EPDM" localSheetId="9">#REF!</definedName>
    <definedName name="BSS4025EPDM" localSheetId="12">#REF!</definedName>
    <definedName name="BSS4025EPDM" localSheetId="13">#REF!</definedName>
    <definedName name="BSS4025EPDM">#REF!</definedName>
    <definedName name="BSS40300EPDM" localSheetId="9">#REF!</definedName>
    <definedName name="BSS40300EPDM" localSheetId="12">#REF!</definedName>
    <definedName name="BSS40300EPDM" localSheetId="13">#REF!</definedName>
    <definedName name="BSS40300EPDM">#REF!</definedName>
    <definedName name="BSS4032EPDM" localSheetId="9">#REF!</definedName>
    <definedName name="BSS4032EPDM" localSheetId="12">#REF!</definedName>
    <definedName name="BSS4032EPDM" localSheetId="13">#REF!</definedName>
    <definedName name="BSS4032EPDM">#REF!</definedName>
    <definedName name="BSS4040EPDM" localSheetId="9">#REF!</definedName>
    <definedName name="BSS4040EPDM" localSheetId="12">#REF!</definedName>
    <definedName name="BSS4040EPDM" localSheetId="13">#REF!</definedName>
    <definedName name="BSS4040EPDM">#REF!</definedName>
    <definedName name="BSS4050EPDM" localSheetId="9">#REF!</definedName>
    <definedName name="BSS4050EPDM" localSheetId="12">#REF!</definedName>
    <definedName name="BSS4050EPDM" localSheetId="13">#REF!</definedName>
    <definedName name="BSS4050EPDM">#REF!</definedName>
    <definedName name="BSS4065EPDM" localSheetId="9">#REF!</definedName>
    <definedName name="BSS4065EPDM" localSheetId="12">#REF!</definedName>
    <definedName name="BSS4065EPDM" localSheetId="13">#REF!</definedName>
    <definedName name="BSS4065EPDM">#REF!</definedName>
    <definedName name="BSS4080EPDM" localSheetId="9">#REF!</definedName>
    <definedName name="BSS4080EPDM" localSheetId="12">#REF!</definedName>
    <definedName name="BSS4080EPDM" localSheetId="13">#REF!</definedName>
    <definedName name="BSS4080EPDM">#REF!</definedName>
    <definedName name="bssiku" localSheetId="9">#REF!</definedName>
    <definedName name="bssiku" localSheetId="12">#REF!</definedName>
    <definedName name="bssiku" localSheetId="13">#REF!</definedName>
    <definedName name="bssiku">#REF!</definedName>
    <definedName name="BsSikuDN" localSheetId="9">#REF!</definedName>
    <definedName name="BsSikuDN" localSheetId="12">#REF!</definedName>
    <definedName name="BsSikuDN" localSheetId="13">#REF!</definedName>
    <definedName name="BsSikuDN">#REF!</definedName>
    <definedName name="bssk">#REF!</definedName>
    <definedName name="BSSP">#REF!</definedName>
    <definedName name="Bstng.Bata">#REF!</definedName>
    <definedName name="bsTS308GLNN" localSheetId="9">#REF!</definedName>
    <definedName name="bsTS308GLNN" localSheetId="12">#REF!</definedName>
    <definedName name="bsTS308GLNN" localSheetId="13">#REF!</definedName>
    <definedName name="bsTS308GLNN">#REF!</definedName>
    <definedName name="bswf" localSheetId="9">#REF!</definedName>
    <definedName name="bswf" localSheetId="12">#REF!</definedName>
    <definedName name="bswf" localSheetId="13">#REF!</definedName>
    <definedName name="bswf">#REF!</definedName>
    <definedName name="bswf150" localSheetId="9">#REF!</definedName>
    <definedName name="bswf150" localSheetId="12">#REF!</definedName>
    <definedName name="bswf150" localSheetId="13">#REF!</definedName>
    <definedName name="bswf150">#REF!</definedName>
    <definedName name="BT">#REF!</definedName>
    <definedName name="bt_kali" localSheetId="9">#REF!</definedName>
    <definedName name="bt_kali" localSheetId="12">#REF!</definedName>
    <definedName name="bt_kali" localSheetId="13">#REF!</definedName>
    <definedName name="bt_kali">#REF!</definedName>
    <definedName name="BT_PECAH_10_15">#REF!</definedName>
    <definedName name="BT_PECAH_15_20">#REF!</definedName>
    <definedName name="BT123GI100">#REF!</definedName>
    <definedName name="BT123GI150">#REF!</definedName>
    <definedName name="BT123GI200" localSheetId="9">#REF!</definedName>
    <definedName name="BT123GI200" localSheetId="12">#REF!</definedName>
    <definedName name="BT123GI200" localSheetId="13">#REF!</definedName>
    <definedName name="BT123GI200">#REF!</definedName>
    <definedName name="BT6_" localSheetId="9">#REF!</definedName>
    <definedName name="BT6_" localSheetId="12">#REF!</definedName>
    <definedName name="BT6_" localSheetId="13">#REF!</definedName>
    <definedName name="BT6_">#REF!</definedName>
    <definedName name="btaco">#REF!</definedName>
    <definedName name="btacotnah">#REF!</definedName>
    <definedName name="btangga" localSheetId="9">#REF!</definedName>
    <definedName name="btangga" localSheetId="12">#REF!</definedName>
    <definedName name="btangga" localSheetId="13">#REF!</definedName>
    <definedName name="btangga">#REF!</definedName>
    <definedName name="btangga_6">#REF!</definedName>
    <definedName name="btb">#REF!</definedName>
    <definedName name="btbel">#REF!</definedName>
    <definedName name="btbel_6">#REF!</definedName>
    <definedName name="btblh" localSheetId="9">#REF!</definedName>
    <definedName name="btblh" localSheetId="12">#REF!</definedName>
    <definedName name="btblh" localSheetId="13">#REF!</definedName>
    <definedName name="btblh">#REF!</definedName>
    <definedName name="btblh_1">#REF!</definedName>
    <definedName name="btcopondsi">#REF!</definedName>
    <definedName name="btFBY1500HPE" localSheetId="9">#REF!</definedName>
    <definedName name="btFBY1500HPE" localSheetId="12">#REF!</definedName>
    <definedName name="btFBY1500HPE" localSheetId="13">#REF!</definedName>
    <definedName name="btFBY1500HPE">#REF!</definedName>
    <definedName name="btgebal" localSheetId="9">#REF!</definedName>
    <definedName name="btgebal" localSheetId="12">#REF!</definedName>
    <definedName name="btgebal" localSheetId="13">#REF!</definedName>
    <definedName name="btgebal">#REF!</definedName>
    <definedName name="bthinner">#REF!</definedName>
    <definedName name="bthj">#REF!</definedName>
    <definedName name="btkali" localSheetId="9">#REF!</definedName>
    <definedName name="btkali" localSheetId="12">#REF!</definedName>
    <definedName name="btkali" localSheetId="13">#REF!</definedName>
    <definedName name="btkali">#REF!</definedName>
    <definedName name="btkr">#REF!</definedName>
    <definedName name="btkrw">#REF!</definedName>
    <definedName name="BTM" localSheetId="9">#REF!</definedName>
    <definedName name="BTM" localSheetId="12">#REF!</definedName>
    <definedName name="BTM" localSheetId="13">#REF!</definedName>
    <definedName name="BTM">#REF!</definedName>
    <definedName name="btmr">#REF!</definedName>
    <definedName name="btmrh">#REF!</definedName>
    <definedName name="btn" localSheetId="9">#REF!</definedName>
    <definedName name="btn" localSheetId="12">#REF!</definedName>
    <definedName name="btn" localSheetId="13">#REF!</definedName>
    <definedName name="btn">#REF!</definedName>
    <definedName name="btn_6" localSheetId="9">#REF!</definedName>
    <definedName name="btn_6" localSheetId="12">#REF!</definedName>
    <definedName name="btn_6" localSheetId="13">#REF!</definedName>
    <definedName name="btn_6">#REF!</definedName>
    <definedName name="btn_8" localSheetId="9">#REF!</definedName>
    <definedName name="btn_8" localSheetId="12">#REF!</definedName>
    <definedName name="btn_8" localSheetId="13">#REF!</definedName>
    <definedName name="btn_8">#REF!</definedName>
    <definedName name="btn300_6">#REF!</definedName>
    <definedName name="btnremik">#REF!</definedName>
    <definedName name="bton250" localSheetId="9">#REF!</definedName>
    <definedName name="bton250" localSheetId="12">#REF!</definedName>
    <definedName name="bton250" localSheetId="13">#REF!</definedName>
    <definedName name="bton250">#REF!</definedName>
    <definedName name="bton300" localSheetId="9">#REF!</definedName>
    <definedName name="bton300" localSheetId="12">#REF!</definedName>
    <definedName name="bton300" localSheetId="13">#REF!</definedName>
    <definedName name="bton300">#REF!</definedName>
    <definedName name="bton350" localSheetId="9">#REF!</definedName>
    <definedName name="bton350" localSheetId="12">#REF!</definedName>
    <definedName name="bton350" localSheetId="13">#REF!</definedName>
    <definedName name="bton350">#REF!</definedName>
    <definedName name="bton400">#REF!</definedName>
    <definedName name="bton550">#REF!</definedName>
    <definedName name="btonbalok250">#REF!</definedName>
    <definedName name="btonbalok300">#REF!</definedName>
    <definedName name="btonbalok400">#REF!</definedName>
    <definedName name="btonbalok550">#REF!</definedName>
    <definedName name="btonddg250">#REF!</definedName>
    <definedName name="btonddg300">#REF!</definedName>
    <definedName name="btonddg400">#REF!</definedName>
    <definedName name="btonddg550">#REF!</definedName>
    <definedName name="btonlantkrja">#REF!</definedName>
    <definedName name="btp">#REF!</definedName>
    <definedName name="btpb">#REF!</definedName>
    <definedName name="BtPch">#REF!</definedName>
    <definedName name="btpec2">#REF!</definedName>
    <definedName name="btpec2_6">#REF!</definedName>
    <definedName name="btponda">#REF!</definedName>
    <definedName name="Btralis">#REF!</definedName>
    <definedName name="btsentul">#REF!</definedName>
    <definedName name="btth">#REF!</definedName>
    <definedName name="Bttph">#REF!</definedName>
    <definedName name="btukali">#REF!</definedName>
    <definedName name="btul24" localSheetId="9">#REF!</definedName>
    <definedName name="btul24" localSheetId="12">#REF!</definedName>
    <definedName name="btul24" localSheetId="13">#REF!</definedName>
    <definedName name="btul24">#REF!</definedName>
    <definedName name="btul39" localSheetId="9">#REF!</definedName>
    <definedName name="btul39" localSheetId="12">#REF!</definedName>
    <definedName name="btul39" localSheetId="13">#REF!</definedName>
    <definedName name="btul39">#REF!</definedName>
    <definedName name="btv" localSheetId="9">#REF!</definedName>
    <definedName name="btv" localSheetId="12">#REF!</definedName>
    <definedName name="btv" localSheetId="13">#REF!</definedName>
    <definedName name="btv">#REF!</definedName>
    <definedName name="BTV10K100" localSheetId="9">#REF!</definedName>
    <definedName name="BTV10K100" localSheetId="12">#REF!</definedName>
    <definedName name="BTV10K100" localSheetId="13">#REF!</definedName>
    <definedName name="BTV10K100">#REF!</definedName>
    <definedName name="BTV10K125" localSheetId="9">#REF!</definedName>
    <definedName name="BTV10K125" localSheetId="12">#REF!</definedName>
    <definedName name="BTV10K125" localSheetId="13">#REF!</definedName>
    <definedName name="BTV10K125">#REF!</definedName>
    <definedName name="BTV10K150" localSheetId="9">#REF!</definedName>
    <definedName name="BTV10K150" localSheetId="12">#REF!</definedName>
    <definedName name="BTV10K150" localSheetId="13">#REF!</definedName>
    <definedName name="BTV10K150">#REF!</definedName>
    <definedName name="BTV10K200" localSheetId="9">#REF!</definedName>
    <definedName name="BTV10K200" localSheetId="12">#REF!</definedName>
    <definedName name="BTV10K200" localSheetId="13">#REF!</definedName>
    <definedName name="BTV10K200">#REF!</definedName>
    <definedName name="BTV10K250" localSheetId="9">#REF!</definedName>
    <definedName name="BTV10K250" localSheetId="12">#REF!</definedName>
    <definedName name="BTV10K250" localSheetId="13">#REF!</definedName>
    <definedName name="BTV10K250">#REF!</definedName>
    <definedName name="BTV10K300" localSheetId="9">#REF!</definedName>
    <definedName name="BTV10K300" localSheetId="12">#REF!</definedName>
    <definedName name="BTV10K300" localSheetId="13">#REF!</definedName>
    <definedName name="BTV10K300">#REF!</definedName>
    <definedName name="BTV10K50" localSheetId="9">#REF!</definedName>
    <definedName name="BTV10K50" localSheetId="12">#REF!</definedName>
    <definedName name="BTV10K50" localSheetId="13">#REF!</definedName>
    <definedName name="BTV10K50">#REF!</definedName>
    <definedName name="BTV10K65" localSheetId="9">#REF!</definedName>
    <definedName name="BTV10K65" localSheetId="12">#REF!</definedName>
    <definedName name="BTV10K65" localSheetId="13">#REF!</definedName>
    <definedName name="BTV10K65">#REF!</definedName>
    <definedName name="BTV10K80" localSheetId="9">#REF!</definedName>
    <definedName name="BTV10K80" localSheetId="12">#REF!</definedName>
    <definedName name="BTV10K80" localSheetId="13">#REF!</definedName>
    <definedName name="BTV10K80">#REF!</definedName>
    <definedName name="BTV10KG100" localSheetId="9">#REF!</definedName>
    <definedName name="BTV10KG100" localSheetId="12">#REF!</definedName>
    <definedName name="BTV10KG100" localSheetId="13">#REF!</definedName>
    <definedName name="BTV10KG100">#REF!</definedName>
    <definedName name="BTV10KG125" localSheetId="9">#REF!</definedName>
    <definedName name="BTV10KG125" localSheetId="12">#REF!</definedName>
    <definedName name="BTV10KG125" localSheetId="13">#REF!</definedName>
    <definedName name="BTV10KG125">#REF!</definedName>
    <definedName name="BTV10KG150" localSheetId="9">#REF!</definedName>
    <definedName name="BTV10KG150" localSheetId="12">#REF!</definedName>
    <definedName name="BTV10KG150" localSheetId="13">#REF!</definedName>
    <definedName name="BTV10KG150">#REF!</definedName>
    <definedName name="BTV10KG200" localSheetId="9">#REF!</definedName>
    <definedName name="BTV10KG200" localSheetId="12">#REF!</definedName>
    <definedName name="BTV10KG200" localSheetId="13">#REF!</definedName>
    <definedName name="BTV10KG200">#REF!</definedName>
    <definedName name="BTV10KG250" localSheetId="9">#REF!</definedName>
    <definedName name="BTV10KG250" localSheetId="12">#REF!</definedName>
    <definedName name="BTV10KG250" localSheetId="13">#REF!</definedName>
    <definedName name="BTV10KG250">#REF!</definedName>
    <definedName name="BTV10KG300" localSheetId="9">#REF!</definedName>
    <definedName name="BTV10KG300" localSheetId="12">#REF!</definedName>
    <definedName name="BTV10KG300" localSheetId="13">#REF!</definedName>
    <definedName name="BTV10KG300">#REF!</definedName>
    <definedName name="BTV10KG50" localSheetId="9">#REF!</definedName>
    <definedName name="BTV10KG50" localSheetId="12">#REF!</definedName>
    <definedName name="BTV10KG50" localSheetId="13">#REF!</definedName>
    <definedName name="BTV10KG50">#REF!</definedName>
    <definedName name="BTV10KG65" localSheetId="9">#REF!</definedName>
    <definedName name="BTV10KG65" localSheetId="12">#REF!</definedName>
    <definedName name="BTV10KG65" localSheetId="13">#REF!</definedName>
    <definedName name="BTV10KG65">#REF!</definedName>
    <definedName name="BTV10KG80" localSheetId="9">#REF!</definedName>
    <definedName name="BTV10KG80" localSheetId="12">#REF!</definedName>
    <definedName name="BTV10KG80" localSheetId="13">#REF!</definedName>
    <definedName name="BTV10KG80">#REF!</definedName>
    <definedName name="BTV10KGT100" localSheetId="9">#REF!</definedName>
    <definedName name="BTV10KGT100" localSheetId="12">#REF!</definedName>
    <definedName name="BTV10KGT100" localSheetId="13">#REF!</definedName>
    <definedName name="BTV10KGT100">#REF!</definedName>
    <definedName name="BTV10KGT125" localSheetId="9">#REF!</definedName>
    <definedName name="BTV10KGT125" localSheetId="12">#REF!</definedName>
    <definedName name="BTV10KGT125" localSheetId="13">#REF!</definedName>
    <definedName name="BTV10KGT125">#REF!</definedName>
    <definedName name="BTV10KGT150" localSheetId="9">#REF!</definedName>
    <definedName name="BTV10KGT150" localSheetId="12">#REF!</definedName>
    <definedName name="BTV10KGT150" localSheetId="13">#REF!</definedName>
    <definedName name="BTV10KGT150">#REF!</definedName>
    <definedName name="BTV10KGT200" localSheetId="9">#REF!</definedName>
    <definedName name="BTV10KGT200" localSheetId="12">#REF!</definedName>
    <definedName name="BTV10KGT200" localSheetId="13">#REF!</definedName>
    <definedName name="BTV10KGT200">#REF!</definedName>
    <definedName name="BTV10KGT250" localSheetId="9">#REF!</definedName>
    <definedName name="BTV10KGT250" localSheetId="12">#REF!</definedName>
    <definedName name="BTV10KGT250" localSheetId="13">#REF!</definedName>
    <definedName name="BTV10KGT250">#REF!</definedName>
    <definedName name="BTV10KGT300" localSheetId="9">#REF!</definedName>
    <definedName name="BTV10KGT300" localSheetId="12">#REF!</definedName>
    <definedName name="BTV10KGT300" localSheetId="13">#REF!</definedName>
    <definedName name="BTV10KGT300">#REF!</definedName>
    <definedName name="BTV10KGT50" localSheetId="9">#REF!</definedName>
    <definedName name="BTV10KGT50" localSheetId="12">#REF!</definedName>
    <definedName name="BTV10KGT50" localSheetId="13">#REF!</definedName>
    <definedName name="BTV10KGT50">#REF!</definedName>
    <definedName name="BTV10KGT65" localSheetId="9">#REF!</definedName>
    <definedName name="BTV10KGT65" localSheetId="12">#REF!</definedName>
    <definedName name="BTV10KGT65" localSheetId="13">#REF!</definedName>
    <definedName name="BTV10KGT65">#REF!</definedName>
    <definedName name="BTV10KGT80" localSheetId="9">#REF!</definedName>
    <definedName name="BTV10KGT80" localSheetId="12">#REF!</definedName>
    <definedName name="BTV10KGT80" localSheetId="13">#REF!</definedName>
    <definedName name="BTV10KGT80">#REF!</definedName>
    <definedName name="BTV10KL100" localSheetId="9">#REF!</definedName>
    <definedName name="BTV10KL100" localSheetId="12">#REF!</definedName>
    <definedName name="BTV10KL100" localSheetId="13">#REF!</definedName>
    <definedName name="BTV10KL100">#REF!</definedName>
    <definedName name="BTV10KL125" localSheetId="9">#REF!</definedName>
    <definedName name="BTV10KL125" localSheetId="12">#REF!</definedName>
    <definedName name="BTV10KL125" localSheetId="13">#REF!</definedName>
    <definedName name="BTV10KL125">#REF!</definedName>
    <definedName name="BTV10KL150" localSheetId="9">#REF!</definedName>
    <definedName name="BTV10KL150" localSheetId="12">#REF!</definedName>
    <definedName name="BTV10KL150" localSheetId="13">#REF!</definedName>
    <definedName name="BTV10KL150">#REF!</definedName>
    <definedName name="BTV10KL50" localSheetId="9">#REF!</definedName>
    <definedName name="BTV10KL50" localSheetId="12">#REF!</definedName>
    <definedName name="BTV10KL50" localSheetId="13">#REF!</definedName>
    <definedName name="BTV10KL50">#REF!</definedName>
    <definedName name="BTV10KL65" localSheetId="9">#REF!</definedName>
    <definedName name="BTV10KL65" localSheetId="12">#REF!</definedName>
    <definedName name="BTV10KL65" localSheetId="13">#REF!</definedName>
    <definedName name="BTV10KL65">#REF!</definedName>
    <definedName name="BTV10KL80" localSheetId="9">#REF!</definedName>
    <definedName name="BTV10KL80" localSheetId="12">#REF!</definedName>
    <definedName name="BTV10KL80" localSheetId="13">#REF!</definedName>
    <definedName name="BTV10KL80">#REF!</definedName>
    <definedName name="BTV16KG100" localSheetId="9">#REF!</definedName>
    <definedName name="BTV16KG100" localSheetId="12">#REF!</definedName>
    <definedName name="BTV16KG100" localSheetId="13">#REF!</definedName>
    <definedName name="BTV16KG100">#REF!</definedName>
    <definedName name="BTV16KG125" localSheetId="9">#REF!</definedName>
    <definedName name="BTV16KG125" localSheetId="12">#REF!</definedName>
    <definedName name="BTV16KG125" localSheetId="13">#REF!</definedName>
    <definedName name="BTV16KG125">#REF!</definedName>
    <definedName name="BTV16KG150" localSheetId="9">#REF!</definedName>
    <definedName name="BTV16KG150" localSheetId="12">#REF!</definedName>
    <definedName name="BTV16KG150" localSheetId="13">#REF!</definedName>
    <definedName name="BTV16KG150">#REF!</definedName>
    <definedName name="BTV16KG200" localSheetId="9">#REF!</definedName>
    <definedName name="BTV16KG200" localSheetId="12">#REF!</definedName>
    <definedName name="BTV16KG200" localSheetId="13">#REF!</definedName>
    <definedName name="BTV16KG200">#REF!</definedName>
    <definedName name="BTV16KG250" localSheetId="9">#REF!</definedName>
    <definedName name="BTV16KG250" localSheetId="12">#REF!</definedName>
    <definedName name="BTV16KG250" localSheetId="13">#REF!</definedName>
    <definedName name="BTV16KG250">#REF!</definedName>
    <definedName name="BTV16KG300" localSheetId="9">#REF!</definedName>
    <definedName name="BTV16KG300" localSheetId="12">#REF!</definedName>
    <definedName name="BTV16KG300" localSheetId="13">#REF!</definedName>
    <definedName name="BTV16KG300">#REF!</definedName>
    <definedName name="BTV16KG50" localSheetId="9">#REF!</definedName>
    <definedName name="BTV16KG50" localSheetId="12">#REF!</definedName>
    <definedName name="BTV16KG50" localSheetId="13">#REF!</definedName>
    <definedName name="BTV16KG50">#REF!</definedName>
    <definedName name="BTV16KG65" localSheetId="9">#REF!</definedName>
    <definedName name="BTV16KG65" localSheetId="12">#REF!</definedName>
    <definedName name="BTV16KG65" localSheetId="13">#REF!</definedName>
    <definedName name="BTV16KG65">#REF!</definedName>
    <definedName name="BTV16KG80" localSheetId="9">#REF!</definedName>
    <definedName name="BTV16KG80" localSheetId="12">#REF!</definedName>
    <definedName name="BTV16KG80" localSheetId="13">#REF!</definedName>
    <definedName name="BTV16KG80">#REF!</definedName>
    <definedName name="BTV16KL100" localSheetId="9">#REF!</definedName>
    <definedName name="BTV16KL100" localSheetId="12">#REF!</definedName>
    <definedName name="BTV16KL100" localSheetId="13">#REF!</definedName>
    <definedName name="BTV16KL100">#REF!</definedName>
    <definedName name="BTV16KL125" localSheetId="9">#REF!</definedName>
    <definedName name="BTV16KL125" localSheetId="12">#REF!</definedName>
    <definedName name="BTV16KL125" localSheetId="13">#REF!</definedName>
    <definedName name="BTV16KL125">#REF!</definedName>
    <definedName name="BTV16KL150" localSheetId="9">#REF!</definedName>
    <definedName name="BTV16KL150" localSheetId="12">#REF!</definedName>
    <definedName name="BTV16KL150" localSheetId="13">#REF!</definedName>
    <definedName name="BTV16KL150">#REF!</definedName>
    <definedName name="BTV16KL200" localSheetId="9">#REF!</definedName>
    <definedName name="BTV16KL200" localSheetId="12">#REF!</definedName>
    <definedName name="BTV16KL200" localSheetId="13">#REF!</definedName>
    <definedName name="BTV16KL200">#REF!</definedName>
    <definedName name="BTV16KL250" localSheetId="9">#REF!</definedName>
    <definedName name="BTV16KL250" localSheetId="12">#REF!</definedName>
    <definedName name="BTV16KL250" localSheetId="13">#REF!</definedName>
    <definedName name="BTV16KL250">#REF!</definedName>
    <definedName name="BTV16KL300" localSheetId="9">#REF!</definedName>
    <definedName name="BTV16KL300" localSheetId="12">#REF!</definedName>
    <definedName name="BTV16KL300" localSheetId="13">#REF!</definedName>
    <definedName name="BTV16KL300">#REF!</definedName>
    <definedName name="BTV16KL50" localSheetId="9">#REF!</definedName>
    <definedName name="BTV16KL50" localSheetId="12">#REF!</definedName>
    <definedName name="BTV16KL50" localSheetId="13">#REF!</definedName>
    <definedName name="BTV16KL50">#REF!</definedName>
    <definedName name="BTV16KL65" localSheetId="9">#REF!</definedName>
    <definedName name="BTV16KL65" localSheetId="12">#REF!</definedName>
    <definedName name="BTV16KL65" localSheetId="13">#REF!</definedName>
    <definedName name="BTV16KL65">#REF!</definedName>
    <definedName name="BTV16KL80" localSheetId="9">#REF!</definedName>
    <definedName name="BTV16KL80" localSheetId="12">#REF!</definedName>
    <definedName name="BTV16KL80" localSheetId="13">#REF!</definedName>
    <definedName name="BTV16KL80">#REF!</definedName>
    <definedName name="BTV16KLG50" localSheetId="9">#REF!</definedName>
    <definedName name="BTV16KLG50" localSheetId="12">#REF!</definedName>
    <definedName name="BTV16KLG50" localSheetId="13">#REF!</definedName>
    <definedName name="BTV16KLG50">#REF!</definedName>
    <definedName name="BTV16KLG65" localSheetId="9">#REF!</definedName>
    <definedName name="BTV16KLG65" localSheetId="12">#REF!</definedName>
    <definedName name="BTV16KLG65" localSheetId="13">#REF!</definedName>
    <definedName name="BTV16KLG65">#REF!</definedName>
    <definedName name="bu" localSheetId="9">#N/A</definedName>
    <definedName name="bu" localSheetId="12">#N/A</definedName>
    <definedName name="bu" localSheetId="14">#N/A</definedName>
    <definedName name="bu" localSheetId="11">#N/A</definedName>
    <definedName name="bu" localSheetId="10">#N/A</definedName>
    <definedName name="bu" localSheetId="7">#N/A</definedName>
    <definedName name="bu" localSheetId="8">#N/A</definedName>
    <definedName name="bu" localSheetId="13">#N/A</definedName>
    <definedName name="bu">#REF!</definedName>
    <definedName name="BU_24">#REF!</definedName>
    <definedName name="BU_39">#REF!</definedName>
    <definedName name="buang">#N/A</definedName>
    <definedName name="BUANGAN">#REF!</definedName>
    <definedName name="Buangan_air_bak_mandi_dari_kuningan">#REF!</definedName>
    <definedName name="buangtnh" localSheetId="9">#REF!</definedName>
    <definedName name="buangtnh" localSheetId="12">#REF!</definedName>
    <definedName name="buangtnh" localSheetId="13">#REF!</definedName>
    <definedName name="buangtnh">#REF!</definedName>
    <definedName name="BUANGTNHGAL" localSheetId="9">#REF!</definedName>
    <definedName name="BUANGTNHGAL" localSheetId="12">#REF!</definedName>
    <definedName name="BUANGTNHGAL" localSheetId="13">#REF!</definedName>
    <definedName name="BUANGTNHGAL">#REF!</definedName>
    <definedName name="BUAT">#REF!</definedName>
    <definedName name="bubung">#REF!</definedName>
    <definedName name="bubung_1">#REF!</definedName>
    <definedName name="bubungan">#REF!</definedName>
    <definedName name="Bubungan_press_pejaten" localSheetId="9">#REF!</definedName>
    <definedName name="Bubungan_press_pejaten" localSheetId="12">#REF!</definedName>
    <definedName name="Bubungan_press_pejaten" localSheetId="13">#REF!</definedName>
    <definedName name="Bubungan_press_pejaten">#REF!</definedName>
    <definedName name="Bubungan_seng_gelombang" localSheetId="9">#REF!</definedName>
    <definedName name="Bubungan_seng_gelombang" localSheetId="12">#REF!</definedName>
    <definedName name="Bubungan_seng_gelombang" localSheetId="13">#REF!</definedName>
    <definedName name="Bubungan_seng_gelombang">#REF!</definedName>
    <definedName name="bubungasbes">#REF!</definedName>
    <definedName name="bubungbtn" localSheetId="9">#REF!</definedName>
    <definedName name="bubungbtn" localSheetId="12">#REF!</definedName>
    <definedName name="bubungbtn" localSheetId="13">#REF!</definedName>
    <definedName name="bubungbtn">#REF!</definedName>
    <definedName name="budi" localSheetId="9">#REF!</definedName>
    <definedName name="budi" localSheetId="12">#REF!</definedName>
    <definedName name="budi" localSheetId="14">#REF!</definedName>
    <definedName name="budi" localSheetId="11">#REF!</definedName>
    <definedName name="budi" localSheetId="10">#REF!</definedName>
    <definedName name="budi" localSheetId="7">#REF!</definedName>
    <definedName name="budi" localSheetId="8">#REF!</definedName>
    <definedName name="budi" localSheetId="13">#REF!</definedName>
    <definedName name="budi">#REF!</definedName>
    <definedName name="budibakti" localSheetId="9">#REF!</definedName>
    <definedName name="budibakti" localSheetId="12">#REF!</definedName>
    <definedName name="budibakti" localSheetId="13">#REF!</definedName>
    <definedName name="budibakti">#REF!</definedName>
    <definedName name="BUDIBAKTI1">#REF!</definedName>
    <definedName name="budidaya" localSheetId="9">#REF!</definedName>
    <definedName name="budidaya" localSheetId="12">#REF!</definedName>
    <definedName name="budidaya" localSheetId="13">#REF!</definedName>
    <definedName name="budidaya">#REF!</definedName>
    <definedName name="BUIS">#REF!</definedName>
    <definedName name="buis.80" localSheetId="9">#REF!</definedName>
    <definedName name="buis.80" localSheetId="12">#REF!</definedName>
    <definedName name="buis.80" localSheetId="13">#REF!</definedName>
    <definedName name="buis.80">#REF!</definedName>
    <definedName name="buis.tl" localSheetId="9">#REF!</definedName>
    <definedName name="buis.tl" localSheetId="12">#REF!</definedName>
    <definedName name="buis.tl" localSheetId="13">#REF!</definedName>
    <definedName name="buis.tl">#REF!</definedName>
    <definedName name="Buis_beton__ø_1_m" localSheetId="9">#REF!</definedName>
    <definedName name="Buis_beton__ø_1_m" localSheetId="12">#REF!</definedName>
    <definedName name="Buis_beton__ø_1_m" localSheetId="13">#REF!</definedName>
    <definedName name="Buis_beton__ø_1_m">#REF!</definedName>
    <definedName name="Buis_beton__ø_20" localSheetId="9">#REF!</definedName>
    <definedName name="Buis_beton__ø_20" localSheetId="12">#REF!</definedName>
    <definedName name="Buis_beton__ø_20" localSheetId="13">#REF!</definedName>
    <definedName name="Buis_beton__ø_20">#REF!</definedName>
    <definedName name="Buis_beton__ø_30" localSheetId="9">#REF!</definedName>
    <definedName name="Buis_beton__ø_30" localSheetId="12">#REF!</definedName>
    <definedName name="Buis_beton__ø_30" localSheetId="13">#REF!</definedName>
    <definedName name="Buis_beton__ø_30">#REF!</definedName>
    <definedName name="Buis_beton_1_2_ø_20" localSheetId="9">#REF!</definedName>
    <definedName name="Buis_beton_1_2_ø_20" localSheetId="12">#REF!</definedName>
    <definedName name="Buis_beton_1_2_ø_20" localSheetId="13">#REF!</definedName>
    <definedName name="Buis_beton_1_2_ø_20">#REF!</definedName>
    <definedName name="Buis_beton_1_2_ø_30" localSheetId="9">#REF!</definedName>
    <definedName name="Buis_beton_1_2_ø_30" localSheetId="12">#REF!</definedName>
    <definedName name="Buis_beton_1_2_ø_30" localSheetId="13">#REF!</definedName>
    <definedName name="Buis_beton_1_2_ø_30">#REF!</definedName>
    <definedName name="buis100">#REF!</definedName>
    <definedName name="buis20">#REF!</definedName>
    <definedName name="buis30">#REF!</definedName>
    <definedName name="buisbeton" localSheetId="9">#REF!</definedName>
    <definedName name="buisbeton" localSheetId="12">#REF!</definedName>
    <definedName name="buisbeton" localSheetId="13">#REF!</definedName>
    <definedName name="buisbeton">#REF!</definedName>
    <definedName name="buiso100" localSheetId="9">#REF!</definedName>
    <definedName name="buiso100" localSheetId="12">#REF!</definedName>
    <definedName name="buiso100" localSheetId="13">#REF!</definedName>
    <definedName name="buiso100">#REF!</definedName>
    <definedName name="buiso20" localSheetId="9">#REF!</definedName>
    <definedName name="buiso20" localSheetId="12">#REF!</definedName>
    <definedName name="buiso20" localSheetId="13">#REF!</definedName>
    <definedName name="buiso20">#REF!</definedName>
    <definedName name="buiso40" localSheetId="9">#REF!</definedName>
    <definedName name="buiso40" localSheetId="12">#REF!</definedName>
    <definedName name="buiso40" localSheetId="13">#REF!</definedName>
    <definedName name="buiso40">#REF!</definedName>
    <definedName name="buiso50" localSheetId="9">#REF!</definedName>
    <definedName name="buiso50" localSheetId="12">#REF!</definedName>
    <definedName name="buiso50" localSheetId="13">#REF!</definedName>
    <definedName name="buiso50">#REF!</definedName>
    <definedName name="buiso80" localSheetId="9">#REF!</definedName>
    <definedName name="buiso80" localSheetId="12">#REF!</definedName>
    <definedName name="buiso80" localSheetId="13">#REF!</definedName>
    <definedName name="buiso80">#REF!</definedName>
    <definedName name="buisu20" localSheetId="9">#REF!</definedName>
    <definedName name="buisu20" localSheetId="12">#REF!</definedName>
    <definedName name="buisu20" localSheetId="13">#REF!</definedName>
    <definedName name="buisu20">#REF!</definedName>
    <definedName name="buisu30" localSheetId="9">#REF!</definedName>
    <definedName name="buisu30" localSheetId="12">#REF!</definedName>
    <definedName name="buisu30" localSheetId="13">#REF!</definedName>
    <definedName name="buisu30">#REF!</definedName>
    <definedName name="buisu60" localSheetId="9">#REF!</definedName>
    <definedName name="buisu60" localSheetId="12">#REF!</definedName>
    <definedName name="buisu60" localSheetId="13">#REF!</definedName>
    <definedName name="buisu60">#REF!</definedName>
    <definedName name="bukm" localSheetId="9">#REF!</definedName>
    <definedName name="bukm" localSheetId="12">#REF!</definedName>
    <definedName name="bukm" localSheetId="13">#REF!</definedName>
    <definedName name="bukm">#REF!</definedName>
    <definedName name="bul" localSheetId="12" hidden="1">{#N/A,#N/A,FALSE,"Chi tiÆt"}</definedName>
    <definedName name="bul" localSheetId="15" hidden="1">{#N/A,#N/A,FALSE,"Chi tiÆt"}</definedName>
    <definedName name="bul" hidden="1">{#N/A,#N/A,FALSE,"Chi tiÆt"}</definedName>
    <definedName name="bulan" localSheetId="9">#REF!</definedName>
    <definedName name="bulan" localSheetId="12">#REF!</definedName>
    <definedName name="bulan" localSheetId="14">#REF!</definedName>
    <definedName name="bulan" localSheetId="11">#REF!</definedName>
    <definedName name="bulan" localSheetId="10">#REF!</definedName>
    <definedName name="bulan" localSheetId="7">#REF!</definedName>
    <definedName name="bulan" localSheetId="8">#REF!</definedName>
    <definedName name="bulan" localSheetId="13">#REF!</definedName>
    <definedName name="bulan">#REF!</definedName>
    <definedName name="Bulan_R">#REF!</definedName>
    <definedName name="BULD">#REF!</definedName>
    <definedName name="Buldozer" localSheetId="9">#REF!</definedName>
    <definedName name="Buldozer" localSheetId="12">#REF!</definedName>
    <definedName name="Buldozer" localSheetId="13">#REF!</definedName>
    <definedName name="Buldozer">#REF!</definedName>
    <definedName name="BULi">#REF!</definedName>
    <definedName name="BULL" localSheetId="9">#REF!</definedName>
    <definedName name="BULL" localSheetId="12">#REF!</definedName>
    <definedName name="BULL" localSheetId="13">#REF!</definedName>
    <definedName name="BULL">#REF!</definedName>
    <definedName name="BULLDOZER" localSheetId="9">#REF!</definedName>
    <definedName name="BULLDOZER" localSheetId="12">#REF!</definedName>
    <definedName name="BULLDOZER" localSheetId="14">#REF!</definedName>
    <definedName name="BULLDOZER" localSheetId="11">#REF!</definedName>
    <definedName name="BULLDOZER" localSheetId="10">#REF!</definedName>
    <definedName name="BULLDOZER" localSheetId="7">#REF!</definedName>
    <definedName name="BULLDOZER" localSheetId="8">#REF!</definedName>
    <definedName name="BULLDOZER" localSheetId="13">#REF!</definedName>
    <definedName name="BULLDOZER">#REF!</definedName>
    <definedName name="bulldozer2">#REF!</definedName>
    <definedName name="BULLDOZER311" localSheetId="9">#REF!</definedName>
    <definedName name="BULLDOZER311" localSheetId="12">#REF!</definedName>
    <definedName name="BULLDOZER311" localSheetId="13">#REF!</definedName>
    <definedName name="BULLDOZER311">#REF!</definedName>
    <definedName name="BULLDOZER312" localSheetId="9">#REF!</definedName>
    <definedName name="BULLDOZER312" localSheetId="12">#REF!</definedName>
    <definedName name="BULLDOZER312" localSheetId="13">#REF!</definedName>
    <definedName name="BULLDOZER312">#REF!</definedName>
    <definedName name="BULT">#REF!</definedName>
    <definedName name="BUNDA">#REF!</definedName>
    <definedName name="BUNGA" localSheetId="9">#REF!</definedName>
    <definedName name="BUNGA" localSheetId="12">#REF!</definedName>
    <definedName name="BUNGA" localSheetId="13">#REF!</definedName>
    <definedName name="BUNGA">#REF!</definedName>
    <definedName name="bungasari" localSheetId="9">#REF!</definedName>
    <definedName name="bungasari" localSheetId="12">#REF!</definedName>
    <definedName name="bungasari" localSheetId="13">#REF!</definedName>
    <definedName name="bungasari">#REF!</definedName>
    <definedName name="bungkuskolom">#REF!</definedName>
    <definedName name="buniwangi" localSheetId="9">#REF!</definedName>
    <definedName name="buniwangi" localSheetId="12">#REF!</definedName>
    <definedName name="buniwangi" localSheetId="13">#REF!</definedName>
    <definedName name="buniwangi">#REF!</definedName>
    <definedName name="Burug.psr">#REF!</definedName>
    <definedName name="Burug.tnh">#REF!</definedName>
    <definedName name="buruh" localSheetId="9">#REF!</definedName>
    <definedName name="buruh" localSheetId="12">#REF!</definedName>
    <definedName name="buruh" localSheetId="13">#REF!</definedName>
    <definedName name="buruh">#REF!</definedName>
    <definedName name="bus_50" localSheetId="9">#REF!</definedName>
    <definedName name="bus_50" localSheetId="12">#REF!</definedName>
    <definedName name="bus_50" localSheetId="13">#REF!</definedName>
    <definedName name="bus_50">#REF!</definedName>
    <definedName name="bus50_6">#REF!</definedName>
    <definedName name="BUSA">#REF!</definedName>
    <definedName name="Bust">#N/A</definedName>
    <definedName name="BUTIR">#REF!</definedName>
    <definedName name="bv" localSheetId="9">#REF!</definedName>
    <definedName name="bv" localSheetId="12">#REF!</definedName>
    <definedName name="bv" localSheetId="13">#REF!</definedName>
    <definedName name="bv">#REF!</definedName>
    <definedName name="BV10K100" localSheetId="9">#REF!</definedName>
    <definedName name="BV10K100" localSheetId="12">#REF!</definedName>
    <definedName name="BV10K100" localSheetId="13">#REF!</definedName>
    <definedName name="BV10K100">#REF!</definedName>
    <definedName name="BV10K125" localSheetId="9">#REF!</definedName>
    <definedName name="BV10K125" localSheetId="12">#REF!</definedName>
    <definedName name="BV10K125" localSheetId="13">#REF!</definedName>
    <definedName name="BV10K125">#REF!</definedName>
    <definedName name="BV10K150" localSheetId="9">#REF!</definedName>
    <definedName name="BV10K150" localSheetId="12">#REF!</definedName>
    <definedName name="BV10K150" localSheetId="13">#REF!</definedName>
    <definedName name="BV10K150">#REF!</definedName>
    <definedName name="BV10K20" localSheetId="9">#REF!</definedName>
    <definedName name="BV10K20" localSheetId="12">#REF!</definedName>
    <definedName name="BV10K20" localSheetId="13">#REF!</definedName>
    <definedName name="BV10K20">#REF!</definedName>
    <definedName name="BV10K200" localSheetId="9">#REF!</definedName>
    <definedName name="BV10K200" localSheetId="12">#REF!</definedName>
    <definedName name="BV10K200" localSheetId="13">#REF!</definedName>
    <definedName name="BV10K200">#REF!</definedName>
    <definedName name="BV10K40" localSheetId="9">#REF!</definedName>
    <definedName name="BV10K40" localSheetId="12">#REF!</definedName>
    <definedName name="BV10K40" localSheetId="13">#REF!</definedName>
    <definedName name="BV10K40">#REF!</definedName>
    <definedName name="BV10K50" localSheetId="9">#REF!</definedName>
    <definedName name="BV10K50" localSheetId="12">#REF!</definedName>
    <definedName name="BV10K50" localSheetId="13">#REF!</definedName>
    <definedName name="BV10K50">#REF!</definedName>
    <definedName name="BV10K65" localSheetId="9">#REF!</definedName>
    <definedName name="BV10K65" localSheetId="12">#REF!</definedName>
    <definedName name="BV10K65" localSheetId="13">#REF!</definedName>
    <definedName name="BV10K65">#REF!</definedName>
    <definedName name="BV10K80" localSheetId="9">#REF!</definedName>
    <definedName name="BV10K80" localSheetId="12">#REF!</definedName>
    <definedName name="BV10K80" localSheetId="13">#REF!</definedName>
    <definedName name="BV10K80">#REF!</definedName>
    <definedName name="BV600P100" localSheetId="9">#REF!</definedName>
    <definedName name="BV600P100" localSheetId="12">#REF!</definedName>
    <definedName name="BV600P100" localSheetId="13">#REF!</definedName>
    <definedName name="BV600P100">#REF!</definedName>
    <definedName name="BV600P125" localSheetId="9">#REF!</definedName>
    <definedName name="BV600P125" localSheetId="12">#REF!</definedName>
    <definedName name="BV600P125" localSheetId="13">#REF!</definedName>
    <definedName name="BV600P125">#REF!</definedName>
    <definedName name="BV600P15" localSheetId="9">#REF!</definedName>
    <definedName name="BV600P15" localSheetId="12">#REF!</definedName>
    <definedName name="BV600P15" localSheetId="13">#REF!</definedName>
    <definedName name="BV600P15">#REF!</definedName>
    <definedName name="BV600P150" localSheetId="9">#REF!</definedName>
    <definedName name="BV600P150" localSheetId="12">#REF!</definedName>
    <definedName name="BV600P150" localSheetId="13">#REF!</definedName>
    <definedName name="BV600P150">#REF!</definedName>
    <definedName name="BV600P20" localSheetId="9">#REF!</definedName>
    <definedName name="BV600P20" localSheetId="12">#REF!</definedName>
    <definedName name="BV600P20" localSheetId="13">#REF!</definedName>
    <definedName name="BV600P20">#REF!</definedName>
    <definedName name="BV600P200" localSheetId="9">#REF!</definedName>
    <definedName name="BV600P200" localSheetId="12">#REF!</definedName>
    <definedName name="BV600P200" localSheetId="13">#REF!</definedName>
    <definedName name="BV600P200">#REF!</definedName>
    <definedName name="BV600P25" localSheetId="9">#REF!</definedName>
    <definedName name="BV600P25" localSheetId="12">#REF!</definedName>
    <definedName name="BV600P25" localSheetId="13">#REF!</definedName>
    <definedName name="BV600P25">#REF!</definedName>
    <definedName name="BV600P32" localSheetId="9">#REF!</definedName>
    <definedName name="BV600P32" localSheetId="12">#REF!</definedName>
    <definedName name="BV600P32" localSheetId="13">#REF!</definedName>
    <definedName name="BV600P32">#REF!</definedName>
    <definedName name="BV600P40" localSheetId="9">#REF!</definedName>
    <definedName name="BV600P40" localSheetId="12">#REF!</definedName>
    <definedName name="BV600P40" localSheetId="13">#REF!</definedName>
    <definedName name="BV600P40">#REF!</definedName>
    <definedName name="BV600P50" localSheetId="9">#REF!</definedName>
    <definedName name="BV600P50" localSheetId="12">#REF!</definedName>
    <definedName name="BV600P50" localSheetId="13">#REF!</definedName>
    <definedName name="BV600P50">#REF!</definedName>
    <definedName name="BV600P65" localSheetId="9">#REF!</definedName>
    <definedName name="BV600P65" localSheetId="12">#REF!</definedName>
    <definedName name="BV600P65" localSheetId="13">#REF!</definedName>
    <definedName name="BV600P65">#REF!</definedName>
    <definedName name="BV600P80" localSheetId="9">#REF!</definedName>
    <definedName name="BV600P80" localSheetId="12">#REF!</definedName>
    <definedName name="BV600P80" localSheetId="13">#REF!</definedName>
    <definedName name="BV600P80">#REF!</definedName>
    <definedName name="BVBVBVB" localSheetId="9">#REF!</definedName>
    <definedName name="BVBVBVB" localSheetId="12">#REF!</definedName>
    <definedName name="BVBVBVB" localSheetId="13">#REF!</definedName>
    <definedName name="BVBVBVB">#REF!</definedName>
    <definedName name="bvd0.5">#REF!</definedName>
    <definedName name="bvd1.25">#REF!</definedName>
    <definedName name="bvd1.5">#REF!</definedName>
    <definedName name="bvd2.5" localSheetId="9">#REF!</definedName>
    <definedName name="bvd2.5" localSheetId="12">#REF!</definedName>
    <definedName name="bvd2.5" localSheetId="13">#REF!</definedName>
    <definedName name="bvd2.5">#REF!</definedName>
    <definedName name="BVDB">#N/A</definedName>
    <definedName name="bvlam" localSheetId="9">#REF!</definedName>
    <definedName name="bvlam" localSheetId="12">#REF!</definedName>
    <definedName name="bvlam" localSheetId="13">#REF!</definedName>
    <definedName name="bvlam">#REF!</definedName>
    <definedName name="bvnbv" localSheetId="9">#REF!</definedName>
    <definedName name="bvnbv" localSheetId="12">#REF!</definedName>
    <definedName name="bvnbv" localSheetId="13">#REF!</definedName>
    <definedName name="bvnbv">#REF!</definedName>
    <definedName name="bwic_a" localSheetId="9">#REF!</definedName>
    <definedName name="bwic_a" localSheetId="12">#REF!</definedName>
    <definedName name="bwic_a" localSheetId="13">#REF!</definedName>
    <definedName name="bwic_a">#REF!</definedName>
    <definedName name="bwic_b" localSheetId="9">#REF!</definedName>
    <definedName name="bwic_b" localSheetId="12">#REF!</definedName>
    <definedName name="bwic_b" localSheetId="13">#REF!</definedName>
    <definedName name="bwic_b">#REF!</definedName>
    <definedName name="bwic_c" localSheetId="9">#REF!</definedName>
    <definedName name="bwic_c" localSheetId="12">#REF!</definedName>
    <definedName name="bwic_c" localSheetId="13">#REF!</definedName>
    <definedName name="bwic_c">#REF!</definedName>
    <definedName name="BY">#REF!</definedName>
    <definedName name="C.1.">#REF!,#REF!</definedName>
    <definedName name="C.10.">#REF!,#REF!</definedName>
    <definedName name="C.11.">#REF!,#REF!</definedName>
    <definedName name="C.12.">#REF!,#REF!</definedName>
    <definedName name="C.13.">#REF!,#REF!</definedName>
    <definedName name="C.14.">#REF!,#REF!</definedName>
    <definedName name="C.15.">#REF!,#REF!</definedName>
    <definedName name="C.16.">#REF!,#REF!</definedName>
    <definedName name="C.17.">#REF!,#REF!</definedName>
    <definedName name="C.19.">#REF!,#REF!</definedName>
    <definedName name="C.20.">#REF!,#REF!</definedName>
    <definedName name="C.21.">#REF!,#REF!</definedName>
    <definedName name="C.22.">#REF!,#REF!</definedName>
    <definedName name="c.23">#REF!</definedName>
    <definedName name="C.23.">#REF!,#REF!</definedName>
    <definedName name="C.24.">#REF!,#REF!</definedName>
    <definedName name="C.25.">#REF!,#REF!</definedName>
    <definedName name="C.6.">#REF!,#REF!</definedName>
    <definedName name="C.7.">#REF!,#REF!</definedName>
    <definedName name="C.8.">#REF!,#REF!</definedName>
    <definedName name="C.9.">#REF!,#REF!</definedName>
    <definedName name="C.I.1.1">#REF!</definedName>
    <definedName name="C.I.1.10">#REF!</definedName>
    <definedName name="C.I.1.2">#REF!</definedName>
    <definedName name="C.I.1.3">#REF!</definedName>
    <definedName name="C.I.1.4">#REF!</definedName>
    <definedName name="C.I.1.5">#REF!</definedName>
    <definedName name="C.I.1.6">#REF!</definedName>
    <definedName name="C.I.1.7">#REF!</definedName>
    <definedName name="C.I.1.8">#REF!</definedName>
    <definedName name="C.I.1.9">#REF!</definedName>
    <definedName name="C.I.2.1.1">#REF!</definedName>
    <definedName name="C.I.2.1.2">#REF!</definedName>
    <definedName name="C.I.2.1.3">#REF!</definedName>
    <definedName name="C.I.2.1.4">#REF!</definedName>
    <definedName name="C.I.2.1.5">#REF!</definedName>
    <definedName name="C.I.2.1.6">#REF!</definedName>
    <definedName name="C.I.2.1.7">#REF!</definedName>
    <definedName name="C.I.2.2.1">#REF!</definedName>
    <definedName name="C.I.2.2.2">#REF!</definedName>
    <definedName name="C.I.2.2.3">#REF!</definedName>
    <definedName name="C.I.2.2.4">#REF!</definedName>
    <definedName name="C.I.2.2.5">#REF!</definedName>
    <definedName name="C.I.2.2.6">#REF!</definedName>
    <definedName name="C.I.2.2.7">#REF!</definedName>
    <definedName name="C.I.3.1">#REF!</definedName>
    <definedName name="C.I.3.2">#REF!</definedName>
    <definedName name="C.I.3.3">#REF!</definedName>
    <definedName name="C.I.3.4">#REF!</definedName>
    <definedName name="C.I.3.5">#REF!</definedName>
    <definedName name="C.I.3.6">#REF!</definedName>
    <definedName name="C.II.1.1">#REF!</definedName>
    <definedName name="C.II.1.10">#REF!</definedName>
    <definedName name="C.II.1.11">#REF!</definedName>
    <definedName name="C.II.1.2">#REF!</definedName>
    <definedName name="C.II.1.3">#REF!</definedName>
    <definedName name="C.II.1.4">#REF!</definedName>
    <definedName name="C.II.1.5">#REF!</definedName>
    <definedName name="C.II.1.6">#REF!</definedName>
    <definedName name="C.II.1.7">#REF!</definedName>
    <definedName name="C.II.1.8">#REF!</definedName>
    <definedName name="C.II.1.9">#REF!</definedName>
    <definedName name="C.II.2.1">#REF!</definedName>
    <definedName name="C.II.2.10">#REF!</definedName>
    <definedName name="C.II.2.2">#REF!</definedName>
    <definedName name="C.II.2.3">#REF!</definedName>
    <definedName name="C.II.2.4">#REF!</definedName>
    <definedName name="C.II.2.5">#REF!</definedName>
    <definedName name="C.II.2.6">#REF!</definedName>
    <definedName name="C.II.2.7">#REF!</definedName>
    <definedName name="C.II.2.8">#REF!</definedName>
    <definedName name="C.II.2.9">#REF!</definedName>
    <definedName name="c.maxi" localSheetId="9">#REF!</definedName>
    <definedName name="c.maxi" localSheetId="12">#REF!</definedName>
    <definedName name="c.maxi" localSheetId="13">#REF!</definedName>
    <definedName name="c.maxi">#REF!</definedName>
    <definedName name="c.mowi.dlm" localSheetId="9">#REF!</definedName>
    <definedName name="c.mowi.dlm" localSheetId="12">#REF!</definedName>
    <definedName name="c.mowi.dlm" localSheetId="13">#REF!</definedName>
    <definedName name="c.mowi.dlm">#REF!</definedName>
    <definedName name="c.mowi.luar" localSheetId="9">#REF!</definedName>
    <definedName name="c.mowi.luar" localSheetId="12">#REF!</definedName>
    <definedName name="c.mowi.luar" localSheetId="13">#REF!</definedName>
    <definedName name="c.mowi.luar">#REF!</definedName>
    <definedName name="C.SPEK.T" localSheetId="9">#REF!</definedName>
    <definedName name="C.SPEK.T" localSheetId="12">#REF!</definedName>
    <definedName name="C.SPEK.T" localSheetId="13">#REF!</definedName>
    <definedName name="C.SPEK.T">#REF!</definedName>
    <definedName name="C.SPEK20.B" localSheetId="9">#REF!</definedName>
    <definedName name="C.SPEK20.B" localSheetId="12">#REF!</definedName>
    <definedName name="C.SPEK20.B" localSheetId="13">#REF!</definedName>
    <definedName name="C.SPEK20.B">#REF!</definedName>
    <definedName name="c.vinilex.dlm" localSheetId="9">#REF!</definedName>
    <definedName name="c.vinilex.dlm" localSheetId="12">#REF!</definedName>
    <definedName name="c.vinilex.dlm" localSheetId="13">#REF!</definedName>
    <definedName name="c.vinilex.dlm">#REF!</definedName>
    <definedName name="c.vinilex.sjs" localSheetId="9">#REF!</definedName>
    <definedName name="c.vinilex.sjs" localSheetId="12">#REF!</definedName>
    <definedName name="c.vinilex.sjs" localSheetId="13">#REF!</definedName>
    <definedName name="c.vinilex.sjs">#REF!</definedName>
    <definedName name="C_">#REF!</definedName>
    <definedName name="C_1" localSheetId="9">#REF!</definedName>
    <definedName name="C_1" localSheetId="12">#REF!</definedName>
    <definedName name="C_1" localSheetId="14">#REF!</definedName>
    <definedName name="C_1" localSheetId="11">#REF!</definedName>
    <definedName name="C_1" localSheetId="10">#REF!</definedName>
    <definedName name="C_1" localSheetId="7">#REF!</definedName>
    <definedName name="C_1" localSheetId="8">#REF!</definedName>
    <definedName name="C_1" localSheetId="13">#REF!</definedName>
    <definedName name="C_1">#REF!</definedName>
    <definedName name="C_2" localSheetId="9">#REF!</definedName>
    <definedName name="C_2" localSheetId="12">#REF!</definedName>
    <definedName name="C_2" localSheetId="14">#REF!</definedName>
    <definedName name="C_2" localSheetId="11">#REF!</definedName>
    <definedName name="C_2" localSheetId="10">#REF!</definedName>
    <definedName name="C_2" localSheetId="7">#REF!</definedName>
    <definedName name="C_2" localSheetId="8">#REF!</definedName>
    <definedName name="C_2" localSheetId="13">#REF!</definedName>
    <definedName name="C_2">#REF!</definedName>
    <definedName name="c_420j">#REF!</definedName>
    <definedName name="c_420j_6">#REF!</definedName>
    <definedName name="ca" localSheetId="9">#REF!</definedName>
    <definedName name="ca" localSheetId="12">#REF!</definedName>
    <definedName name="ca" localSheetId="13">#REF!</definedName>
    <definedName name="ca">#REF!</definedName>
    <definedName name="cab">#REF!</definedName>
    <definedName name="CABE">#REF!</definedName>
    <definedName name="cabes">#REF!</definedName>
    <definedName name="cabes_6">#REF!</definedName>
    <definedName name="cabinrak">#REF!</definedName>
    <definedName name="CABLE.MIC" localSheetId="9">#REF!</definedName>
    <definedName name="CABLE.MIC" localSheetId="12">#REF!</definedName>
    <definedName name="CABLE.MIC" localSheetId="13">#REF!</definedName>
    <definedName name="CABLE.MIC">#REF!</definedName>
    <definedName name="Cabutsheet" localSheetId="9">#REF!</definedName>
    <definedName name="Cabutsheet" localSheetId="12">#REF!</definedName>
    <definedName name="Cabutsheet" localSheetId="14">#REF!</definedName>
    <definedName name="Cabutsheet" localSheetId="11">#REF!</definedName>
    <definedName name="Cabutsheet" localSheetId="10">#REF!</definedName>
    <definedName name="Cabutsheet" localSheetId="7">#REF!</definedName>
    <definedName name="Cabutsheet" localSheetId="8">#REF!</definedName>
    <definedName name="Cabutsheet" localSheetId="13">#REF!</definedName>
    <definedName name="Cabutsheet">#REF!</definedName>
    <definedName name="cac" localSheetId="9">#REF!</definedName>
    <definedName name="cac" localSheetId="12">#REF!</definedName>
    <definedName name="cac" localSheetId="13">#REF!</definedName>
    <definedName name="cac">#REF!</definedName>
    <definedName name="caca" localSheetId="9">#REF!</definedName>
    <definedName name="caca" localSheetId="12">#REF!</definedName>
    <definedName name="caca" localSheetId="13">#REF!</definedName>
    <definedName name="caca">#REF!</definedName>
    <definedName name="cacac" localSheetId="9">#REF!</definedName>
    <definedName name="cacac" localSheetId="12">#REF!</definedName>
    <definedName name="cacac" localSheetId="13">#REF!</definedName>
    <definedName name="cacac">#REF!</definedName>
    <definedName name="CAL" localSheetId="9">#REF!</definedName>
    <definedName name="CAL" localSheetId="12">#REF!</definedName>
    <definedName name="CAL" localSheetId="13">#REF!</definedName>
    <definedName name="CAL">#REF!</definedName>
    <definedName name="calsium" localSheetId="9">#REF!</definedName>
    <definedName name="calsium" localSheetId="12">#REF!</definedName>
    <definedName name="calsium" localSheetId="13">#REF!</definedName>
    <definedName name="calsium">#REF!</definedName>
    <definedName name="CAME">#REF!</definedName>
    <definedName name="canal_c" localSheetId="9">#REF!</definedName>
    <definedName name="canal_c" localSheetId="12">#REF!</definedName>
    <definedName name="canal_c" localSheetId="13">#REF!</definedName>
    <definedName name="canal_c">#REF!</definedName>
    <definedName name="canal150" localSheetId="9">#REF!</definedName>
    <definedName name="canal150" localSheetId="12">#REF!</definedName>
    <definedName name="canal150" localSheetId="13">#REF!</definedName>
    <definedName name="canal150">#REF!</definedName>
    <definedName name="canal150_1">#REF!</definedName>
    <definedName name="canopi">#REF!</definedName>
    <definedName name="CAPDAT">#REF!</definedName>
    <definedName name="car">#REF!</definedName>
    <definedName name="carpen" localSheetId="9">#REF!</definedName>
    <definedName name="carpen" localSheetId="12">#REF!</definedName>
    <definedName name="carpen" localSheetId="13">#REF!</definedName>
    <definedName name="carpen">#REF!</definedName>
    <definedName name="casf80" localSheetId="9">#REF!</definedName>
    <definedName name="casf80" localSheetId="12">#REF!</definedName>
    <definedName name="casf80" localSheetId="14">#REF!</definedName>
    <definedName name="casf80" localSheetId="11">#REF!</definedName>
    <definedName name="casf80" localSheetId="10">#REF!</definedName>
    <definedName name="casf80" localSheetId="7">#REF!</definedName>
    <definedName name="casf80" localSheetId="8">#REF!</definedName>
    <definedName name="casf80" localSheetId="13">#REF!</definedName>
    <definedName name="casf80">#REF!</definedName>
    <definedName name="CASHFLOW" localSheetId="9">#REF!</definedName>
    <definedName name="CASHFLOW" localSheetId="12">#REF!</definedName>
    <definedName name="CASHFLOW" localSheetId="13">#REF!</definedName>
    <definedName name="CASHFLOW">#REF!</definedName>
    <definedName name="CASHFLOW2">#REF!</definedName>
    <definedName name="Casset" localSheetId="9">#REF!</definedName>
    <definedName name="Casset" localSheetId="12">#REF!</definedName>
    <definedName name="Casset" localSheetId="13">#REF!</definedName>
    <definedName name="Casset">#REF!</definedName>
    <definedName name="castirontyler2" localSheetId="9">#REF!</definedName>
    <definedName name="castirontyler2" localSheetId="12">#REF!</definedName>
    <definedName name="castirontyler2" localSheetId="13">#REF!</definedName>
    <definedName name="castirontyler2">#REF!</definedName>
    <definedName name="castirontyler2.5" localSheetId="9">#REF!</definedName>
    <definedName name="castirontyler2.5" localSheetId="12">#REF!</definedName>
    <definedName name="castirontyler2.5" localSheetId="13">#REF!</definedName>
    <definedName name="castirontyler2.5">#REF!</definedName>
    <definedName name="castirontyler3" localSheetId="9">#REF!</definedName>
    <definedName name="castirontyler3" localSheetId="12">#REF!</definedName>
    <definedName name="castirontyler3" localSheetId="13">#REF!</definedName>
    <definedName name="castirontyler3">#REF!</definedName>
    <definedName name="castirontyler4" localSheetId="9">#REF!</definedName>
    <definedName name="castirontyler4" localSheetId="12">#REF!</definedName>
    <definedName name="castirontyler4" localSheetId="13">#REF!</definedName>
    <definedName name="castirontyler4">#REF!</definedName>
    <definedName name="castirontyler6" localSheetId="9">#REF!</definedName>
    <definedName name="castirontyler6" localSheetId="12">#REF!</definedName>
    <definedName name="castirontyler6" localSheetId="13">#REF!</definedName>
    <definedName name="castirontyler6">#REF!</definedName>
    <definedName name="castirontyler8" localSheetId="9">#REF!</definedName>
    <definedName name="castirontyler8" localSheetId="12">#REF!</definedName>
    <definedName name="castirontyler8" localSheetId="13">#REF!</definedName>
    <definedName name="castirontyler8">#REF!</definedName>
    <definedName name="castironxinxing2" localSheetId="9">#REF!</definedName>
    <definedName name="castironxinxing2" localSheetId="12">#REF!</definedName>
    <definedName name="castironxinxing2" localSheetId="13">#REF!</definedName>
    <definedName name="castironxinxing2">#REF!</definedName>
    <definedName name="castironxinxing3" localSheetId="9">#REF!</definedName>
    <definedName name="castironxinxing3" localSheetId="12">#REF!</definedName>
    <definedName name="castironxinxing3" localSheetId="13">#REF!</definedName>
    <definedName name="castironxinxing3">#REF!</definedName>
    <definedName name="castironxinxing4" localSheetId="9">#REF!</definedName>
    <definedName name="castironxinxing4" localSheetId="12">#REF!</definedName>
    <definedName name="castironxinxing4" localSheetId="13">#REF!</definedName>
    <definedName name="castironxinxing4">#REF!</definedName>
    <definedName name="castironxinxing6" localSheetId="9">#REF!</definedName>
    <definedName name="castironxinxing6" localSheetId="12">#REF!</definedName>
    <definedName name="castironxinxing6" localSheetId="13">#REF!</definedName>
    <definedName name="castironxinxing6">#REF!</definedName>
    <definedName name="castironxinxing8" localSheetId="9">#REF!</definedName>
    <definedName name="castironxinxing8" localSheetId="12">#REF!</definedName>
    <definedName name="castironxinxing8" localSheetId="13">#REF!</definedName>
    <definedName name="castironxinxing8">#REF!</definedName>
    <definedName name="CAT" localSheetId="9">#REF!</definedName>
    <definedName name="CAT" localSheetId="12">#REF!</definedName>
    <definedName name="CAT" localSheetId="13">#REF!</definedName>
    <definedName name="CAT">#REF!</definedName>
    <definedName name="Cat_besi_merk_platon">#REF!</definedName>
    <definedName name="Cat_Besi_Sieve">#REF!</definedName>
    <definedName name="Cat_Coaltar_Epoxy_Coating">#REF!</definedName>
    <definedName name="cat_dasar" localSheetId="9">#REF!</definedName>
    <definedName name="cat_dasar" localSheetId="12">#REF!</definedName>
    <definedName name="cat_dasar" localSheetId="13">#REF!</definedName>
    <definedName name="cat_dasar">#REF!</definedName>
    <definedName name="cat_kayu" localSheetId="9">#REF!</definedName>
    <definedName name="cat_kayu" localSheetId="12">#REF!</definedName>
    <definedName name="cat_kayu" localSheetId="13">#REF!</definedName>
    <definedName name="cat_kayu">#REF!</definedName>
    <definedName name="Cat_manie_besi__kayu">#REF!</definedName>
    <definedName name="cat_semprot">#REF!</definedName>
    <definedName name="cat_tembok" localSheetId="9">#REF!</definedName>
    <definedName name="cat_tembok" localSheetId="12">#REF!</definedName>
    <definedName name="cat_tembok" localSheetId="13">#REF!</definedName>
    <definedName name="cat_tembok">#REF!</definedName>
    <definedName name="Cat_tembok_merk_platon">#REF!</definedName>
    <definedName name="Cat_Thermoplastic">#REF!</definedName>
    <definedName name="CATAL">#REF!</definedName>
    <definedName name="CATBESI">#REF!</definedName>
    <definedName name="catbesi_6">#REF!</definedName>
    <definedName name="CatBs">#REF!</definedName>
    <definedName name="catd">#REF!</definedName>
    <definedName name="catd_6">#REF!</definedName>
    <definedName name="CATDALAM" localSheetId="9">#REF!</definedName>
    <definedName name="CATDALAM" localSheetId="12">#REF!</definedName>
    <definedName name="CATDALAM" localSheetId="13">#REF!</definedName>
    <definedName name="CATDALAM">#REF!</definedName>
    <definedName name="catdasar">#REF!</definedName>
    <definedName name="catdasarbesi">#REF!</definedName>
    <definedName name="catdasartembok">#REF!</definedName>
    <definedName name="catdinding" localSheetId="9">#REF!</definedName>
    <definedName name="catdinding" localSheetId="12">#REF!</definedName>
    <definedName name="catdinding" localSheetId="13">#REF!</definedName>
    <definedName name="catdinding">#REF!</definedName>
    <definedName name="catdindingbaru">#REF!</definedName>
    <definedName name="catdindingdalam">#REF!</definedName>
    <definedName name="catdindingluar">#REF!</definedName>
    <definedName name="catdlm" localSheetId="9">#REF!</definedName>
    <definedName name="catdlm" localSheetId="12">#REF!</definedName>
    <definedName name="catdlm" localSheetId="13">#REF!</definedName>
    <definedName name="catdlm">#REF!</definedName>
    <definedName name="catdsr">#REF!</definedName>
    <definedName name="catduko">#REF!</definedName>
    <definedName name="CATE">#REF!</definedName>
    <definedName name="Category_Optional_Field" localSheetId="9">#REF!</definedName>
    <definedName name="Category_Optional_Field" localSheetId="12">#REF!</definedName>
    <definedName name="Category_Optional_Field" localSheetId="13">#REF!</definedName>
    <definedName name="Category_Optional_Field">#REF!</definedName>
    <definedName name="Category_Optional_Fields" localSheetId="9">#REF!</definedName>
    <definedName name="Category_Optional_Fields" localSheetId="12">#REF!</definedName>
    <definedName name="Category_Optional_Fields" localSheetId="13">#REF!</definedName>
    <definedName name="Category_Optional_Fields">#REF!</definedName>
    <definedName name="catex">#REF!</definedName>
    <definedName name="catgenteng" localSheetId="9">#REF!</definedName>
    <definedName name="catgenteng" localSheetId="12">#REF!</definedName>
    <definedName name="catgenteng" localSheetId="13">#REF!</definedName>
    <definedName name="catgenteng">#REF!</definedName>
    <definedName name="CatIc">#REF!</definedName>
    <definedName name="caticidalam">#REF!</definedName>
    <definedName name="caticiluar">#REF!</definedName>
    <definedName name="catkayu">#REF!</definedName>
    <definedName name="catkayu_6">#REF!</definedName>
    <definedName name="catkayubaru">#REF!</definedName>
    <definedName name="catkayuulang">#REF!</definedName>
    <definedName name="catkilap">#REF!</definedName>
    <definedName name="CatKs">#REF!</definedName>
    <definedName name="catl">#REF!</definedName>
    <definedName name="catl_6">#REF!</definedName>
    <definedName name="catlalatex">#REF!</definedName>
    <definedName name="catlangit" localSheetId="9">#REF!</definedName>
    <definedName name="catlangit" localSheetId="12">#REF!</definedName>
    <definedName name="catlangit" localSheetId="13">#REF!</definedName>
    <definedName name="catlangit">#REF!</definedName>
    <definedName name="catlist">#REF!</definedName>
    <definedName name="catluar">#REF!</definedName>
    <definedName name="catmeni" localSheetId="9">#REF!</definedName>
    <definedName name="catmeni" localSheetId="12">#REF!</definedName>
    <definedName name="catmeni" localSheetId="13">#REF!</definedName>
    <definedName name="catmeni">#REF!</definedName>
    <definedName name="catmenie">#REF!</definedName>
    <definedName name="catmenieseng">#REF!</definedName>
    <definedName name="catminyak">#REF!</definedName>
    <definedName name="catnminyak">#REF!</definedName>
    <definedName name="catplafond">#REF!</definedName>
    <definedName name="CatSl">#REF!</definedName>
    <definedName name="cattbk" localSheetId="9">#REF!</definedName>
    <definedName name="cattbk" localSheetId="12">#REF!</definedName>
    <definedName name="cattbk" localSheetId="14">#REF!</definedName>
    <definedName name="cattbk" localSheetId="11">#REF!</definedName>
    <definedName name="cattbk" localSheetId="10">#REF!</definedName>
    <definedName name="cattbk" localSheetId="7">#REF!</definedName>
    <definedName name="cattbk" localSheetId="8">#REF!</definedName>
    <definedName name="cattbk" localSheetId="13">#REF!</definedName>
    <definedName name="cattbk">#REF!</definedName>
    <definedName name="CATTEMBOK">#REF!</definedName>
    <definedName name="cattex">#REF!</definedName>
    <definedName name="cattex_6">#REF!</definedName>
    <definedName name="catulangtembok">#REF!</definedName>
    <definedName name="CatVn">#REF!</definedName>
    <definedName name="catwarna" localSheetId="9">#REF!</definedName>
    <definedName name="catwarna" localSheetId="12">#REF!</definedName>
    <definedName name="catwarna" localSheetId="13">#REF!</definedName>
    <definedName name="catwarna">#REF!</definedName>
    <definedName name="catwaterprofing">#REF!</definedName>
    <definedName name="catwp" localSheetId="9">#REF!</definedName>
    <definedName name="catwp" localSheetId="12">#REF!</definedName>
    <definedName name="catwp" localSheetId="13">#REF!</definedName>
    <definedName name="catwp">#REF!</definedName>
    <definedName name="cb" localSheetId="9">#REF!</definedName>
    <definedName name="cb" localSheetId="12">#REF!</definedName>
    <definedName name="cb" localSheetId="13">#REF!</definedName>
    <definedName name="cb">#REF!</definedName>
    <definedName name="cbesi">#REF!</definedName>
    <definedName name="cc" localSheetId="9">#REF!</definedName>
    <definedName name="cc" localSheetId="12">#REF!</definedName>
    <definedName name="cc" localSheetId="14">#REF!</definedName>
    <definedName name="cc" localSheetId="11">#REF!</definedName>
    <definedName name="cc" localSheetId="10">#REF!</definedName>
    <definedName name="cc" localSheetId="7">#REF!</definedName>
    <definedName name="cc" localSheetId="8">#REF!</definedName>
    <definedName name="cc" localSheetId="13">#REF!</definedName>
    <definedName name="cc">#REF!</definedName>
    <definedName name="CC_06">#REF!</definedName>
    <definedName name="cc_11" localSheetId="9">#REF!</definedName>
    <definedName name="cc_11" localSheetId="12">#REF!</definedName>
    <definedName name="cc_11" localSheetId="13">#REF!</definedName>
    <definedName name="cc_11">#REF!</definedName>
    <definedName name="cc_11_6" localSheetId="9">#REF!</definedName>
    <definedName name="cc_11_6" localSheetId="12">#REF!</definedName>
    <definedName name="cc_11_6" localSheetId="13">#REF!</definedName>
    <definedName name="cc_11_6">#REF!</definedName>
    <definedName name="cc_6" localSheetId="9">#REF!</definedName>
    <definedName name="cc_6" localSheetId="12">#REF!</definedName>
    <definedName name="cc_6" localSheetId="13">#REF!</definedName>
    <definedName name="cc_6">#REF!</definedName>
    <definedName name="cc_8" localSheetId="9">#REF!</definedName>
    <definedName name="cc_8" localSheetId="12">#REF!</definedName>
    <definedName name="cc_8" localSheetId="13">#REF!</definedName>
    <definedName name="cc_8">#REF!</definedName>
    <definedName name="cc_8_6" localSheetId="9">#REF!</definedName>
    <definedName name="cc_8_6" localSheetId="12">#REF!</definedName>
    <definedName name="cc_8_6" localSheetId="13">#REF!</definedName>
    <definedName name="cc_8_6">#REF!</definedName>
    <definedName name="cc_9" localSheetId="9">#REF!</definedName>
    <definedName name="cc_9" localSheetId="12">#REF!</definedName>
    <definedName name="cc_9" localSheetId="13">#REF!</definedName>
    <definedName name="cc_9">#REF!</definedName>
    <definedName name="cc_9_6" localSheetId="9">#REF!</definedName>
    <definedName name="cc_9_6" localSheetId="12">#REF!</definedName>
    <definedName name="cc_9_6" localSheetId="13">#REF!</definedName>
    <definedName name="cc_9_6">#REF!</definedName>
    <definedName name="ccb_20_acr">#REF!</definedName>
    <definedName name="ccc" localSheetId="9">#REF!</definedName>
    <definedName name="ccc" localSheetId="12">#REF!</definedName>
    <definedName name="ccc" localSheetId="13">#REF!</definedName>
    <definedName name="ccc">#REF!</definedName>
    <definedName name="cccc">#REF!</definedName>
    <definedName name="ccccc" localSheetId="9">#REF!</definedName>
    <definedName name="ccccc" localSheetId="12">#REF!</definedName>
    <definedName name="ccccc" localSheetId="13">#REF!</definedName>
    <definedName name="ccccc">#REF!</definedName>
    <definedName name="CCCCCC" localSheetId="9">#REF!</definedName>
    <definedName name="CCCCCC" localSheetId="12">#REF!</definedName>
    <definedName name="CCCCCC" localSheetId="13">#REF!</definedName>
    <definedName name="CCCCCC">#REF!</definedName>
    <definedName name="cccccccccccccc" localSheetId="9">#REF!</definedName>
    <definedName name="cccccccccccccc" localSheetId="12">#REF!</definedName>
    <definedName name="cccccccccccccc" localSheetId="13">#REF!</definedName>
    <definedName name="cccccccccccccc">#REF!</definedName>
    <definedName name="CCCCCCCCCCCCCCCCCCCCCCCCCCCCC" localSheetId="9">#REF!</definedName>
    <definedName name="CCCCCCCCCCCCCCCCCCCCCCCCCCCCC" localSheetId="12">#REF!</definedName>
    <definedName name="CCCCCCCCCCCCCCCCCCCCCCCCCCCCC" localSheetId="13">#REF!</definedName>
    <definedName name="CCCCCCCCCCCCCCCCCCCCCCCCCCCCC">#REF!</definedName>
    <definedName name="CCd" localSheetId="9">#REF!</definedName>
    <definedName name="CCd" localSheetId="12">#REF!</definedName>
    <definedName name="CCd" localSheetId="14">#REF!</definedName>
    <definedName name="CCd" localSheetId="11">#REF!</definedName>
    <definedName name="CCd" localSheetId="10">#REF!</definedName>
    <definedName name="CCd" localSheetId="7">#REF!</definedName>
    <definedName name="CCd" localSheetId="8">#REF!</definedName>
    <definedName name="CCd" localSheetId="13">#REF!</definedName>
    <definedName name="CCd">#REF!</definedName>
    <definedName name="CCF" localSheetId="9">#REF!</definedName>
    <definedName name="CCF" localSheetId="12">#REF!</definedName>
    <definedName name="CCF" localSheetId="13">#REF!</definedName>
    <definedName name="CCF">#REF!</definedName>
    <definedName name="cco">#REF!</definedName>
    <definedName name="CCS" localSheetId="9">#REF!</definedName>
    <definedName name="CCS" localSheetId="12">#REF!</definedName>
    <definedName name="CCS" localSheetId="13">#REF!</definedName>
    <definedName name="CCS">#REF!</definedName>
    <definedName name="CCTV">#REF!</definedName>
    <definedName name="cd">#REF!</definedName>
    <definedName name="CD.B" localSheetId="9">#REF!</definedName>
    <definedName name="CD.B" localSheetId="12">#REF!</definedName>
    <definedName name="CD.B" localSheetId="13">#REF!</definedName>
    <definedName name="CD.B">#REF!</definedName>
    <definedName name="CDD" localSheetId="9">#REF!</definedName>
    <definedName name="CDD" localSheetId="12">#REF!</definedName>
    <definedName name="CDD" localSheetId="13">#REF!</definedName>
    <definedName name="CDD">#REF!</definedName>
    <definedName name="CDDD">#REF!</definedName>
    <definedName name="cddd1p">#REF!</definedName>
    <definedName name="cddd3p">#REF!</definedName>
    <definedName name="CDL" localSheetId="9">#REF!</definedName>
    <definedName name="CDL" localSheetId="12">#REF!</definedName>
    <definedName name="CDL" localSheetId="13">#REF!</definedName>
    <definedName name="CDL">#REF!</definedName>
    <definedName name="ce" localSheetId="9">#REF!</definedName>
    <definedName name="ce" localSheetId="12">#REF!</definedName>
    <definedName name="ce" localSheetId="13">#REF!</definedName>
    <definedName name="ce">#REF!</definedName>
    <definedName name="ce_6" localSheetId="9">#REF!</definedName>
    <definedName name="ce_6" localSheetId="12">#REF!</definedName>
    <definedName name="ce_6" localSheetId="13">#REF!</definedName>
    <definedName name="ce_6">#REF!</definedName>
    <definedName name="CEILING">#REF!</definedName>
    <definedName name="Ceiling_speker">#REF!</definedName>
    <definedName name="cek">#REF!</definedName>
    <definedName name="cek_me" localSheetId="9">#REF!</definedName>
    <definedName name="cek_me" localSheetId="12">#REF!</definedName>
    <definedName name="cek_me" localSheetId="13">#REF!</definedName>
    <definedName name="cek_me">#REF!</definedName>
    <definedName name="cekkasar" localSheetId="9">#REF!</definedName>
    <definedName name="cekkasar" localSheetId="12">#REF!</definedName>
    <definedName name="cekkasar" localSheetId="13">#REF!</definedName>
    <definedName name="cekkasar">#REF!</definedName>
    <definedName name="cemara">#REF!</definedName>
    <definedName name="cemara_1">#REF!</definedName>
    <definedName name="cendana" localSheetId="9">#REF!</definedName>
    <definedName name="cendana" localSheetId="12">#REF!</definedName>
    <definedName name="cendana" localSheetId="13">#REF!</definedName>
    <definedName name="cendana">#REF!</definedName>
    <definedName name="cenposalm" localSheetId="9">#REF!</definedName>
    <definedName name="cenposalm" localSheetId="12">#REF!</definedName>
    <definedName name="cenposalm" localSheetId="13">#REF!</definedName>
    <definedName name="cenposalm">#REF!</definedName>
    <definedName name="cenposstel" localSheetId="9">#REF!</definedName>
    <definedName name="cenposstel" localSheetId="12">#REF!</definedName>
    <definedName name="cenposstel" localSheetId="13">#REF!</definedName>
    <definedName name="cenposstel">#REF!</definedName>
    <definedName name="cepat">#REF!</definedName>
    <definedName name="cer">#REF!</definedName>
    <definedName name="cer_6">#REF!</definedName>
    <definedName name="cERUCUK" localSheetId="9">#REF!</definedName>
    <definedName name="cERUCUK" localSheetId="12">#REF!</definedName>
    <definedName name="cERUCUK" localSheetId="13">#REF!</definedName>
    <definedName name="cERUCUK">#REF!</definedName>
    <definedName name="Cerucuk__Gelam_0_8__10_cm">#REF!</definedName>
    <definedName name="cf">#REF!</definedName>
    <definedName name="CFALL" localSheetId="9">#REF!</definedName>
    <definedName name="CFALL" localSheetId="12">#REF!</definedName>
    <definedName name="CFALL" localSheetId="13">#REF!</definedName>
    <definedName name="CFALL">#REF!</definedName>
    <definedName name="cfcfcf" localSheetId="9">#REF!</definedName>
    <definedName name="cfcfcf" localSheetId="12">#REF!</definedName>
    <definedName name="cfcfcf" localSheetId="13">#REF!</definedName>
    <definedName name="cfcfcf">#REF!</definedName>
    <definedName name="CFDX" localSheetId="9">#REF!</definedName>
    <definedName name="CFDX" localSheetId="12">#REF!</definedName>
    <definedName name="CFDX" localSheetId="13">#REF!</definedName>
    <definedName name="CFDX">#REF!</definedName>
    <definedName name="CFP" localSheetId="9">#REF!</definedName>
    <definedName name="CFP" localSheetId="12">#REF!</definedName>
    <definedName name="CFP" localSheetId="13">#REF!</definedName>
    <definedName name="CFP">#REF!</definedName>
    <definedName name="cgionc">#REF!</definedName>
    <definedName name="cgiovl">#REF!</definedName>
    <definedName name="CH" localSheetId="9">#REF!</definedName>
    <definedName name="CH" localSheetId="12">#REF!</definedName>
    <definedName name="CH" localSheetId="13">#REF!</definedName>
    <definedName name="CH">#REF!</definedName>
    <definedName name="Chain_shaw">#REF!</definedName>
    <definedName name="chainsaw">#REF!</definedName>
    <definedName name="channelmodul">#REF!</definedName>
    <definedName name="check" localSheetId="9">#REF!</definedName>
    <definedName name="check" localSheetId="12">#REF!</definedName>
    <definedName name="check" localSheetId="13">#REF!</definedName>
    <definedName name="check">#REF!</definedName>
    <definedName name="CHECK_UNIT" localSheetId="9">#REF!</definedName>
    <definedName name="CHECK_UNIT" localSheetId="12">#REF!</definedName>
    <definedName name="CHECK_UNIT" localSheetId="13">#REF!</definedName>
    <definedName name="CHECK_UNIT">#REF!</definedName>
    <definedName name="checkvalve100" localSheetId="9">#REF!</definedName>
    <definedName name="checkvalve100" localSheetId="12">#REF!</definedName>
    <definedName name="checkvalve100" localSheetId="13">#REF!</definedName>
    <definedName name="checkvalve100">#REF!</definedName>
    <definedName name="CHF" localSheetId="9">#REF!</definedName>
    <definedName name="CHF" localSheetId="12">#REF!</definedName>
    <definedName name="CHF" localSheetId="13">#REF!</definedName>
    <definedName name="CHF">#REF!</definedName>
    <definedName name="chhtnc">#REF!</definedName>
    <definedName name="chhtvl">#REF!</definedName>
    <definedName name="chipp">#REF!</definedName>
    <definedName name="chipp_6">#REF!</definedName>
    <definedName name="chipping">#REF!</definedName>
    <definedName name="chipspreader" localSheetId="9">#REF!</definedName>
    <definedName name="chipspreader" localSheetId="12">#REF!</definedName>
    <definedName name="chipspreader" localSheetId="13">#REF!</definedName>
    <definedName name="chipspreader">#REF!</definedName>
    <definedName name="chnc">#REF!</definedName>
    <definedName name="chopper">#REF!</definedName>
    <definedName name="chvl">#REF!</definedName>
    <definedName name="cica" localSheetId="9">#REF!</definedName>
    <definedName name="cica" localSheetId="12">#REF!</definedName>
    <definedName name="cica" localSheetId="13">#REF!</definedName>
    <definedName name="cica">#REF!</definedName>
    <definedName name="cikaret" localSheetId="9">#REF!</definedName>
    <definedName name="cikaret" localSheetId="12">#REF!</definedName>
    <definedName name="cikaret" localSheetId="13">#REF!</definedName>
    <definedName name="cikaret">#REF!</definedName>
    <definedName name="CIKARET1">#REF!</definedName>
    <definedName name="cikondang" localSheetId="9">#REF!</definedName>
    <definedName name="cikondang" localSheetId="12">#REF!</definedName>
    <definedName name="cikondang" localSheetId="13">#REF!</definedName>
    <definedName name="cikondang">#REF!</definedName>
    <definedName name="cilangkap" localSheetId="9">#REF!</definedName>
    <definedName name="cilangkap" localSheetId="12">#REF!</definedName>
    <definedName name="cilangkap" localSheetId="13">#REF!</definedName>
    <definedName name="cilangkap">#REF!</definedName>
    <definedName name="cintasari" localSheetId="9">#REF!</definedName>
    <definedName name="cintasari" localSheetId="12">#REF!</definedName>
    <definedName name="cintasari" localSheetId="13">#REF!</definedName>
    <definedName name="cintasari">#REF!</definedName>
    <definedName name="cip1.25" localSheetId="9">#REF!</definedName>
    <definedName name="cip1.25" localSheetId="12">#REF!</definedName>
    <definedName name="cip1.25" localSheetId="13">#REF!</definedName>
    <definedName name="cip1.25">#REF!</definedName>
    <definedName name="cip1.5" localSheetId="9">#REF!</definedName>
    <definedName name="cip1.5" localSheetId="12">#REF!</definedName>
    <definedName name="cip1.5" localSheetId="13">#REF!</definedName>
    <definedName name="cip1.5">#REF!</definedName>
    <definedName name="cipanas" localSheetId="9">#REF!</definedName>
    <definedName name="cipanas" localSheetId="12">#REF!</definedName>
    <definedName name="cipanas" localSheetId="13">#REF!</definedName>
    <definedName name="cipanas">#REF!</definedName>
    <definedName name="CIPANAS2">#REF!</definedName>
    <definedName name="cipetir" localSheetId="9">#REF!</definedName>
    <definedName name="cipetir" localSheetId="12">#REF!</definedName>
    <definedName name="cipetir" localSheetId="13">#REF!</definedName>
    <definedName name="cipetir">#REF!</definedName>
    <definedName name="cipf10" localSheetId="9">#REF!</definedName>
    <definedName name="cipf10" localSheetId="12">#REF!</definedName>
    <definedName name="cipf10" localSheetId="13">#REF!</definedName>
    <definedName name="cipf10">#REF!</definedName>
    <definedName name="cipf3" localSheetId="9">#REF!</definedName>
    <definedName name="cipf3" localSheetId="12">#REF!</definedName>
    <definedName name="cipf3" localSheetId="13">#REF!</definedName>
    <definedName name="cipf3">#REF!</definedName>
    <definedName name="cipf4" localSheetId="9">#REF!</definedName>
    <definedName name="cipf4" localSheetId="12">#REF!</definedName>
    <definedName name="cipf4" localSheetId="13">#REF!</definedName>
    <definedName name="cipf4">#REF!</definedName>
    <definedName name="cipf6" localSheetId="9">#REF!</definedName>
    <definedName name="cipf6" localSheetId="12">#REF!</definedName>
    <definedName name="cipf6" localSheetId="13">#REF!</definedName>
    <definedName name="cipf6">#REF!</definedName>
    <definedName name="cipf8" localSheetId="9">#REF!</definedName>
    <definedName name="cipf8" localSheetId="12">#REF!</definedName>
    <definedName name="cipf8" localSheetId="13">#REF!</definedName>
    <definedName name="cipf8">#REF!</definedName>
    <definedName name="cirenda" localSheetId="9">#REF!</definedName>
    <definedName name="cirenda" localSheetId="12">#REF!</definedName>
    <definedName name="cirenda" localSheetId="13">#REF!</definedName>
    <definedName name="cirenda">#REF!</definedName>
    <definedName name="citidd">#REF!</definedName>
    <definedName name="citilite" localSheetId="9">#REF!</definedName>
    <definedName name="citilite" localSheetId="12">#REF!</definedName>
    <definedName name="citilite" localSheetId="13">#REF!</definedName>
    <definedName name="citilite">#REF!</definedName>
    <definedName name="City" localSheetId="9">#REF!</definedName>
    <definedName name="City" localSheetId="12">#REF!</definedName>
    <definedName name="City" localSheetId="13">#REF!</definedName>
    <definedName name="City">#REF!</definedName>
    <definedName name="CJ">#REF!</definedName>
    <definedName name="CK" localSheetId="9">#REF!</definedName>
    <definedName name="CK" localSheetId="12">#REF!</definedName>
    <definedName name="CK" localSheetId="13">#REF!</definedName>
    <definedName name="CK">#REF!</definedName>
    <definedName name="ck_6" localSheetId="9">#REF!</definedName>
    <definedName name="ck_6" localSheetId="12">#REF!</definedName>
    <definedName name="ck_6" localSheetId="13">#REF!</definedName>
    <definedName name="ck_6">#REF!</definedName>
    <definedName name="ckayu">#REF!</definedName>
    <definedName name="CKB">#REF!</definedName>
    <definedName name="ckl">#REF!</definedName>
    <definedName name="cknc">#REF!</definedName>
    <definedName name="ckvl">#REF!</definedName>
    <definedName name="cl" localSheetId="9">#REF!</definedName>
    <definedName name="cl" localSheetId="12">#REF!</definedName>
    <definedName name="cl" localSheetId="13">#REF!</definedName>
    <definedName name="cl">#REF!</definedName>
    <definedName name="cl100_" localSheetId="9">#REF!</definedName>
    <definedName name="cl100_" localSheetId="12">#REF!</definedName>
    <definedName name="cl100_" localSheetId="13">#REF!</definedName>
    <definedName name="cl100_">#REF!</definedName>
    <definedName name="cl125_" localSheetId="9">#REF!</definedName>
    <definedName name="cl125_" localSheetId="12">#REF!</definedName>
    <definedName name="cl125_" localSheetId="13">#REF!</definedName>
    <definedName name="cl125_">#REF!</definedName>
    <definedName name="cl15_" localSheetId="9">#REF!</definedName>
    <definedName name="cl15_" localSheetId="12">#REF!</definedName>
    <definedName name="cl15_" localSheetId="13">#REF!</definedName>
    <definedName name="cl15_">#REF!</definedName>
    <definedName name="cl150_" localSheetId="9">#REF!</definedName>
    <definedName name="cl150_" localSheetId="12">#REF!</definedName>
    <definedName name="cl150_" localSheetId="13">#REF!</definedName>
    <definedName name="cl150_">#REF!</definedName>
    <definedName name="cl20_" localSheetId="9">#REF!</definedName>
    <definedName name="cl20_" localSheetId="12">#REF!</definedName>
    <definedName name="cl20_" localSheetId="13">#REF!</definedName>
    <definedName name="cl20_">#REF!</definedName>
    <definedName name="cl200_" localSheetId="9">#REF!</definedName>
    <definedName name="cl200_" localSheetId="12">#REF!</definedName>
    <definedName name="cl200_" localSheetId="13">#REF!</definedName>
    <definedName name="cl200_">#REF!</definedName>
    <definedName name="cl25_" localSheetId="9">#REF!</definedName>
    <definedName name="cl25_" localSheetId="12">#REF!</definedName>
    <definedName name="cl25_" localSheetId="13">#REF!</definedName>
    <definedName name="cl25_">#REF!</definedName>
    <definedName name="cl250_" localSheetId="9">#REF!</definedName>
    <definedName name="cl250_" localSheetId="12">#REF!</definedName>
    <definedName name="cl250_" localSheetId="13">#REF!</definedName>
    <definedName name="cl250_">#REF!</definedName>
    <definedName name="cl32_" localSheetId="9">#REF!</definedName>
    <definedName name="cl32_" localSheetId="12">#REF!</definedName>
    <definedName name="cl32_" localSheetId="13">#REF!</definedName>
    <definedName name="cl32_">#REF!</definedName>
    <definedName name="cl40_" localSheetId="9">#REF!</definedName>
    <definedName name="cl40_" localSheetId="12">#REF!</definedName>
    <definedName name="cl40_" localSheetId="13">#REF!</definedName>
    <definedName name="cl40_">#REF!</definedName>
    <definedName name="cl50_" localSheetId="9">#REF!</definedName>
    <definedName name="cl50_" localSheetId="12">#REF!</definedName>
    <definedName name="cl50_" localSheetId="13">#REF!</definedName>
    <definedName name="cl50_">#REF!</definedName>
    <definedName name="cl65_" localSheetId="9">#REF!</definedName>
    <definedName name="cl65_" localSheetId="12">#REF!</definedName>
    <definedName name="cl65_" localSheetId="13">#REF!</definedName>
    <definedName name="cl65_">#REF!</definedName>
    <definedName name="cl80_" localSheetId="9">#REF!</definedName>
    <definedName name="cl80_" localSheetId="12">#REF!</definedName>
    <definedName name="cl80_" localSheetId="13">#REF!</definedName>
    <definedName name="cl80_">#REF!</definedName>
    <definedName name="clam_sadle2_0.75in">#REF!</definedName>
    <definedName name="clamb_sadle_2x0.75">#REF!</definedName>
    <definedName name="clamb_sadle_3x1">#REF!</definedName>
    <definedName name="Cleaning" localSheetId="9">#REF!</definedName>
    <definedName name="Cleaning" localSheetId="12">#REF!</definedName>
    <definedName name="Cleaning" localSheetId="13">#REF!</definedName>
    <definedName name="Cleaning">#REF!</definedName>
    <definedName name="CLEARFOOT" localSheetId="9">#REF!</definedName>
    <definedName name="CLEARFOOT" localSheetId="12">#REF!</definedName>
    <definedName name="CLEARFOOT" localSheetId="14">#REF!</definedName>
    <definedName name="CLEARFOOT" localSheetId="11">#REF!</definedName>
    <definedName name="CLEARFOOT" localSheetId="10">#REF!</definedName>
    <definedName name="CLEARFOOT" localSheetId="7">#REF!</definedName>
    <definedName name="CLEARFOOT" localSheetId="8">#REF!</definedName>
    <definedName name="CLEARFOOT" localSheetId="13">#REF!</definedName>
    <definedName name="CLEARFOOT">#REF!</definedName>
    <definedName name="CLEARHEAD" localSheetId="9">#REF!</definedName>
    <definedName name="CLEARHEAD" localSheetId="12">#REF!</definedName>
    <definedName name="CLEARHEAD" localSheetId="14">#REF!</definedName>
    <definedName name="CLEARHEAD" localSheetId="11">#REF!</definedName>
    <definedName name="CLEARHEAD" localSheetId="10">#REF!</definedName>
    <definedName name="CLEARHEAD" localSheetId="7">#REF!</definedName>
    <definedName name="CLEARHEAD" localSheetId="8">#REF!</definedName>
    <definedName name="CLEARHEAD" localSheetId="13">#REF!</definedName>
    <definedName name="CLEARHEAD">#REF!</definedName>
    <definedName name="clearing" localSheetId="9">#REF!</definedName>
    <definedName name="clearing" localSheetId="12">#REF!</definedName>
    <definedName name="clearing" localSheetId="13">#REF!</definedName>
    <definedName name="clearing">#REF!</definedName>
    <definedName name="ClientState">#REF!</definedName>
    <definedName name="ClientZip">#REF!</definedName>
    <definedName name="CLIPSAL" localSheetId="9">#REF!</definedName>
    <definedName name="CLIPSAL" localSheetId="12">#REF!</definedName>
    <definedName name="CLIPSAL" localSheetId="13">#REF!</definedName>
    <definedName name="CLIPSAL">#REF!</definedName>
    <definedName name="clo" localSheetId="9">#REF!</definedName>
    <definedName name="clo" localSheetId="12">#REF!</definedName>
    <definedName name="clo" localSheetId="13">#REF!</definedName>
    <definedName name="clo">#REF!</definedName>
    <definedName name="clos_T420_J">#REF!</definedName>
    <definedName name="CLOSET" localSheetId="9">#REF!</definedName>
    <definedName name="CLOSET" localSheetId="12">#REF!</definedName>
    <definedName name="CLOSET" localSheetId="13">#REF!</definedName>
    <definedName name="CLOSET">#REF!</definedName>
    <definedName name="Closet.c420" localSheetId="9">#REF!</definedName>
    <definedName name="Closet.c420" localSheetId="12">#REF!</definedName>
    <definedName name="Closet.c420" localSheetId="13">#REF!</definedName>
    <definedName name="Closet.c420">#REF!</definedName>
    <definedName name="Closet.ddk" localSheetId="9">#REF!</definedName>
    <definedName name="Closet.ddk" localSheetId="12">#REF!</definedName>
    <definedName name="Closet.ddk" localSheetId="13">#REF!</definedName>
    <definedName name="Closet.ddk">#REF!</definedName>
    <definedName name="closet.jkok" localSheetId="9">#REF!</definedName>
    <definedName name="closet.jkok" localSheetId="12">#REF!</definedName>
    <definedName name="closet.jkok" localSheetId="13">#REF!</definedName>
    <definedName name="closet.jkok">#REF!</definedName>
    <definedName name="closet_jongkok" localSheetId="9">#REF!</definedName>
    <definedName name="closet_jongkok" localSheetId="12">#REF!</definedName>
    <definedName name="closet_jongkok" localSheetId="13">#REF!</definedName>
    <definedName name="closet_jongkok">#REF!</definedName>
    <definedName name="closet_toto" localSheetId="9">#REF!</definedName>
    <definedName name="closet_toto" localSheetId="12">#REF!</definedName>
    <definedName name="closet_toto" localSheetId="13">#REF!</definedName>
    <definedName name="closet_toto">#REF!</definedName>
    <definedName name="closetduduk" localSheetId="9">#REF!</definedName>
    <definedName name="closetduduk" localSheetId="12">#REF!</definedName>
    <definedName name="closetduduk" localSheetId="13">#REF!</definedName>
    <definedName name="closetduduk">#REF!</definedName>
    <definedName name="closetjongkok">#REF!</definedName>
    <definedName name="closetmonoblock">#REF!</definedName>
    <definedName name="clousedcw714">#REF!</definedName>
    <definedName name="CLP" localSheetId="9">#REF!</definedName>
    <definedName name="CLP" localSheetId="12">#REF!</definedName>
    <definedName name="CLP" localSheetId="13">#REF!</definedName>
    <definedName name="CLP">#REF!</definedName>
    <definedName name="clsce7" localSheetId="9">#REF!</definedName>
    <definedName name="clsce7" localSheetId="12">#REF!</definedName>
    <definedName name="clsce7" localSheetId="13">#REF!</definedName>
    <definedName name="clsce7">#REF!</definedName>
    <definedName name="clscw420j" localSheetId="9">#REF!</definedName>
    <definedName name="clscw420j" localSheetId="12">#REF!</definedName>
    <definedName name="clscw420j" localSheetId="13">#REF!</definedName>
    <definedName name="clscw420j">#REF!</definedName>
    <definedName name="clsCW660J" localSheetId="9">#REF!</definedName>
    <definedName name="clsCW660J" localSheetId="12">#REF!</definedName>
    <definedName name="clsCW660J" localSheetId="13">#REF!</definedName>
    <definedName name="clsCW660J">#REF!</definedName>
    <definedName name="clsddk">#REF!</definedName>
    <definedName name="clsddkwr">#REF!</definedName>
    <definedName name="clsjngkCE7" localSheetId="9">#REF!</definedName>
    <definedName name="clsjngkCE7" localSheetId="12">#REF!</definedName>
    <definedName name="clsjngkCE7" localSheetId="13">#REF!</definedName>
    <definedName name="clsjngkCE7">#REF!</definedName>
    <definedName name="clstd">#REF!</definedName>
    <definedName name="clstjngkCE7" localSheetId="9">#REF!</definedName>
    <definedName name="clstjngkCE7" localSheetId="12">#REF!</definedName>
    <definedName name="clstjngkCE7" localSheetId="13">#REF!</definedName>
    <definedName name="clstjngkCE7">#REF!</definedName>
    <definedName name="clswr">#REF!</definedName>
    <definedName name="CLUBHOUSE" localSheetId="9">#REF!</definedName>
    <definedName name="CLUBHOUSE" localSheetId="12">#REF!</definedName>
    <definedName name="CLUBHOUSE" localSheetId="13">#REF!</definedName>
    <definedName name="CLUBHOUSE">#REF!</definedName>
    <definedName name="clvc1">#REF!</definedName>
    <definedName name="CLVC3">0.1</definedName>
    <definedName name="CLVCTB" localSheetId="9">#REF!</definedName>
    <definedName name="CLVCTB" localSheetId="12">#REF!</definedName>
    <definedName name="CLVCTB" localSheetId="13">#REF!</definedName>
    <definedName name="CLVCTB">#REF!</definedName>
    <definedName name="cm" localSheetId="9">#REF!</definedName>
    <definedName name="cm" localSheetId="12">#REF!</definedName>
    <definedName name="cm" localSheetId="13">#REF!</definedName>
    <definedName name="cm">#REF!</definedName>
    <definedName name="cm_11000" localSheetId="9">#REF!</definedName>
    <definedName name="cm_11000" localSheetId="12">#REF!</definedName>
    <definedName name="cm_11000" localSheetId="13">#REF!</definedName>
    <definedName name="cm_11000">#REF!</definedName>
    <definedName name="cm_3000" localSheetId="9">#REF!</definedName>
    <definedName name="cm_3000" localSheetId="12">#REF!</definedName>
    <definedName name="cm_3000" localSheetId="13">#REF!</definedName>
    <definedName name="cm_3000">#REF!</definedName>
    <definedName name="cm_4500" localSheetId="9">#REF!</definedName>
    <definedName name="cm_4500" localSheetId="12">#REF!</definedName>
    <definedName name="cm_4500" localSheetId="13">#REF!</definedName>
    <definedName name="cm_4500">#REF!</definedName>
    <definedName name="cm_6500" localSheetId="9">#REF!</definedName>
    <definedName name="cm_6500" localSheetId="12">#REF!</definedName>
    <definedName name="cm_6500" localSheetId="13">#REF!</definedName>
    <definedName name="cm_6500">#REF!</definedName>
    <definedName name="cm_9000" localSheetId="9">#REF!</definedName>
    <definedName name="cm_9000" localSheetId="12">#REF!</definedName>
    <definedName name="cm_9000" localSheetId="13">#REF!</definedName>
    <definedName name="cm_9000">#REF!</definedName>
    <definedName name="cmefpan" localSheetId="9">#REF!</definedName>
    <definedName name="cmefpan" localSheetId="12">#REF!</definedName>
    <definedName name="cmefpan" localSheetId="13">#REF!</definedName>
    <definedName name="cmefpan">#REF!</definedName>
    <definedName name="cmixer" localSheetId="9">#REF!</definedName>
    <definedName name="cmixer" localSheetId="12">#REF!</definedName>
    <definedName name="cmixer" localSheetId="13">#REF!</definedName>
    <definedName name="cmixer">#REF!</definedName>
    <definedName name="CMS" localSheetId="9">#REF!</definedName>
    <definedName name="CMS" localSheetId="12">#REF!</definedName>
    <definedName name="CMS" localSheetId="13">#REF!</definedName>
    <definedName name="CMS">#REF!</definedName>
    <definedName name="CMT">#REF!</definedName>
    <definedName name="CN3p">#REF!</definedName>
    <definedName name="CO" localSheetId="9">#REF!</definedName>
    <definedName name="CO" localSheetId="12">#REF!</definedName>
    <definedName name="CO" localSheetId="14">#REF!</definedName>
    <definedName name="CO" localSheetId="11">#REF!</definedName>
    <definedName name="CO" localSheetId="10">#REF!</definedName>
    <definedName name="CO" localSheetId="7">#REF!</definedName>
    <definedName name="CO" localSheetId="8">#REF!</definedName>
    <definedName name="CO" localSheetId="13">#REF!</definedName>
    <definedName name="CO">#REF!</definedName>
    <definedName name="CO.SPEK10.T" localSheetId="9">#REF!</definedName>
    <definedName name="CO.SPEK10.T" localSheetId="12">#REF!</definedName>
    <definedName name="CO.SPEK10.T" localSheetId="13">#REF!</definedName>
    <definedName name="CO.SPEK10.T">#REF!</definedName>
    <definedName name="CO_100">#REF!</definedName>
    <definedName name="CO_50">#REF!</definedName>
    <definedName name="CO_6" localSheetId="9">#REF!</definedName>
    <definedName name="CO_6" localSheetId="12">#REF!</definedName>
    <definedName name="CO_6" localSheetId="13">#REF!</definedName>
    <definedName name="CO_6">#REF!</definedName>
    <definedName name="CO_80">#REF!</definedName>
    <definedName name="coarse">#REF!</definedName>
    <definedName name="COARSE_AGGREGATE">#REF!</definedName>
    <definedName name="COAT" localSheetId="9">#REF!</definedName>
    <definedName name="COAT" localSheetId="12">#REF!</definedName>
    <definedName name="COAT" localSheetId="14">#REF!</definedName>
    <definedName name="COAT" localSheetId="11">#REF!</definedName>
    <definedName name="COAT" localSheetId="10">#REF!</definedName>
    <definedName name="COAT" localSheetId="7">#REF!</definedName>
    <definedName name="COAT" localSheetId="8">#REF!</definedName>
    <definedName name="COAT" localSheetId="13">#REF!</definedName>
    <definedName name="COAT">#REF!</definedName>
    <definedName name="Coating_lose">#REF!</definedName>
    <definedName name="COAW100" localSheetId="9">#REF!</definedName>
    <definedName name="COAW100" localSheetId="12">#REF!</definedName>
    <definedName name="COAW100" localSheetId="13">#REF!</definedName>
    <definedName name="COAW100">#REF!</definedName>
    <definedName name="COAW125" localSheetId="9">#REF!</definedName>
    <definedName name="COAW125" localSheetId="12">#REF!</definedName>
    <definedName name="COAW125" localSheetId="13">#REF!</definedName>
    <definedName name="COAW125">#REF!</definedName>
    <definedName name="COAW15" localSheetId="9">#REF!</definedName>
    <definedName name="COAW15" localSheetId="12">#REF!</definedName>
    <definedName name="COAW15" localSheetId="13">#REF!</definedName>
    <definedName name="COAW15">#REF!</definedName>
    <definedName name="COAW150" localSheetId="9">#REF!</definedName>
    <definedName name="COAW150" localSheetId="12">#REF!</definedName>
    <definedName name="COAW150" localSheetId="13">#REF!</definedName>
    <definedName name="COAW150">#REF!</definedName>
    <definedName name="COAW20" localSheetId="9">#REF!</definedName>
    <definedName name="COAW20" localSheetId="12">#REF!</definedName>
    <definedName name="COAW20" localSheetId="13">#REF!</definedName>
    <definedName name="COAW20">#REF!</definedName>
    <definedName name="COAW200" localSheetId="9">#REF!</definedName>
    <definedName name="COAW200" localSheetId="12">#REF!</definedName>
    <definedName name="COAW200" localSheetId="13">#REF!</definedName>
    <definedName name="COAW200">#REF!</definedName>
    <definedName name="COAW25" localSheetId="9">#REF!</definedName>
    <definedName name="COAW25" localSheetId="12">#REF!</definedName>
    <definedName name="COAW25" localSheetId="13">#REF!</definedName>
    <definedName name="COAW25">#REF!</definedName>
    <definedName name="COAW250" localSheetId="9">#REF!</definedName>
    <definedName name="COAW250" localSheetId="12">#REF!</definedName>
    <definedName name="COAW250" localSheetId="13">#REF!</definedName>
    <definedName name="COAW250">#REF!</definedName>
    <definedName name="COAW32" localSheetId="9">#REF!</definedName>
    <definedName name="COAW32" localSheetId="12">#REF!</definedName>
    <definedName name="COAW32" localSheetId="13">#REF!</definedName>
    <definedName name="COAW32">#REF!</definedName>
    <definedName name="COAW40" localSheetId="9">#REF!</definedName>
    <definedName name="COAW40" localSheetId="12">#REF!</definedName>
    <definedName name="COAW40" localSheetId="13">#REF!</definedName>
    <definedName name="COAW40">#REF!</definedName>
    <definedName name="COAW50" localSheetId="9">#REF!</definedName>
    <definedName name="COAW50" localSheetId="12">#REF!</definedName>
    <definedName name="COAW50" localSheetId="13">#REF!</definedName>
    <definedName name="COAW50">#REF!</definedName>
    <definedName name="COAW65" localSheetId="9">#REF!</definedName>
    <definedName name="COAW65" localSheetId="12">#REF!</definedName>
    <definedName name="COAW65" localSheetId="13">#REF!</definedName>
    <definedName name="COAW65">#REF!</definedName>
    <definedName name="COAW80" localSheetId="9">#REF!</definedName>
    <definedName name="COAW80" localSheetId="12">#REF!</definedName>
    <definedName name="COAW80" localSheetId="13">#REF!</definedName>
    <definedName name="COAW80">#REF!</definedName>
    <definedName name="COBA">#REF!</definedName>
    <definedName name="Code" localSheetId="9" hidden="1">#REF!</definedName>
    <definedName name="Code" localSheetId="12" hidden="1">#REF!</definedName>
    <definedName name="Code" localSheetId="13" hidden="1">#REF!</definedName>
    <definedName name="Code" localSheetId="15" hidden="1">#REF!</definedName>
    <definedName name="Code" hidden="1">#REF!</definedName>
    <definedName name="COdia3" localSheetId="9">#REF!</definedName>
    <definedName name="COdia3" localSheetId="12">#REF!</definedName>
    <definedName name="COdia3" localSheetId="13">#REF!</definedName>
    <definedName name="COdia3">#REF!</definedName>
    <definedName name="COdia4" localSheetId="9">#REF!</definedName>
    <definedName name="COdia4" localSheetId="12">#REF!</definedName>
    <definedName name="COdia4" localSheetId="13">#REF!</definedName>
    <definedName name="COdia4">#REF!</definedName>
    <definedName name="Coef">#REF!</definedName>
    <definedName name="Cöï_ly_vaän_chuyeãn" localSheetId="9">#REF!</definedName>
    <definedName name="Cöï_ly_vaän_chuyeãn" localSheetId="12">#REF!</definedName>
    <definedName name="Cöï_ly_vaän_chuyeãn" localSheetId="13">#REF!</definedName>
    <definedName name="Cöï_ly_vaän_chuyeãn">#REF!</definedName>
    <definedName name="CÖÏ_LY_VAÄN_CHUYEÅN" localSheetId="9">#REF!</definedName>
    <definedName name="CÖÏ_LY_VAÄN_CHUYEÅN" localSheetId="12">#REF!</definedName>
    <definedName name="CÖÏ_LY_VAÄN_CHUYEÅN" localSheetId="13">#REF!</definedName>
    <definedName name="CÖÏ_LY_VAÄN_CHUYEÅN">#REF!</definedName>
    <definedName name="COL_VOLUME" localSheetId="9">#REF!</definedName>
    <definedName name="COL_VOLUME" localSheetId="12">#REF!</definedName>
    <definedName name="COL_VOLUME" localSheetId="13">#REF!</definedName>
    <definedName name="COL_VOLUME">#REF!</definedName>
    <definedName name="colt" localSheetId="9">#REF!</definedName>
    <definedName name="colt" localSheetId="12">#REF!</definedName>
    <definedName name="colt" localSheetId="13">#REF!</definedName>
    <definedName name="colt">#REF!</definedName>
    <definedName name="Combi">#REF!</definedName>
    <definedName name="combiner">#REF!</definedName>
    <definedName name="COMBO" localSheetId="9">#REF!</definedName>
    <definedName name="COMBO" localSheetId="12">#REF!</definedName>
    <definedName name="COMBO" localSheetId="14">#REF!</definedName>
    <definedName name="COMBO" localSheetId="11">#REF!</definedName>
    <definedName name="COMBO" localSheetId="10">#REF!</definedName>
    <definedName name="COMBO" localSheetId="7">#REF!</definedName>
    <definedName name="COMBO" localSheetId="8">#REF!</definedName>
    <definedName name="COMBO" localSheetId="13">#REF!</definedName>
    <definedName name="COMBO">#REF!</definedName>
    <definedName name="comismatv">#REF!</definedName>
    <definedName name="COMM._TRAVELING" localSheetId="9">#REF!</definedName>
    <definedName name="COMM._TRAVELING" localSheetId="12">#REF!</definedName>
    <definedName name="COMM._TRAVELING" localSheetId="13">#REF!</definedName>
    <definedName name="COMM._TRAVELING">#REF!</definedName>
    <definedName name="Common">#REF!</definedName>
    <definedName name="commonemb">#REF!</definedName>
    <definedName name="comp" localSheetId="9">#REF!</definedName>
    <definedName name="comp" localSheetId="12">#REF!</definedName>
    <definedName name="comp" localSheetId="13">#REF!</definedName>
    <definedName name="comp">#REF!</definedName>
    <definedName name="COMPACT" localSheetId="9">#REF!</definedName>
    <definedName name="COMPACT" localSheetId="12">#REF!</definedName>
    <definedName name="COMPACT" localSheetId="13">#REF!</definedName>
    <definedName name="COMPACT">#REF!</definedName>
    <definedName name="compactor" localSheetId="9">#REF!</definedName>
    <definedName name="compactor" localSheetId="12">#REF!</definedName>
    <definedName name="compactor" localSheetId="13">#REF!</definedName>
    <definedName name="compactor">#REF!</definedName>
    <definedName name="Company" localSheetId="9">#REF!</definedName>
    <definedName name="Company" localSheetId="12">#REF!</definedName>
    <definedName name="Company" localSheetId="13">#REF!</definedName>
    <definedName name="Company">#REF!</definedName>
    <definedName name="compatcing" localSheetId="9">#REF!</definedName>
    <definedName name="compatcing" localSheetId="12">#REF!</definedName>
    <definedName name="compatcing" localSheetId="13">#REF!</definedName>
    <definedName name="compatcing">#REF!</definedName>
    <definedName name="COMPRES" localSheetId="9">#REF!</definedName>
    <definedName name="COMPRES" localSheetId="12">#REF!</definedName>
    <definedName name="COMPRES" localSheetId="13">#REF!</definedName>
    <definedName name="COMPRES">#REF!</definedName>
    <definedName name="compresor" localSheetId="9">#REF!</definedName>
    <definedName name="compresor" localSheetId="12">#REF!</definedName>
    <definedName name="compresor" localSheetId="13">#REF!</definedName>
    <definedName name="compresor">#REF!</definedName>
    <definedName name="compress">#REF!</definedName>
    <definedName name="COMPRESSOR" localSheetId="9">#REF!</definedName>
    <definedName name="COMPRESSOR" localSheetId="12">#REF!</definedName>
    <definedName name="COMPRESSOR" localSheetId="14">#REF!</definedName>
    <definedName name="COMPRESSOR" localSheetId="11">#REF!</definedName>
    <definedName name="COMPRESSOR" localSheetId="10">#REF!</definedName>
    <definedName name="COMPRESSOR" localSheetId="7">#REF!</definedName>
    <definedName name="COMPRESSOR" localSheetId="8">#REF!</definedName>
    <definedName name="COMPRESSOR" localSheetId="13">#REF!</definedName>
    <definedName name="COMPRESSOR">#REF!</definedName>
    <definedName name="COMSUMABLE" localSheetId="9">#REF!</definedName>
    <definedName name="COMSUMABLE" localSheetId="12">#REF!</definedName>
    <definedName name="COMSUMABLE" localSheetId="13">#REF!</definedName>
    <definedName name="COMSUMABLE">#REF!</definedName>
    <definedName name="CON" localSheetId="9">#REF!</definedName>
    <definedName name="CON" localSheetId="12">#REF!</definedName>
    <definedName name="CON" localSheetId="14">#REF!</definedName>
    <definedName name="CON" localSheetId="11">#REF!</definedName>
    <definedName name="CON" localSheetId="10">#REF!</definedName>
    <definedName name="CON" localSheetId="7">#REF!</definedName>
    <definedName name="CON" localSheetId="8">#REF!</definedName>
    <definedName name="CON" localSheetId="13">#REF!</definedName>
    <definedName name="CON">#REF!</definedName>
    <definedName name="CON_6" localSheetId="9">#REF!</definedName>
    <definedName name="CON_6" localSheetId="12">#REF!</definedName>
    <definedName name="CON_6" localSheetId="13">#REF!</definedName>
    <definedName name="CON_6">#REF!</definedName>
    <definedName name="CONB">#REF!</definedName>
    <definedName name="Conblok">#REF!</definedName>
    <definedName name="conbo" localSheetId="9">#REF!</definedName>
    <definedName name="conbo" localSheetId="12">#REF!</definedName>
    <definedName name="conbo" localSheetId="13">#REF!</definedName>
    <definedName name="conbo">#REF!</definedName>
    <definedName name="concrete">#REF!</definedName>
    <definedName name="Concrete.Batchi" localSheetId="9">#REF!</definedName>
    <definedName name="Concrete.Batchi" localSheetId="12">#REF!</definedName>
    <definedName name="Concrete.Batchi" localSheetId="13">#REF!</definedName>
    <definedName name="Concrete.Batchi">#REF!</definedName>
    <definedName name="Concrete.Mixer" localSheetId="9">#REF!</definedName>
    <definedName name="Concrete.Mixer" localSheetId="12">#REF!</definedName>
    <definedName name="Concrete.Mixer" localSheetId="13">#REF!</definedName>
    <definedName name="Concrete.Mixer">#REF!</definedName>
    <definedName name="Concrete.Mixer." localSheetId="9">#REF!</definedName>
    <definedName name="Concrete.Mixer." localSheetId="12">#REF!</definedName>
    <definedName name="Concrete.Mixer." localSheetId="13">#REF!</definedName>
    <definedName name="Concrete.Mixer.">#REF!</definedName>
    <definedName name="Concrete.Screed" localSheetId="9">#REF!</definedName>
    <definedName name="Concrete.Screed" localSheetId="12">#REF!</definedName>
    <definedName name="Concrete.Screed" localSheetId="13">#REF!</definedName>
    <definedName name="Concrete.Screed">#REF!</definedName>
    <definedName name="Concrete.Truck." localSheetId="9">#REF!</definedName>
    <definedName name="Concrete.Truck." localSheetId="12">#REF!</definedName>
    <definedName name="Concrete.Truck." localSheetId="13">#REF!</definedName>
    <definedName name="Concrete.Truck.">#REF!</definedName>
    <definedName name="Concrete.Vibrat" localSheetId="9">#REF!</definedName>
    <definedName name="Concrete.Vibrat" localSheetId="12">#REF!</definedName>
    <definedName name="Concrete.Vibrat" localSheetId="13">#REF!</definedName>
    <definedName name="Concrete.Vibrat">#REF!</definedName>
    <definedName name="concrete_mixer" localSheetId="9">#REF!</definedName>
    <definedName name="concrete_mixer" localSheetId="12">#REF!</definedName>
    <definedName name="concrete_mixer" localSheetId="14">#REF!</definedName>
    <definedName name="concrete_mixer" localSheetId="11">#REF!</definedName>
    <definedName name="concrete_mixer" localSheetId="10">#REF!</definedName>
    <definedName name="concrete_mixer" localSheetId="7">#REF!</definedName>
    <definedName name="concrete_mixer" localSheetId="8">#REF!</definedName>
    <definedName name="concrete_mixer" localSheetId="13">#REF!</definedName>
    <definedName name="Concrete_Mixer">#REF!</definedName>
    <definedName name="concrete_nail" localSheetId="9">#REF!</definedName>
    <definedName name="concrete_nail" localSheetId="12">#REF!</definedName>
    <definedName name="concrete_nail" localSheetId="13">#REF!</definedName>
    <definedName name="concrete_nail">#REF!</definedName>
    <definedName name="Concrete_Pump">#REF!</definedName>
    <definedName name="concrete_vibrator" localSheetId="9">#REF!</definedName>
    <definedName name="concrete_vibrator" localSheetId="12">#REF!</definedName>
    <definedName name="concrete_vibrator" localSheetId="14">#REF!</definedName>
    <definedName name="concrete_vibrator" localSheetId="11">#REF!</definedName>
    <definedName name="concrete_vibrator" localSheetId="10">#REF!</definedName>
    <definedName name="concrete_vibrator" localSheetId="7">#REF!</definedName>
    <definedName name="concrete_vibrator" localSheetId="8">#REF!</definedName>
    <definedName name="concrete_vibrator" localSheetId="13">#REF!</definedName>
    <definedName name="Concrete_Vibrator">#REF!</definedName>
    <definedName name="CONCRETEMIX818" localSheetId="9">#REF!</definedName>
    <definedName name="CONCRETEMIX818" localSheetId="12">#REF!</definedName>
    <definedName name="CONCRETEMIX818" localSheetId="13">#REF!</definedName>
    <definedName name="CONCRETEMIX818">#REF!</definedName>
    <definedName name="CONCRETEMIXER" localSheetId="9">#REF!</definedName>
    <definedName name="CONCRETEMIXER" localSheetId="12">#REF!</definedName>
    <definedName name="CONCRETEMIXER" localSheetId="14">#REF!</definedName>
    <definedName name="CONCRETEMIXER" localSheetId="11">#REF!</definedName>
    <definedName name="CONCRETEMIXER" localSheetId="10">#REF!</definedName>
    <definedName name="CONCRETEMIXER" localSheetId="7">#REF!</definedName>
    <definedName name="CONCRETEMIXER" localSheetId="8">#REF!</definedName>
    <definedName name="CONCRETEMIXER" localSheetId="13">#REF!</definedName>
    <definedName name="CONCRETEMIXER">#REF!</definedName>
    <definedName name="Concretepump" localSheetId="9">#REF!</definedName>
    <definedName name="Concretepump" localSheetId="12">#REF!</definedName>
    <definedName name="Concretepump" localSheetId="14">#REF!</definedName>
    <definedName name="Concretepump" localSheetId="11">#REF!</definedName>
    <definedName name="Concretepump" localSheetId="10">#REF!</definedName>
    <definedName name="Concretepump" localSheetId="7">#REF!</definedName>
    <definedName name="Concretepump" localSheetId="8">#REF!</definedName>
    <definedName name="Concretepump" localSheetId="13">#REF!</definedName>
    <definedName name="Concretepump">#REF!</definedName>
    <definedName name="concretevibrator" localSheetId="9">#REF!</definedName>
    <definedName name="concretevibrator" localSheetId="12">#REF!</definedName>
    <definedName name="concretevibrator" localSheetId="14">#REF!</definedName>
    <definedName name="concretevibrator" localSheetId="11">#REF!</definedName>
    <definedName name="concretevibrator" localSheetId="10">#REF!</definedName>
    <definedName name="concretevibrator" localSheetId="7">#REF!</definedName>
    <definedName name="concretevibrator" localSheetId="8">#REF!</definedName>
    <definedName name="concretevibrator" localSheetId="13">#REF!</definedName>
    <definedName name="concretevibrator">#REF!</definedName>
    <definedName name="CONCRETEVIBRO" localSheetId="9">#REF!</definedName>
    <definedName name="CONCRETEVIBRO" localSheetId="12">#REF!</definedName>
    <definedName name="CONCRETEVIBRO" localSheetId="14">#REF!</definedName>
    <definedName name="CONCRETEVIBRO" localSheetId="11">#REF!</definedName>
    <definedName name="CONCRETEVIBRO" localSheetId="10">#REF!</definedName>
    <definedName name="CONCRETEVIBRO" localSheetId="7">#REF!</definedName>
    <definedName name="CONCRETEVIBRO" localSheetId="8">#REF!</definedName>
    <definedName name="CONCRETEVIBRO" localSheetId="13">#REF!</definedName>
    <definedName name="CONCRETEVIBRO">#REF!</definedName>
    <definedName name="CONCRETMIXER818" localSheetId="9">#REF!</definedName>
    <definedName name="CONCRETMIXER818" localSheetId="12">#REF!</definedName>
    <definedName name="CONCRETMIXER818" localSheetId="13">#REF!</definedName>
    <definedName name="CONCRETMIXER818">#REF!</definedName>
    <definedName name="concrette">#REF!</definedName>
    <definedName name="Concrette_vibrator">#REF!</definedName>
    <definedName name="CONDITION" localSheetId="9">#REF!</definedName>
    <definedName name="CONDITION" localSheetId="12">#REF!</definedName>
    <definedName name="CONDITION" localSheetId="13">#REF!</definedName>
    <definedName name="CONDITION">#REF!</definedName>
    <definedName name="CONFIR" localSheetId="9">#REF!</definedName>
    <definedName name="CONFIR" localSheetId="12">#REF!</definedName>
    <definedName name="CONFIR" localSheetId="14">#REF!</definedName>
    <definedName name="CONFIR" localSheetId="11">#REF!</definedName>
    <definedName name="CONFIR" localSheetId="10">#REF!</definedName>
    <definedName name="CONFIR" localSheetId="7">#REF!</definedName>
    <definedName name="CONFIR" localSheetId="8">#REF!</definedName>
    <definedName name="CONFIR" localSheetId="13">#REF!</definedName>
    <definedName name="CONFIR">#REF!</definedName>
    <definedName name="cong1x15">#REF!</definedName>
    <definedName name="conmix" localSheetId="9">#REF!</definedName>
    <definedName name="conmix" localSheetId="12">#REF!</definedName>
    <definedName name="conmix" localSheetId="13">#REF!</definedName>
    <definedName name="conmix">#REF!</definedName>
    <definedName name="conmixer" localSheetId="9">#REF!</definedName>
    <definedName name="conmixer" localSheetId="12">#REF!</definedName>
    <definedName name="conmixer" localSheetId="13">#REF!</definedName>
    <definedName name="conmixer">#REF!</definedName>
    <definedName name="Consrate">#REF!</definedName>
    <definedName name="Continue">#N/A</definedName>
    <definedName name="CONTRACT" localSheetId="9">#REF!</definedName>
    <definedName name="CONTRACT" localSheetId="12">#REF!</definedName>
    <definedName name="CONTRACT" localSheetId="14">#REF!</definedName>
    <definedName name="CONTRACT" localSheetId="11">#REF!</definedName>
    <definedName name="CONTRACT" localSheetId="10">#REF!</definedName>
    <definedName name="CONTRACT" localSheetId="7">#REF!</definedName>
    <definedName name="CONTRACT" localSheetId="8">#REF!</definedName>
    <definedName name="CONTRACT" localSheetId="13">#REF!</definedName>
    <definedName name="CONTRACT">#REF!</definedName>
    <definedName name="Contract_Categories" localSheetId="9">#REF!</definedName>
    <definedName name="Contract_Categories" localSheetId="12">#REF!</definedName>
    <definedName name="Contract_Categories" localSheetId="13">#REF!</definedName>
    <definedName name="Contract_Categories">#REF!</definedName>
    <definedName name="Contract_Optional_Field" localSheetId="9">#REF!</definedName>
    <definedName name="Contract_Optional_Field" localSheetId="12">#REF!</definedName>
    <definedName name="Contract_Optional_Field" localSheetId="13">#REF!</definedName>
    <definedName name="Contract_Optional_Field">#REF!</definedName>
    <definedName name="Contract_Resource_Categories" localSheetId="9">#REF!</definedName>
    <definedName name="Contract_Resource_Categories" localSheetId="12">#REF!</definedName>
    <definedName name="Contract_Resource_Categories" localSheetId="13">#REF!</definedName>
    <definedName name="Contract_Resource_Categories">#REF!</definedName>
    <definedName name="Contract_Resources" localSheetId="9">#REF!</definedName>
    <definedName name="Contract_Resources" localSheetId="12">#REF!</definedName>
    <definedName name="Contract_Resources" localSheetId="13">#REF!</definedName>
    <definedName name="Contract_Resources">#REF!</definedName>
    <definedName name="Contracts" localSheetId="9">#REF!</definedName>
    <definedName name="Contracts" localSheetId="12">#REF!</definedName>
    <definedName name="Contracts" localSheetId="13">#REF!</definedName>
    <definedName name="Contracts">#REF!</definedName>
    <definedName name="convib" localSheetId="9">#REF!</definedName>
    <definedName name="convib" localSheetId="12">#REF!</definedName>
    <definedName name="convib" localSheetId="13">#REF!</definedName>
    <definedName name="convib">#REF!</definedName>
    <definedName name="convibro" localSheetId="9">#REF!</definedName>
    <definedName name="convibro" localSheetId="12">#REF!</definedName>
    <definedName name="convibro" localSheetId="13">#REF!</definedName>
    <definedName name="convibro">#REF!</definedName>
    <definedName name="COO" localSheetId="9">#REF!</definedName>
    <definedName name="COO" localSheetId="12">#REF!</definedName>
    <definedName name="COO" localSheetId="13">#REF!</definedName>
    <definedName name="COO">#REF!</definedName>
    <definedName name="COOP" localSheetId="9">#REF!</definedName>
    <definedName name="COOP" localSheetId="12">#REF!</definedName>
    <definedName name="COOP" localSheetId="13">#REF!</definedName>
    <definedName name="COOP">#REF!</definedName>
    <definedName name="COPVC100">#REF!</definedName>
    <definedName name="COPVC150">#REF!</definedName>
    <definedName name="COPVC200">#REF!</definedName>
    <definedName name="COPVC50">#REF!</definedName>
    <definedName name="COPVC80">#REF!</definedName>
    <definedName name="COPVCAW2">#REF!</definedName>
    <definedName name="COPVCAW4">#REF!</definedName>
    <definedName name="cor_b" localSheetId="9">#REF!</definedName>
    <definedName name="cor_b" localSheetId="12">#REF!</definedName>
    <definedName name="cor_b" localSheetId="13">#REF!</definedName>
    <definedName name="cor_b">#REF!</definedName>
    <definedName name="cor_d" localSheetId="9">#REF!</definedName>
    <definedName name="cor_d" localSheetId="12">#REF!</definedName>
    <definedName name="cor_d" localSheetId="13">#REF!</definedName>
    <definedName name="cor_d">#REF!</definedName>
    <definedName name="cor_k" localSheetId="9">#REF!</definedName>
    <definedName name="cor_k" localSheetId="12">#REF!</definedName>
    <definedName name="cor_k" localSheetId="13">#REF!</definedName>
    <definedName name="cor_k">#REF!</definedName>
    <definedName name="COS_4P_100A" localSheetId="9">#REF!</definedName>
    <definedName name="COS_4P_100A" localSheetId="12">#REF!</definedName>
    <definedName name="COS_4P_100A" localSheetId="13">#REF!</definedName>
    <definedName name="COS_4P_100A">#REF!</definedName>
    <definedName name="COS_4P_1250A" localSheetId="9">#REF!</definedName>
    <definedName name="COS_4P_1250A" localSheetId="12">#REF!</definedName>
    <definedName name="COS_4P_1250A" localSheetId="13">#REF!</definedName>
    <definedName name="COS_4P_1250A">#REF!</definedName>
    <definedName name="COS_4P_125A" localSheetId="9">#REF!</definedName>
    <definedName name="COS_4P_125A" localSheetId="12">#REF!</definedName>
    <definedName name="COS_4P_125A" localSheetId="13">#REF!</definedName>
    <definedName name="COS_4P_125A">#REF!</definedName>
    <definedName name="COS_4P_1600A" localSheetId="9">#REF!</definedName>
    <definedName name="COS_4P_1600A" localSheetId="12">#REF!</definedName>
    <definedName name="COS_4P_1600A" localSheetId="13">#REF!</definedName>
    <definedName name="COS_4P_1600A">#REF!</definedName>
    <definedName name="COS_4P_160A" localSheetId="9">#REF!</definedName>
    <definedName name="COS_4P_160A" localSheetId="12">#REF!</definedName>
    <definedName name="COS_4P_160A" localSheetId="13">#REF!</definedName>
    <definedName name="COS_4P_160A">#REF!</definedName>
    <definedName name="COS_4P_200A" localSheetId="9">#REF!</definedName>
    <definedName name="COS_4P_200A" localSheetId="12">#REF!</definedName>
    <definedName name="COS_4P_200A" localSheetId="13">#REF!</definedName>
    <definedName name="COS_4P_200A">#REF!</definedName>
    <definedName name="COS_4P_2500A" localSheetId="9">#REF!</definedName>
    <definedName name="COS_4P_2500A" localSheetId="12">#REF!</definedName>
    <definedName name="COS_4P_2500A" localSheetId="13">#REF!</definedName>
    <definedName name="COS_4P_2500A">#REF!</definedName>
    <definedName name="COS_4P_250A" localSheetId="9">#REF!</definedName>
    <definedName name="COS_4P_250A" localSheetId="12">#REF!</definedName>
    <definedName name="COS_4P_250A" localSheetId="13">#REF!</definedName>
    <definedName name="COS_4P_250A">#REF!</definedName>
    <definedName name="COS_4P_25A" localSheetId="9">#REF!</definedName>
    <definedName name="COS_4P_25A" localSheetId="12">#REF!</definedName>
    <definedName name="COS_4P_25A" localSheetId="13">#REF!</definedName>
    <definedName name="COS_4P_25A">#REF!</definedName>
    <definedName name="COS_4P_3150A" localSheetId="9">#REF!</definedName>
    <definedName name="COS_4P_3150A" localSheetId="12">#REF!</definedName>
    <definedName name="COS_4P_3150A" localSheetId="13">#REF!</definedName>
    <definedName name="COS_4P_3150A">#REF!</definedName>
    <definedName name="COS_4P_400A" localSheetId="9">#REF!</definedName>
    <definedName name="COS_4P_400A" localSheetId="12">#REF!</definedName>
    <definedName name="COS_4P_400A" localSheetId="13">#REF!</definedName>
    <definedName name="COS_4P_400A">#REF!</definedName>
    <definedName name="COS_4P_40A" localSheetId="9">#REF!</definedName>
    <definedName name="COS_4P_40A" localSheetId="12">#REF!</definedName>
    <definedName name="COS_4P_40A" localSheetId="13">#REF!</definedName>
    <definedName name="COS_4P_40A">#REF!</definedName>
    <definedName name="COS_4P_630A" localSheetId="9">#REF!</definedName>
    <definedName name="COS_4P_630A" localSheetId="12">#REF!</definedName>
    <definedName name="COS_4P_630A" localSheetId="13">#REF!</definedName>
    <definedName name="COS_4P_630A">#REF!</definedName>
    <definedName name="COS_4P_63A" localSheetId="9">#REF!</definedName>
    <definedName name="COS_4P_63A" localSheetId="12">#REF!</definedName>
    <definedName name="COS_4P_63A" localSheetId="13">#REF!</definedName>
    <definedName name="COS_4P_63A">#REF!</definedName>
    <definedName name="COS_4P_800A" localSheetId="9">#REF!</definedName>
    <definedName name="COS_4P_800A" localSheetId="12">#REF!</definedName>
    <definedName name="COS_4P_800A" localSheetId="13">#REF!</definedName>
    <definedName name="COS_4P_800A">#REF!</definedName>
    <definedName name="COS_4P_80A" localSheetId="9">#REF!</definedName>
    <definedName name="COS_4P_80A" localSheetId="12">#REF!</definedName>
    <definedName name="COS_4P_80A" localSheetId="13">#REF!</definedName>
    <definedName name="COS_4P_80A">#REF!</definedName>
    <definedName name="COSAN100" localSheetId="9">#REF!</definedName>
    <definedName name="COSAN100" localSheetId="12">#REF!</definedName>
    <definedName name="COSAN100" localSheetId="13">#REF!</definedName>
    <definedName name="COSAN100">#REF!</definedName>
    <definedName name="COSAN125" localSheetId="9">#REF!</definedName>
    <definedName name="COSAN125" localSheetId="12">#REF!</definedName>
    <definedName name="COSAN125" localSheetId="13">#REF!</definedName>
    <definedName name="COSAN125">#REF!</definedName>
    <definedName name="COSAN150" localSheetId="9">#REF!</definedName>
    <definedName name="COSAN150" localSheetId="12">#REF!</definedName>
    <definedName name="COSAN150" localSheetId="13">#REF!</definedName>
    <definedName name="COSAN150">#REF!</definedName>
    <definedName name="COSAN50" localSheetId="9">#REF!</definedName>
    <definedName name="COSAN50" localSheetId="12">#REF!</definedName>
    <definedName name="COSAN50" localSheetId="13">#REF!</definedName>
    <definedName name="COSAN50">#REF!</definedName>
    <definedName name="COSAN80" localSheetId="9">#REF!</definedName>
    <definedName name="COSAN80" localSheetId="12">#REF!</definedName>
    <definedName name="COSAN80" localSheetId="13">#REF!</definedName>
    <definedName name="COSAN80">#REF!</definedName>
    <definedName name="Cost_Categories" localSheetId="9">#REF!</definedName>
    <definedName name="Cost_Categories" localSheetId="12">#REF!</definedName>
    <definedName name="Cost_Categories" localSheetId="13">#REF!</definedName>
    <definedName name="Cost_Categories">#REF!</definedName>
    <definedName name="costironxingxing8" localSheetId="9">#REF!</definedName>
    <definedName name="costironxingxing8" localSheetId="12">#REF!</definedName>
    <definedName name="costironxingxing8" localSheetId="13">#REF!</definedName>
    <definedName name="costironxingxing8">#REF!</definedName>
    <definedName name="costironxinxing8" localSheetId="9">#REF!</definedName>
    <definedName name="costironxinxing8" localSheetId="12">#REF!</definedName>
    <definedName name="costironxinxing8" localSheetId="13">#REF!</definedName>
    <definedName name="costironxinxing8">#REF!</definedName>
    <definedName name="Cot_thep">#REF!</definedName>
    <definedName name="COTOTO100" localSheetId="9">#REF!</definedName>
    <definedName name="COTOTO100" localSheetId="12">#REF!</definedName>
    <definedName name="COTOTO100" localSheetId="13">#REF!</definedName>
    <definedName name="COTOTO100">#REF!</definedName>
    <definedName name="COTOTO50" localSheetId="9">#REF!</definedName>
    <definedName name="COTOTO50" localSheetId="12">#REF!</definedName>
    <definedName name="COTOTO50" localSheetId="13">#REF!</definedName>
    <definedName name="COTOTO50">#REF!</definedName>
    <definedName name="COTOTO80" localSheetId="9">#REF!</definedName>
    <definedName name="COTOTO80" localSheetId="12">#REF!</definedName>
    <definedName name="COTOTO80" localSheetId="13">#REF!</definedName>
    <definedName name="COTOTO80">#REF!</definedName>
    <definedName name="counterfort">#REF!</definedName>
    <definedName name="Country" localSheetId="9">#REF!</definedName>
    <definedName name="Country" localSheetId="12">#REF!</definedName>
    <definedName name="Country" localSheetId="13">#REF!</definedName>
    <definedName name="Country">#REF!</definedName>
    <definedName name="cov">#REF!</definedName>
    <definedName name="cover" localSheetId="9">#REF!</definedName>
    <definedName name="cover" localSheetId="12">#REF!</definedName>
    <definedName name="cover" localSheetId="13">#REF!</definedName>
    <definedName name="cover">#REF!</definedName>
    <definedName name="COVER1">#REF!</definedName>
    <definedName name="cp">#N/A</definedName>
    <definedName name="cp200fur" localSheetId="9">#REF!</definedName>
    <definedName name="cp200fur" localSheetId="12">#REF!</definedName>
    <definedName name="cp200fur" localSheetId="13">#REF!</definedName>
    <definedName name="cp200fur">#REF!</definedName>
    <definedName name="cp200su" localSheetId="9">#REF!</definedName>
    <definedName name="cp200su" localSheetId="12">#REF!</definedName>
    <definedName name="cp200su" localSheetId="13">#REF!</definedName>
    <definedName name="cp200su">#REF!</definedName>
    <definedName name="cp250fur" localSheetId="9">#REF!</definedName>
    <definedName name="cp250fur" localSheetId="12">#REF!</definedName>
    <definedName name="cp250fur" localSheetId="13">#REF!</definedName>
    <definedName name="cp250fur">#REF!</definedName>
    <definedName name="cp250su" localSheetId="9">#REF!</definedName>
    <definedName name="cp250su" localSheetId="12">#REF!</definedName>
    <definedName name="cp250su" localSheetId="13">#REF!</definedName>
    <definedName name="cp250su">#REF!</definedName>
    <definedName name="cpump" localSheetId="9">#REF!</definedName>
    <definedName name="cpump" localSheetId="12">#REF!</definedName>
    <definedName name="cpump" localSheetId="13">#REF!</definedName>
    <definedName name="cpump">#REF!</definedName>
    <definedName name="CPVC100" localSheetId="9">#REF!</definedName>
    <definedName name="CPVC100" localSheetId="12">#REF!</definedName>
    <definedName name="CPVC100" localSheetId="13">#REF!</definedName>
    <definedName name="CPVC100">#REF!</definedName>
    <definedName name="CPVC1KM">#REF!</definedName>
    <definedName name="CPVCDN">#REF!</definedName>
    <definedName name="CR_ALL" localSheetId="9">#REF!</definedName>
    <definedName name="CR_ALL" localSheetId="12">#REF!</definedName>
    <definedName name="CR_ALL" localSheetId="13">#REF!</definedName>
    <definedName name="CR_ALL">#REF!</definedName>
    <definedName name="CRANE" localSheetId="9">#REF!</definedName>
    <definedName name="CRANE" localSheetId="12">#REF!</definedName>
    <definedName name="CRANE" localSheetId="14">#REF!</definedName>
    <definedName name="CRANE" localSheetId="11">#REF!</definedName>
    <definedName name="CRANE" localSheetId="10">#REF!</definedName>
    <definedName name="CRANE" localSheetId="7">#REF!</definedName>
    <definedName name="CRANE" localSheetId="8">#REF!</definedName>
    <definedName name="CRANE" localSheetId="13">#REF!</definedName>
    <definedName name="Crane">#REF!</definedName>
    <definedName name="CRANE_ENFIELD" localSheetId="9">#REF!</definedName>
    <definedName name="CRANE_ENFIELD" localSheetId="12">#REF!</definedName>
    <definedName name="CRANE_ENFIELD" localSheetId="13">#REF!</definedName>
    <definedName name="CRANE_ENFIELD">#REF!</definedName>
    <definedName name="CRANE1" localSheetId="9">#REF!</definedName>
    <definedName name="CRANE1" localSheetId="12">#REF!</definedName>
    <definedName name="CRANE1" localSheetId="13">#REF!</definedName>
    <definedName name="CRANE1">#REF!</definedName>
    <definedName name="crane10ton" localSheetId="9">#REF!</definedName>
    <definedName name="crane10ton" localSheetId="12">#REF!</definedName>
    <definedName name="crane10ton" localSheetId="13">#REF!</definedName>
    <definedName name="crane10ton">#REF!</definedName>
    <definedName name="crane15ton" localSheetId="9">#REF!</definedName>
    <definedName name="crane15ton" localSheetId="12">#REF!</definedName>
    <definedName name="crane15ton" localSheetId="13">#REF!</definedName>
    <definedName name="crane15ton">#REF!</definedName>
    <definedName name="Crane35" localSheetId="9">#REF!</definedName>
    <definedName name="Crane35" localSheetId="12">#REF!</definedName>
    <definedName name="Crane35" localSheetId="14">#REF!</definedName>
    <definedName name="Crane35" localSheetId="11">#REF!</definedName>
    <definedName name="Crane35" localSheetId="10">#REF!</definedName>
    <definedName name="Crane35" localSheetId="7">#REF!</definedName>
    <definedName name="Crane35" localSheetId="8">#REF!</definedName>
    <definedName name="Crane35" localSheetId="13">#REF!</definedName>
    <definedName name="Crane35">#REF!</definedName>
    <definedName name="CRBT103" localSheetId="9">#REF!</definedName>
    <definedName name="CRBT103" localSheetId="12">#REF!</definedName>
    <definedName name="CRBT103" localSheetId="13">#REF!</definedName>
    <definedName name="CRBT103">#REF!</definedName>
    <definedName name="CRBT128" localSheetId="9">#REF!</definedName>
    <definedName name="CRBT128" localSheetId="12">#REF!</definedName>
    <definedName name="CRBT128" localSheetId="13">#REF!</definedName>
    <definedName name="CRBT128">#REF!</definedName>
    <definedName name="CRBT13" localSheetId="9">#REF!</definedName>
    <definedName name="CRBT13" localSheetId="12">#REF!</definedName>
    <definedName name="CRBT13" localSheetId="13">#REF!</definedName>
    <definedName name="CRBT13">#REF!</definedName>
    <definedName name="CRBT153" localSheetId="9">#REF!</definedName>
    <definedName name="CRBT153" localSheetId="12">#REF!</definedName>
    <definedName name="CRBT153" localSheetId="13">#REF!</definedName>
    <definedName name="CRBT153">#REF!</definedName>
    <definedName name="CRBT16" localSheetId="9">#REF!</definedName>
    <definedName name="CRBT16" localSheetId="12">#REF!</definedName>
    <definedName name="CRBT16" localSheetId="13">#REF!</definedName>
    <definedName name="CRBT16">#REF!</definedName>
    <definedName name="CRBT19" localSheetId="9">#REF!</definedName>
    <definedName name="CRBT19" localSheetId="12">#REF!</definedName>
    <definedName name="CRBT19" localSheetId="13">#REF!</definedName>
    <definedName name="CRBT19">#REF!</definedName>
    <definedName name="CRBT22" localSheetId="9">#REF!</definedName>
    <definedName name="CRBT22" localSheetId="12">#REF!</definedName>
    <definedName name="CRBT22" localSheetId="13">#REF!</definedName>
    <definedName name="CRBT22">#REF!</definedName>
    <definedName name="CRBT25" localSheetId="9">#REF!</definedName>
    <definedName name="CRBT25" localSheetId="12">#REF!</definedName>
    <definedName name="CRBT25" localSheetId="13">#REF!</definedName>
    <definedName name="CRBT25">#REF!</definedName>
    <definedName name="CRBT28" localSheetId="9">#REF!</definedName>
    <definedName name="CRBT28" localSheetId="12">#REF!</definedName>
    <definedName name="CRBT28" localSheetId="13">#REF!</definedName>
    <definedName name="CRBT28">#REF!</definedName>
    <definedName name="CRBT31" localSheetId="9">#REF!</definedName>
    <definedName name="CRBT31" localSheetId="12">#REF!</definedName>
    <definedName name="CRBT31" localSheetId="13">#REF!</definedName>
    <definedName name="CRBT31">#REF!</definedName>
    <definedName name="CRBT34" localSheetId="9">#REF!</definedName>
    <definedName name="CRBT34" localSheetId="12">#REF!</definedName>
    <definedName name="CRBT34" localSheetId="13">#REF!</definedName>
    <definedName name="CRBT34">#REF!</definedName>
    <definedName name="CRBT41" localSheetId="9">#REF!</definedName>
    <definedName name="CRBT41" localSheetId="12">#REF!</definedName>
    <definedName name="CRBT41" localSheetId="13">#REF!</definedName>
    <definedName name="CRBT41">#REF!</definedName>
    <definedName name="CRBT53" localSheetId="9">#REF!</definedName>
    <definedName name="CRBT53" localSheetId="12">#REF!</definedName>
    <definedName name="CRBT53" localSheetId="13">#REF!</definedName>
    <definedName name="CRBT53">#REF!</definedName>
    <definedName name="CRBT6" localSheetId="9">#REF!</definedName>
    <definedName name="CRBT6" localSheetId="12">#REF!</definedName>
    <definedName name="CRBT6" localSheetId="13">#REF!</definedName>
    <definedName name="CRBT6">#REF!</definedName>
    <definedName name="CRBT66" localSheetId="9">#REF!</definedName>
    <definedName name="CRBT66" localSheetId="12">#REF!</definedName>
    <definedName name="CRBT66" localSheetId="13">#REF!</definedName>
    <definedName name="CRBT66">#REF!</definedName>
    <definedName name="CRBT78" localSheetId="9">#REF!</definedName>
    <definedName name="CRBT78" localSheetId="12">#REF!</definedName>
    <definedName name="CRBT78" localSheetId="13">#REF!</definedName>
    <definedName name="CRBT78">#REF!</definedName>
    <definedName name="CRBT9" localSheetId="9">#REF!</definedName>
    <definedName name="CRBT9" localSheetId="12">#REF!</definedName>
    <definedName name="CRBT9" localSheetId="13">#REF!</definedName>
    <definedName name="CRBT9">#REF!</definedName>
    <definedName name="CRBT91" localSheetId="9">#REF!</definedName>
    <definedName name="CRBT91" localSheetId="12">#REF!</definedName>
    <definedName name="CRBT91" localSheetId="13">#REF!</definedName>
    <definedName name="CRBT91">#REF!</definedName>
    <definedName name="CRBTK103" localSheetId="9">#REF!</definedName>
    <definedName name="CRBTK103" localSheetId="12">#REF!</definedName>
    <definedName name="CRBTK103" localSheetId="13">#REF!</definedName>
    <definedName name="CRBTK103">#REF!</definedName>
    <definedName name="CRBTK128" localSheetId="9">#REF!</definedName>
    <definedName name="CRBTK128" localSheetId="12">#REF!</definedName>
    <definedName name="CRBTK128" localSheetId="13">#REF!</definedName>
    <definedName name="CRBTK128">#REF!</definedName>
    <definedName name="CRBTK13" localSheetId="9">#REF!</definedName>
    <definedName name="CRBTK13" localSheetId="12">#REF!</definedName>
    <definedName name="CRBTK13" localSheetId="13">#REF!</definedName>
    <definedName name="CRBTK13">#REF!</definedName>
    <definedName name="CRBTK153" localSheetId="9">#REF!</definedName>
    <definedName name="CRBTK153" localSheetId="12">#REF!</definedName>
    <definedName name="CRBTK153" localSheetId="13">#REF!</definedName>
    <definedName name="CRBTK153">#REF!</definedName>
    <definedName name="CRBTK16" localSheetId="9">#REF!</definedName>
    <definedName name="CRBTK16" localSheetId="12">#REF!</definedName>
    <definedName name="CRBTK16" localSheetId="13">#REF!</definedName>
    <definedName name="CRBTK16">#REF!</definedName>
    <definedName name="CRBTK19" localSheetId="9">#REF!</definedName>
    <definedName name="CRBTK19" localSheetId="12">#REF!</definedName>
    <definedName name="CRBTK19" localSheetId="13">#REF!</definedName>
    <definedName name="CRBTK19">#REF!</definedName>
    <definedName name="CRBTK22" localSheetId="9">#REF!</definedName>
    <definedName name="CRBTK22" localSheetId="12">#REF!</definedName>
    <definedName name="CRBTK22" localSheetId="13">#REF!</definedName>
    <definedName name="CRBTK22">#REF!</definedName>
    <definedName name="CRBTK25" localSheetId="9">#REF!</definedName>
    <definedName name="CRBTK25" localSheetId="12">#REF!</definedName>
    <definedName name="CRBTK25" localSheetId="13">#REF!</definedName>
    <definedName name="CRBTK25">#REF!</definedName>
    <definedName name="CRBTK28" localSheetId="9">#REF!</definedName>
    <definedName name="CRBTK28" localSheetId="12">#REF!</definedName>
    <definedName name="CRBTK28" localSheetId="13">#REF!</definedName>
    <definedName name="CRBTK28">#REF!</definedName>
    <definedName name="CRBTK31" localSheetId="9">#REF!</definedName>
    <definedName name="CRBTK31" localSheetId="12">#REF!</definedName>
    <definedName name="CRBTK31" localSheetId="13">#REF!</definedName>
    <definedName name="CRBTK31">#REF!</definedName>
    <definedName name="CRBTK34" localSheetId="9">#REF!</definedName>
    <definedName name="CRBTK34" localSheetId="12">#REF!</definedName>
    <definedName name="CRBTK34" localSheetId="13">#REF!</definedName>
    <definedName name="CRBTK34">#REF!</definedName>
    <definedName name="CRBTK41" localSheetId="9">#REF!</definedName>
    <definedName name="CRBTK41" localSheetId="12">#REF!</definedName>
    <definedName name="CRBTK41" localSheetId="13">#REF!</definedName>
    <definedName name="CRBTK41">#REF!</definedName>
    <definedName name="CRBTK53" localSheetId="9">#REF!</definedName>
    <definedName name="CRBTK53" localSheetId="12">#REF!</definedName>
    <definedName name="CRBTK53" localSheetId="13">#REF!</definedName>
    <definedName name="CRBTK53">#REF!</definedName>
    <definedName name="CRBTK6" localSheetId="9">#REF!</definedName>
    <definedName name="CRBTK6" localSheetId="12">#REF!</definedName>
    <definedName name="CRBTK6" localSheetId="13">#REF!</definedName>
    <definedName name="CRBTK6">#REF!</definedName>
    <definedName name="CRBTK66" localSheetId="9">#REF!</definedName>
    <definedName name="CRBTK66" localSheetId="12">#REF!</definedName>
    <definedName name="CRBTK66" localSheetId="13">#REF!</definedName>
    <definedName name="CRBTK66">#REF!</definedName>
    <definedName name="CRBTK78" localSheetId="9">#REF!</definedName>
    <definedName name="CRBTK78" localSheetId="12">#REF!</definedName>
    <definedName name="CRBTK78" localSheetId="13">#REF!</definedName>
    <definedName name="CRBTK78">#REF!</definedName>
    <definedName name="CRBTK9" localSheetId="9">#REF!</definedName>
    <definedName name="CRBTK9" localSheetId="12">#REF!</definedName>
    <definedName name="CRBTK9" localSheetId="13">#REF!</definedName>
    <definedName name="CRBTK9">#REF!</definedName>
    <definedName name="CRBTK91" localSheetId="9">#REF!</definedName>
    <definedName name="CRBTK91" localSheetId="12">#REF!</definedName>
    <definedName name="CRBTK91" localSheetId="13">#REF!</definedName>
    <definedName name="CRBTK91">#REF!</definedName>
    <definedName name="CRBTL103" localSheetId="9">#REF!</definedName>
    <definedName name="CRBTL103" localSheetId="12">#REF!</definedName>
    <definedName name="CRBTL103" localSheetId="13">#REF!</definedName>
    <definedName name="CRBTL103">#REF!</definedName>
    <definedName name="CRBTL128" localSheetId="9">#REF!</definedName>
    <definedName name="CRBTL128" localSheetId="12">#REF!</definedName>
    <definedName name="CRBTL128" localSheetId="13">#REF!</definedName>
    <definedName name="CRBTL128">#REF!</definedName>
    <definedName name="CRBTL13" localSheetId="9">#REF!</definedName>
    <definedName name="CRBTL13" localSheetId="12">#REF!</definedName>
    <definedName name="CRBTL13" localSheetId="13">#REF!</definedName>
    <definedName name="CRBTL13">#REF!</definedName>
    <definedName name="CRBTL153" localSheetId="9">#REF!</definedName>
    <definedName name="CRBTL153" localSheetId="12">#REF!</definedName>
    <definedName name="CRBTL153" localSheetId="13">#REF!</definedName>
    <definedName name="CRBTL153">#REF!</definedName>
    <definedName name="CRBTL16" localSheetId="9">#REF!</definedName>
    <definedName name="CRBTL16" localSheetId="12">#REF!</definedName>
    <definedName name="CRBTL16" localSheetId="13">#REF!</definedName>
    <definedName name="CRBTL16">#REF!</definedName>
    <definedName name="CRBTL19" localSheetId="9">#REF!</definedName>
    <definedName name="CRBTL19" localSheetId="12">#REF!</definedName>
    <definedName name="CRBTL19" localSheetId="13">#REF!</definedName>
    <definedName name="CRBTL19">#REF!</definedName>
    <definedName name="CRBTL22" localSheetId="9">#REF!</definedName>
    <definedName name="CRBTL22" localSheetId="12">#REF!</definedName>
    <definedName name="CRBTL22" localSheetId="13">#REF!</definedName>
    <definedName name="CRBTL22">#REF!</definedName>
    <definedName name="CRBTL25" localSheetId="9">#REF!</definedName>
    <definedName name="CRBTL25" localSheetId="12">#REF!</definedName>
    <definedName name="CRBTL25" localSheetId="13">#REF!</definedName>
    <definedName name="CRBTL25">#REF!</definedName>
    <definedName name="CRBTL28" localSheetId="9">#REF!</definedName>
    <definedName name="CRBTL28" localSheetId="12">#REF!</definedName>
    <definedName name="CRBTL28" localSheetId="13">#REF!</definedName>
    <definedName name="CRBTL28">#REF!</definedName>
    <definedName name="CRBTL31" localSheetId="9">#REF!</definedName>
    <definedName name="CRBTL31" localSheetId="12">#REF!</definedName>
    <definedName name="CRBTL31" localSheetId="13">#REF!</definedName>
    <definedName name="CRBTL31">#REF!</definedName>
    <definedName name="CRBTL34" localSheetId="9">#REF!</definedName>
    <definedName name="CRBTL34" localSheetId="12">#REF!</definedName>
    <definedName name="CRBTL34" localSheetId="13">#REF!</definedName>
    <definedName name="CRBTL34">#REF!</definedName>
    <definedName name="CRBTL41" localSheetId="9">#REF!</definedName>
    <definedName name="CRBTL41" localSheetId="12">#REF!</definedName>
    <definedName name="CRBTL41" localSheetId="13">#REF!</definedName>
    <definedName name="CRBTL41">#REF!</definedName>
    <definedName name="CRBTL53" localSheetId="9">#REF!</definedName>
    <definedName name="CRBTL53" localSheetId="12">#REF!</definedName>
    <definedName name="CRBTL53" localSheetId="13">#REF!</definedName>
    <definedName name="CRBTL53">#REF!</definedName>
    <definedName name="CRBTL6" localSheetId="9">#REF!</definedName>
    <definedName name="CRBTL6" localSheetId="12">#REF!</definedName>
    <definedName name="CRBTL6" localSheetId="13">#REF!</definedName>
    <definedName name="CRBTL6">#REF!</definedName>
    <definedName name="CRBTL66" localSheetId="9">#REF!</definedName>
    <definedName name="CRBTL66" localSheetId="12">#REF!</definedName>
    <definedName name="CRBTL66" localSheetId="13">#REF!</definedName>
    <definedName name="CRBTL66">#REF!</definedName>
    <definedName name="CRBTL78" localSheetId="9">#REF!</definedName>
    <definedName name="CRBTL78" localSheetId="12">#REF!</definedName>
    <definedName name="CRBTL78" localSheetId="13">#REF!</definedName>
    <definedName name="CRBTL78">#REF!</definedName>
    <definedName name="CRBTL9" localSheetId="9">#REF!</definedName>
    <definedName name="CRBTL9" localSheetId="12">#REF!</definedName>
    <definedName name="CRBTL9" localSheetId="13">#REF!</definedName>
    <definedName name="CRBTL9">#REF!</definedName>
    <definedName name="CRBTL91" localSheetId="9">#REF!</definedName>
    <definedName name="CRBTL91" localSheetId="12">#REF!</definedName>
    <definedName name="CRBTL91" localSheetId="13">#REF!</definedName>
    <definedName name="CRBTL91">#REF!</definedName>
    <definedName name="CRD" localSheetId="9">#REF!</definedName>
    <definedName name="CRD" localSheetId="12">#REF!</definedName>
    <definedName name="CRD" localSheetId="13">#REF!</definedName>
    <definedName name="CRD">#REF!</definedName>
    <definedName name="_xlnm.Criteria" localSheetId="9">#REF!</definedName>
    <definedName name="_xlnm.Criteria" localSheetId="12">#REF!</definedName>
    <definedName name="_xlnm.Criteria" localSheetId="14">#REF!</definedName>
    <definedName name="_xlnm.Criteria" localSheetId="11">#REF!</definedName>
    <definedName name="_xlnm.Criteria" localSheetId="10">#REF!</definedName>
    <definedName name="_xlnm.Criteria" localSheetId="7">#REF!</definedName>
    <definedName name="_xlnm.Criteria" localSheetId="8">#REF!</definedName>
    <definedName name="_xlnm.Criteria" localSheetId="13">#REF!</definedName>
    <definedName name="_xlnm.Criteria">#REF!</definedName>
    <definedName name="CROSS">#REF!</definedName>
    <definedName name="crossdn200">#REF!</definedName>
    <definedName name="crossdn250">#REF!</definedName>
    <definedName name="CROSSING">#REF!</definedName>
    <definedName name="crossing100L6">#REF!</definedName>
    <definedName name="crossing150L6">#REF!</definedName>
    <definedName name="crossing6m" localSheetId="9">#REF!</definedName>
    <definedName name="crossing6m" localSheetId="12">#REF!</definedName>
    <definedName name="crossing6m" localSheetId="13">#REF!</definedName>
    <definedName name="crossing6m">#REF!</definedName>
    <definedName name="crossing75L6">#REF!</definedName>
    <definedName name="crossinggip100">#REF!</definedName>
    <definedName name="crossinggip75">#REF!</definedName>
    <definedName name="CROSSS">#REF!</definedName>
    <definedName name="CRRL13" localSheetId="9">#REF!</definedName>
    <definedName name="CRRL13" localSheetId="12">#REF!</definedName>
    <definedName name="CRRL13" localSheetId="13">#REF!</definedName>
    <definedName name="CRRL13">#REF!</definedName>
    <definedName name="CRRL16" localSheetId="9">#REF!</definedName>
    <definedName name="CRRL16" localSheetId="12">#REF!</definedName>
    <definedName name="CRRL16" localSheetId="13">#REF!</definedName>
    <definedName name="CRRL16">#REF!</definedName>
    <definedName name="CRRL19" localSheetId="9">#REF!</definedName>
    <definedName name="CRRL19" localSheetId="12">#REF!</definedName>
    <definedName name="CRRL19" localSheetId="13">#REF!</definedName>
    <definedName name="CRRL19">#REF!</definedName>
    <definedName name="CRRL6" localSheetId="9">#REF!</definedName>
    <definedName name="CRRL6" localSheetId="12">#REF!</definedName>
    <definedName name="CRRL6" localSheetId="13">#REF!</definedName>
    <definedName name="CRRL6">#REF!</definedName>
    <definedName name="CRRL9" localSheetId="9">#REF!</definedName>
    <definedName name="CRRL9" localSheetId="12">#REF!</definedName>
    <definedName name="CRRL9" localSheetId="13">#REF!</definedName>
    <definedName name="CRRL9">#REF!</definedName>
    <definedName name="CRRLL13" localSheetId="9">#REF!</definedName>
    <definedName name="CRRLL13" localSheetId="12">#REF!</definedName>
    <definedName name="CRRLL13" localSheetId="13">#REF!</definedName>
    <definedName name="CRRLL13">#REF!</definedName>
    <definedName name="CRRLL16" localSheetId="9">#REF!</definedName>
    <definedName name="CRRLL16" localSheetId="12">#REF!</definedName>
    <definedName name="CRRLL16" localSheetId="13">#REF!</definedName>
    <definedName name="CRRLL16">#REF!</definedName>
    <definedName name="CRRLL19" localSheetId="9">#REF!</definedName>
    <definedName name="CRRLL19" localSheetId="12">#REF!</definedName>
    <definedName name="CRRLL19" localSheetId="13">#REF!</definedName>
    <definedName name="CRRLL19">#REF!</definedName>
    <definedName name="CRRLL6" localSheetId="9">#REF!</definedName>
    <definedName name="CRRLL6" localSheetId="12">#REF!</definedName>
    <definedName name="CRRLL6" localSheetId="13">#REF!</definedName>
    <definedName name="CRRLL6">#REF!</definedName>
    <definedName name="CRRLL9" localSheetId="9">#REF!</definedName>
    <definedName name="CRRLL9" localSheetId="12">#REF!</definedName>
    <definedName name="CRRLL9" localSheetId="13">#REF!</definedName>
    <definedName name="CRRLL9">#REF!</definedName>
    <definedName name="CRS" localSheetId="9">#REF!</definedName>
    <definedName name="CRS" localSheetId="12">#REF!</definedName>
    <definedName name="CRS" localSheetId="13">#REF!</definedName>
    <definedName name="CRS">#REF!</definedName>
    <definedName name="CRSH" localSheetId="9">#REF!</definedName>
    <definedName name="CRSH" localSheetId="12">#REF!</definedName>
    <definedName name="CRSH" localSheetId="13">#REF!</definedName>
    <definedName name="CRSH">#REF!</definedName>
    <definedName name="CRUSHER" localSheetId="9">#REF!</definedName>
    <definedName name="CRUSHER" localSheetId="12">#REF!</definedName>
    <definedName name="CRUSHER" localSheetId="13">#REF!</definedName>
    <definedName name="CRUSHER">#REF!</definedName>
    <definedName name="CS">#REF!</definedName>
    <definedName name="CS_6" localSheetId="9">#REF!</definedName>
    <definedName name="CS_6" localSheetId="12">#REF!</definedName>
    <definedName name="CS_6" localSheetId="13">#REF!</definedName>
    <definedName name="CS_6">#REF!</definedName>
    <definedName name="cs3w" localSheetId="9">#REF!</definedName>
    <definedName name="cs3w" localSheetId="12">#REF!</definedName>
    <definedName name="cs3w" localSheetId="13">#REF!</definedName>
    <definedName name="cs3w">#REF!</definedName>
    <definedName name="csd3p" localSheetId="9">#REF!</definedName>
    <definedName name="csd3p" localSheetId="12">#REF!</definedName>
    <definedName name="csd3p" localSheetId="13">#REF!</definedName>
    <definedName name="csd3p">#REF!</definedName>
    <definedName name="csddg1p" localSheetId="9">#REF!</definedName>
    <definedName name="csddg1p" localSheetId="12">#REF!</definedName>
    <definedName name="csddg1p" localSheetId="13">#REF!</definedName>
    <definedName name="csddg1p">#REF!</definedName>
    <definedName name="csddt1p" localSheetId="9">#REF!</definedName>
    <definedName name="csddt1p" localSheetId="12">#REF!</definedName>
    <definedName name="csddt1p" localSheetId="13">#REF!</definedName>
    <definedName name="csddt1p">#REF!</definedName>
    <definedName name="csht3p" localSheetId="9">#REF!</definedName>
    <definedName name="csht3p" localSheetId="12">#REF!</definedName>
    <definedName name="csht3p" localSheetId="13">#REF!</definedName>
    <definedName name="csht3p">#REF!</definedName>
    <definedName name="cspb2540">#REF!</definedName>
    <definedName name="cspb3700">#REF!</definedName>
    <definedName name="cspb4100">#REF!</definedName>
    <definedName name="cspb5070">#REF!</definedName>
    <definedName name="cspb5620">#REF!</definedName>
    <definedName name="cspb6350">#REF!</definedName>
    <definedName name="CSSSSSS" localSheetId="9">#REF!</definedName>
    <definedName name="CSSSSSS" localSheetId="12">#REF!</definedName>
    <definedName name="CSSSSSS" localSheetId="14">#REF!</definedName>
    <definedName name="CSSSSSS" localSheetId="11">#REF!</definedName>
    <definedName name="CSSSSSS" localSheetId="10">#REF!</definedName>
    <definedName name="CSSSSSS" localSheetId="7">#REF!</definedName>
    <definedName name="CSSSSSS" localSheetId="8">#REF!</definedName>
    <definedName name="CSSSSSS" localSheetId="13">#REF!</definedName>
    <definedName name="CSSSSSS">#REF!</definedName>
    <definedName name="CSSSSSS_6" localSheetId="9">#REF!</definedName>
    <definedName name="CSSSSSS_6" localSheetId="12">#REF!</definedName>
    <definedName name="CSSSSSS_6" localSheetId="13">#REF!</definedName>
    <definedName name="CSSSSSS_6">#REF!</definedName>
    <definedName name="cstw" localSheetId="9">#REF!</definedName>
    <definedName name="cstw" localSheetId="12">#REF!</definedName>
    <definedName name="cstw" localSheetId="13">#REF!</definedName>
    <definedName name="cstw">#REF!</definedName>
    <definedName name="ct" localSheetId="9">#REF!</definedName>
    <definedName name="ct" localSheetId="12">#REF!</definedName>
    <definedName name="ct" localSheetId="13">#REF!</definedName>
    <definedName name="ct">#REF!</definedName>
    <definedName name="ctembok">#REF!</definedName>
    <definedName name="cti3x15">#REF!</definedName>
    <definedName name="CTK3A">#REF!</definedName>
    <definedName name="cu" localSheetId="9">#REF!</definedName>
    <definedName name="cu" localSheetId="12">#REF!</definedName>
    <definedName name="cu" localSheetId="13">#REF!</definedName>
    <definedName name="cu">#REF!</definedName>
    <definedName name="cuci" localSheetId="9">#REF!</definedName>
    <definedName name="cuci" localSheetId="12">#REF!</definedName>
    <definedName name="cuci" localSheetId="13">#REF!</definedName>
    <definedName name="cuci">#REF!</definedName>
    <definedName name="cuci100" localSheetId="9">#REF!</definedName>
    <definedName name="cuci100" localSheetId="12">#REF!</definedName>
    <definedName name="cuci100" localSheetId="13">#REF!</definedName>
    <definedName name="cuci100">#REF!</definedName>
    <definedName name="cuci150" localSheetId="9">#REF!</definedName>
    <definedName name="cuci150" localSheetId="12">#REF!</definedName>
    <definedName name="cuci150" localSheetId="13">#REF!</definedName>
    <definedName name="cuci150">#REF!</definedName>
    <definedName name="cuci200">#REF!</definedName>
    <definedName name="cuci50" localSheetId="9">#REF!</definedName>
    <definedName name="cuci50" localSheetId="12">#REF!</definedName>
    <definedName name="cuci50" localSheetId="13">#REF!</definedName>
    <definedName name="cuci50">#REF!</definedName>
    <definedName name="cuci75" localSheetId="9">#REF!</definedName>
    <definedName name="cuci75" localSheetId="12">#REF!</definedName>
    <definedName name="cuci75" localSheetId="13">#REF!</definedName>
    <definedName name="cuci75">#REF!</definedName>
    <definedName name="cucitanganangkut" localSheetId="9">#REF!</definedName>
    <definedName name="cucitanganangkut" localSheetId="12">#REF!</definedName>
    <definedName name="cucitanganangkut" localSheetId="13">#REF!</definedName>
    <definedName name="cucitanganangkut">#REF!</definedName>
    <definedName name="CUK">#REF!</definedName>
    <definedName name="CUL" localSheetId="9">#REF!</definedName>
    <definedName name="CUL" localSheetId="12">#REF!</definedName>
    <definedName name="CUL" localSheetId="13">#REF!</definedName>
    <definedName name="CUL">#REF!</definedName>
    <definedName name="culvert_distance">#REF!</definedName>
    <definedName name="culy1">#REF!</definedName>
    <definedName name="culy2">#REF!</definedName>
    <definedName name="culy3">#REF!</definedName>
    <definedName name="culy4">#REF!</definedName>
    <definedName name="culy5">#REF!</definedName>
    <definedName name="CUMULATIF_LENGTH" localSheetId="9">#REF!</definedName>
    <definedName name="CUMULATIF_LENGTH" localSheetId="12">#REF!</definedName>
    <definedName name="CUMULATIF_LENGTH" localSheetId="13">#REF!</definedName>
    <definedName name="CUMULATIF_LENGTH">#REF!</definedName>
    <definedName name="cuoc">#REF!</definedName>
    <definedName name="cur_c" localSheetId="9">#REF!</definedName>
    <definedName name="cur_c" localSheetId="12">#REF!</definedName>
    <definedName name="cur_c" localSheetId="13">#REF!</definedName>
    <definedName name="cur_c">#REF!</definedName>
    <definedName name="CURB">#REF!</definedName>
    <definedName name="Currency" localSheetId="9">#REF!</definedName>
    <definedName name="Currency" localSheetId="12">#REF!</definedName>
    <definedName name="Currency" localSheetId="14">#REF!</definedName>
    <definedName name="Currency" localSheetId="11">#REF!</definedName>
    <definedName name="Currency" localSheetId="10">#REF!</definedName>
    <definedName name="Currency" localSheetId="7">#REF!</definedName>
    <definedName name="Currency" localSheetId="8">#REF!</definedName>
    <definedName name="Currency" localSheetId="13">#REF!</definedName>
    <definedName name="Currency">#REF!</definedName>
    <definedName name="Cutter">#REF!</definedName>
    <definedName name="Cv">#REF!</definedName>
    <definedName name="CV10K100" localSheetId="9">#REF!</definedName>
    <definedName name="CV10K100" localSheetId="12">#REF!</definedName>
    <definedName name="CV10K100" localSheetId="13">#REF!</definedName>
    <definedName name="CV10K100">#REF!</definedName>
    <definedName name="CV10K125" localSheetId="9">#REF!</definedName>
    <definedName name="CV10K125" localSheetId="12">#REF!</definedName>
    <definedName name="CV10K125" localSheetId="13">#REF!</definedName>
    <definedName name="CV10K125">#REF!</definedName>
    <definedName name="CV10K150" localSheetId="9">#REF!</definedName>
    <definedName name="CV10K150" localSheetId="12">#REF!</definedName>
    <definedName name="CV10K150" localSheetId="13">#REF!</definedName>
    <definedName name="CV10K150">#REF!</definedName>
    <definedName name="CV10K200" localSheetId="9">#REF!</definedName>
    <definedName name="CV10K200" localSheetId="12">#REF!</definedName>
    <definedName name="CV10K200" localSheetId="13">#REF!</definedName>
    <definedName name="CV10K200">#REF!</definedName>
    <definedName name="CV10K250" localSheetId="9">#REF!</definedName>
    <definedName name="CV10K250" localSheetId="12">#REF!</definedName>
    <definedName name="CV10K250" localSheetId="13">#REF!</definedName>
    <definedName name="CV10K250">#REF!</definedName>
    <definedName name="CV10K300" localSheetId="9">#REF!</definedName>
    <definedName name="CV10K300" localSheetId="12">#REF!</definedName>
    <definedName name="CV10K300" localSheetId="13">#REF!</definedName>
    <definedName name="CV10K300">#REF!</definedName>
    <definedName name="CV10K40" localSheetId="9">#REF!</definedName>
    <definedName name="CV10K40" localSheetId="12">#REF!</definedName>
    <definedName name="CV10K40" localSheetId="13">#REF!</definedName>
    <definedName name="CV10K40">#REF!</definedName>
    <definedName name="CV10K50" localSheetId="9">#REF!</definedName>
    <definedName name="CV10K50" localSheetId="12">#REF!</definedName>
    <definedName name="CV10K50" localSheetId="13">#REF!</definedName>
    <definedName name="CV10K50">#REF!</definedName>
    <definedName name="CV10K65" localSheetId="9">#REF!</definedName>
    <definedName name="CV10K65" localSheetId="12">#REF!</definedName>
    <definedName name="CV10K65" localSheetId="13">#REF!</definedName>
    <definedName name="CV10K65">#REF!</definedName>
    <definedName name="CV10K80" localSheetId="9">#REF!</definedName>
    <definedName name="CV10K80" localSheetId="12">#REF!</definedName>
    <definedName name="CV10K80" localSheetId="13">#REF!</definedName>
    <definedName name="CV10K80">#REF!</definedName>
    <definedName name="cv10kitz1.5" localSheetId="9">#REF!</definedName>
    <definedName name="cv10kitz1.5" localSheetId="12">#REF!</definedName>
    <definedName name="cv10kitz1.5" localSheetId="13">#REF!</definedName>
    <definedName name="cv10kitz1.5">#REF!</definedName>
    <definedName name="cv10kitz10" localSheetId="9">#REF!</definedName>
    <definedName name="cv10kitz10" localSheetId="12">#REF!</definedName>
    <definedName name="cv10kitz10" localSheetId="13">#REF!</definedName>
    <definedName name="cv10kitz10">#REF!</definedName>
    <definedName name="cv10kitz12" localSheetId="9">#REF!</definedName>
    <definedName name="cv10kitz12" localSheetId="12">#REF!</definedName>
    <definedName name="cv10kitz12" localSheetId="13">#REF!</definedName>
    <definedName name="cv10kitz12">#REF!</definedName>
    <definedName name="cv10kitz2" localSheetId="9">#REF!</definedName>
    <definedName name="cv10kitz2" localSheetId="12">#REF!</definedName>
    <definedName name="cv10kitz2" localSheetId="13">#REF!</definedName>
    <definedName name="cv10kitz2">#REF!</definedName>
    <definedName name="cv10kitz2.5" localSheetId="9">#REF!</definedName>
    <definedName name="cv10kitz2.5" localSheetId="12">#REF!</definedName>
    <definedName name="cv10kitz2.5" localSheetId="13">#REF!</definedName>
    <definedName name="cv10kitz2.5">#REF!</definedName>
    <definedName name="cv10kitz3" localSheetId="9">#REF!</definedName>
    <definedName name="cv10kitz3" localSheetId="12">#REF!</definedName>
    <definedName name="cv10kitz3" localSheetId="13">#REF!</definedName>
    <definedName name="cv10kitz3">#REF!</definedName>
    <definedName name="cv10kitz4" localSheetId="9">#REF!</definedName>
    <definedName name="cv10kitz4" localSheetId="12">#REF!</definedName>
    <definedName name="cv10kitz4" localSheetId="13">#REF!</definedName>
    <definedName name="cv10kitz4">#REF!</definedName>
    <definedName name="cv10kitz5" localSheetId="9">#REF!</definedName>
    <definedName name="cv10kitz5" localSheetId="12">#REF!</definedName>
    <definedName name="cv10kitz5" localSheetId="13">#REF!</definedName>
    <definedName name="cv10kitz5">#REF!</definedName>
    <definedName name="cv10kitz6" localSheetId="9">#REF!</definedName>
    <definedName name="cv10kitz6" localSheetId="12">#REF!</definedName>
    <definedName name="cv10kitz6" localSheetId="13">#REF!</definedName>
    <definedName name="cv10kitz6">#REF!</definedName>
    <definedName name="cv10kitz8" localSheetId="9">#REF!</definedName>
    <definedName name="cv10kitz8" localSheetId="12">#REF!</definedName>
    <definedName name="cv10kitz8" localSheetId="13">#REF!</definedName>
    <definedName name="cv10kitz8">#REF!</definedName>
    <definedName name="cv10ktoyo">#REF!</definedName>
    <definedName name="cv10ktoyo0.5">#REF!</definedName>
    <definedName name="cv10ktoyo0.75">#REF!</definedName>
    <definedName name="cv10ktoyo1">#REF!</definedName>
    <definedName name="cv10ktoyo1.25">#REF!</definedName>
    <definedName name="cv10ktoyo1.5">#REF!</definedName>
    <definedName name="cv10ktoyo10">#REF!</definedName>
    <definedName name="cv10ktoyo12">#REF!</definedName>
    <definedName name="cv10ktoyo2">#REF!</definedName>
    <definedName name="cv10ktoyo2.5">#REF!</definedName>
    <definedName name="cv10ktoyo3">#REF!</definedName>
    <definedName name="cv10ktoyo4">#REF!</definedName>
    <definedName name="cv10ktoyo5">#REF!</definedName>
    <definedName name="cv10ktoyo6">#REF!</definedName>
    <definedName name="cv10ktoyo8">#REF!</definedName>
    <definedName name="cv10toyo0.5" localSheetId="9">#REF!</definedName>
    <definedName name="cv10toyo0.5" localSheetId="12">#REF!</definedName>
    <definedName name="cv10toyo0.5" localSheetId="13">#REF!</definedName>
    <definedName name="cv10toyo0.5">#REF!</definedName>
    <definedName name="cv10toyo0.75" localSheetId="9">#REF!</definedName>
    <definedName name="cv10toyo0.75" localSheetId="12">#REF!</definedName>
    <definedName name="cv10toyo0.75" localSheetId="13">#REF!</definedName>
    <definedName name="cv10toyo0.75">#REF!</definedName>
    <definedName name="cv10toyo1" localSheetId="9">#REF!</definedName>
    <definedName name="cv10toyo1" localSheetId="12">#REF!</definedName>
    <definedName name="cv10toyo1" localSheetId="13">#REF!</definedName>
    <definedName name="cv10toyo1">#REF!</definedName>
    <definedName name="cv10toyo1.25" localSheetId="9">#REF!</definedName>
    <definedName name="cv10toyo1.25" localSheetId="12">#REF!</definedName>
    <definedName name="cv10toyo1.25" localSheetId="13">#REF!</definedName>
    <definedName name="cv10toyo1.25">#REF!</definedName>
    <definedName name="cv10toyo1.5" localSheetId="9">#REF!</definedName>
    <definedName name="cv10toyo1.5" localSheetId="12">#REF!</definedName>
    <definedName name="cv10toyo1.5" localSheetId="13">#REF!</definedName>
    <definedName name="cv10toyo1.5">#REF!</definedName>
    <definedName name="cv10toyo10" localSheetId="9">#REF!</definedName>
    <definedName name="cv10toyo10" localSheetId="12">#REF!</definedName>
    <definedName name="cv10toyo10" localSheetId="13">#REF!</definedName>
    <definedName name="cv10toyo10">#REF!</definedName>
    <definedName name="cv10toyo12" localSheetId="9">#REF!</definedName>
    <definedName name="cv10toyo12" localSheetId="12">#REF!</definedName>
    <definedName name="cv10toyo12" localSheetId="13">#REF!</definedName>
    <definedName name="cv10toyo12">#REF!</definedName>
    <definedName name="cv10toyo2" localSheetId="9">#REF!</definedName>
    <definedName name="cv10toyo2" localSheetId="12">#REF!</definedName>
    <definedName name="cv10toyo2" localSheetId="13">#REF!</definedName>
    <definedName name="cv10toyo2">#REF!</definedName>
    <definedName name="cv10toyo2.5" localSheetId="9">#REF!</definedName>
    <definedName name="cv10toyo2.5" localSheetId="12">#REF!</definedName>
    <definedName name="cv10toyo2.5" localSheetId="13">#REF!</definedName>
    <definedName name="cv10toyo2.5">#REF!</definedName>
    <definedName name="cv10toyo3" localSheetId="9">#REF!</definedName>
    <definedName name="cv10toyo3" localSheetId="12">#REF!</definedName>
    <definedName name="cv10toyo3" localSheetId="13">#REF!</definedName>
    <definedName name="cv10toyo3">#REF!</definedName>
    <definedName name="cv10toyo4" localSheetId="9">#REF!</definedName>
    <definedName name="cv10toyo4" localSheetId="12">#REF!</definedName>
    <definedName name="cv10toyo4" localSheetId="13">#REF!</definedName>
    <definedName name="cv10toyo4">#REF!</definedName>
    <definedName name="cv10toyo5" localSheetId="9">#REF!</definedName>
    <definedName name="cv10toyo5" localSheetId="12">#REF!</definedName>
    <definedName name="cv10toyo5" localSheetId="13">#REF!</definedName>
    <definedName name="cv10toyo5">#REF!</definedName>
    <definedName name="cv10toyo6" localSheetId="9">#REF!</definedName>
    <definedName name="cv10toyo6" localSheetId="12">#REF!</definedName>
    <definedName name="cv10toyo6" localSheetId="13">#REF!</definedName>
    <definedName name="cv10toyo6">#REF!</definedName>
    <definedName name="cv10toyo8" localSheetId="9">#REF!</definedName>
    <definedName name="cv10toyo8" localSheetId="12">#REF!</definedName>
    <definedName name="cv10toyo8" localSheetId="13">#REF!</definedName>
    <definedName name="cv10toyo8">#REF!</definedName>
    <definedName name="CV125P15" localSheetId="9">#REF!</definedName>
    <definedName name="CV125P15" localSheetId="12">#REF!</definedName>
    <definedName name="CV125P15" localSheetId="13">#REF!</definedName>
    <definedName name="CV125P15">#REF!</definedName>
    <definedName name="CV125P20" localSheetId="9">#REF!</definedName>
    <definedName name="CV125P20" localSheetId="12">#REF!</definedName>
    <definedName name="CV125P20" localSheetId="13">#REF!</definedName>
    <definedName name="CV125P20">#REF!</definedName>
    <definedName name="CV125P25" localSheetId="9">#REF!</definedName>
    <definedName name="CV125P25" localSheetId="12">#REF!</definedName>
    <definedName name="CV125P25" localSheetId="13">#REF!</definedName>
    <definedName name="CV125P25">#REF!</definedName>
    <definedName name="CV125P32" localSheetId="9">#REF!</definedName>
    <definedName name="CV125P32" localSheetId="12">#REF!</definedName>
    <definedName name="CV125P32" localSheetId="13">#REF!</definedName>
    <definedName name="CV125P32">#REF!</definedName>
    <definedName name="CV125P40" localSheetId="9">#REF!</definedName>
    <definedName name="CV125P40" localSheetId="12">#REF!</definedName>
    <definedName name="CV125P40" localSheetId="13">#REF!</definedName>
    <definedName name="CV125P40">#REF!</definedName>
    <definedName name="CV125P50" localSheetId="9">#REF!</definedName>
    <definedName name="CV125P50" localSheetId="12">#REF!</definedName>
    <definedName name="CV125P50" localSheetId="13">#REF!</definedName>
    <definedName name="CV125P50">#REF!</definedName>
    <definedName name="CV125P65" localSheetId="9">#REF!</definedName>
    <definedName name="CV125P65" localSheetId="12">#REF!</definedName>
    <definedName name="CV125P65" localSheetId="13">#REF!</definedName>
    <definedName name="CV125P65">#REF!</definedName>
    <definedName name="CV150P15" localSheetId="9">#REF!</definedName>
    <definedName name="CV150P15" localSheetId="12">#REF!</definedName>
    <definedName name="CV150P15" localSheetId="13">#REF!</definedName>
    <definedName name="CV150P15">#REF!</definedName>
    <definedName name="CV150P20" localSheetId="9">#REF!</definedName>
    <definedName name="CV150P20" localSheetId="12">#REF!</definedName>
    <definedName name="CV150P20" localSheetId="13">#REF!</definedName>
    <definedName name="CV150P20">#REF!</definedName>
    <definedName name="CV150P25" localSheetId="9">#REF!</definedName>
    <definedName name="CV150P25" localSheetId="12">#REF!</definedName>
    <definedName name="CV150P25" localSheetId="13">#REF!</definedName>
    <definedName name="CV150P25">#REF!</definedName>
    <definedName name="CV150P32" localSheetId="9">#REF!</definedName>
    <definedName name="CV150P32" localSheetId="12">#REF!</definedName>
    <definedName name="CV150P32" localSheetId="13">#REF!</definedName>
    <definedName name="CV150P32">#REF!</definedName>
    <definedName name="CV150P40" localSheetId="9">#REF!</definedName>
    <definedName name="CV150P40" localSheetId="12">#REF!</definedName>
    <definedName name="CV150P40" localSheetId="13">#REF!</definedName>
    <definedName name="CV150P40">#REF!</definedName>
    <definedName name="CV150P50" localSheetId="9">#REF!</definedName>
    <definedName name="CV150P50" localSheetId="12">#REF!</definedName>
    <definedName name="CV150P50" localSheetId="13">#REF!</definedName>
    <definedName name="CV150P50">#REF!</definedName>
    <definedName name="CV150P65" localSheetId="9">#REF!</definedName>
    <definedName name="CV150P65" localSheetId="12">#REF!</definedName>
    <definedName name="CV150P65" localSheetId="13">#REF!</definedName>
    <definedName name="CV150P65">#REF!</definedName>
    <definedName name="CV16K100" localSheetId="9">#REF!</definedName>
    <definedName name="CV16K100" localSheetId="12">#REF!</definedName>
    <definedName name="CV16K100" localSheetId="13">#REF!</definedName>
    <definedName name="CV16K100">#REF!</definedName>
    <definedName name="CV16K125" localSheetId="9">#REF!</definedName>
    <definedName name="CV16K125" localSheetId="12">#REF!</definedName>
    <definedName name="CV16K125" localSheetId="13">#REF!</definedName>
    <definedName name="CV16K125">#REF!</definedName>
    <definedName name="CV16K150" localSheetId="9">#REF!</definedName>
    <definedName name="CV16K150" localSheetId="12">#REF!</definedName>
    <definedName name="CV16K150" localSheetId="13">#REF!</definedName>
    <definedName name="CV16K150">#REF!</definedName>
    <definedName name="CV16K200" localSheetId="9">#REF!</definedName>
    <definedName name="CV16K200" localSheetId="12">#REF!</definedName>
    <definedName name="CV16K200" localSheetId="13">#REF!</definedName>
    <definedName name="CV16K200">#REF!</definedName>
    <definedName name="CV16K250" localSheetId="9">#REF!</definedName>
    <definedName name="CV16K250" localSheetId="12">#REF!</definedName>
    <definedName name="CV16K250" localSheetId="13">#REF!</definedName>
    <definedName name="CV16K250">#REF!</definedName>
    <definedName name="CV16K300" localSheetId="9">#REF!</definedName>
    <definedName name="CV16K300" localSheetId="12">#REF!</definedName>
    <definedName name="CV16K300" localSheetId="13">#REF!</definedName>
    <definedName name="CV16K300">#REF!</definedName>
    <definedName name="CV16K50" localSheetId="9">#REF!</definedName>
    <definedName name="CV16K50" localSheetId="12">#REF!</definedName>
    <definedName name="CV16K50" localSheetId="13">#REF!</definedName>
    <definedName name="CV16K50">#REF!</definedName>
    <definedName name="CV16K65" localSheetId="9">#REF!</definedName>
    <definedName name="CV16K65" localSheetId="12">#REF!</definedName>
    <definedName name="CV16K65" localSheetId="13">#REF!</definedName>
    <definedName name="CV16K65">#REF!</definedName>
    <definedName name="CV16K80" localSheetId="9">#REF!</definedName>
    <definedName name="CV16K80" localSheetId="12">#REF!</definedName>
    <definedName name="CV16K80" localSheetId="13">#REF!</definedName>
    <definedName name="CV16K80">#REF!</definedName>
    <definedName name="cv16kitz10" localSheetId="9">#REF!</definedName>
    <definedName name="cv16kitz10" localSheetId="12">#REF!</definedName>
    <definedName name="cv16kitz10" localSheetId="13">#REF!</definedName>
    <definedName name="cv16kitz10">#REF!</definedName>
    <definedName name="cv16kitz12" localSheetId="9">#REF!</definedName>
    <definedName name="cv16kitz12" localSheetId="12">#REF!</definedName>
    <definedName name="cv16kitz12" localSheetId="13">#REF!</definedName>
    <definedName name="cv16kitz12">#REF!</definedName>
    <definedName name="cv16kitz2" localSheetId="9">#REF!</definedName>
    <definedName name="cv16kitz2" localSheetId="12">#REF!</definedName>
    <definedName name="cv16kitz2" localSheetId="13">#REF!</definedName>
    <definedName name="cv16kitz2">#REF!</definedName>
    <definedName name="cv16kitz2.5" localSheetId="9">#REF!</definedName>
    <definedName name="cv16kitz2.5" localSheetId="12">#REF!</definedName>
    <definedName name="cv16kitz2.5" localSheetId="13">#REF!</definedName>
    <definedName name="cv16kitz2.5">#REF!</definedName>
    <definedName name="cv16kitz3" localSheetId="9">#REF!</definedName>
    <definedName name="cv16kitz3" localSheetId="12">#REF!</definedName>
    <definedName name="cv16kitz3" localSheetId="13">#REF!</definedName>
    <definedName name="cv16kitz3">#REF!</definedName>
    <definedName name="cv16kitz4" localSheetId="9">#REF!</definedName>
    <definedName name="cv16kitz4" localSheetId="12">#REF!</definedName>
    <definedName name="cv16kitz4" localSheetId="13">#REF!</definedName>
    <definedName name="cv16kitz4">#REF!</definedName>
    <definedName name="cv16kitz5" localSheetId="9">#REF!</definedName>
    <definedName name="cv16kitz5" localSheetId="12">#REF!</definedName>
    <definedName name="cv16kitz5" localSheetId="13">#REF!</definedName>
    <definedName name="cv16kitz5">#REF!</definedName>
    <definedName name="cv16kitz6" localSheetId="9">#REF!</definedName>
    <definedName name="cv16kitz6" localSheetId="12">#REF!</definedName>
    <definedName name="cv16kitz6" localSheetId="13">#REF!</definedName>
    <definedName name="cv16kitz6">#REF!</definedName>
    <definedName name="cv16kitz8" localSheetId="9">#REF!</definedName>
    <definedName name="cv16kitz8" localSheetId="12">#REF!</definedName>
    <definedName name="cv16kitz8" localSheetId="13">#REF!</definedName>
    <definedName name="cv16kitz8">#REF!</definedName>
    <definedName name="cv16ktoyo2">#REF!</definedName>
    <definedName name="cv16ktoyo2.5">#REF!</definedName>
    <definedName name="cv16ktoyo3">#REF!</definedName>
    <definedName name="cv16ktoyo4">#REF!</definedName>
    <definedName name="cv16ktoyo5">#REF!</definedName>
    <definedName name="cv16ktoyo6">#REF!</definedName>
    <definedName name="cv16ktoyo8">#REF!</definedName>
    <definedName name="cv16toyo10" localSheetId="9">#REF!</definedName>
    <definedName name="cv16toyo10" localSheetId="12">#REF!</definedName>
    <definedName name="cv16toyo10" localSheetId="13">#REF!</definedName>
    <definedName name="cv16toyo10">#REF!</definedName>
    <definedName name="cv16toyo12" localSheetId="9">#REF!</definedName>
    <definedName name="cv16toyo12" localSheetId="12">#REF!</definedName>
    <definedName name="cv16toyo12" localSheetId="13">#REF!</definedName>
    <definedName name="cv16toyo12">#REF!</definedName>
    <definedName name="cv16toyo2" localSheetId="9">#REF!</definedName>
    <definedName name="cv16toyo2" localSheetId="12">#REF!</definedName>
    <definedName name="cv16toyo2" localSheetId="13">#REF!</definedName>
    <definedName name="cv16toyo2">#REF!</definedName>
    <definedName name="cv16toyo2.5" localSheetId="9">#REF!</definedName>
    <definedName name="cv16toyo2.5" localSheetId="12">#REF!</definedName>
    <definedName name="cv16toyo2.5" localSheetId="13">#REF!</definedName>
    <definedName name="cv16toyo2.5">#REF!</definedName>
    <definedName name="cv16toyo3" localSheetId="9">#REF!</definedName>
    <definedName name="cv16toyo3" localSheetId="12">#REF!</definedName>
    <definedName name="cv16toyo3" localSheetId="13">#REF!</definedName>
    <definedName name="cv16toyo3">#REF!</definedName>
    <definedName name="cv16toyo4" localSheetId="9">#REF!</definedName>
    <definedName name="cv16toyo4" localSheetId="12">#REF!</definedName>
    <definedName name="cv16toyo4" localSheetId="13">#REF!</definedName>
    <definedName name="cv16toyo4">#REF!</definedName>
    <definedName name="cv16toyo5" localSheetId="9">#REF!</definedName>
    <definedName name="cv16toyo5" localSheetId="12">#REF!</definedName>
    <definedName name="cv16toyo5" localSheetId="13">#REF!</definedName>
    <definedName name="cv16toyo5">#REF!</definedName>
    <definedName name="cv16toyo6" localSheetId="9">#REF!</definedName>
    <definedName name="cv16toyo6" localSheetId="12">#REF!</definedName>
    <definedName name="cv16toyo6" localSheetId="13">#REF!</definedName>
    <definedName name="cv16toyo6">#REF!</definedName>
    <definedName name="cv16toyo8" localSheetId="9">#REF!</definedName>
    <definedName name="cv16toyo8" localSheetId="12">#REF!</definedName>
    <definedName name="cv16toyo8" localSheetId="13">#REF!</definedName>
    <definedName name="cv16toyo8">#REF!</definedName>
    <definedName name="CV20K100" localSheetId="9">#REF!</definedName>
    <definedName name="CV20K100" localSheetId="12">#REF!</definedName>
    <definedName name="CV20K100" localSheetId="13">#REF!</definedName>
    <definedName name="CV20K100">#REF!</definedName>
    <definedName name="CV20K125" localSheetId="9">#REF!</definedName>
    <definedName name="CV20K125" localSheetId="12">#REF!</definedName>
    <definedName name="CV20K125" localSheetId="13">#REF!</definedName>
    <definedName name="CV20K125">#REF!</definedName>
    <definedName name="CV20K150" localSheetId="9">#REF!</definedName>
    <definedName name="CV20K150" localSheetId="12">#REF!</definedName>
    <definedName name="CV20K150" localSheetId="13">#REF!</definedName>
    <definedName name="CV20K150">#REF!</definedName>
    <definedName name="CV20K200" localSheetId="9">#REF!</definedName>
    <definedName name="CV20K200" localSheetId="12">#REF!</definedName>
    <definedName name="CV20K200" localSheetId="13">#REF!</definedName>
    <definedName name="CV20K200">#REF!</definedName>
    <definedName name="CV20K250" localSheetId="9">#REF!</definedName>
    <definedName name="CV20K250" localSheetId="12">#REF!</definedName>
    <definedName name="CV20K250" localSheetId="13">#REF!</definedName>
    <definedName name="CV20K250">#REF!</definedName>
    <definedName name="CV20K300" localSheetId="9">#REF!</definedName>
    <definedName name="CV20K300" localSheetId="12">#REF!</definedName>
    <definedName name="CV20K300" localSheetId="13">#REF!</definedName>
    <definedName name="CV20K300">#REF!</definedName>
    <definedName name="CV20K50" localSheetId="9">#REF!</definedName>
    <definedName name="CV20K50" localSheetId="12">#REF!</definedName>
    <definedName name="CV20K50" localSheetId="13">#REF!</definedName>
    <definedName name="CV20K50">#REF!</definedName>
    <definedName name="CV20K65" localSheetId="9">#REF!</definedName>
    <definedName name="CV20K65" localSheetId="12">#REF!</definedName>
    <definedName name="CV20K65" localSheetId="13">#REF!</definedName>
    <definedName name="CV20K65">#REF!</definedName>
    <definedName name="CV20K80" localSheetId="9">#REF!</definedName>
    <definedName name="CV20K80" localSheetId="12">#REF!</definedName>
    <definedName name="CV20K80" localSheetId="13">#REF!</definedName>
    <definedName name="CV20K80">#REF!</definedName>
    <definedName name="cvb">#REF!</definedName>
    <definedName name="cvbersih0.5" localSheetId="9">#REF!</definedName>
    <definedName name="cvbersih0.5" localSheetId="12">#REF!</definedName>
    <definedName name="cvbersih0.5" localSheetId="13">#REF!</definedName>
    <definedName name="cvbersih0.5">#REF!</definedName>
    <definedName name="cvbersih0.75" localSheetId="9">#REF!</definedName>
    <definedName name="cvbersih0.75" localSheetId="12">#REF!</definedName>
    <definedName name="cvbersih0.75" localSheetId="13">#REF!</definedName>
    <definedName name="cvbersih0.75">#REF!</definedName>
    <definedName name="cvbersih1" localSheetId="9">#REF!</definedName>
    <definedName name="cvbersih1" localSheetId="12">#REF!</definedName>
    <definedName name="cvbersih1" localSheetId="13">#REF!</definedName>
    <definedName name="cvbersih1">#REF!</definedName>
    <definedName name="cvbersih1.25" localSheetId="9">#REF!</definedName>
    <definedName name="cvbersih1.25" localSheetId="12">#REF!</definedName>
    <definedName name="cvbersih1.25" localSheetId="13">#REF!</definedName>
    <definedName name="cvbersih1.25">#REF!</definedName>
    <definedName name="cvbersih1.5" localSheetId="9">#REF!</definedName>
    <definedName name="cvbersih1.5" localSheetId="12">#REF!</definedName>
    <definedName name="cvbersih1.5" localSheetId="13">#REF!</definedName>
    <definedName name="cvbersih1.5">#REF!</definedName>
    <definedName name="cvbersih2" localSheetId="9">#REF!</definedName>
    <definedName name="cvbersih2" localSheetId="12">#REF!</definedName>
    <definedName name="cvbersih2" localSheetId="13">#REF!</definedName>
    <definedName name="cvbersih2">#REF!</definedName>
    <definedName name="cvbersih2.5" localSheetId="9">#REF!</definedName>
    <definedName name="cvbersih2.5" localSheetId="12">#REF!</definedName>
    <definedName name="cvbersih2.5" localSheetId="13">#REF!</definedName>
    <definedName name="cvbersih2.5">#REF!</definedName>
    <definedName name="cvbersih3" localSheetId="9">#REF!</definedName>
    <definedName name="cvbersih3" localSheetId="12">#REF!</definedName>
    <definedName name="cvbersih3" localSheetId="13">#REF!</definedName>
    <definedName name="cvbersih3">#REF!</definedName>
    <definedName name="cvbersih4" localSheetId="9">#REF!</definedName>
    <definedName name="cvbersih4" localSheetId="12">#REF!</definedName>
    <definedName name="cvbersih4" localSheetId="13">#REF!</definedName>
    <definedName name="cvbersih4">#REF!</definedName>
    <definedName name="cvbersihkitz0.5" localSheetId="9">#REF!</definedName>
    <definedName name="cvbersihkitz0.5" localSheetId="12">#REF!</definedName>
    <definedName name="cvbersihkitz0.5" localSheetId="13">#REF!</definedName>
    <definedName name="cvbersihkitz0.5">#REF!</definedName>
    <definedName name="cvbersihkitz0.75" localSheetId="9">#REF!</definedName>
    <definedName name="cvbersihkitz0.75" localSheetId="12">#REF!</definedName>
    <definedName name="cvbersihkitz0.75" localSheetId="13">#REF!</definedName>
    <definedName name="cvbersihkitz0.75">#REF!</definedName>
    <definedName name="cvbersihkitz1" localSheetId="9">#REF!</definedName>
    <definedName name="cvbersihkitz1" localSheetId="12">#REF!</definedName>
    <definedName name="cvbersihkitz1" localSheetId="13">#REF!</definedName>
    <definedName name="cvbersihkitz1">#REF!</definedName>
    <definedName name="cvbersihkitz1.25" localSheetId="9">#REF!</definedName>
    <definedName name="cvbersihkitz1.25" localSheetId="12">#REF!</definedName>
    <definedName name="cvbersihkitz1.25" localSheetId="13">#REF!</definedName>
    <definedName name="cvbersihkitz1.25">#REF!</definedName>
    <definedName name="cvbersihkitz1.5" localSheetId="9">#REF!</definedName>
    <definedName name="cvbersihkitz1.5" localSheetId="12">#REF!</definedName>
    <definedName name="cvbersihkitz1.5" localSheetId="13">#REF!</definedName>
    <definedName name="cvbersihkitz1.5">#REF!</definedName>
    <definedName name="cvbersihkitz2" localSheetId="9">#REF!</definedName>
    <definedName name="cvbersihkitz2" localSheetId="12">#REF!</definedName>
    <definedName name="cvbersihkitz2" localSheetId="13">#REF!</definedName>
    <definedName name="cvbersihkitz2">#REF!</definedName>
    <definedName name="cvbersihkitz2.5" localSheetId="9">#REF!</definedName>
    <definedName name="cvbersihkitz2.5" localSheetId="12">#REF!</definedName>
    <definedName name="cvbersihkitz2.5" localSheetId="13">#REF!</definedName>
    <definedName name="cvbersihkitz2.5">#REF!</definedName>
    <definedName name="cvbersihkitz3" localSheetId="9">#REF!</definedName>
    <definedName name="cvbersihkitz3" localSheetId="12">#REF!</definedName>
    <definedName name="cvbersihkitz3" localSheetId="13">#REF!</definedName>
    <definedName name="cvbersihkitz3">#REF!</definedName>
    <definedName name="cvbersihkitz4" localSheetId="9">#REF!</definedName>
    <definedName name="cvbersihkitz4" localSheetId="12">#REF!</definedName>
    <definedName name="cvbersihkitz4" localSheetId="13">#REF!</definedName>
    <definedName name="cvbersihkitz4">#REF!</definedName>
    <definedName name="cvbersihtoyo0.5" localSheetId="9">#REF!</definedName>
    <definedName name="cvbersihtoyo0.5" localSheetId="12">#REF!</definedName>
    <definedName name="cvbersihtoyo0.5" localSheetId="13">#REF!</definedName>
    <definedName name="cvbersihtoyo0.5">#REF!</definedName>
    <definedName name="cvbersihtoyo0.75" localSheetId="9">#REF!</definedName>
    <definedName name="cvbersihtoyo0.75" localSheetId="12">#REF!</definedName>
    <definedName name="cvbersihtoyo0.75" localSheetId="13">#REF!</definedName>
    <definedName name="cvbersihtoyo0.75">#REF!</definedName>
    <definedName name="cvbersihtoyo1" localSheetId="9">#REF!</definedName>
    <definedName name="cvbersihtoyo1" localSheetId="12">#REF!</definedName>
    <definedName name="cvbersihtoyo1" localSheetId="13">#REF!</definedName>
    <definedName name="cvbersihtoyo1">#REF!</definedName>
    <definedName name="cvbersihtoyo1.25" localSheetId="9">#REF!</definedName>
    <definedName name="cvbersihtoyo1.25" localSheetId="12">#REF!</definedName>
    <definedName name="cvbersihtoyo1.25" localSheetId="13">#REF!</definedName>
    <definedName name="cvbersihtoyo1.25">#REF!</definedName>
    <definedName name="cvbersihtoyo1.5" localSheetId="9">#REF!</definedName>
    <definedName name="cvbersihtoyo1.5" localSheetId="12">#REF!</definedName>
    <definedName name="cvbersihtoyo1.5" localSheetId="13">#REF!</definedName>
    <definedName name="cvbersihtoyo1.5">#REF!</definedName>
    <definedName name="cvbersihtoyo2" localSheetId="9">#REF!</definedName>
    <definedName name="cvbersihtoyo2" localSheetId="12">#REF!</definedName>
    <definedName name="cvbersihtoyo2" localSheetId="13">#REF!</definedName>
    <definedName name="cvbersihtoyo2">#REF!</definedName>
    <definedName name="cvbersihtoyo2.5" localSheetId="9">#REF!</definedName>
    <definedName name="cvbersihtoyo2.5" localSheetId="12">#REF!</definedName>
    <definedName name="cvbersihtoyo2.5" localSheetId="13">#REF!</definedName>
    <definedName name="cvbersihtoyo2.5">#REF!</definedName>
    <definedName name="cvbersihtoyo3" localSheetId="9">#REF!</definedName>
    <definedName name="cvbersihtoyo3" localSheetId="12">#REF!</definedName>
    <definedName name="cvbersihtoyo3" localSheetId="13">#REF!</definedName>
    <definedName name="cvbersihtoyo3">#REF!</definedName>
    <definedName name="cvbersihtoyo4" localSheetId="9">#REF!</definedName>
    <definedName name="cvbersihtoyo4" localSheetId="12">#REF!</definedName>
    <definedName name="cvbersihtoyo4" localSheetId="13">#REF!</definedName>
    <definedName name="cvbersihtoyo4">#REF!</definedName>
    <definedName name="cvbersihty0.5" localSheetId="9">#REF!</definedName>
    <definedName name="cvbersihty0.5" localSheetId="12">#REF!</definedName>
    <definedName name="cvbersihty0.5" localSheetId="13">#REF!</definedName>
    <definedName name="cvbersihty0.5">#REF!</definedName>
    <definedName name="cvbersihty0.75" localSheetId="9">#REF!</definedName>
    <definedName name="cvbersihty0.75" localSheetId="12">#REF!</definedName>
    <definedName name="cvbersihty0.75" localSheetId="13">#REF!</definedName>
    <definedName name="cvbersihty0.75">#REF!</definedName>
    <definedName name="cvbersihty1" localSheetId="9">#REF!</definedName>
    <definedName name="cvbersihty1" localSheetId="12">#REF!</definedName>
    <definedName name="cvbersihty1" localSheetId="13">#REF!</definedName>
    <definedName name="cvbersihty1">#REF!</definedName>
    <definedName name="cvbersihty1.25" localSheetId="9">#REF!</definedName>
    <definedName name="cvbersihty1.25" localSheetId="12">#REF!</definedName>
    <definedName name="cvbersihty1.25" localSheetId="13">#REF!</definedName>
    <definedName name="cvbersihty1.25">#REF!</definedName>
    <definedName name="cvbersihty1.5" localSheetId="9">#REF!</definedName>
    <definedName name="cvbersihty1.5" localSheetId="12">#REF!</definedName>
    <definedName name="cvbersihty1.5" localSheetId="13">#REF!</definedName>
    <definedName name="cvbersihty1.5">#REF!</definedName>
    <definedName name="cvbersihty2" localSheetId="9">#REF!</definedName>
    <definedName name="cvbersihty2" localSheetId="12">#REF!</definedName>
    <definedName name="cvbersihty2" localSheetId="13">#REF!</definedName>
    <definedName name="cvbersihty2">#REF!</definedName>
    <definedName name="cvbersihty2.5" localSheetId="9">#REF!</definedName>
    <definedName name="cvbersihty2.5" localSheetId="12">#REF!</definedName>
    <definedName name="cvbersihty2.5" localSheetId="13">#REF!</definedName>
    <definedName name="cvbersihty2.5">#REF!</definedName>
    <definedName name="cvbersihty3" localSheetId="9">#REF!</definedName>
    <definedName name="cvbersihty3" localSheetId="12">#REF!</definedName>
    <definedName name="cvbersihty3" localSheetId="13">#REF!</definedName>
    <definedName name="cvbersihty3">#REF!</definedName>
    <definedName name="cvbersihty4" localSheetId="9">#REF!</definedName>
    <definedName name="cvbersihty4" localSheetId="12">#REF!</definedName>
    <definedName name="cvbersihty4" localSheetId="13">#REF!</definedName>
    <definedName name="cvbersihty4">#REF!</definedName>
    <definedName name="cvhydrant1.5" localSheetId="9">#REF!</definedName>
    <definedName name="cvhydrant1.5" localSheetId="12">#REF!</definedName>
    <definedName name="cvhydrant1.5" localSheetId="13">#REF!</definedName>
    <definedName name="cvhydrant1.5">#REF!</definedName>
    <definedName name="cvhydrant10" localSheetId="9">#REF!</definedName>
    <definedName name="cvhydrant10" localSheetId="12">#REF!</definedName>
    <definedName name="cvhydrant10" localSheetId="13">#REF!</definedName>
    <definedName name="cvhydrant10">#REF!</definedName>
    <definedName name="cvhydrant12" localSheetId="9">#REF!</definedName>
    <definedName name="cvhydrant12" localSheetId="12">#REF!</definedName>
    <definedName name="cvhydrant12" localSheetId="13">#REF!</definedName>
    <definedName name="cvhydrant12">#REF!</definedName>
    <definedName name="cvhydrant2" localSheetId="9">#REF!</definedName>
    <definedName name="cvhydrant2" localSheetId="12">#REF!</definedName>
    <definedName name="cvhydrant2" localSheetId="13">#REF!</definedName>
    <definedName name="cvhydrant2">#REF!</definedName>
    <definedName name="cvhydrant2.5" localSheetId="9">#REF!</definedName>
    <definedName name="cvhydrant2.5" localSheetId="12">#REF!</definedName>
    <definedName name="cvhydrant2.5" localSheetId="13">#REF!</definedName>
    <definedName name="cvhydrant2.5">#REF!</definedName>
    <definedName name="cvhydrant3" localSheetId="9">#REF!</definedName>
    <definedName name="cvhydrant3" localSheetId="12">#REF!</definedName>
    <definedName name="cvhydrant3" localSheetId="13">#REF!</definedName>
    <definedName name="cvhydrant3">#REF!</definedName>
    <definedName name="cvhydrant4" localSheetId="9">#REF!</definedName>
    <definedName name="cvhydrant4" localSheetId="12">#REF!</definedName>
    <definedName name="cvhydrant4" localSheetId="13">#REF!</definedName>
    <definedName name="cvhydrant4">#REF!</definedName>
    <definedName name="cvhydrant5" localSheetId="9">#REF!</definedName>
    <definedName name="cvhydrant5" localSheetId="12">#REF!</definedName>
    <definedName name="cvhydrant5" localSheetId="13">#REF!</definedName>
    <definedName name="cvhydrant5">#REF!</definedName>
    <definedName name="cvhydrant6" localSheetId="9">#REF!</definedName>
    <definedName name="cvhydrant6" localSheetId="12">#REF!</definedName>
    <definedName name="cvhydrant6" localSheetId="13">#REF!</definedName>
    <definedName name="cvhydrant6">#REF!</definedName>
    <definedName name="cvhydrant8" localSheetId="9">#REF!</definedName>
    <definedName name="cvhydrant8" localSheetId="12">#REF!</definedName>
    <definedName name="cvhydrant8" localSheetId="13">#REF!</definedName>
    <definedName name="cvhydrant8">#REF!</definedName>
    <definedName name="cvhydrantkitz1.5" localSheetId="9">#REF!</definedName>
    <definedName name="cvhydrantkitz1.5" localSheetId="12">#REF!</definedName>
    <definedName name="cvhydrantkitz1.5" localSheetId="13">#REF!</definedName>
    <definedName name="cvhydrantkitz1.5">#REF!</definedName>
    <definedName name="cvhydrantkitz10">#REF!</definedName>
    <definedName name="cvhydrantkitz12">#REF!</definedName>
    <definedName name="cvhydrantkitz2" localSheetId="9">#REF!</definedName>
    <definedName name="cvhydrantkitz2" localSheetId="12">#REF!</definedName>
    <definedName name="cvhydrantkitz2" localSheetId="13">#REF!</definedName>
    <definedName name="cvhydrantkitz2">#REF!</definedName>
    <definedName name="cvhydrantkitz2.5" localSheetId="9">#REF!</definedName>
    <definedName name="cvhydrantkitz2.5" localSheetId="12">#REF!</definedName>
    <definedName name="cvhydrantkitz2.5" localSheetId="13">#REF!</definedName>
    <definedName name="cvhydrantkitz2.5">#REF!</definedName>
    <definedName name="cvhydrantkitz3" localSheetId="9">#REF!</definedName>
    <definedName name="cvhydrantkitz3" localSheetId="12">#REF!</definedName>
    <definedName name="cvhydrantkitz3" localSheetId="13">#REF!</definedName>
    <definedName name="cvhydrantkitz3">#REF!</definedName>
    <definedName name="cvhydrantkitz4" localSheetId="9">#REF!</definedName>
    <definedName name="cvhydrantkitz4" localSheetId="12">#REF!</definedName>
    <definedName name="cvhydrantkitz4" localSheetId="13">#REF!</definedName>
    <definedName name="cvhydrantkitz4">#REF!</definedName>
    <definedName name="cvhydrantkitz5">#REF!</definedName>
    <definedName name="cvhydrantkitz6">#REF!</definedName>
    <definedName name="cvhydrantkitz8">#REF!</definedName>
    <definedName name="cvhydranty0.5" localSheetId="9">#REF!</definedName>
    <definedName name="cvhydranty0.5" localSheetId="12">#REF!</definedName>
    <definedName name="cvhydranty0.5" localSheetId="13">#REF!</definedName>
    <definedName name="cvhydranty0.5">#REF!</definedName>
    <definedName name="cvhydranty0.75" localSheetId="9">#REF!</definedName>
    <definedName name="cvhydranty0.75" localSheetId="12">#REF!</definedName>
    <definedName name="cvhydranty0.75" localSheetId="13">#REF!</definedName>
    <definedName name="cvhydranty0.75">#REF!</definedName>
    <definedName name="cvhydranty1" localSheetId="9">#REF!</definedName>
    <definedName name="cvhydranty1" localSheetId="12">#REF!</definedName>
    <definedName name="cvhydranty1" localSheetId="13">#REF!</definedName>
    <definedName name="cvhydranty1">#REF!</definedName>
    <definedName name="cvhydranty1.25" localSheetId="9">#REF!</definedName>
    <definedName name="cvhydranty1.25" localSheetId="12">#REF!</definedName>
    <definedName name="cvhydranty1.25" localSheetId="13">#REF!</definedName>
    <definedName name="cvhydranty1.25">#REF!</definedName>
    <definedName name="cvhydranty1.5" localSheetId="9">#REF!</definedName>
    <definedName name="cvhydranty1.5" localSheetId="12">#REF!</definedName>
    <definedName name="cvhydranty1.5" localSheetId="13">#REF!</definedName>
    <definedName name="cvhydranty1.5">#REF!</definedName>
    <definedName name="cvhydranty10" localSheetId="9">#REF!</definedName>
    <definedName name="cvhydranty10" localSheetId="12">#REF!</definedName>
    <definedName name="cvhydranty10" localSheetId="13">#REF!</definedName>
    <definedName name="cvhydranty10">#REF!</definedName>
    <definedName name="cvhydranty12" localSheetId="9">#REF!</definedName>
    <definedName name="cvhydranty12" localSheetId="12">#REF!</definedName>
    <definedName name="cvhydranty12" localSheetId="13">#REF!</definedName>
    <definedName name="cvhydranty12">#REF!</definedName>
    <definedName name="cvhydranty2" localSheetId="9">#REF!</definedName>
    <definedName name="cvhydranty2" localSheetId="12">#REF!</definedName>
    <definedName name="cvhydranty2" localSheetId="13">#REF!</definedName>
    <definedName name="cvhydranty2">#REF!</definedName>
    <definedName name="cvhydranty2.5" localSheetId="9">#REF!</definedName>
    <definedName name="cvhydranty2.5" localSheetId="12">#REF!</definedName>
    <definedName name="cvhydranty2.5" localSheetId="13">#REF!</definedName>
    <definedName name="cvhydranty2.5">#REF!</definedName>
    <definedName name="cvhydranty3" localSheetId="9">#REF!</definedName>
    <definedName name="cvhydranty3" localSheetId="12">#REF!</definedName>
    <definedName name="cvhydranty3" localSheetId="13">#REF!</definedName>
    <definedName name="cvhydranty3">#REF!</definedName>
    <definedName name="cvhydranty4" localSheetId="9">#REF!</definedName>
    <definedName name="cvhydranty4" localSheetId="12">#REF!</definedName>
    <definedName name="cvhydranty4" localSheetId="13">#REF!</definedName>
    <definedName name="cvhydranty4">#REF!</definedName>
    <definedName name="cvhydranty5" localSheetId="9">#REF!</definedName>
    <definedName name="cvhydranty5" localSheetId="12">#REF!</definedName>
    <definedName name="cvhydranty5" localSheetId="13">#REF!</definedName>
    <definedName name="cvhydranty5">#REF!</definedName>
    <definedName name="cvhydranty6" localSheetId="9">#REF!</definedName>
    <definedName name="cvhydranty6" localSheetId="12">#REF!</definedName>
    <definedName name="cvhydranty6" localSheetId="13">#REF!</definedName>
    <definedName name="cvhydranty6">#REF!</definedName>
    <definedName name="cvhydranty8" localSheetId="9">#REF!</definedName>
    <definedName name="cvhydranty8" localSheetId="12">#REF!</definedName>
    <definedName name="cvhydranty8" localSheetId="13">#REF!</definedName>
    <definedName name="cvhydranty8">#REF!</definedName>
    <definedName name="cvibrator" localSheetId="9">#REF!</definedName>
    <definedName name="cvibrator" localSheetId="12">#REF!</definedName>
    <definedName name="cvibrator" localSheetId="13">#REF!</definedName>
    <definedName name="cvibrator">#REF!</definedName>
    <definedName name="cvkitz16k10">#REF!</definedName>
    <definedName name="cvkitz16k12">#REF!</definedName>
    <definedName name="cvkitz16k2">#REF!</definedName>
    <definedName name="cvkitz16k2.5">#REF!</definedName>
    <definedName name="cvkitz16k3">#REF!</definedName>
    <definedName name="cvkitz16k4">#REF!</definedName>
    <definedName name="cvkitz16k5">#REF!</definedName>
    <definedName name="cvkitz16k6">#REF!</definedName>
    <definedName name="cvkitz16k8">#REF!</definedName>
    <definedName name="CVVVVVVVVVVVVVVVVVVVVVVVVVVVV" localSheetId="9">#REF!</definedName>
    <definedName name="CVVVVVVVVVVVVVVVVVVVVVVVVVVVV" localSheetId="12">#REF!</definedName>
    <definedName name="CVVVVVVVVVVVVVVVVVVVVVVVVVVVV" localSheetId="13">#REF!</definedName>
    <definedName name="CVVVVVVVVVVVVVVVVVVVVVVVVVVVV">#REF!</definedName>
    <definedName name="CW">#REF!</definedName>
    <definedName name="CW_1" localSheetId="9">#REF!</definedName>
    <definedName name="CW_1" localSheetId="12">#REF!</definedName>
    <definedName name="CW_1" localSheetId="13">#REF!</definedName>
    <definedName name="CW_1">#REF!</definedName>
    <definedName name="CW_2" localSheetId="9">#REF!</definedName>
    <definedName name="CW_2" localSheetId="12">#REF!</definedName>
    <definedName name="CW_2" localSheetId="13">#REF!</definedName>
    <definedName name="CW_2">#REF!</definedName>
    <definedName name="CW_3" localSheetId="9">#REF!</definedName>
    <definedName name="CW_3" localSheetId="12">#REF!</definedName>
    <definedName name="CW_3" localSheetId="13">#REF!</definedName>
    <definedName name="CW_3">#REF!</definedName>
    <definedName name="CW_4" localSheetId="9">#REF!</definedName>
    <definedName name="CW_4" localSheetId="12">#REF!</definedName>
    <definedName name="CW_4" localSheetId="13">#REF!</definedName>
    <definedName name="CW_4">#REF!</definedName>
    <definedName name="CW_6" localSheetId="9">#REF!</definedName>
    <definedName name="CW_6" localSheetId="12">#REF!</definedName>
    <definedName name="CW_6" localSheetId="13">#REF!</definedName>
    <definedName name="CW_6">#REF!</definedName>
    <definedName name="cw420j" localSheetId="9">#REF!</definedName>
    <definedName name="cw420j" localSheetId="12">#REF!</definedName>
    <definedName name="cw420j" localSheetId="13">#REF!</definedName>
    <definedName name="cw420j">#REF!</definedName>
    <definedName name="CX" localSheetId="9">#REF!</definedName>
    <definedName name="CX" localSheetId="12">#REF!</definedName>
    <definedName name="CX" localSheetId="13">#REF!</definedName>
    <definedName name="CX">#REF!</definedName>
    <definedName name="cxhtnc">#REF!</definedName>
    <definedName name="cxhtvl">#REF!</definedName>
    <definedName name="cxnc">#REF!</definedName>
    <definedName name="cxvl">#REF!</definedName>
    <definedName name="cxxnc">#REF!</definedName>
    <definedName name="cxxvl">#REF!</definedName>
    <definedName name="CXZZXC" localSheetId="9">#REF!</definedName>
    <definedName name="CXZZXC" localSheetId="12">#REF!</definedName>
    <definedName name="CXZZXC" localSheetId="13">#REF!</definedName>
    <definedName name="CXZZXC">#REF!</definedName>
    <definedName name="cycllop" localSheetId="9">#REF!</definedName>
    <definedName name="cycllop" localSheetId="12">#REF!</definedName>
    <definedName name="cycllop" localSheetId="13">#REF!</definedName>
    <definedName name="cycllop">#REF!</definedName>
    <definedName name="cz" localSheetId="9">#REF!</definedName>
    <definedName name="cz" localSheetId="12">#REF!</definedName>
    <definedName name="cz" localSheetId="13">#REF!</definedName>
    <definedName name="cz">#REF!</definedName>
    <definedName name="CZXADA" localSheetId="9">#REF!</definedName>
    <definedName name="CZXADA" localSheetId="12">#REF!</definedName>
    <definedName name="CZXADA" localSheetId="13">#REF!</definedName>
    <definedName name="CZXADA">#REF!</definedName>
    <definedName name="D">#REF!</definedName>
    <definedName name="d\">#REF!</definedName>
    <definedName name="D_1" localSheetId="9">#REF!</definedName>
    <definedName name="D_1" localSheetId="12">#REF!</definedName>
    <definedName name="D_1" localSheetId="14">#REF!</definedName>
    <definedName name="D_1" localSheetId="11">#REF!</definedName>
    <definedName name="D_1" localSheetId="10">#REF!</definedName>
    <definedName name="D_1" localSheetId="7">#REF!</definedName>
    <definedName name="D_1" localSheetId="8">#REF!</definedName>
    <definedName name="D_1" localSheetId="13">#REF!</definedName>
    <definedName name="D_1">#REF!</definedName>
    <definedName name="D_13" localSheetId="9">#REF!</definedName>
    <definedName name="D_13" localSheetId="12">#REF!</definedName>
    <definedName name="D_13" localSheetId="13">#REF!</definedName>
    <definedName name="D_13">#REF!</definedName>
    <definedName name="D_16" localSheetId="9">#REF!</definedName>
    <definedName name="D_16" localSheetId="12">#REF!</definedName>
    <definedName name="D_16" localSheetId="13">#REF!</definedName>
    <definedName name="D_16">#REF!</definedName>
    <definedName name="D_2" localSheetId="9">#REF!</definedName>
    <definedName name="D_2" localSheetId="12">#REF!</definedName>
    <definedName name="D_2" localSheetId="13">#REF!</definedName>
    <definedName name="D_2">#REF!</definedName>
    <definedName name="D_29" localSheetId="9">#REF!</definedName>
    <definedName name="D_29" localSheetId="12">#REF!</definedName>
    <definedName name="D_29" localSheetId="13">#REF!</definedName>
    <definedName name="D_29">#REF!</definedName>
    <definedName name="D_3" localSheetId="9">#REF!</definedName>
    <definedName name="D_3" localSheetId="12">#REF!</definedName>
    <definedName name="D_3" localSheetId="13">#REF!</definedName>
    <definedName name="D_3">#REF!</definedName>
    <definedName name="D_4" localSheetId="9">#REF!</definedName>
    <definedName name="D_4" localSheetId="12">#REF!</definedName>
    <definedName name="D_4" localSheetId="13">#REF!</definedName>
    <definedName name="D_4">#REF!</definedName>
    <definedName name="D_5" localSheetId="9">#REF!</definedName>
    <definedName name="D_5" localSheetId="12">#REF!</definedName>
    <definedName name="D_5" localSheetId="13">#REF!</definedName>
    <definedName name="D_5">#REF!</definedName>
    <definedName name="D_6" localSheetId="9">#REF!</definedName>
    <definedName name="D_6" localSheetId="12">#REF!</definedName>
    <definedName name="D_6" localSheetId="13">#REF!</definedName>
    <definedName name="D_6">#REF!</definedName>
    <definedName name="d_album">#REF!</definedName>
    <definedName name="d_bataco" localSheetId="9">#REF!</definedName>
    <definedName name="d_bataco" localSheetId="12">#REF!</definedName>
    <definedName name="d_bataco" localSheetId="13">#REF!</definedName>
    <definedName name="d_bataco">#REF!</definedName>
    <definedName name="d_batukali">#REF!</definedName>
    <definedName name="d_bekisting">#REF!</definedName>
    <definedName name="d_bensin">#REF!</definedName>
    <definedName name="d_besibeton">#REF!</definedName>
    <definedName name="d_cetak">#REF!</definedName>
    <definedName name="d_film">#REF!</definedName>
    <definedName name="d_gw" localSheetId="9">#REF!</definedName>
    <definedName name="d_gw" localSheetId="12">#REF!</definedName>
    <definedName name="d_gw" localSheetId="13">#REF!</definedName>
    <definedName name="d_gw">#REF!</definedName>
    <definedName name="d_ijuk">#REF!</definedName>
    <definedName name="d_karung">#REF!</definedName>
    <definedName name="d_karungplastik">#REF!</definedName>
    <definedName name="d_kawat">#REF!</definedName>
    <definedName name="d_kawatbronjong">#REF!</definedName>
    <definedName name="d_kerikil">#REF!</definedName>
    <definedName name="d_paku">#REF!</definedName>
    <definedName name="d_pasir">#REF!</definedName>
    <definedName name="d_pintu0.2">#REF!</definedName>
    <definedName name="d_pintu0.8">#REF!</definedName>
    <definedName name="d_pintu1">#REF!</definedName>
    <definedName name="d_plastik">#REF!</definedName>
    <definedName name="d_plastikhitam">#REF!</definedName>
    <definedName name="d_pompa">#REF!</definedName>
    <definedName name="d_premium">#REF!</definedName>
    <definedName name="d_semen">#REF!</definedName>
    <definedName name="d_solar">#REF!</definedName>
    <definedName name="d_timbunan">#REF!</definedName>
    <definedName name="d_tustel">#REF!</definedName>
    <definedName name="d_waterstop">#REF!</definedName>
    <definedName name="D1x49">#REF!</definedName>
    <definedName name="D1x49x49">#REF!</definedName>
    <definedName name="d24nc">#REF!</definedName>
    <definedName name="d24vl">#REF!</definedName>
    <definedName name="D3_">#REF!</definedName>
    <definedName name="DA">#REF!</definedName>
    <definedName name="daa" localSheetId="9">#REF!</definedName>
    <definedName name="daa" localSheetId="12">#REF!</definedName>
    <definedName name="daa" localSheetId="13">#REF!</definedName>
    <definedName name="daa">#REF!</definedName>
    <definedName name="Dac" localSheetId="9">#REF!</definedName>
    <definedName name="Dac" localSheetId="12">#REF!</definedName>
    <definedName name="Dac" localSheetId="13">#REF!</definedName>
    <definedName name="Dac">#REF!</definedName>
    <definedName name="dad" localSheetId="9">#REF!</definedName>
    <definedName name="dad" localSheetId="12">#REF!</definedName>
    <definedName name="dad" localSheetId="13">#REF!</definedName>
    <definedName name="dad">#REF!</definedName>
    <definedName name="dadan">#REF!</definedName>
    <definedName name="DAERAH" localSheetId="9">#REF!</definedName>
    <definedName name="DAERAH" localSheetId="12">#REF!</definedName>
    <definedName name="DAERAH" localSheetId="13">#REF!</definedName>
    <definedName name="DAERAH">#REF!</definedName>
    <definedName name="Daf.4" localSheetId="9">#REF!</definedName>
    <definedName name="Daf.4" localSheetId="12">#REF!</definedName>
    <definedName name="Daf.4" localSheetId="13">#REF!</definedName>
    <definedName name="Daf.4">#REF!</definedName>
    <definedName name="DAF.ALAT">#REF!</definedName>
    <definedName name="DAF_10" localSheetId="9">#REF!</definedName>
    <definedName name="DAF_10" localSheetId="12">#REF!</definedName>
    <definedName name="DAF_10" localSheetId="13">#REF!</definedName>
    <definedName name="DAF_10">#REF!</definedName>
    <definedName name="DAF_12">#REF!</definedName>
    <definedName name="DAF_4" localSheetId="9">#REF!</definedName>
    <definedName name="DAF_4" localSheetId="12">#REF!</definedName>
    <definedName name="DAF_4" localSheetId="13">#REF!</definedName>
    <definedName name="DAF_4">#REF!</definedName>
    <definedName name="DAF_6">#REF!</definedName>
    <definedName name="Daf_mat">#REF!</definedName>
    <definedName name="Daf_mt">#REF!</definedName>
    <definedName name="DAF3_1" localSheetId="9">#REF!</definedName>
    <definedName name="DAF3_1" localSheetId="12">#REF!</definedName>
    <definedName name="DAF3_1" localSheetId="13">#REF!</definedName>
    <definedName name="DAF3_1">#REF!</definedName>
    <definedName name="DAF3_10" localSheetId="9">#REF!</definedName>
    <definedName name="DAF3_10" localSheetId="12">#REF!</definedName>
    <definedName name="DAF3_10" localSheetId="13">#REF!</definedName>
    <definedName name="DAF3_10">#REF!</definedName>
    <definedName name="DAF3_11" localSheetId="9">#REF!</definedName>
    <definedName name="DAF3_11" localSheetId="12">#REF!</definedName>
    <definedName name="DAF3_11" localSheetId="13">#REF!</definedName>
    <definedName name="DAF3_11">#REF!</definedName>
    <definedName name="DAF3_12" localSheetId="9">#REF!</definedName>
    <definedName name="DAF3_12" localSheetId="12">#REF!</definedName>
    <definedName name="DAF3_12" localSheetId="13">#REF!</definedName>
    <definedName name="DAF3_12">#REF!</definedName>
    <definedName name="DAF3_13" localSheetId="9">#REF!</definedName>
    <definedName name="DAF3_13" localSheetId="12">#REF!</definedName>
    <definedName name="DAF3_13" localSheetId="13">#REF!</definedName>
    <definedName name="DAF3_13">#REF!</definedName>
    <definedName name="DAF3_14" localSheetId="9">#REF!</definedName>
    <definedName name="DAF3_14" localSheetId="12">#REF!</definedName>
    <definedName name="DAF3_14" localSheetId="13">#REF!</definedName>
    <definedName name="DAF3_14">#REF!</definedName>
    <definedName name="DAF3_15" localSheetId="9">#REF!</definedName>
    <definedName name="DAF3_15" localSheetId="12">#REF!</definedName>
    <definedName name="DAF3_15" localSheetId="13">#REF!</definedName>
    <definedName name="DAF3_15">#REF!</definedName>
    <definedName name="DAF3_16" localSheetId="9">#REF!</definedName>
    <definedName name="DAF3_16" localSheetId="12">#REF!</definedName>
    <definedName name="DAF3_16" localSheetId="13">#REF!</definedName>
    <definedName name="DAF3_16">#REF!</definedName>
    <definedName name="DAF3_17" localSheetId="9">#REF!</definedName>
    <definedName name="DAF3_17" localSheetId="12">#REF!</definedName>
    <definedName name="DAF3_17" localSheetId="13">#REF!</definedName>
    <definedName name="DAF3_17">#REF!</definedName>
    <definedName name="DAF3_18" localSheetId="9">#REF!</definedName>
    <definedName name="DAF3_18" localSheetId="12">#REF!</definedName>
    <definedName name="DAF3_18" localSheetId="13">#REF!</definedName>
    <definedName name="DAF3_18">#REF!</definedName>
    <definedName name="DAF3_19" localSheetId="9">#REF!</definedName>
    <definedName name="DAF3_19" localSheetId="12">#REF!</definedName>
    <definedName name="DAF3_19" localSheetId="13">#REF!</definedName>
    <definedName name="DAF3_19">#REF!</definedName>
    <definedName name="DAF3_2" localSheetId="9">#REF!</definedName>
    <definedName name="DAF3_2" localSheetId="12">#REF!</definedName>
    <definedName name="DAF3_2" localSheetId="13">#REF!</definedName>
    <definedName name="DAF3_2">#REF!</definedName>
    <definedName name="DAF3_20" localSheetId="9">#REF!</definedName>
    <definedName name="DAF3_20" localSheetId="12">#REF!</definedName>
    <definedName name="DAF3_20" localSheetId="13">#REF!</definedName>
    <definedName name="DAF3_20">#REF!</definedName>
    <definedName name="DAF3_21" localSheetId="9">#REF!</definedName>
    <definedName name="DAF3_21" localSheetId="12">#REF!</definedName>
    <definedName name="DAF3_21" localSheetId="13">#REF!</definedName>
    <definedName name="DAF3_21">#REF!</definedName>
    <definedName name="DAF3_3" localSheetId="9">#REF!</definedName>
    <definedName name="DAF3_3" localSheetId="12">#REF!</definedName>
    <definedName name="DAF3_3" localSheetId="13">#REF!</definedName>
    <definedName name="DAF3_3">#REF!</definedName>
    <definedName name="DAF3_4" localSheetId="9">#REF!</definedName>
    <definedName name="DAF3_4" localSheetId="12">#REF!</definedName>
    <definedName name="DAF3_4" localSheetId="13">#REF!</definedName>
    <definedName name="DAF3_4">#REF!</definedName>
    <definedName name="DAF3_5" localSheetId="9">#REF!</definedName>
    <definedName name="DAF3_5" localSheetId="12">#REF!</definedName>
    <definedName name="DAF3_5" localSheetId="13">#REF!</definedName>
    <definedName name="DAF3_5">#REF!</definedName>
    <definedName name="DAF3_6" localSheetId="9">#REF!</definedName>
    <definedName name="DAF3_6" localSheetId="12">#REF!</definedName>
    <definedName name="DAF3_6" localSheetId="13">#REF!</definedName>
    <definedName name="DAF3_6">#REF!</definedName>
    <definedName name="DAF3_7" localSheetId="9">#REF!</definedName>
    <definedName name="DAF3_7" localSheetId="12">#REF!</definedName>
    <definedName name="DAF3_7" localSheetId="13">#REF!</definedName>
    <definedName name="DAF3_7">#REF!</definedName>
    <definedName name="DAF3_8" localSheetId="9">#REF!</definedName>
    <definedName name="DAF3_8" localSheetId="12">#REF!</definedName>
    <definedName name="DAF3_8" localSheetId="13">#REF!</definedName>
    <definedName name="DAF3_8">#REF!</definedName>
    <definedName name="DAF3_9" localSheetId="9">#REF!</definedName>
    <definedName name="DAF3_9" localSheetId="12">#REF!</definedName>
    <definedName name="DAF3_9" localSheetId="13">#REF!</definedName>
    <definedName name="DAF3_9">#REF!</definedName>
    <definedName name="daf32_2" localSheetId="9">#REF!</definedName>
    <definedName name="daf32_2" localSheetId="12">#REF!</definedName>
    <definedName name="daf32_2" localSheetId="13">#REF!</definedName>
    <definedName name="daf32_2">#REF!</definedName>
    <definedName name="daf32_3" localSheetId="9">#REF!</definedName>
    <definedName name="daf32_3" localSheetId="12">#REF!</definedName>
    <definedName name="daf32_3" localSheetId="13">#REF!</definedName>
    <definedName name="daf32_3">#REF!</definedName>
    <definedName name="daf33_2" localSheetId="9">#REF!</definedName>
    <definedName name="daf33_2" localSheetId="12">#REF!</definedName>
    <definedName name="daf33_2" localSheetId="13">#REF!</definedName>
    <definedName name="daf33_2">#REF!</definedName>
    <definedName name="daf33_3" localSheetId="9">#REF!</definedName>
    <definedName name="daf33_3" localSheetId="12">#REF!</definedName>
    <definedName name="daf33_3" localSheetId="13">#REF!</definedName>
    <definedName name="daf33_3">#REF!</definedName>
    <definedName name="DAFA">#REF!</definedName>
    <definedName name="DAFHAR">#N/A</definedName>
    <definedName name="daftar">#REF!</definedName>
    <definedName name="DAFTARSEWA" localSheetId="9">#REF!</definedName>
    <definedName name="DAFTARSEWA" localSheetId="12">#REF!</definedName>
    <definedName name="DAFTARSEWA" localSheetId="14">#REF!</definedName>
    <definedName name="DAFTARSEWA" localSheetId="11">#REF!</definedName>
    <definedName name="DAFTARSEWA" localSheetId="10">#REF!</definedName>
    <definedName name="DAFTARSEWA" localSheetId="7">#REF!</definedName>
    <definedName name="DAFTARSEWA" localSheetId="8">#REF!</definedName>
    <definedName name="DAFTARSEWA" localSheetId="13">#REF!</definedName>
    <definedName name="DAFTARSEWA">#REF!</definedName>
    <definedName name="DAFUP" localSheetId="9">#REF!</definedName>
    <definedName name="DAFUP" localSheetId="12">#REF!</definedName>
    <definedName name="DAFUP" localSheetId="13">#REF!</definedName>
    <definedName name="DAFUP">#REF!</definedName>
    <definedName name="daily">#REF!</definedName>
    <definedName name="dak" localSheetId="9">#REF!</definedName>
    <definedName name="dak" localSheetId="12">#REF!</definedName>
    <definedName name="dak" localSheetId="13">#REF!</definedName>
    <definedName name="dak">#REF!</definedName>
    <definedName name="dan" localSheetId="9">#REF!</definedName>
    <definedName name="dan" localSheetId="12">#REF!</definedName>
    <definedName name="dan" localSheetId="13">#REF!</definedName>
    <definedName name="dan">#REF!</definedName>
    <definedName name="dana">#REF!</definedName>
    <definedName name="dapat" localSheetId="9">#REF!</definedName>
    <definedName name="dapat" localSheetId="12">#REF!</definedName>
    <definedName name="dapat" localSheetId="14">#REF!</definedName>
    <definedName name="dapat" localSheetId="11">#REF!</definedName>
    <definedName name="dapat" localSheetId="10">#REF!</definedName>
    <definedName name="dapat" localSheetId="7">#REF!</definedName>
    <definedName name="dapat" localSheetId="8">#REF!</definedName>
    <definedName name="dapat" localSheetId="13">#REF!</definedName>
    <definedName name="dapat">#REF!</definedName>
    <definedName name="DARULARKOM" localSheetId="9">#REF!</definedName>
    <definedName name="DARULARKOM" localSheetId="12">#REF!</definedName>
    <definedName name="DARULARKOM" localSheetId="13">#REF!</definedName>
    <definedName name="DARULARKOM">#REF!</definedName>
    <definedName name="DASAR">#REF!</definedName>
    <definedName name="DASAR_BAHAN" localSheetId="9">#REF!</definedName>
    <definedName name="DASAR_BAHAN" localSheetId="12">#REF!</definedName>
    <definedName name="DASAR_BAHAN" localSheetId="13">#REF!</definedName>
    <definedName name="DASAR_BAHAN">#REF!</definedName>
    <definedName name="dasaragg">#REF!</definedName>
    <definedName name="dasarprice" localSheetId="9">#REF!</definedName>
    <definedName name="dasarprice" localSheetId="12">#REF!</definedName>
    <definedName name="dasarprice" localSheetId="13">#REF!</definedName>
    <definedName name="dasarprice">#REF!</definedName>
    <definedName name="DAT" localSheetId="9">#REF!,#REF!</definedName>
    <definedName name="DAT" localSheetId="12">#REF!,#REF!</definedName>
    <definedName name="DAT" localSheetId="13">#REF!,#REF!</definedName>
    <definedName name="DAT">#REF!,#REF!</definedName>
    <definedName name="DAT_BQ" localSheetId="9">#REF!</definedName>
    <definedName name="DAT_BQ" localSheetId="12">#REF!</definedName>
    <definedName name="DAT_BQ" localSheetId="14">#REF!</definedName>
    <definedName name="DAT_BQ" localSheetId="11">#REF!</definedName>
    <definedName name="DAT_BQ" localSheetId="10">#REF!</definedName>
    <definedName name="DAT_BQ" localSheetId="7">#REF!</definedName>
    <definedName name="DAT_BQ" localSheetId="8">#REF!</definedName>
    <definedName name="DAT_BQ" localSheetId="13">#REF!</definedName>
    <definedName name="DAT_BQ">#REF!</definedName>
    <definedName name="DATA">#REF!</definedName>
    <definedName name="Data.1">#REF!</definedName>
    <definedName name="Data.2">#REF!</definedName>
    <definedName name="Data.3">#REF!</definedName>
    <definedName name="Data.4">#REF!</definedName>
    <definedName name="Data.5">#REF!</definedName>
    <definedName name="data1" localSheetId="9" hidden="1">#REF!</definedName>
    <definedName name="data1" localSheetId="12" hidden="1">#REF!</definedName>
    <definedName name="data1" localSheetId="13" hidden="1">#REF!</definedName>
    <definedName name="data1" localSheetId="15" hidden="1">#REF!</definedName>
    <definedName name="data1" hidden="1">#REF!</definedName>
    <definedName name="data2" localSheetId="9" hidden="1">#REF!</definedName>
    <definedName name="data2" localSheetId="12" hidden="1">#REF!</definedName>
    <definedName name="data2" localSheetId="13" hidden="1">#REF!</definedName>
    <definedName name="data2" localSheetId="15" hidden="1">#REF!</definedName>
    <definedName name="data2" hidden="1">#REF!</definedName>
    <definedName name="data3" localSheetId="9" hidden="1">#REF!</definedName>
    <definedName name="data3" localSheetId="12" hidden="1">#REF!</definedName>
    <definedName name="data3" localSheetId="13" hidden="1">#REF!</definedName>
    <definedName name="data3" localSheetId="15" hidden="1">#REF!</definedName>
    <definedName name="data3" hidden="1">#REF!</definedName>
    <definedName name="data4" localSheetId="9">#REF!</definedName>
    <definedName name="data4" localSheetId="12">#REF!</definedName>
    <definedName name="data4" localSheetId="13">#REF!</definedName>
    <definedName name="data4">#REF!</definedName>
    <definedName name="_xlnm.Database" localSheetId="9" hidden="1">#REF!</definedName>
    <definedName name="_xlnm.Database" localSheetId="12" hidden="1">#REF!</definedName>
    <definedName name="_xlnm.Database" localSheetId="14" hidden="1">#REF!</definedName>
    <definedName name="_xlnm.Database" localSheetId="11" hidden="1">#REF!</definedName>
    <definedName name="_xlnm.Database" localSheetId="10" hidden="1">#REF!</definedName>
    <definedName name="_xlnm.Database" localSheetId="7" hidden="1">#REF!</definedName>
    <definedName name="_xlnm.Database" localSheetId="8" hidden="1">#REF!</definedName>
    <definedName name="_xlnm.Database" localSheetId="13" hidden="1">#REF!</definedName>
    <definedName name="_xlnm.Database">#REF!</definedName>
    <definedName name="DatabaseCaisson" localSheetId="9">#REF!</definedName>
    <definedName name="DatabaseCaisson" localSheetId="12">#REF!</definedName>
    <definedName name="DatabaseCaisson" localSheetId="13">#REF!</definedName>
    <definedName name="DatabaseCaisson">#REF!</definedName>
    <definedName name="DATACOPY">#REF!</definedName>
    <definedName name="datapenyedia_01">#REF!</definedName>
    <definedName name="datapenyedia01">#REF!</definedName>
    <definedName name="datapenyedia03">#REF!</definedName>
    <definedName name="datapenyedia08">#REF!</definedName>
    <definedName name="DataPivot" localSheetId="9">#REF!</definedName>
    <definedName name="DataPivot" localSheetId="12">#REF!</definedName>
    <definedName name="DataPivot" localSheetId="13">#REF!</definedName>
    <definedName name="DataPivot">#REF!</definedName>
    <definedName name="DATAUPAH">#REF!</definedName>
    <definedName name="dataxx">#REF!</definedName>
    <definedName name="datay">#REF!</definedName>
    <definedName name="datayy">#REF!</definedName>
    <definedName name="Date">#REF!</definedName>
    <definedName name="Date_19">#REF!</definedName>
    <definedName name="date1">#REF!</definedName>
    <definedName name="daunpintukaca">#REF!</definedName>
    <definedName name="daunpintuteak">#REF!</definedName>
    <definedName name="DAX" localSheetId="9">#REF!</definedName>
    <definedName name="DAX" localSheetId="12">#REF!</definedName>
    <definedName name="DAX" localSheetId="14">#REF!</definedName>
    <definedName name="DAX" localSheetId="11">#REF!</definedName>
    <definedName name="DAX" localSheetId="10">#REF!</definedName>
    <definedName name="DAX" localSheetId="7">#REF!</definedName>
    <definedName name="DAX" localSheetId="8">#REF!</definedName>
    <definedName name="DAX" localSheetId="13">#REF!</definedName>
    <definedName name="DAX">#REF!</definedName>
    <definedName name="DAY">#REF!</definedName>
    <definedName name="daywork">#REF!</definedName>
    <definedName name="DAYWORKS">#REF!</definedName>
    <definedName name="db">#REF!</definedName>
    <definedName name="db.initial">#REF!</definedName>
    <definedName name="db.unit.rate">#REF!</definedName>
    <definedName name="Dbasecaisson" localSheetId="9">#REF!</definedName>
    <definedName name="Dbasecaisson" localSheetId="12">#REF!</definedName>
    <definedName name="Dbasecaisson" localSheetId="13">#REF!</definedName>
    <definedName name="Dbasecaisson">#REF!</definedName>
    <definedName name="Dbc" localSheetId="9">#REF!</definedName>
    <definedName name="Dbc" localSheetId="12">#REF!</definedName>
    <definedName name="Dbc" localSheetId="13">#REF!</definedName>
    <definedName name="Dbc">#REF!</definedName>
    <definedName name="dbd" localSheetId="9">#REF!</definedName>
    <definedName name="dbd" localSheetId="12">#REF!</definedName>
    <definedName name="dbd" localSheetId="13">#REF!</definedName>
    <definedName name="dbd">#REF!</definedName>
    <definedName name="dbdssfn">#N/A</definedName>
    <definedName name="dbf">#REF!</definedName>
    <definedName name="dbjtul">#REF!</definedName>
    <definedName name="dbtkali">#REF!</definedName>
    <definedName name="DBX" localSheetId="9">#REF!</definedName>
    <definedName name="DBX" localSheetId="12">#REF!</definedName>
    <definedName name="DBX" localSheetId="14">#REF!</definedName>
    <definedName name="DBX" localSheetId="11">#REF!</definedName>
    <definedName name="DBX" localSheetId="10">#REF!</definedName>
    <definedName name="DBX" localSheetId="7">#REF!</definedName>
    <definedName name="DBX" localSheetId="8">#REF!</definedName>
    <definedName name="DBX" localSheetId="13">#REF!</definedName>
    <definedName name="DBX">#REF!</definedName>
    <definedName name="DC" localSheetId="9">#REF!</definedName>
    <definedName name="DC" localSheetId="12">#REF!</definedName>
    <definedName name="DC" localSheetId="13">#REF!</definedName>
    <definedName name="DC">#REF!</definedName>
    <definedName name="dc2.5" localSheetId="9">#REF!</definedName>
    <definedName name="dc2.5" localSheetId="12">#REF!</definedName>
    <definedName name="dc2.5" localSheetId="13">#REF!</definedName>
    <definedName name="dc2.5">#REF!</definedName>
    <definedName name="dc3_">#REF!</definedName>
    <definedName name="DCDCDC" localSheetId="9">#REF!</definedName>
    <definedName name="DCDCDC" localSheetId="12">#REF!</definedName>
    <definedName name="DCDCDC" localSheetId="13">#REF!</definedName>
    <definedName name="DCDCDC">#REF!</definedName>
    <definedName name="DCX" localSheetId="9">#REF!</definedName>
    <definedName name="DCX" localSheetId="12">#REF!</definedName>
    <definedName name="DCX" localSheetId="14">#REF!</definedName>
    <definedName name="DCX" localSheetId="11">#REF!</definedName>
    <definedName name="DCX" localSheetId="10">#REF!</definedName>
    <definedName name="DCX" localSheetId="7">#REF!</definedName>
    <definedName name="DCX" localSheetId="8">#REF!</definedName>
    <definedName name="DCX" localSheetId="13">#REF!</definedName>
    <definedName name="DCX">#REF!</definedName>
    <definedName name="DD">#REF!</definedName>
    <definedName name="dd1pnc">#REF!</definedName>
    <definedName name="dd1pvl">#REF!</definedName>
    <definedName name="dd1x2">#REF!</definedName>
    <definedName name="dd3pctnc">#REF!</definedName>
    <definedName name="dd3pctvl">#REF!</definedName>
    <definedName name="dd3plmvl">#REF!</definedName>
    <definedName name="dd3pnc">#REF!</definedName>
    <definedName name="dd3pvl">#REF!</definedName>
    <definedName name="DDD" localSheetId="9">#REF!</definedName>
    <definedName name="DDD" localSheetId="12">#REF!</definedName>
    <definedName name="DDD" localSheetId="14">#REF!</definedName>
    <definedName name="DDD" localSheetId="11">#REF!</definedName>
    <definedName name="DDD" localSheetId="10">#REF!</definedName>
    <definedName name="DDD" localSheetId="7">#REF!</definedName>
    <definedName name="DDD" localSheetId="8">#REF!</definedName>
    <definedName name="DDD" localSheetId="13">#REF!</definedName>
    <definedName name="DDD">#REF!</definedName>
    <definedName name="ddddd" localSheetId="9">#REF!</definedName>
    <definedName name="ddddd" localSheetId="12">#REF!</definedName>
    <definedName name="ddddd" localSheetId="13">#REF!</definedName>
    <definedName name="ddddd">#REF!</definedName>
    <definedName name="dddddd">{"'A'!$A$1:$W$63"}</definedName>
    <definedName name="DDFDD" localSheetId="9">#REF!</definedName>
    <definedName name="DDFDD" localSheetId="12">#REF!</definedName>
    <definedName name="DDFDD" localSheetId="13">#REF!</definedName>
    <definedName name="DDFDD">#REF!</definedName>
    <definedName name="ddg" localSheetId="9">#REF!</definedName>
    <definedName name="ddg" localSheetId="12">#REF!</definedName>
    <definedName name="ddg" localSheetId="13">#REF!</definedName>
    <definedName name="ddg">#REF!</definedName>
    <definedName name="ddhtnc">#REF!</definedName>
    <definedName name="ddhtvl">#REF!</definedName>
    <definedName name="ddt2nc">#REF!</definedName>
    <definedName name="ddt2vl">#REF!</definedName>
    <definedName name="ddtd3pnc">#REF!</definedName>
    <definedName name="ddtt1pnc">#REF!</definedName>
    <definedName name="ddtt1pvl">#REF!</definedName>
    <definedName name="ddtt3pnc">#REF!</definedName>
    <definedName name="ddtt3pvl">#REF!</definedName>
    <definedName name="DDX" localSheetId="9">#REF!</definedName>
    <definedName name="DDX" localSheetId="12">#REF!</definedName>
    <definedName name="DDX" localSheetId="14">#REF!</definedName>
    <definedName name="DDX" localSheetId="11">#REF!</definedName>
    <definedName name="DDX" localSheetId="10">#REF!</definedName>
    <definedName name="DDX" localSheetId="7">#REF!</definedName>
    <definedName name="DDX" localSheetId="8">#REF!</definedName>
    <definedName name="DDX" localSheetId="13">#REF!</definedName>
    <definedName name="DDX">#REF!</definedName>
    <definedName name="de">#REF!</definedName>
    <definedName name="dea">#REF!</definedName>
    <definedName name="DEAQ">#REF!</definedName>
    <definedName name="DEAZ">#REF!</definedName>
    <definedName name="Debu_batu">#REF!</definedName>
    <definedName name="debuilding" localSheetId="9">#REF!</definedName>
    <definedName name="debuilding" localSheetId="12">#REF!</definedName>
    <definedName name="debuilding" localSheetId="13">#REF!</definedName>
    <definedName name="debuilding">#REF!</definedName>
    <definedName name="Deckslab316" localSheetId="9">#REF!</definedName>
    <definedName name="Deckslab316" localSheetId="12">#REF!</definedName>
    <definedName name="Deckslab316" localSheetId="14">#REF!</definedName>
    <definedName name="Deckslab316" localSheetId="11">#REF!</definedName>
    <definedName name="Deckslab316" localSheetId="10">#REF!</definedName>
    <definedName name="Deckslab316" localSheetId="7">#REF!</definedName>
    <definedName name="Deckslab316" localSheetId="8">#REF!</definedName>
    <definedName name="Deckslab316" localSheetId="13">#REF!</definedName>
    <definedName name="Deckslab316">#REF!</definedName>
    <definedName name="Deckslab400" localSheetId="9">#REF!</definedName>
    <definedName name="Deckslab400" localSheetId="12">#REF!</definedName>
    <definedName name="Deckslab400" localSheetId="14">#REF!</definedName>
    <definedName name="Deckslab400" localSheetId="11">#REF!</definedName>
    <definedName name="Deckslab400" localSheetId="10">#REF!</definedName>
    <definedName name="Deckslab400" localSheetId="7">#REF!</definedName>
    <definedName name="Deckslab400" localSheetId="8">#REF!</definedName>
    <definedName name="Deckslab400" localSheetId="13">#REF!</definedName>
    <definedName name="Deckslab400">#REF!</definedName>
    <definedName name="deconcrete" localSheetId="9">#REF!</definedName>
    <definedName name="deconcrete" localSheetId="12">#REF!</definedName>
    <definedName name="deconcrete" localSheetId="13">#REF!</definedName>
    <definedName name="deconcrete">#REF!</definedName>
    <definedName name="DEDE">#REF!</definedName>
    <definedName name="def" localSheetId="9">#REF!</definedName>
    <definedName name="def" localSheetId="12">#REF!</definedName>
    <definedName name="def" localSheetId="13">#REF!</definedName>
    <definedName name="def">#REF!</definedName>
    <definedName name="DEFFGB">#N/A</definedName>
    <definedName name="DEHA">#REF!</definedName>
    <definedName name="Dekor" localSheetId="9">#REF!</definedName>
    <definedName name="Dekor" localSheetId="12">#REF!</definedName>
    <definedName name="Dekor" localSheetId="13">#REF!</definedName>
    <definedName name="Dekor">#REF!</definedName>
    <definedName name="dekplang" localSheetId="9">#REF!</definedName>
    <definedName name="dekplang" localSheetId="12">#REF!</definedName>
    <definedName name="dekplang" localSheetId="13">#REF!</definedName>
    <definedName name="dekplang">#REF!</definedName>
    <definedName name="demansory" localSheetId="9">#REF!</definedName>
    <definedName name="demansory" localSheetId="12">#REF!</definedName>
    <definedName name="demansory" localSheetId="13">#REF!</definedName>
    <definedName name="demansory">#REF!</definedName>
    <definedName name="dempul">#REF!</definedName>
    <definedName name="dempul_1">#REF!</definedName>
    <definedName name="Dempul_kayu">#REF!</definedName>
    <definedName name="dempulplastik">#REF!</definedName>
    <definedName name="deosa">#REF!</definedName>
    <definedName name="depan">#N/A</definedName>
    <definedName name="DEPO" localSheetId="9">#REF!</definedName>
    <definedName name="DEPO" localSheetId="12">#REF!</definedName>
    <definedName name="DEPO" localSheetId="13">#REF!</definedName>
    <definedName name="DEPO">#REF!</definedName>
    <definedName name="der">#N/A</definedName>
    <definedName name="DERA">#REF!</definedName>
    <definedName name="des">#REF!</definedName>
    <definedName name="DESA">#REF!</definedName>
    <definedName name="DESEMBER">#REF!</definedName>
    <definedName name="desi">#REF!</definedName>
    <definedName name="DESIGN" localSheetId="9">#REF!</definedName>
    <definedName name="DESIGN" localSheetId="12">#REF!</definedName>
    <definedName name="DESIGN" localSheetId="13">#REF!</definedName>
    <definedName name="DESIGN">#REF!</definedName>
    <definedName name="design2" localSheetId="9">#REF!</definedName>
    <definedName name="design2" localSheetId="12">#REF!</definedName>
    <definedName name="design2" localSheetId="13">#REF!</definedName>
    <definedName name="design2">#REF!</definedName>
    <definedName name="desimal" localSheetId="9">#REF!</definedName>
    <definedName name="desimal" localSheetId="12">#REF!</definedName>
    <definedName name="desimal" localSheetId="13">#REF!</definedName>
    <definedName name="desimal">#REF!</definedName>
    <definedName name="DESRP" localSheetId="9">#REF!</definedName>
    <definedName name="DESRP" localSheetId="12">#REF!</definedName>
    <definedName name="DESRP" localSheetId="13">#REF!</definedName>
    <definedName name="DESRP">#REF!</definedName>
    <definedName name="dess" localSheetId="9">#REF!</definedName>
    <definedName name="dess" localSheetId="12">#REF!</definedName>
    <definedName name="dess" localSheetId="13">#REF!</definedName>
    <definedName name="dess">#REF!</definedName>
    <definedName name="DESU" localSheetId="9">#REF!</definedName>
    <definedName name="DESU" localSheetId="12">#REF!</definedName>
    <definedName name="DESU" localSheetId="13">#REF!</definedName>
    <definedName name="DESU">#REF!</definedName>
    <definedName name="DESUP" localSheetId="9">#REF!</definedName>
    <definedName name="DESUP" localSheetId="12">#REF!</definedName>
    <definedName name="DESUP" localSheetId="13">#REF!</definedName>
    <definedName name="DESUP">#REF!</definedName>
    <definedName name="detail13">#REF!</definedName>
    <definedName name="detail14">#REF!</definedName>
    <definedName name="detail16a">#REF!</definedName>
    <definedName name="detail2">#REF!</definedName>
    <definedName name="detail4">#REF!</definedName>
    <definedName name="detail7">#REF!</definedName>
    <definedName name="detail9">#REF!</definedName>
    <definedName name="detib2100" localSheetId="9">#REF!</definedName>
    <definedName name="detib2100" localSheetId="12">#REF!</definedName>
    <definedName name="detib2100" localSheetId="14">#REF!</definedName>
    <definedName name="detib2100" localSheetId="11">#REF!</definedName>
    <definedName name="detib2100" localSheetId="10">#REF!</definedName>
    <definedName name="detib2100" localSheetId="7">#REF!</definedName>
    <definedName name="detib2100" localSheetId="8">#REF!</definedName>
    <definedName name="detib2100" localSheetId="13">#REF!</definedName>
    <definedName name="detib2100">#REF!</definedName>
    <definedName name="detib2120" localSheetId="9">#REF!</definedName>
    <definedName name="detib2120" localSheetId="12">#REF!</definedName>
    <definedName name="detib2120" localSheetId="14">#REF!</definedName>
    <definedName name="detib2120" localSheetId="11">#REF!</definedName>
    <definedName name="detib2120" localSheetId="10">#REF!</definedName>
    <definedName name="detib2120" localSheetId="7">#REF!</definedName>
    <definedName name="detib2120" localSheetId="8">#REF!</definedName>
    <definedName name="detib2120" localSheetId="13">#REF!</definedName>
    <definedName name="detib2120">#REF!</definedName>
    <definedName name="detib250" localSheetId="9">#REF!</definedName>
    <definedName name="detib250" localSheetId="12">#REF!</definedName>
    <definedName name="detib250" localSheetId="14">#REF!</definedName>
    <definedName name="detib250" localSheetId="11">#REF!</definedName>
    <definedName name="detib250" localSheetId="10">#REF!</definedName>
    <definedName name="detib250" localSheetId="7">#REF!</definedName>
    <definedName name="detib250" localSheetId="8">#REF!</definedName>
    <definedName name="detib250" localSheetId="13">#REF!</definedName>
    <definedName name="detib250">#REF!</definedName>
    <definedName name="detib260" localSheetId="9">#REF!</definedName>
    <definedName name="detib260" localSheetId="12">#REF!</definedName>
    <definedName name="detib260" localSheetId="14">#REF!</definedName>
    <definedName name="detib260" localSheetId="11">#REF!</definedName>
    <definedName name="detib260" localSheetId="10">#REF!</definedName>
    <definedName name="detib260" localSheetId="7">#REF!</definedName>
    <definedName name="detib260" localSheetId="8">#REF!</definedName>
    <definedName name="detib260" localSheetId="13">#REF!</definedName>
    <definedName name="detib260">#REF!</definedName>
    <definedName name="detib280" localSheetId="9">#REF!</definedName>
    <definedName name="detib280" localSheetId="12">#REF!</definedName>
    <definedName name="detib280" localSheetId="14">#REF!</definedName>
    <definedName name="detib280" localSheetId="11">#REF!</definedName>
    <definedName name="detib280" localSheetId="10">#REF!</definedName>
    <definedName name="detib280" localSheetId="7">#REF!</definedName>
    <definedName name="detib280" localSheetId="8">#REF!</definedName>
    <definedName name="detib280" localSheetId="13">#REF!</definedName>
    <definedName name="detib280">#REF!</definedName>
    <definedName name="devisi1">#REF!</definedName>
    <definedName name="devisi2">#REF!</definedName>
    <definedName name="devisi3">#REF!</definedName>
    <definedName name="devisi4">#REF!</definedName>
    <definedName name="devisi5">#REF!</definedName>
    <definedName name="devisi6">#REF!</definedName>
    <definedName name="devisi7">#REF!</definedName>
    <definedName name="devisi8">#REF!</definedName>
    <definedName name="dewa" localSheetId="9">#REF!</definedName>
    <definedName name="dewa" localSheetId="12">#REF!</definedName>
    <definedName name="dewa" localSheetId="13">#REF!</definedName>
    <definedName name="dewa">#REF!</definedName>
    <definedName name="DEWATERING">#REF!</definedName>
    <definedName name="dewi2" localSheetId="9">#REF!</definedName>
    <definedName name="dewi2" localSheetId="12">#REF!</definedName>
    <definedName name="dewi2" localSheetId="13">#REF!</definedName>
    <definedName name="dewi2">#REF!</definedName>
    <definedName name="dewi6" localSheetId="9">#REF!</definedName>
    <definedName name="dewi6" localSheetId="12">#REF!</definedName>
    <definedName name="dewi6" localSheetId="13">#REF!</definedName>
    <definedName name="dewi6">#REF!</definedName>
    <definedName name="df">#REF!</definedName>
    <definedName name="dfasdf" localSheetId="9">#REF!</definedName>
    <definedName name="dfasdf" localSheetId="12">#REF!</definedName>
    <definedName name="dfasdf" localSheetId="13">#REF!</definedName>
    <definedName name="dfasdf">#REF!</definedName>
    <definedName name="DFBCBZ">#N/A</definedName>
    <definedName name="DFBT" localSheetId="9">#REF!</definedName>
    <definedName name="DFBT" localSheetId="12">#REF!</definedName>
    <definedName name="DFBT" localSheetId="13">#REF!</definedName>
    <definedName name="DFBT">#REF!</definedName>
    <definedName name="DFDF" localSheetId="9">#REF!</definedName>
    <definedName name="DFDF" localSheetId="12">#REF!</definedName>
    <definedName name="DFDF" localSheetId="13">#REF!</definedName>
    <definedName name="DFDF">#REF!</definedName>
    <definedName name="dfdtfa" localSheetId="9">#REF!</definedName>
    <definedName name="dfdtfa" localSheetId="12">#REF!</definedName>
    <definedName name="dfdtfa" localSheetId="13">#REF!</definedName>
    <definedName name="dfdtfa">#REF!</definedName>
    <definedName name="dfg" localSheetId="9">#REF!</definedName>
    <definedName name="dfg" localSheetId="12">#REF!</definedName>
    <definedName name="dfg" localSheetId="13">#REF!</definedName>
    <definedName name="dfg">#REF!</definedName>
    <definedName name="dfmcoa" localSheetId="9">#REF!</definedName>
    <definedName name="dfmcoa" localSheetId="12">#REF!</definedName>
    <definedName name="dfmcoa" localSheetId="13">#REF!</definedName>
    <definedName name="dfmcoa">#REF!</definedName>
    <definedName name="DFTANS">#REF!</definedName>
    <definedName name="dg">#REF!</definedName>
    <definedName name="dgk" localSheetId="9">#REF!</definedName>
    <definedName name="dgk" localSheetId="12">#REF!</definedName>
    <definedName name="dgk" localSheetId="13">#REF!</definedName>
    <definedName name="dgk">#REF!</definedName>
    <definedName name="DGM">#REF!</definedName>
    <definedName name="dgnc" localSheetId="9">#REF!</definedName>
    <definedName name="dgnc" localSheetId="12">#REF!</definedName>
    <definedName name="dgnc" localSheetId="13">#REF!</definedName>
    <definedName name="dgnc">#REF!</definedName>
    <definedName name="DGTH">#REF!</definedName>
    <definedName name="DGTH1">#REF!</definedName>
    <definedName name="dgth2">#REF!</definedName>
    <definedName name="DGTR">#REF!</definedName>
    <definedName name="dgvl" localSheetId="9">#REF!</definedName>
    <definedName name="dgvl" localSheetId="12">#REF!</definedName>
    <definedName name="dgvl" localSheetId="13">#REF!</definedName>
    <definedName name="dgvl">#REF!</definedName>
    <definedName name="DGVL1">#REF!</definedName>
    <definedName name="DGVT">#REF!</definedName>
    <definedName name="dharga">#REF!</definedName>
    <definedName name="dhreje">#N/A</definedName>
    <definedName name="DHS">#REF!</definedName>
    <definedName name="di">#REF!</definedName>
    <definedName name="DI_1" localSheetId="9">#REF!</definedName>
    <definedName name="DI_1" localSheetId="12">#REF!</definedName>
    <definedName name="DI_1" localSheetId="13">#REF!</definedName>
    <definedName name="DI_1">#REF!</definedName>
    <definedName name="DI_10" localSheetId="9">#REF!</definedName>
    <definedName name="DI_10" localSheetId="12">#REF!</definedName>
    <definedName name="DI_10" localSheetId="13">#REF!</definedName>
    <definedName name="DI_10">#REF!</definedName>
    <definedName name="DI_11" localSheetId="9">#REF!</definedName>
    <definedName name="DI_11" localSheetId="12">#REF!</definedName>
    <definedName name="DI_11" localSheetId="13">#REF!</definedName>
    <definedName name="DI_11">#REF!</definedName>
    <definedName name="DI_12" localSheetId="9">#REF!</definedName>
    <definedName name="DI_12" localSheetId="12">#REF!</definedName>
    <definedName name="DI_12" localSheetId="13">#REF!</definedName>
    <definedName name="DI_12">#REF!</definedName>
    <definedName name="DI_13" localSheetId="9">#REF!</definedName>
    <definedName name="DI_13" localSheetId="12">#REF!</definedName>
    <definedName name="DI_13" localSheetId="13">#REF!</definedName>
    <definedName name="DI_13">#REF!</definedName>
    <definedName name="DI_2" localSheetId="9">#REF!</definedName>
    <definedName name="DI_2" localSheetId="12">#REF!</definedName>
    <definedName name="DI_2" localSheetId="13">#REF!</definedName>
    <definedName name="DI_2">#REF!</definedName>
    <definedName name="DI_3" localSheetId="9">#REF!</definedName>
    <definedName name="DI_3" localSheetId="12">#REF!</definedName>
    <definedName name="DI_3" localSheetId="13">#REF!</definedName>
    <definedName name="DI_3">#REF!</definedName>
    <definedName name="DI_4" localSheetId="9">#REF!</definedName>
    <definedName name="DI_4" localSheetId="12">#REF!</definedName>
    <definedName name="DI_4" localSheetId="13">#REF!</definedName>
    <definedName name="DI_4">#REF!</definedName>
    <definedName name="DI_5" localSheetId="9">#REF!</definedName>
    <definedName name="DI_5" localSheetId="12">#REF!</definedName>
    <definedName name="DI_5" localSheetId="13">#REF!</definedName>
    <definedName name="DI_5">#REF!</definedName>
    <definedName name="DI_6" localSheetId="9">#REF!</definedName>
    <definedName name="DI_6" localSheetId="12">#REF!</definedName>
    <definedName name="DI_6" localSheetId="13">#REF!</definedName>
    <definedName name="DI_6">#REF!</definedName>
    <definedName name="DI_7" localSheetId="9">#REF!</definedName>
    <definedName name="DI_7" localSheetId="12">#REF!</definedName>
    <definedName name="DI_7" localSheetId="13">#REF!</definedName>
    <definedName name="DI_7">#REF!</definedName>
    <definedName name="DI_8" localSheetId="9">#REF!</definedName>
    <definedName name="DI_8" localSheetId="12">#REF!</definedName>
    <definedName name="DI_8" localSheetId="13">#REF!</definedName>
    <definedName name="DI_8">#REF!</definedName>
    <definedName name="DI_9" localSheetId="9">#REF!</definedName>
    <definedName name="DI_9" localSheetId="12">#REF!</definedName>
    <definedName name="DI_9" localSheetId="13">#REF!</definedName>
    <definedName name="DI_9">#REF!</definedName>
    <definedName name="dia.10" localSheetId="9">#REF!</definedName>
    <definedName name="dia.10" localSheetId="12">#REF!</definedName>
    <definedName name="dia.10" localSheetId="13">#REF!</definedName>
    <definedName name="dia.10">#REF!</definedName>
    <definedName name="dia.12" localSheetId="9">#REF!</definedName>
    <definedName name="dia.12" localSheetId="12">#REF!</definedName>
    <definedName name="dia.12" localSheetId="13">#REF!</definedName>
    <definedName name="dia.12">#REF!</definedName>
    <definedName name="dia.13" localSheetId="9">#REF!</definedName>
    <definedName name="dia.13" localSheetId="12">#REF!</definedName>
    <definedName name="dia.13" localSheetId="13">#REF!</definedName>
    <definedName name="dia.13">#REF!</definedName>
    <definedName name="dia.16" localSheetId="9">#REF!</definedName>
    <definedName name="dia.16" localSheetId="12">#REF!</definedName>
    <definedName name="dia.16" localSheetId="13">#REF!</definedName>
    <definedName name="dia.16">#REF!</definedName>
    <definedName name="dia.8" localSheetId="9">#REF!</definedName>
    <definedName name="dia.8" localSheetId="12">#REF!</definedName>
    <definedName name="dia.8" localSheetId="13">#REF!</definedName>
    <definedName name="dia.8">#REF!</definedName>
    <definedName name="DIAN">#REF!</definedName>
    <definedName name="Diapragma316" localSheetId="9">#REF!</definedName>
    <definedName name="Diapragma316" localSheetId="12">#REF!</definedName>
    <definedName name="Diapragma316" localSheetId="14">#REF!</definedName>
    <definedName name="Diapragma316" localSheetId="11">#REF!</definedName>
    <definedName name="Diapragma316" localSheetId="10">#REF!</definedName>
    <definedName name="Diapragma316" localSheetId="7">#REF!</definedName>
    <definedName name="Diapragma316" localSheetId="8">#REF!</definedName>
    <definedName name="Diapragma316" localSheetId="13">#REF!</definedName>
    <definedName name="Diapragma316">#REF!</definedName>
    <definedName name="Diapragma400" localSheetId="9">#REF!</definedName>
    <definedName name="Diapragma400" localSheetId="12">#REF!</definedName>
    <definedName name="Diapragma400" localSheetId="14">#REF!</definedName>
    <definedName name="Diapragma400" localSheetId="11">#REF!</definedName>
    <definedName name="Diapragma400" localSheetId="10">#REF!</definedName>
    <definedName name="Diapragma400" localSheetId="7">#REF!</definedName>
    <definedName name="Diapragma400" localSheetId="8">#REF!</definedName>
    <definedName name="Diapragma400" localSheetId="13">#REF!</definedName>
    <definedName name="Diapragma400">#REF!</definedName>
    <definedName name="diapragma405" localSheetId="9">#REF!</definedName>
    <definedName name="diapragma405" localSheetId="12">#REF!</definedName>
    <definedName name="diapragma405" localSheetId="14">#REF!</definedName>
    <definedName name="diapragma405" localSheetId="11">#REF!</definedName>
    <definedName name="diapragma405" localSheetId="10">#REF!</definedName>
    <definedName name="diapragma405" localSheetId="7">#REF!</definedName>
    <definedName name="diapragma405" localSheetId="8">#REF!</definedName>
    <definedName name="diapragma405" localSheetId="13">#REF!</definedName>
    <definedName name="diapragma405">#REF!</definedName>
    <definedName name="dibuat">#REF!</definedName>
    <definedName name="diesel_hammer" localSheetId="9">#REF!</definedName>
    <definedName name="diesel_hammer" localSheetId="12">#REF!</definedName>
    <definedName name="diesel_hammer" localSheetId="14">#REF!</definedName>
    <definedName name="diesel_hammer" localSheetId="11">#REF!</definedName>
    <definedName name="diesel_hammer" localSheetId="10">#REF!</definedName>
    <definedName name="diesel_hammer" localSheetId="7">#REF!</definedName>
    <definedName name="diesel_hammer" localSheetId="8">#REF!</definedName>
    <definedName name="diesel_hammer" localSheetId="13">#REF!</definedName>
    <definedName name="Diesel_Hammer">#REF!</definedName>
    <definedName name="diffuser" localSheetId="9">#REF!</definedName>
    <definedName name="diffuser" localSheetId="12">#REF!</definedName>
    <definedName name="diffuser" localSheetId="13">#REF!</definedName>
    <definedName name="diffuser">#REF!</definedName>
    <definedName name="DIGIT" localSheetId="9">#REF!</definedName>
    <definedName name="DIGIT" localSheetId="12">#REF!</definedName>
    <definedName name="DIGIT" localSheetId="13">#REF!</definedName>
    <definedName name="DIGIT">#REF!</definedName>
    <definedName name="Digit2" localSheetId="9">#REF!</definedName>
    <definedName name="Digit2" localSheetId="12">#REF!</definedName>
    <definedName name="Digit2" localSheetId="13">#REF!</definedName>
    <definedName name="Digit2">#REF!</definedName>
    <definedName name="dihitung">#REF!</definedName>
    <definedName name="DII_1" localSheetId="9">#REF!</definedName>
    <definedName name="DII_1" localSheetId="12">#REF!</definedName>
    <definedName name="DII_1" localSheetId="13">#REF!</definedName>
    <definedName name="DII_1">#REF!</definedName>
    <definedName name="DII_10" localSheetId="9">#REF!</definedName>
    <definedName name="DII_10" localSheetId="12">#REF!</definedName>
    <definedName name="DII_10" localSheetId="13">#REF!</definedName>
    <definedName name="DII_10">#REF!</definedName>
    <definedName name="DII_11" localSheetId="9">#REF!</definedName>
    <definedName name="DII_11" localSheetId="12">#REF!</definedName>
    <definedName name="DII_11" localSheetId="13">#REF!</definedName>
    <definedName name="DII_11">#REF!</definedName>
    <definedName name="DII_12" localSheetId="9">#REF!</definedName>
    <definedName name="DII_12" localSheetId="12">#REF!</definedName>
    <definedName name="DII_12" localSheetId="13">#REF!</definedName>
    <definedName name="DII_12">#REF!</definedName>
    <definedName name="DII_13" localSheetId="9">#REF!</definedName>
    <definedName name="DII_13" localSheetId="12">#REF!</definedName>
    <definedName name="DII_13" localSheetId="13">#REF!</definedName>
    <definedName name="DII_13">#REF!</definedName>
    <definedName name="DII_2" localSheetId="9">#REF!</definedName>
    <definedName name="DII_2" localSheetId="12">#REF!</definedName>
    <definedName name="DII_2" localSheetId="13">#REF!</definedName>
    <definedName name="DII_2">#REF!</definedName>
    <definedName name="DII_3" localSheetId="9">#REF!</definedName>
    <definedName name="DII_3" localSheetId="12">#REF!</definedName>
    <definedName name="DII_3" localSheetId="13">#REF!</definedName>
    <definedName name="DII_3">#REF!</definedName>
    <definedName name="DII_4" localSheetId="9">#REF!</definedName>
    <definedName name="DII_4" localSheetId="12">#REF!</definedName>
    <definedName name="DII_4" localSheetId="13">#REF!</definedName>
    <definedName name="DII_4">#REF!</definedName>
    <definedName name="DII_5" localSheetId="9">#REF!</definedName>
    <definedName name="DII_5" localSheetId="12">#REF!</definedName>
    <definedName name="DII_5" localSheetId="13">#REF!</definedName>
    <definedName name="DII_5">#REF!</definedName>
    <definedName name="DII_6" localSheetId="9">#REF!</definedName>
    <definedName name="DII_6" localSheetId="12">#REF!</definedName>
    <definedName name="DII_6" localSheetId="13">#REF!</definedName>
    <definedName name="DII_6">#REF!</definedName>
    <definedName name="DII_7" localSheetId="9">#REF!</definedName>
    <definedName name="DII_7" localSheetId="12">#REF!</definedName>
    <definedName name="DII_7" localSheetId="13">#REF!</definedName>
    <definedName name="DII_7">#REF!</definedName>
    <definedName name="DII_8" localSheetId="9">#REF!</definedName>
    <definedName name="DII_8" localSheetId="12">#REF!</definedName>
    <definedName name="DII_8" localSheetId="13">#REF!</definedName>
    <definedName name="DII_8">#REF!</definedName>
    <definedName name="DII_9" localSheetId="9">#REF!</definedName>
    <definedName name="DII_9" localSheetId="12">#REF!</definedName>
    <definedName name="DII_9" localSheetId="13">#REF!</definedName>
    <definedName name="DII_9">#REF!</definedName>
    <definedName name="DIII_1" localSheetId="9">#REF!</definedName>
    <definedName name="DIII_1" localSheetId="12">#REF!</definedName>
    <definedName name="DIII_1" localSheetId="13">#REF!</definedName>
    <definedName name="DIII_1">#REF!</definedName>
    <definedName name="DIII_10" localSheetId="9">#REF!</definedName>
    <definedName name="DIII_10" localSheetId="12">#REF!</definedName>
    <definedName name="DIII_10" localSheetId="13">#REF!</definedName>
    <definedName name="DIII_10">#REF!</definedName>
    <definedName name="DIII_11" localSheetId="9">#REF!</definedName>
    <definedName name="DIII_11" localSheetId="12">#REF!</definedName>
    <definedName name="DIII_11" localSheetId="13">#REF!</definedName>
    <definedName name="DIII_11">#REF!</definedName>
    <definedName name="DIII_12" localSheetId="9">#REF!</definedName>
    <definedName name="DIII_12" localSheetId="12">#REF!</definedName>
    <definedName name="DIII_12" localSheetId="13">#REF!</definedName>
    <definedName name="DIII_12">#REF!</definedName>
    <definedName name="DIII_13" localSheetId="9">#REF!</definedName>
    <definedName name="DIII_13" localSheetId="12">#REF!</definedName>
    <definedName name="DIII_13" localSheetId="13">#REF!</definedName>
    <definedName name="DIII_13">#REF!</definedName>
    <definedName name="DIII_2" localSheetId="9">#REF!</definedName>
    <definedName name="DIII_2" localSheetId="12">#REF!</definedName>
    <definedName name="DIII_2" localSheetId="13">#REF!</definedName>
    <definedName name="DIII_2">#REF!</definedName>
    <definedName name="DIII_3" localSheetId="9">#REF!</definedName>
    <definedName name="DIII_3" localSheetId="12">#REF!</definedName>
    <definedName name="DIII_3" localSheetId="13">#REF!</definedName>
    <definedName name="DIII_3">#REF!</definedName>
    <definedName name="DIII_4" localSheetId="9">#REF!</definedName>
    <definedName name="DIII_4" localSheetId="12">#REF!</definedName>
    <definedName name="DIII_4" localSheetId="13">#REF!</definedName>
    <definedName name="DIII_4">#REF!</definedName>
    <definedName name="DIII_5" localSheetId="9">#REF!</definedName>
    <definedName name="DIII_5" localSheetId="12">#REF!</definedName>
    <definedName name="DIII_5" localSheetId="13">#REF!</definedName>
    <definedName name="DIII_5">#REF!</definedName>
    <definedName name="DIII_6" localSheetId="9">#REF!</definedName>
    <definedName name="DIII_6" localSheetId="12">#REF!</definedName>
    <definedName name="DIII_6" localSheetId="13">#REF!</definedName>
    <definedName name="DIII_6">#REF!</definedName>
    <definedName name="DIII_7" localSheetId="9">#REF!</definedName>
    <definedName name="DIII_7" localSheetId="12">#REF!</definedName>
    <definedName name="DIII_7" localSheetId="13">#REF!</definedName>
    <definedName name="DIII_7">#REF!</definedName>
    <definedName name="DIII_8" localSheetId="9">#REF!</definedName>
    <definedName name="DIII_8" localSheetId="12">#REF!</definedName>
    <definedName name="DIII_8" localSheetId="13">#REF!</definedName>
    <definedName name="DIII_8">#REF!</definedName>
    <definedName name="DIII_9" localSheetId="9">#REF!</definedName>
    <definedName name="DIII_9" localSheetId="12">#REF!</definedName>
    <definedName name="DIII_9" localSheetId="13">#REF!</definedName>
    <definedName name="DIII_9">#REF!</definedName>
    <definedName name="DIL120_" localSheetId="9">#REF!</definedName>
    <definedName name="DIL120_" localSheetId="12">#REF!</definedName>
    <definedName name="DIL120_" localSheetId="13">#REF!</definedName>
    <definedName name="DIL120_">#REF!</definedName>
    <definedName name="DIL2120_" localSheetId="9">#REF!</definedName>
    <definedName name="DIL2120_" localSheetId="12">#REF!</definedName>
    <definedName name="DIL2120_" localSheetId="13">#REF!</definedName>
    <definedName name="DIL2120_">#REF!</definedName>
    <definedName name="DILD100" localSheetId="9">#REF!</definedName>
    <definedName name="DILD100" localSheetId="12">#REF!</definedName>
    <definedName name="DILD100" localSheetId="13">#REF!</definedName>
    <definedName name="DILD100">#REF!</definedName>
    <definedName name="DILD1100" localSheetId="9">#REF!</definedName>
    <definedName name="DILD1100" localSheetId="12">#REF!</definedName>
    <definedName name="DILD1100" localSheetId="13">#REF!</definedName>
    <definedName name="DILD1100">#REF!</definedName>
    <definedName name="DILD120" localSheetId="9">#REF!</definedName>
    <definedName name="DILD120" localSheetId="12">#REF!</definedName>
    <definedName name="DILD120" localSheetId="13">#REF!</definedName>
    <definedName name="DILD120">#REF!</definedName>
    <definedName name="DILD140" localSheetId="9">#REF!</definedName>
    <definedName name="DILD140" localSheetId="12">#REF!</definedName>
    <definedName name="DILD140" localSheetId="13">#REF!</definedName>
    <definedName name="DILD140">#REF!</definedName>
    <definedName name="DILD150" localSheetId="9">#REF!</definedName>
    <definedName name="DILD150" localSheetId="12">#REF!</definedName>
    <definedName name="DILD150" localSheetId="13">#REF!</definedName>
    <definedName name="DILD150">#REF!</definedName>
    <definedName name="DILD160" localSheetId="9">#REF!</definedName>
    <definedName name="DILD160" localSheetId="12">#REF!</definedName>
    <definedName name="DILD160" localSheetId="13">#REF!</definedName>
    <definedName name="DILD160">#REF!</definedName>
    <definedName name="DILD170" localSheetId="9">#REF!</definedName>
    <definedName name="DILD170" localSheetId="12">#REF!</definedName>
    <definedName name="DILD170" localSheetId="13">#REF!</definedName>
    <definedName name="DILD170">#REF!</definedName>
    <definedName name="DILD180" localSheetId="9">#REF!</definedName>
    <definedName name="DILD180" localSheetId="12">#REF!</definedName>
    <definedName name="DILD180" localSheetId="13">#REF!</definedName>
    <definedName name="DILD180">#REF!</definedName>
    <definedName name="DILD190" localSheetId="9">#REF!</definedName>
    <definedName name="DILD190" localSheetId="12">#REF!</definedName>
    <definedName name="DILD190" localSheetId="13">#REF!</definedName>
    <definedName name="DILD190">#REF!</definedName>
    <definedName name="DILD2100" localSheetId="9">#REF!</definedName>
    <definedName name="DILD2100" localSheetId="12">#REF!</definedName>
    <definedName name="DILD2100" localSheetId="13">#REF!</definedName>
    <definedName name="DILD2100">#REF!</definedName>
    <definedName name="DILD2120" localSheetId="9">#REF!</definedName>
    <definedName name="DILD2120" localSheetId="12">#REF!</definedName>
    <definedName name="DILD2120" localSheetId="13">#REF!</definedName>
    <definedName name="DILD2120">#REF!</definedName>
    <definedName name="DILD240" localSheetId="9">#REF!</definedName>
    <definedName name="DILD240" localSheetId="12">#REF!</definedName>
    <definedName name="DILD240" localSheetId="13">#REF!</definedName>
    <definedName name="DILD240">#REF!</definedName>
    <definedName name="DILD250" localSheetId="9">#REF!</definedName>
    <definedName name="DILD250" localSheetId="12">#REF!</definedName>
    <definedName name="DILD250" localSheetId="13">#REF!</definedName>
    <definedName name="DILD250">#REF!</definedName>
    <definedName name="DILD260" localSheetId="9">#REF!</definedName>
    <definedName name="DILD260" localSheetId="12">#REF!</definedName>
    <definedName name="DILD260" localSheetId="13">#REF!</definedName>
    <definedName name="DILD260">#REF!</definedName>
    <definedName name="DILD270" localSheetId="9">#REF!</definedName>
    <definedName name="DILD270" localSheetId="12">#REF!</definedName>
    <definedName name="DILD270" localSheetId="13">#REF!</definedName>
    <definedName name="DILD270">#REF!</definedName>
    <definedName name="DILD280" localSheetId="9">#REF!</definedName>
    <definedName name="DILD280" localSheetId="12">#REF!</definedName>
    <definedName name="DILD280" localSheetId="13">#REF!</definedName>
    <definedName name="DILD280">#REF!</definedName>
    <definedName name="DILD290" localSheetId="9">#REF!</definedName>
    <definedName name="DILD290" localSheetId="12">#REF!</definedName>
    <definedName name="DILD290" localSheetId="13">#REF!</definedName>
    <definedName name="DILD290">#REF!</definedName>
    <definedName name="DILD40" localSheetId="9">#REF!</definedName>
    <definedName name="DILD40" localSheetId="12">#REF!</definedName>
    <definedName name="DILD40" localSheetId="13">#REF!</definedName>
    <definedName name="DILD40">#REF!</definedName>
    <definedName name="DILD50" localSheetId="9">#REF!</definedName>
    <definedName name="DILD50" localSheetId="12">#REF!</definedName>
    <definedName name="DILD50" localSheetId="13">#REF!</definedName>
    <definedName name="DILD50">#REF!</definedName>
    <definedName name="DILD60" localSheetId="9">#REF!</definedName>
    <definedName name="DILD60" localSheetId="12">#REF!</definedName>
    <definedName name="DILD60" localSheetId="13">#REF!</definedName>
    <definedName name="DILD60">#REF!</definedName>
    <definedName name="DILD80" localSheetId="9">#REF!</definedName>
    <definedName name="DILD80" localSheetId="12">#REF!</definedName>
    <definedName name="DILD80" localSheetId="13">#REF!</definedName>
    <definedName name="DILD80">#REF!</definedName>
    <definedName name="diletasi">#REF!</definedName>
    <definedName name="dilgavano">#REF!</definedName>
    <definedName name="dinas">#REF!</definedName>
    <definedName name="DINDING">#REF!</definedName>
    <definedName name="DINDING_KERAMIK">#REF!</definedName>
    <definedName name="dinding_zincalume" localSheetId="9">#REF!</definedName>
    <definedName name="dinding_zincalume" localSheetId="12">#REF!</definedName>
    <definedName name="dinding_zincalume" localSheetId="13">#REF!</definedName>
    <definedName name="dinding_zincalume">#REF!</definedName>
    <definedName name="dinding1" localSheetId="9">#REF!</definedName>
    <definedName name="dinding1" localSheetId="12">#REF!</definedName>
    <definedName name="dinding1" localSheetId="13">#REF!</definedName>
    <definedName name="dinding1">#REF!</definedName>
    <definedName name="dinding20">#REF!</definedName>
    <definedName name="dindingbronjong">#REF!</definedName>
    <definedName name="dindinggrc">#REF!</definedName>
    <definedName name="dindingpemisah">#REF!</definedName>
    <definedName name="dindingulang" localSheetId="9">#REF!</definedName>
    <definedName name="dindingulang" localSheetId="12">#REF!</definedName>
    <definedName name="dindingulang" localSheetId="13">#REF!</definedName>
    <definedName name="dindingulang">#REF!</definedName>
    <definedName name="dir">#REF!</definedName>
    <definedName name="direksi">#REF!</definedName>
    <definedName name="direktur">#REF!</definedName>
    <definedName name="dirgud">#REF!</definedName>
    <definedName name="DIRUT">#REF!</definedName>
    <definedName name="dis" localSheetId="9">#REF!</definedName>
    <definedName name="dis" localSheetId="12">#REF!</definedName>
    <definedName name="dis" localSheetId="13">#REF!</definedName>
    <definedName name="dis">#REF!</definedName>
    <definedName name="DISC" localSheetId="9">#REF!</definedName>
    <definedName name="DISC" localSheetId="12">#REF!</definedName>
    <definedName name="DISC" localSheetId="13">#REF!</definedName>
    <definedName name="DISC">#REF!</definedName>
    <definedName name="DISC._ALL" localSheetId="9">#REF!</definedName>
    <definedName name="DISC._ALL" localSheetId="12">#REF!</definedName>
    <definedName name="DISC._ALL" localSheetId="13">#REF!</definedName>
    <definedName name="DISC._ALL">#REF!</definedName>
    <definedName name="DISC._LAND" localSheetId="9">#REF!</definedName>
    <definedName name="DISC._LAND" localSheetId="12">#REF!</definedName>
    <definedName name="DISC._LAND" localSheetId="13">#REF!</definedName>
    <definedName name="DISC._LAND">#REF!</definedName>
    <definedName name="DISC._ME" localSheetId="9">#REF!</definedName>
    <definedName name="DISC._ME" localSheetId="12">#REF!</definedName>
    <definedName name="DISC._ME" localSheetId="13">#REF!</definedName>
    <definedName name="DISC._ME">#REF!</definedName>
    <definedName name="Disc.3star" localSheetId="9">#REF!</definedName>
    <definedName name="Disc.3star" localSheetId="12">#REF!</definedName>
    <definedName name="Disc.3star" localSheetId="13">#REF!</definedName>
    <definedName name="Disc.3star">#REF!</definedName>
    <definedName name="Disc.Aeroflex" localSheetId="9">#REF!</definedName>
    <definedName name="Disc.Aeroflex" localSheetId="12">#REF!</definedName>
    <definedName name="Disc.Aeroflex" localSheetId="13">#REF!</definedName>
    <definedName name="Disc.Aeroflex">#REF!</definedName>
    <definedName name="Disc.Agru" localSheetId="9">#REF!</definedName>
    <definedName name="Disc.Agru" localSheetId="12">#REF!</definedName>
    <definedName name="Disc.Agru" localSheetId="13">#REF!</definedName>
    <definedName name="Disc.Agru">#REF!</definedName>
    <definedName name="Disc.Apr" localSheetId="9">#REF!</definedName>
    <definedName name="Disc.Apr" localSheetId="12">#REF!</definedName>
    <definedName name="Disc.Apr" localSheetId="13">#REF!</definedName>
    <definedName name="Disc.Apr">#REF!</definedName>
    <definedName name="Disc.Bakrie" localSheetId="9">#REF!</definedName>
    <definedName name="Disc.Bakrie" localSheetId="12">#REF!</definedName>
    <definedName name="Disc.Bakrie" localSheetId="13">#REF!</definedName>
    <definedName name="Disc.Bakrie">#REF!</definedName>
    <definedName name="DISC.CENTRALITE" localSheetId="9">#REF!</definedName>
    <definedName name="DISC.CENTRALITE" localSheetId="12">#REF!</definedName>
    <definedName name="DISC.CENTRALITE" localSheetId="13">#REF!</definedName>
    <definedName name="DISC.CENTRALITE">#REF!</definedName>
    <definedName name="DISC.CITILITE" localSheetId="9">#REF!</definedName>
    <definedName name="DISC.CITILITE" localSheetId="12">#REF!</definedName>
    <definedName name="DISC.CITILITE" localSheetId="13">#REF!</definedName>
    <definedName name="DISC.CITILITE">#REF!</definedName>
    <definedName name="Disc.clipsal" localSheetId="9">#REF!</definedName>
    <definedName name="Disc.clipsal" localSheetId="12">#REF!</definedName>
    <definedName name="Disc.clipsal" localSheetId="13">#REF!</definedName>
    <definedName name="Disc.clipsal">#REF!</definedName>
    <definedName name="Disc.Crane" localSheetId="9">#REF!</definedName>
    <definedName name="Disc.Crane" localSheetId="12">#REF!</definedName>
    <definedName name="Disc.Crane" localSheetId="13">#REF!</definedName>
    <definedName name="Disc.Crane">#REF!</definedName>
    <definedName name="Disc.Denji" localSheetId="9">#REF!</definedName>
    <definedName name="Disc.Denji" localSheetId="12">#REF!</definedName>
    <definedName name="Disc.Denji" localSheetId="13">#REF!</definedName>
    <definedName name="Disc.Denji">#REF!</definedName>
    <definedName name="disc.esa" localSheetId="9">#REF!</definedName>
    <definedName name="disc.esa" localSheetId="12">#REF!</definedName>
    <definedName name="disc.esa" localSheetId="13">#REF!</definedName>
    <definedName name="disc.esa">#REF!</definedName>
    <definedName name="disc.fumira" localSheetId="9">#REF!</definedName>
    <definedName name="disc.fumira" localSheetId="12">#REF!</definedName>
    <definedName name="disc.fumira" localSheetId="13">#REF!</definedName>
    <definedName name="disc.fumira">#REF!</definedName>
    <definedName name="disc.KE" localSheetId="9">#REF!</definedName>
    <definedName name="disc.KE" localSheetId="12">#REF!</definedName>
    <definedName name="disc.KE" localSheetId="13">#REF!</definedName>
    <definedName name="disc.KE">#REF!</definedName>
    <definedName name="Disc.KKK" localSheetId="9">#REF!</definedName>
    <definedName name="Disc.KKK" localSheetId="12">#REF!</definedName>
    <definedName name="Disc.KKK" localSheetId="13">#REF!</definedName>
    <definedName name="Disc.KKK">#REF!</definedName>
    <definedName name="DISC.MG" localSheetId="9">#REF!</definedName>
    <definedName name="DISC.MG" localSheetId="12">#REF!</definedName>
    <definedName name="DISC.MG" localSheetId="13">#REF!</definedName>
    <definedName name="DISC.MG">#REF!</definedName>
    <definedName name="DISC.MG1" localSheetId="9">#REF!</definedName>
    <definedName name="DISC.MG1" localSheetId="12">#REF!</definedName>
    <definedName name="DISC.MG1" localSheetId="13">#REF!</definedName>
    <definedName name="DISC.MG1">#REF!</definedName>
    <definedName name="disc.mizu" localSheetId="9">#REF!</definedName>
    <definedName name="disc.mizu" localSheetId="12">#REF!</definedName>
    <definedName name="disc.mizu" localSheetId="13">#REF!</definedName>
    <definedName name="disc.mizu">#REF!</definedName>
    <definedName name="Disc.Mueller" localSheetId="9">#REF!</definedName>
    <definedName name="Disc.Mueller" localSheetId="12">#REF!</definedName>
    <definedName name="Disc.Mueller" localSheetId="13">#REF!</definedName>
    <definedName name="Disc.Mueller">#REF!</definedName>
    <definedName name="Disc.Onda" localSheetId="9">#REF!</definedName>
    <definedName name="Disc.Onda" localSheetId="12">#REF!</definedName>
    <definedName name="Disc.Onda" localSheetId="13">#REF!</definedName>
    <definedName name="Disc.Onda">#REF!</definedName>
    <definedName name="Disc.Ozeki" localSheetId="9">#REF!</definedName>
    <definedName name="Disc.Ozeki" localSheetId="12">#REF!</definedName>
    <definedName name="Disc.Ozeki" localSheetId="13">#REF!</definedName>
    <definedName name="Disc.Ozeki">#REF!</definedName>
    <definedName name="disc.pabx" localSheetId="9">#REF!</definedName>
    <definedName name="disc.pabx" localSheetId="12">#REF!</definedName>
    <definedName name="disc.pabx" localSheetId="13">#REF!</definedName>
    <definedName name="disc.pabx">#REF!</definedName>
    <definedName name="Disc.Rucika" localSheetId="9">#REF!</definedName>
    <definedName name="Disc.Rucika" localSheetId="12">#REF!</definedName>
    <definedName name="Disc.Rucika" localSheetId="13">#REF!</definedName>
    <definedName name="Disc.Rucika">#REF!</definedName>
    <definedName name="Disc.SD" localSheetId="9">#REF!</definedName>
    <definedName name="Disc.SD" localSheetId="12">#REF!</definedName>
    <definedName name="Disc.SD" localSheetId="13">#REF!</definedName>
    <definedName name="Disc.SD">#REF!</definedName>
    <definedName name="DISC.SK.ABB" localSheetId="9">#REF!</definedName>
    <definedName name="DISC.SK.ABB" localSheetId="12">#REF!</definedName>
    <definedName name="DISC.SK.ABB" localSheetId="13">#REF!</definedName>
    <definedName name="DISC.SK.ABB">#REF!</definedName>
    <definedName name="Disc.Spindo" localSheetId="9">#REF!</definedName>
    <definedName name="Disc.Spindo" localSheetId="12">#REF!</definedName>
    <definedName name="Disc.Spindo" localSheetId="13">#REF!</definedName>
    <definedName name="Disc.Spindo">#REF!</definedName>
    <definedName name="Disc.toa" localSheetId="9">#REF!</definedName>
    <definedName name="Disc.toa" localSheetId="12">#REF!</definedName>
    <definedName name="Disc.toa" localSheetId="13">#REF!</definedName>
    <definedName name="Disc.toa">#REF!</definedName>
    <definedName name="Disc.Toro" localSheetId="9">#REF!</definedName>
    <definedName name="Disc.Toro" localSheetId="12">#REF!</definedName>
    <definedName name="Disc.Toro" localSheetId="13">#REF!</definedName>
    <definedName name="Disc.Toro">#REF!</definedName>
    <definedName name="Disc.Toyo" localSheetId="9">#REF!</definedName>
    <definedName name="Disc.Toyo" localSheetId="12">#REF!</definedName>
    <definedName name="Disc.Toyo" localSheetId="13">#REF!</definedName>
    <definedName name="Disc.Toyo">#REF!</definedName>
    <definedName name="Disc.Vanco" localSheetId="9">#REF!</definedName>
    <definedName name="Disc.Vanco" localSheetId="12">#REF!</definedName>
    <definedName name="Disc.Vanco" localSheetId="13">#REF!</definedName>
    <definedName name="Disc.Vanco">#REF!</definedName>
    <definedName name="Disc.Wavin" localSheetId="9">#REF!</definedName>
    <definedName name="Disc.Wavin" localSheetId="12">#REF!</definedName>
    <definedName name="Disc.Wavin" localSheetId="13">#REF!</definedName>
    <definedName name="Disc.Wavin">#REF!</definedName>
    <definedName name="Disc.wawan" localSheetId="9">#REF!</definedName>
    <definedName name="Disc.wawan" localSheetId="12">#REF!</definedName>
    <definedName name="Disc.wawan" localSheetId="13">#REF!</definedName>
    <definedName name="Disc.wawan">#REF!</definedName>
    <definedName name="Disc.Wefa" localSheetId="9">#REF!</definedName>
    <definedName name="Disc.Wefa" localSheetId="12">#REF!</definedName>
    <definedName name="Disc.Wefa" localSheetId="13">#REF!</definedName>
    <definedName name="Disc.Wefa">#REF!</definedName>
    <definedName name="Disc.Yuta" localSheetId="9">#REF!</definedName>
    <definedName name="Disc.Yuta" localSheetId="12">#REF!</definedName>
    <definedName name="Disc.Yuta" localSheetId="13">#REF!</definedName>
    <definedName name="Disc.Yuta">#REF!</definedName>
    <definedName name="DISC_ME" localSheetId="9">#REF!</definedName>
    <definedName name="DISC_ME" localSheetId="12">#REF!</definedName>
    <definedName name="DISC_ME" localSheetId="13">#REF!</definedName>
    <definedName name="DISC_ME">#REF!</definedName>
    <definedName name="disc1">#REF!</definedName>
    <definedName name="Disc3star" localSheetId="9">#REF!</definedName>
    <definedName name="Disc3star" localSheetId="12">#REF!</definedName>
    <definedName name="Disc3star" localSheetId="13">#REF!</definedName>
    <definedName name="Disc3star">#REF!</definedName>
    <definedName name="DiscABB" localSheetId="9">#REF!</definedName>
    <definedName name="DiscABB" localSheetId="12">#REF!</definedName>
    <definedName name="DiscABB" localSheetId="13">#REF!</definedName>
    <definedName name="DiscABB">#REF!</definedName>
    <definedName name="DiscArtolite" localSheetId="9">#REF!</definedName>
    <definedName name="DiscArtolite" localSheetId="12">#REF!</definedName>
    <definedName name="DiscArtolite" localSheetId="13">#REF!</definedName>
    <definedName name="DiscArtolite">#REF!</definedName>
    <definedName name="discbaja">#REF!</definedName>
    <definedName name="discbaja_6" localSheetId="9">#REF!</definedName>
    <definedName name="discbaja_6" localSheetId="12">#REF!</definedName>
    <definedName name="discbaja_6" localSheetId="13">#REF!</definedName>
    <definedName name="discbaja_6">#REF!</definedName>
    <definedName name="Discbroco" localSheetId="9">#REF!</definedName>
    <definedName name="Discbroco" localSheetId="12">#REF!</definedName>
    <definedName name="Discbroco" localSheetId="13">#REF!</definedName>
    <definedName name="Discbroco">#REF!</definedName>
    <definedName name="Discclipsal" localSheetId="9">#REF!</definedName>
    <definedName name="Discclipsal" localSheetId="12">#REF!</definedName>
    <definedName name="Discclipsal" localSheetId="13">#REF!</definedName>
    <definedName name="Discclipsal">#REF!</definedName>
    <definedName name="disceuro" localSheetId="9">#REF!</definedName>
    <definedName name="disceuro" localSheetId="12">#REF!</definedName>
    <definedName name="disceuro" localSheetId="13">#REF!</definedName>
    <definedName name="disceuro">#REF!</definedName>
    <definedName name="discker">#REF!</definedName>
    <definedName name="DiscMCB" localSheetId="9">#REF!</definedName>
    <definedName name="DiscMCB" localSheetId="12">#REF!</definedName>
    <definedName name="DiscMCB" localSheetId="13">#REF!</definedName>
    <definedName name="DiscMCB">#REF!</definedName>
    <definedName name="DiscMCCB" localSheetId="9">#REF!</definedName>
    <definedName name="DiscMCCB" localSheetId="12">#REF!</definedName>
    <definedName name="DiscMCCB" localSheetId="13">#REF!</definedName>
    <definedName name="DiscMCCB">#REF!</definedName>
    <definedName name="DiscNational" localSheetId="9">#REF!</definedName>
    <definedName name="DiscNational" localSheetId="12">#REF!</definedName>
    <definedName name="DiscNational" localSheetId="13">#REF!</definedName>
    <definedName name="DiscNational">#REF!</definedName>
    <definedName name="Discount" localSheetId="9" hidden="1">#REF!</definedName>
    <definedName name="Discount" localSheetId="12" hidden="1">#REF!</definedName>
    <definedName name="Discount" localSheetId="13" hidden="1">#REF!</definedName>
    <definedName name="Discount" localSheetId="15" hidden="1">#REF!</definedName>
    <definedName name="Discount" hidden="1">#REF!</definedName>
    <definedName name="DiscPanasonic" localSheetId="9">#REF!</definedName>
    <definedName name="DiscPanasonic" localSheetId="12">#REF!</definedName>
    <definedName name="DiscPanasonic" localSheetId="13">#REF!</definedName>
    <definedName name="DiscPanasonic">#REF!</definedName>
    <definedName name="discpel" localSheetId="9">#REF!</definedName>
    <definedName name="discpel" localSheetId="12">#REF!</definedName>
    <definedName name="discpel" localSheetId="13">#REF!</definedName>
    <definedName name="discpel">#REF!</definedName>
    <definedName name="discpel_6" localSheetId="9">#REF!</definedName>
    <definedName name="discpel_6" localSheetId="12">#REF!</definedName>
    <definedName name="discpel_6" localSheetId="13">#REF!</definedName>
    <definedName name="discpel_6">#REF!</definedName>
    <definedName name="discpin" localSheetId="9">#REF!</definedName>
    <definedName name="discpin" localSheetId="12">#REF!</definedName>
    <definedName name="discpin" localSheetId="13">#REF!</definedName>
    <definedName name="discpin">#REF!</definedName>
    <definedName name="discpin_6" localSheetId="9">#REF!</definedName>
    <definedName name="discpin_6" localSheetId="12">#REF!</definedName>
    <definedName name="discpin_6" localSheetId="13">#REF!</definedName>
    <definedName name="discpin_6">#REF!</definedName>
    <definedName name="DISCRM" localSheetId="9">#REF!</definedName>
    <definedName name="DISCRM" localSheetId="12">#REF!</definedName>
    <definedName name="DISCRM" localSheetId="13">#REF!</definedName>
    <definedName name="DISCRM">#REF!</definedName>
    <definedName name="DISCRM_6" localSheetId="9">#REF!</definedName>
    <definedName name="DISCRM_6" localSheetId="12">#REF!</definedName>
    <definedName name="DISCRM_6" localSheetId="13">#REF!</definedName>
    <definedName name="DISCRM_6">#REF!</definedName>
    <definedName name="discsan" localSheetId="9">#REF!</definedName>
    <definedName name="discsan" localSheetId="12">#REF!</definedName>
    <definedName name="discsan" localSheetId="13">#REF!</definedName>
    <definedName name="discsan">#REF!</definedName>
    <definedName name="discseis" localSheetId="9">#REF!</definedName>
    <definedName name="discseis" localSheetId="12">#REF!</definedName>
    <definedName name="discseis" localSheetId="13">#REF!</definedName>
    <definedName name="discseis">#REF!</definedName>
    <definedName name="discseis_6" localSheetId="9">#REF!</definedName>
    <definedName name="discseis_6" localSheetId="12">#REF!</definedName>
    <definedName name="discseis_6" localSheetId="13">#REF!</definedName>
    <definedName name="discseis_6">#REF!</definedName>
    <definedName name="Disctoa" localSheetId="9">#REF!</definedName>
    <definedName name="Disctoa" localSheetId="12">#REF!</definedName>
    <definedName name="Disctoa" localSheetId="13">#REF!</definedName>
    <definedName name="Disctoa">#REF!</definedName>
    <definedName name="disctoto" localSheetId="9">#REF!</definedName>
    <definedName name="disctoto" localSheetId="12">#REF!</definedName>
    <definedName name="disctoto" localSheetId="13">#REF!</definedName>
    <definedName name="disctoto">#REF!</definedName>
    <definedName name="disdir" localSheetId="9">#REF!</definedName>
    <definedName name="disdir" localSheetId="12">#REF!</definedName>
    <definedName name="disdir" localSheetId="13">#REF!</definedName>
    <definedName name="disdir">#REF!</definedName>
    <definedName name="disenza" localSheetId="9">#REF!</definedName>
    <definedName name="disenza" localSheetId="12">#REF!</definedName>
    <definedName name="disenza" localSheetId="13">#REF!</definedName>
    <definedName name="disenza">#REF!</definedName>
    <definedName name="display">#REF!</definedName>
    <definedName name="display_area_2" localSheetId="9" hidden="1">#REF!</definedName>
    <definedName name="display_area_2" localSheetId="12" hidden="1">#REF!</definedName>
    <definedName name="display_area_2" localSheetId="13" hidden="1">#REF!</definedName>
    <definedName name="display_area_2" hidden="1">#REF!</definedName>
    <definedName name="disPM">#REF!</definedName>
    <definedName name="disPM_6">#REF!</definedName>
    <definedName name="DISPOSAL" localSheetId="9">#REF!</definedName>
    <definedName name="DISPOSAL" localSheetId="12">#REF!</definedName>
    <definedName name="DISPOSAL" localSheetId="13">#REF!</definedName>
    <definedName name="DISPOSAL">#REF!</definedName>
    <definedName name="DISPOSAL_DISTANCE">#REF!</definedName>
    <definedName name="disrom" localSheetId="9">#REF!</definedName>
    <definedName name="disrom" localSheetId="12">#REF!</definedName>
    <definedName name="disrom" localSheetId="13">#REF!</definedName>
    <definedName name="disrom">#REF!</definedName>
    <definedName name="DITA">#REF!</definedName>
    <definedName name="div">#REF!</definedName>
    <definedName name="DIV_I" localSheetId="9">#REF!</definedName>
    <definedName name="DIV_I" localSheetId="12">#REF!</definedName>
    <definedName name="DIV_I" localSheetId="13">#REF!</definedName>
    <definedName name="DIV_I">#REF!</definedName>
    <definedName name="DIV_II" localSheetId="9">#REF!</definedName>
    <definedName name="DIV_II" localSheetId="12">#REF!</definedName>
    <definedName name="DIV_II" localSheetId="13">#REF!</definedName>
    <definedName name="DIV_II">#REF!</definedName>
    <definedName name="DIV_III" localSheetId="9">#REF!</definedName>
    <definedName name="DIV_III" localSheetId="12">#REF!</definedName>
    <definedName name="DIV_III" localSheetId="13">#REF!</definedName>
    <definedName name="DIV_III">#REF!</definedName>
    <definedName name="DIV_IV" localSheetId="9">#REF!</definedName>
    <definedName name="DIV_IV" localSheetId="12">#REF!</definedName>
    <definedName name="DIV_IV" localSheetId="13">#REF!</definedName>
    <definedName name="DIV_IV">#REF!</definedName>
    <definedName name="DIV_IX" localSheetId="9">#REF!</definedName>
    <definedName name="DIV_IX" localSheetId="12">#REF!</definedName>
    <definedName name="DIV_IX" localSheetId="13">#REF!</definedName>
    <definedName name="DIV_IX">#REF!</definedName>
    <definedName name="DIV_V" localSheetId="9">#REF!</definedName>
    <definedName name="DIV_V" localSheetId="12">#REF!</definedName>
    <definedName name="DIV_V" localSheetId="13">#REF!</definedName>
    <definedName name="DIV_V">#REF!</definedName>
    <definedName name="DIV_VI" localSheetId="9">#REF!</definedName>
    <definedName name="DIV_VI" localSheetId="12">#REF!</definedName>
    <definedName name="DIV_VI" localSheetId="13">#REF!</definedName>
    <definedName name="DIV_VI">#REF!</definedName>
    <definedName name="DIV_VII" localSheetId="9">#REF!</definedName>
    <definedName name="DIV_VII" localSheetId="12">#REF!</definedName>
    <definedName name="DIV_VII" localSheetId="13">#REF!</definedName>
    <definedName name="DIV_VII">#REF!</definedName>
    <definedName name="DIV_VIII" localSheetId="9">#REF!</definedName>
    <definedName name="DIV_VIII" localSheetId="12">#REF!</definedName>
    <definedName name="DIV_VIII" localSheetId="13">#REF!</definedName>
    <definedName name="DIV_VIII">#REF!</definedName>
    <definedName name="DIV_X" localSheetId="9">#REF!</definedName>
    <definedName name="DIV_X" localSheetId="12">#REF!</definedName>
    <definedName name="DIV_X" localSheetId="13">#REF!</definedName>
    <definedName name="DIV_X">#REF!</definedName>
    <definedName name="div1mc1" localSheetId="9">#REF!</definedName>
    <definedName name="div1mc1" localSheetId="12">#REF!</definedName>
    <definedName name="div1mc1" localSheetId="13">#REF!</definedName>
    <definedName name="div1mc1">#REF!</definedName>
    <definedName name="DIV8.1">#REF!</definedName>
    <definedName name="DIV9.1">#REF!</definedName>
    <definedName name="DIVI">#REF!</definedName>
    <definedName name="DIVII">#REF!</definedName>
    <definedName name="DIVIII">#REF!</definedName>
    <definedName name="DIVISI">#REF!</definedName>
    <definedName name="Divisi8">#REF!</definedName>
    <definedName name="DIVIV">#REF!</definedName>
    <definedName name="DIVIX">#REF!</definedName>
    <definedName name="DIVV">#REF!</definedName>
    <definedName name="DIVVI">#REF!</definedName>
    <definedName name="DIVVII">#REF!</definedName>
    <definedName name="DIVVIII">#REF!</definedName>
    <definedName name="DIVX">#REF!</definedName>
    <definedName name="DJBT103" localSheetId="9">#REF!</definedName>
    <definedName name="DJBT103" localSheetId="12">#REF!</definedName>
    <definedName name="DJBT103" localSheetId="13">#REF!</definedName>
    <definedName name="DJBT103">#REF!</definedName>
    <definedName name="DJBT128" localSheetId="9">#REF!</definedName>
    <definedName name="DJBT128" localSheetId="12">#REF!</definedName>
    <definedName name="DJBT128" localSheetId="13">#REF!</definedName>
    <definedName name="DJBT128">#REF!</definedName>
    <definedName name="DJBT13" localSheetId="9">#REF!</definedName>
    <definedName name="DJBT13" localSheetId="12">#REF!</definedName>
    <definedName name="DJBT13" localSheetId="13">#REF!</definedName>
    <definedName name="DJBT13">#REF!</definedName>
    <definedName name="DJBT153" localSheetId="9">#REF!</definedName>
    <definedName name="DJBT153" localSheetId="12">#REF!</definedName>
    <definedName name="DJBT153" localSheetId="13">#REF!</definedName>
    <definedName name="DJBT153">#REF!</definedName>
    <definedName name="DJBT16" localSheetId="9">#REF!</definedName>
    <definedName name="DJBT16" localSheetId="12">#REF!</definedName>
    <definedName name="DJBT16" localSheetId="13">#REF!</definedName>
    <definedName name="DJBT16">#REF!</definedName>
    <definedName name="DJBT19" localSheetId="9">#REF!</definedName>
    <definedName name="DJBT19" localSheetId="12">#REF!</definedName>
    <definedName name="DJBT19" localSheetId="13">#REF!</definedName>
    <definedName name="DJBT19">#REF!</definedName>
    <definedName name="DJBT22" localSheetId="9">#REF!</definedName>
    <definedName name="DJBT22" localSheetId="12">#REF!</definedName>
    <definedName name="DJBT22" localSheetId="13">#REF!</definedName>
    <definedName name="DJBT22">#REF!</definedName>
    <definedName name="DJBT25" localSheetId="9">#REF!</definedName>
    <definedName name="DJBT25" localSheetId="12">#REF!</definedName>
    <definedName name="DJBT25" localSheetId="13">#REF!</definedName>
    <definedName name="DJBT25">#REF!</definedName>
    <definedName name="DJBT28" localSheetId="9">#REF!</definedName>
    <definedName name="DJBT28" localSheetId="12">#REF!</definedName>
    <definedName name="DJBT28" localSheetId="13">#REF!</definedName>
    <definedName name="DJBT28">#REF!</definedName>
    <definedName name="DJBT31" localSheetId="9">#REF!</definedName>
    <definedName name="DJBT31" localSheetId="12">#REF!</definedName>
    <definedName name="DJBT31" localSheetId="13">#REF!</definedName>
    <definedName name="DJBT31">#REF!</definedName>
    <definedName name="DJBT34" localSheetId="9">#REF!</definedName>
    <definedName name="DJBT34" localSheetId="12">#REF!</definedName>
    <definedName name="DJBT34" localSheetId="13">#REF!</definedName>
    <definedName name="DJBT34">#REF!</definedName>
    <definedName name="DJBT41" localSheetId="9">#REF!</definedName>
    <definedName name="DJBT41" localSheetId="12">#REF!</definedName>
    <definedName name="DJBT41" localSheetId="13">#REF!</definedName>
    <definedName name="DJBT41">#REF!</definedName>
    <definedName name="DJBT53" localSheetId="9">#REF!</definedName>
    <definedName name="DJBT53" localSheetId="12">#REF!</definedName>
    <definedName name="DJBT53" localSheetId="13">#REF!</definedName>
    <definedName name="DJBT53">#REF!</definedName>
    <definedName name="DJBT6" localSheetId="9">#REF!</definedName>
    <definedName name="DJBT6" localSheetId="12">#REF!</definedName>
    <definedName name="DJBT6" localSheetId="13">#REF!</definedName>
    <definedName name="DJBT6">#REF!</definedName>
    <definedName name="DJBT66" localSheetId="9">#REF!</definedName>
    <definedName name="DJBT66" localSheetId="12">#REF!</definedName>
    <definedName name="DJBT66" localSheetId="13">#REF!</definedName>
    <definedName name="DJBT66">#REF!</definedName>
    <definedName name="DJBT78" localSheetId="9">#REF!</definedName>
    <definedName name="DJBT78" localSheetId="12">#REF!</definedName>
    <definedName name="DJBT78" localSheetId="13">#REF!</definedName>
    <definedName name="DJBT78">#REF!</definedName>
    <definedName name="DJBT9" localSheetId="9">#REF!</definedName>
    <definedName name="DJBT9" localSheetId="12">#REF!</definedName>
    <definedName name="DJBT9" localSheetId="13">#REF!</definedName>
    <definedName name="DJBT9">#REF!</definedName>
    <definedName name="DJBT91" localSheetId="9">#REF!</definedName>
    <definedName name="DJBT91" localSheetId="12">#REF!</definedName>
    <definedName name="DJBT91" localSheetId="13">#REF!</definedName>
    <definedName name="DJBT91">#REF!</definedName>
    <definedName name="DJBTK103" localSheetId="9">#REF!</definedName>
    <definedName name="DJBTK103" localSheetId="12">#REF!</definedName>
    <definedName name="DJBTK103" localSheetId="13">#REF!</definedName>
    <definedName name="DJBTK103">#REF!</definedName>
    <definedName name="DJBTK128" localSheetId="9">#REF!</definedName>
    <definedName name="DJBTK128" localSheetId="12">#REF!</definedName>
    <definedName name="DJBTK128" localSheetId="13">#REF!</definedName>
    <definedName name="DJBTK128">#REF!</definedName>
    <definedName name="DJBTK13" localSheetId="9">#REF!</definedName>
    <definedName name="DJBTK13" localSheetId="12">#REF!</definedName>
    <definedName name="DJBTK13" localSheetId="13">#REF!</definedName>
    <definedName name="DJBTK13">#REF!</definedName>
    <definedName name="DJBTK153" localSheetId="9">#REF!</definedName>
    <definedName name="DJBTK153" localSheetId="12">#REF!</definedName>
    <definedName name="DJBTK153" localSheetId="13">#REF!</definedName>
    <definedName name="DJBTK153">#REF!</definedName>
    <definedName name="DJBTK16" localSheetId="9">#REF!</definedName>
    <definedName name="DJBTK16" localSheetId="12">#REF!</definedName>
    <definedName name="DJBTK16" localSheetId="13">#REF!</definedName>
    <definedName name="DJBTK16">#REF!</definedName>
    <definedName name="DJBTK19" localSheetId="9">#REF!</definedName>
    <definedName name="DJBTK19" localSheetId="12">#REF!</definedName>
    <definedName name="DJBTK19" localSheetId="13">#REF!</definedName>
    <definedName name="DJBTK19">#REF!</definedName>
    <definedName name="DJBTK22" localSheetId="9">#REF!</definedName>
    <definedName name="DJBTK22" localSheetId="12">#REF!</definedName>
    <definedName name="DJBTK22" localSheetId="13">#REF!</definedName>
    <definedName name="DJBTK22">#REF!</definedName>
    <definedName name="DJBTK25" localSheetId="9">#REF!</definedName>
    <definedName name="DJBTK25" localSheetId="12">#REF!</definedName>
    <definedName name="DJBTK25" localSheetId="13">#REF!</definedName>
    <definedName name="DJBTK25">#REF!</definedName>
    <definedName name="DJBTK28" localSheetId="9">#REF!</definedName>
    <definedName name="DJBTK28" localSheetId="12">#REF!</definedName>
    <definedName name="DJBTK28" localSheetId="13">#REF!</definedName>
    <definedName name="DJBTK28">#REF!</definedName>
    <definedName name="DJBTK31" localSheetId="9">#REF!</definedName>
    <definedName name="DJBTK31" localSheetId="12">#REF!</definedName>
    <definedName name="DJBTK31" localSheetId="13">#REF!</definedName>
    <definedName name="DJBTK31">#REF!</definedName>
    <definedName name="DJBTK34" localSheetId="9">#REF!</definedName>
    <definedName name="DJBTK34" localSheetId="12">#REF!</definedName>
    <definedName name="DJBTK34" localSheetId="13">#REF!</definedName>
    <definedName name="DJBTK34">#REF!</definedName>
    <definedName name="DJBTK41" localSheetId="9">#REF!</definedName>
    <definedName name="DJBTK41" localSheetId="12">#REF!</definedName>
    <definedName name="DJBTK41" localSheetId="13">#REF!</definedName>
    <definedName name="DJBTK41">#REF!</definedName>
    <definedName name="DJBTK53" localSheetId="9">#REF!</definedName>
    <definedName name="DJBTK53" localSheetId="12">#REF!</definedName>
    <definedName name="DJBTK53" localSheetId="13">#REF!</definedName>
    <definedName name="DJBTK53">#REF!</definedName>
    <definedName name="DJBTK6" localSheetId="9">#REF!</definedName>
    <definedName name="DJBTK6" localSheetId="12">#REF!</definedName>
    <definedName name="DJBTK6" localSheetId="13">#REF!</definedName>
    <definedName name="DJBTK6">#REF!</definedName>
    <definedName name="DJBTK66" localSheetId="9">#REF!</definedName>
    <definedName name="DJBTK66" localSheetId="12">#REF!</definedName>
    <definedName name="DJBTK66" localSheetId="13">#REF!</definedName>
    <definedName name="DJBTK66">#REF!</definedName>
    <definedName name="DJBTK78" localSheetId="9">#REF!</definedName>
    <definedName name="DJBTK78" localSheetId="12">#REF!</definedName>
    <definedName name="DJBTK78" localSheetId="13">#REF!</definedName>
    <definedName name="DJBTK78">#REF!</definedName>
    <definedName name="DJBTK9" localSheetId="9">#REF!</definedName>
    <definedName name="DJBTK9" localSheetId="12">#REF!</definedName>
    <definedName name="DJBTK9" localSheetId="13">#REF!</definedName>
    <definedName name="DJBTK9">#REF!</definedName>
    <definedName name="DJBTK91" localSheetId="9">#REF!</definedName>
    <definedName name="DJBTK91" localSheetId="12">#REF!</definedName>
    <definedName name="DJBTK91" localSheetId="13">#REF!</definedName>
    <definedName name="DJBTK91">#REF!</definedName>
    <definedName name="DJBTL103" localSheetId="9">#REF!</definedName>
    <definedName name="DJBTL103" localSheetId="12">#REF!</definedName>
    <definedName name="DJBTL103" localSheetId="13">#REF!</definedName>
    <definedName name="DJBTL103">#REF!</definedName>
    <definedName name="DJBTL128" localSheetId="9">#REF!</definedName>
    <definedName name="DJBTL128" localSheetId="12">#REF!</definedName>
    <definedName name="DJBTL128" localSheetId="13">#REF!</definedName>
    <definedName name="DJBTL128">#REF!</definedName>
    <definedName name="DJBTL13" localSheetId="9">#REF!</definedName>
    <definedName name="DJBTL13" localSheetId="12">#REF!</definedName>
    <definedName name="DJBTL13" localSheetId="13">#REF!</definedName>
    <definedName name="DJBTL13">#REF!</definedName>
    <definedName name="DJBTL153" localSheetId="9">#REF!</definedName>
    <definedName name="DJBTL153" localSheetId="12">#REF!</definedName>
    <definedName name="DJBTL153" localSheetId="13">#REF!</definedName>
    <definedName name="DJBTL153">#REF!</definedName>
    <definedName name="DJBTL16" localSheetId="9">#REF!</definedName>
    <definedName name="DJBTL16" localSheetId="12">#REF!</definedName>
    <definedName name="DJBTL16" localSheetId="13">#REF!</definedName>
    <definedName name="DJBTL16">#REF!</definedName>
    <definedName name="DJBTL19" localSheetId="9">#REF!</definedName>
    <definedName name="DJBTL19" localSheetId="12">#REF!</definedName>
    <definedName name="DJBTL19" localSheetId="13">#REF!</definedName>
    <definedName name="DJBTL19">#REF!</definedName>
    <definedName name="DJBTL22" localSheetId="9">#REF!</definedName>
    <definedName name="DJBTL22" localSheetId="12">#REF!</definedName>
    <definedName name="DJBTL22" localSheetId="13">#REF!</definedName>
    <definedName name="DJBTL22">#REF!</definedName>
    <definedName name="DJBTL25" localSheetId="9">#REF!</definedName>
    <definedName name="DJBTL25" localSheetId="12">#REF!</definedName>
    <definedName name="DJBTL25" localSheetId="13">#REF!</definedName>
    <definedName name="DJBTL25">#REF!</definedName>
    <definedName name="DJBTL28" localSheetId="9">#REF!</definedName>
    <definedName name="DJBTL28" localSheetId="12">#REF!</definedName>
    <definedName name="DJBTL28" localSheetId="13">#REF!</definedName>
    <definedName name="DJBTL28">#REF!</definedName>
    <definedName name="DJBTL31" localSheetId="9">#REF!</definedName>
    <definedName name="DJBTL31" localSheetId="12">#REF!</definedName>
    <definedName name="DJBTL31" localSheetId="13">#REF!</definedName>
    <definedName name="DJBTL31">#REF!</definedName>
    <definedName name="DJBTL34" localSheetId="9">#REF!</definedName>
    <definedName name="DJBTL34" localSheetId="12">#REF!</definedName>
    <definedName name="DJBTL34" localSheetId="13">#REF!</definedName>
    <definedName name="DJBTL34">#REF!</definedName>
    <definedName name="DJBTL41" localSheetId="9">#REF!</definedName>
    <definedName name="DJBTL41" localSheetId="12">#REF!</definedName>
    <definedName name="DJBTL41" localSheetId="13">#REF!</definedName>
    <definedName name="DJBTL41">#REF!</definedName>
    <definedName name="DJBTL53" localSheetId="9">#REF!</definedName>
    <definedName name="DJBTL53" localSheetId="12">#REF!</definedName>
    <definedName name="DJBTL53" localSheetId="13">#REF!</definedName>
    <definedName name="DJBTL53">#REF!</definedName>
    <definedName name="DJBTL6" localSheetId="9">#REF!</definedName>
    <definedName name="DJBTL6" localSheetId="12">#REF!</definedName>
    <definedName name="DJBTL6" localSheetId="13">#REF!</definedName>
    <definedName name="DJBTL6">#REF!</definedName>
    <definedName name="DJBTL66" localSheetId="9">#REF!</definedName>
    <definedName name="DJBTL66" localSheetId="12">#REF!</definedName>
    <definedName name="DJBTL66" localSheetId="13">#REF!</definedName>
    <definedName name="DJBTL66">#REF!</definedName>
    <definedName name="DJBTL78" localSheetId="9">#REF!</definedName>
    <definedName name="DJBTL78" localSheetId="12">#REF!</definedName>
    <definedName name="DJBTL78" localSheetId="13">#REF!</definedName>
    <definedName name="DJBTL78">#REF!</definedName>
    <definedName name="DJBTL9" localSheetId="9">#REF!</definedName>
    <definedName name="DJBTL9" localSheetId="12">#REF!</definedName>
    <definedName name="DJBTL9" localSheetId="13">#REF!</definedName>
    <definedName name="DJBTL9">#REF!</definedName>
    <definedName name="DJBTL91" localSheetId="9">#REF!</definedName>
    <definedName name="DJBTL91" localSheetId="12">#REF!</definedName>
    <definedName name="DJBTL91" localSheetId="13">#REF!</definedName>
    <definedName name="DJBTL91">#REF!</definedName>
    <definedName name="DJRL13" localSheetId="9">#REF!</definedName>
    <definedName name="DJRL13" localSheetId="12">#REF!</definedName>
    <definedName name="DJRL13" localSheetId="13">#REF!</definedName>
    <definedName name="DJRL13">#REF!</definedName>
    <definedName name="DJRL16" localSheetId="9">#REF!</definedName>
    <definedName name="DJRL16" localSheetId="12">#REF!</definedName>
    <definedName name="DJRL16" localSheetId="13">#REF!</definedName>
    <definedName name="DJRL16">#REF!</definedName>
    <definedName name="DJRL19" localSheetId="9">#REF!</definedName>
    <definedName name="DJRL19" localSheetId="12">#REF!</definedName>
    <definedName name="DJRL19" localSheetId="13">#REF!</definedName>
    <definedName name="DJRL19">#REF!</definedName>
    <definedName name="DJRL6" localSheetId="9">#REF!</definedName>
    <definedName name="DJRL6" localSheetId="12">#REF!</definedName>
    <definedName name="DJRL6" localSheetId="13">#REF!</definedName>
    <definedName name="DJRL6">#REF!</definedName>
    <definedName name="DJRL9" localSheetId="9">#REF!</definedName>
    <definedName name="DJRL9" localSheetId="12">#REF!</definedName>
    <definedName name="DJRL9" localSheetId="13">#REF!</definedName>
    <definedName name="DJRL9">#REF!</definedName>
    <definedName name="DJRLL13" localSheetId="9">#REF!</definedName>
    <definedName name="DJRLL13" localSheetId="12">#REF!</definedName>
    <definedName name="DJRLL13" localSheetId="13">#REF!</definedName>
    <definedName name="DJRLL13">#REF!</definedName>
    <definedName name="DJRLL16" localSheetId="9">#REF!</definedName>
    <definedName name="DJRLL16" localSheetId="12">#REF!</definedName>
    <definedName name="DJRLL16" localSheetId="13">#REF!</definedName>
    <definedName name="DJRLL16">#REF!</definedName>
    <definedName name="DJRLL19" localSheetId="9">#REF!</definedName>
    <definedName name="DJRLL19" localSheetId="12">#REF!</definedName>
    <definedName name="DJRLL19" localSheetId="13">#REF!</definedName>
    <definedName name="DJRLL19">#REF!</definedName>
    <definedName name="DJRLL6" localSheetId="9">#REF!</definedName>
    <definedName name="DJRLL6" localSheetId="12">#REF!</definedName>
    <definedName name="DJRLL6" localSheetId="13">#REF!</definedName>
    <definedName name="DJRLL6">#REF!</definedName>
    <definedName name="DJRLL9" localSheetId="9">#REF!</definedName>
    <definedName name="DJRLL9" localSheetId="12">#REF!</definedName>
    <definedName name="DJRLL9" localSheetId="13">#REF!</definedName>
    <definedName name="DJRLL9">#REF!</definedName>
    <definedName name="dk" localSheetId="9">#REF!</definedName>
    <definedName name="dk" localSheetId="12">#REF!</definedName>
    <definedName name="dk" localSheetId="13">#REF!</definedName>
    <definedName name="dk">#REF!</definedName>
    <definedName name="dka" localSheetId="9">#REF!</definedName>
    <definedName name="dka" localSheetId="12">#REF!</definedName>
    <definedName name="dka" localSheetId="13">#REF!</definedName>
    <definedName name="dka">#REF!</definedName>
    <definedName name="dkk" localSheetId="9">#REF!</definedName>
    <definedName name="dkk" localSheetId="12">#REF!</definedName>
    <definedName name="dkk" localSheetId="13">#REF!</definedName>
    <definedName name="dkk">#REF!</definedName>
    <definedName name="DL" localSheetId="9">#REF!</definedName>
    <definedName name="DL" localSheetId="12">#REF!</definedName>
    <definedName name="DL" localSheetId="13">#REF!</definedName>
    <definedName name="DL">#REF!</definedName>
    <definedName name="Dl_329">#REF!</definedName>
    <definedName name="DL15HT">#REF!</definedName>
    <definedName name="DL16HT">#REF!</definedName>
    <definedName name="DL19HT">#REF!</definedName>
    <definedName name="dl20dl" localSheetId="9">#REF!</definedName>
    <definedName name="dl20dl" localSheetId="12">#REF!</definedName>
    <definedName name="dl20dl" localSheetId="13">#REF!</definedName>
    <definedName name="dl20dl">#REF!</definedName>
    <definedName name="DL20HT">#REF!</definedName>
    <definedName name="dldl1100">#REF!</definedName>
    <definedName name="dldl160">#REF!</definedName>
    <definedName name="dldl180">#REF!</definedName>
    <definedName name="dldlg100">#REF!</definedName>
    <definedName name="dletasijeene">#REF!</definedName>
    <definedName name="dlh20c" localSheetId="9">#REF!</definedName>
    <definedName name="dlh20c" localSheetId="12">#REF!</definedName>
    <definedName name="dlh20c" localSheetId="13">#REF!</definedName>
    <definedName name="dlh20c">#REF!</definedName>
    <definedName name="dlh20nb" localSheetId="9">#REF!</definedName>
    <definedName name="dlh20nb" localSheetId="12">#REF!</definedName>
    <definedName name="dlh20nb" localSheetId="13">#REF!</definedName>
    <definedName name="dlh20nb">#REF!</definedName>
    <definedName name="dlh50nb" localSheetId="9">#REF!</definedName>
    <definedName name="dlh50nb" localSheetId="12">#REF!</definedName>
    <definedName name="dlh50nb" localSheetId="13">#REF!</definedName>
    <definedName name="dlh50nb">#REF!</definedName>
    <definedName name="dllg100">#REF!</definedName>
    <definedName name="dllg120">#REF!</definedName>
    <definedName name="dllg50">#REF!</definedName>
    <definedName name="dllg60">#REF!</definedName>
    <definedName name="dllg80">#REF!</definedName>
    <definedName name="dlpar150" localSheetId="9">#REF!</definedName>
    <definedName name="dlpar150" localSheetId="12">#REF!</definedName>
    <definedName name="dlpar150" localSheetId="13">#REF!</definedName>
    <definedName name="dlpar150">#REF!</definedName>
    <definedName name="dlpar38120" localSheetId="9">#REF!</definedName>
    <definedName name="dlpar38120" localSheetId="12">#REF!</definedName>
    <definedName name="dlpar38120" localSheetId="13">#REF!</definedName>
    <definedName name="dlpar38120">#REF!</definedName>
    <definedName name="dlpar56150" localSheetId="9">#REF!</definedName>
    <definedName name="dlpar56150" localSheetId="12">#REF!</definedName>
    <definedName name="dlpar56150" localSheetId="13">#REF!</definedName>
    <definedName name="dlpar56150">#REF!</definedName>
    <definedName name="dlpar75" localSheetId="9">#REF!</definedName>
    <definedName name="dlpar75" localSheetId="12">#REF!</definedName>
    <definedName name="dlpar75" localSheetId="13">#REF!</definedName>
    <definedName name="dlpar75">#REF!</definedName>
    <definedName name="dlpl18" localSheetId="9">#REF!</definedName>
    <definedName name="dlpl18" localSheetId="12">#REF!</definedName>
    <definedName name="dlpl18" localSheetId="13">#REF!</definedName>
    <definedName name="dlpl18">#REF!</definedName>
    <definedName name="dlpl18nb" localSheetId="9">#REF!</definedName>
    <definedName name="dlpl18nb" localSheetId="12">#REF!</definedName>
    <definedName name="dlpl18nb" localSheetId="13">#REF!</definedName>
    <definedName name="dlpl18nb">#REF!</definedName>
    <definedName name="dlpl1x13" localSheetId="9">#REF!</definedName>
    <definedName name="dlpl1x13" localSheetId="12">#REF!</definedName>
    <definedName name="dlpl1x13" localSheetId="13">#REF!</definedName>
    <definedName name="dlpl1x13">#REF!</definedName>
    <definedName name="dlpl1x13nb" localSheetId="9">#REF!</definedName>
    <definedName name="dlpl1x13nb" localSheetId="12">#REF!</definedName>
    <definedName name="dlpl1x13nb" localSheetId="13">#REF!</definedName>
    <definedName name="dlpl1x13nb">#REF!</definedName>
    <definedName name="dlpl2x18" localSheetId="9">#REF!</definedName>
    <definedName name="dlpl2x18" localSheetId="12">#REF!</definedName>
    <definedName name="dlpl2x18" localSheetId="13">#REF!</definedName>
    <definedName name="dlpl2x18">#REF!</definedName>
    <definedName name="dlpl2x18nb" localSheetId="9">#REF!</definedName>
    <definedName name="dlpl2x18nb" localSheetId="12">#REF!</definedName>
    <definedName name="dlpl2x18nb" localSheetId="13">#REF!</definedName>
    <definedName name="dlpl2x18nb">#REF!</definedName>
    <definedName name="dlpl9" localSheetId="9">#REF!</definedName>
    <definedName name="dlpl9" localSheetId="12">#REF!</definedName>
    <definedName name="dlpl9" localSheetId="13">#REF!</definedName>
    <definedName name="dlpl9">#REF!</definedName>
    <definedName name="dlpl9nb" localSheetId="9">#REF!</definedName>
    <definedName name="dlpl9nb" localSheetId="12">#REF!</definedName>
    <definedName name="dlpl9nb" localSheetId="13">#REF!</definedName>
    <definedName name="dlpl9nb">#REF!</definedName>
    <definedName name="dlplc13w" localSheetId="9">#REF!</definedName>
    <definedName name="dlplc13w" localSheetId="12">#REF!</definedName>
    <definedName name="dlplc13w" localSheetId="13">#REF!</definedName>
    <definedName name="dlplc13w">#REF!</definedName>
    <definedName name="dlplc13wbimc" localSheetId="9">#REF!</definedName>
    <definedName name="dlplc13wbimc" localSheetId="12">#REF!</definedName>
    <definedName name="dlplc13wbimc" localSheetId="13">#REF!</definedName>
    <definedName name="dlplc13wbimc">#REF!</definedName>
    <definedName name="dlplc2x13" localSheetId="9">#REF!</definedName>
    <definedName name="dlplc2x13" localSheetId="12">#REF!</definedName>
    <definedName name="dlplc2x13" localSheetId="13">#REF!</definedName>
    <definedName name="dlplc2x13">#REF!</definedName>
    <definedName name="dlplc2x13nb" localSheetId="9">#REF!</definedName>
    <definedName name="dlplc2x13nb" localSheetId="12">#REF!</definedName>
    <definedName name="dlplc2x13nb" localSheetId="13">#REF!</definedName>
    <definedName name="dlplc2x13nb">#REF!</definedName>
    <definedName name="dlwwh20" localSheetId="9">#REF!</definedName>
    <definedName name="dlwwh20" localSheetId="12">#REF!</definedName>
    <definedName name="dlwwh20" localSheetId="13">#REF!</definedName>
    <definedName name="dlwwh20">#REF!</definedName>
    <definedName name="dlwwh20nb" localSheetId="9">#REF!</definedName>
    <definedName name="dlwwh20nb" localSheetId="12">#REF!</definedName>
    <definedName name="dlwwh20nb" localSheetId="13">#REF!</definedName>
    <definedName name="dlwwh20nb">#REF!</definedName>
    <definedName name="DM" localSheetId="9">#REF!</definedName>
    <definedName name="DM" localSheetId="12">#REF!</definedName>
    <definedName name="DM" localSheetId="13">#REF!</definedName>
    <definedName name="DM">#REF!</definedName>
    <definedName name="dmaspion1.25" localSheetId="9">#REF!</definedName>
    <definedName name="dmaspion1.25" localSheetId="12">#REF!</definedName>
    <definedName name="dmaspion1.25" localSheetId="13">#REF!</definedName>
    <definedName name="dmaspion1.25">#REF!</definedName>
    <definedName name="dmaspion1.5" localSheetId="9">#REF!</definedName>
    <definedName name="dmaspion1.5" localSheetId="12">#REF!</definedName>
    <definedName name="dmaspion1.5" localSheetId="13">#REF!</definedName>
    <definedName name="dmaspion1.5">#REF!</definedName>
    <definedName name="dmaspion10" localSheetId="9">#REF!</definedName>
    <definedName name="dmaspion10" localSheetId="12">#REF!</definedName>
    <definedName name="dmaspion10" localSheetId="13">#REF!</definedName>
    <definedName name="dmaspion10">#REF!</definedName>
    <definedName name="dmaspion12" localSheetId="9">#REF!</definedName>
    <definedName name="dmaspion12" localSheetId="12">#REF!</definedName>
    <definedName name="dmaspion12" localSheetId="13">#REF!</definedName>
    <definedName name="dmaspion12">#REF!</definedName>
    <definedName name="dmaspion14" localSheetId="9">#REF!</definedName>
    <definedName name="dmaspion14" localSheetId="12">#REF!</definedName>
    <definedName name="dmaspion14" localSheetId="13">#REF!</definedName>
    <definedName name="dmaspion14">#REF!</definedName>
    <definedName name="dmaspion16" localSheetId="9">#REF!</definedName>
    <definedName name="dmaspion16" localSheetId="12">#REF!</definedName>
    <definedName name="dmaspion16" localSheetId="13">#REF!</definedName>
    <definedName name="dmaspion16">#REF!</definedName>
    <definedName name="dmaspion2" localSheetId="9">#REF!</definedName>
    <definedName name="dmaspion2" localSheetId="12">#REF!</definedName>
    <definedName name="dmaspion2" localSheetId="13">#REF!</definedName>
    <definedName name="dmaspion2">#REF!</definedName>
    <definedName name="dmaspion2.5" localSheetId="9">#REF!</definedName>
    <definedName name="dmaspion2.5" localSheetId="12">#REF!</definedName>
    <definedName name="dmaspion2.5" localSheetId="13">#REF!</definedName>
    <definedName name="dmaspion2.5">#REF!</definedName>
    <definedName name="dmaspion20" localSheetId="9">#REF!</definedName>
    <definedName name="dmaspion20" localSheetId="12">#REF!</definedName>
    <definedName name="dmaspion20" localSheetId="13">#REF!</definedName>
    <definedName name="dmaspion20">#REF!</definedName>
    <definedName name="dmaspion3" localSheetId="9">#REF!</definedName>
    <definedName name="dmaspion3" localSheetId="12">#REF!</definedName>
    <definedName name="dmaspion3" localSheetId="13">#REF!</definedName>
    <definedName name="dmaspion3">#REF!</definedName>
    <definedName name="dmaspion4" localSheetId="9">#REF!</definedName>
    <definedName name="dmaspion4" localSheetId="12">#REF!</definedName>
    <definedName name="dmaspion4" localSheetId="13">#REF!</definedName>
    <definedName name="dmaspion4">#REF!</definedName>
    <definedName name="dmaspion5" localSheetId="9">#REF!</definedName>
    <definedName name="dmaspion5" localSheetId="12">#REF!</definedName>
    <definedName name="dmaspion5" localSheetId="13">#REF!</definedName>
    <definedName name="dmaspion5">#REF!</definedName>
    <definedName name="dmaspion6" localSheetId="9">#REF!</definedName>
    <definedName name="dmaspion6" localSheetId="12">#REF!</definedName>
    <definedName name="dmaspion6" localSheetId="13">#REF!</definedName>
    <definedName name="dmaspion6">#REF!</definedName>
    <definedName name="dmaspion8" localSheetId="9">#REF!</definedName>
    <definedName name="dmaspion8" localSheetId="12">#REF!</definedName>
    <definedName name="dmaspion8" localSheetId="13">#REF!</definedName>
    <definedName name="dmaspion8">#REF!</definedName>
    <definedName name="DmpKc">#REF!</definedName>
    <definedName name="dmpky">#REF!</definedName>
    <definedName name="dmpl" localSheetId="9">#REF!</definedName>
    <definedName name="dmpl" localSheetId="12">#REF!</definedName>
    <definedName name="dmpl" localSheetId="13">#REF!</definedName>
    <definedName name="dmpl">#REF!</definedName>
    <definedName name="dmpp">#REF!</definedName>
    <definedName name="Dmppr">#REF!</definedName>
    <definedName name="DN10_" localSheetId="9">#REF!</definedName>
    <definedName name="DN10_" localSheetId="12">#REF!</definedName>
    <definedName name="DN10_" localSheetId="13">#REF!</definedName>
    <definedName name="DN10_">#REF!</definedName>
    <definedName name="DN12_" localSheetId="9">#REF!</definedName>
    <definedName name="DN12_" localSheetId="12">#REF!</definedName>
    <definedName name="DN12_" localSheetId="13">#REF!</definedName>
    <definedName name="DN12_">#REF!</definedName>
    <definedName name="DN16_" localSheetId="9">#REF!</definedName>
    <definedName name="DN16_" localSheetId="12">#REF!</definedName>
    <definedName name="DN16_" localSheetId="13">#REF!</definedName>
    <definedName name="DN16_">#REF!</definedName>
    <definedName name="DN6_" localSheetId="9">#REF!</definedName>
    <definedName name="DN6_" localSheetId="12">#REF!</definedName>
    <definedName name="DN6_" localSheetId="13">#REF!</definedName>
    <definedName name="DN6_">#REF!</definedName>
    <definedName name="DN8_" localSheetId="9">#REF!</definedName>
    <definedName name="DN8_" localSheetId="12">#REF!</definedName>
    <definedName name="DN8_" localSheetId="13">#REF!</definedName>
    <definedName name="DN8_">#REF!</definedName>
    <definedName name="dngi18" localSheetId="9">#REF!</definedName>
    <definedName name="dngi18" localSheetId="12">#REF!</definedName>
    <definedName name="dngi18" localSheetId="13">#REF!</definedName>
    <definedName name="dngi18">#REF!</definedName>
    <definedName name="dngi20" localSheetId="9">#REF!</definedName>
    <definedName name="dngi20" localSheetId="12">#REF!</definedName>
    <definedName name="dngi20" localSheetId="13">#REF!</definedName>
    <definedName name="dngi20">#REF!</definedName>
    <definedName name="dngi25" localSheetId="9">#REF!</definedName>
    <definedName name="dngi25" localSheetId="12">#REF!</definedName>
    <definedName name="dngi25" localSheetId="13">#REF!</definedName>
    <definedName name="dngi25">#REF!</definedName>
    <definedName name="dniple75" localSheetId="9">#REF!</definedName>
    <definedName name="dniple75" localSheetId="12">#REF!</definedName>
    <definedName name="dniple75" localSheetId="13">#REF!</definedName>
    <definedName name="dniple75">#REF!</definedName>
    <definedName name="dnpntalm" localSheetId="9">#REF!</definedName>
    <definedName name="dnpntalm" localSheetId="12">#REF!</definedName>
    <definedName name="dnpntalm" localSheetId="13">#REF!</definedName>
    <definedName name="dnpntalm">#REF!</definedName>
    <definedName name="DO" localSheetId="9">#REF!</definedName>
    <definedName name="DO" localSheetId="12">#REF!</definedName>
    <definedName name="DO" localSheetId="14">#REF!</definedName>
    <definedName name="DO" localSheetId="11">#REF!</definedName>
    <definedName name="DO" localSheetId="10">#REF!</definedName>
    <definedName name="DO" localSheetId="7">#REF!</definedName>
    <definedName name="DO" localSheetId="8">#REF!</definedName>
    <definedName name="DO" localSheetId="13">#REF!</definedName>
    <definedName name="DO">#REF!</definedName>
    <definedName name="dobol">#REF!</definedName>
    <definedName name="doc" localSheetId="12">{"Book1","4.09 FLORA DAN FAUNA.xls","4.22 PERLENGKAPAN SEKOLAH.xls"}</definedName>
    <definedName name="doc">{"Book1","4.09 FLORA DAN FAUNA.xls","4.22 PERLENGKAPAN SEKOLAH.xls"}</definedName>
    <definedName name="docr" localSheetId="12">{"Book1","4.09 FLORA DAN FAUNA.xls","4.22 PERLENGKAPAN SEKOLAH.xls"}</definedName>
    <definedName name="docr">{"Book1","4.09 FLORA DAN FAUNA.xls","4.22 PERLENGKAPAN SEKOLAH.xls"}</definedName>
    <definedName name="Document_array" localSheetId="12">{"ARP.117.xls","lap mingguan intern daniel hk-bt.xls","lap mingguan terbaru ekstern.xls"}</definedName>
    <definedName name="Document_array">{"ARP.117.xls","lap mingguan intern daniel hk-bt.xls","lap mingguan terbaru ekstern.xls"}</definedName>
    <definedName name="Documents_array">#N/A</definedName>
    <definedName name="DODOL" localSheetId="9">#REF!</definedName>
    <definedName name="DODOL" localSheetId="12">#REF!</definedName>
    <definedName name="DODOL" localSheetId="13">#REF!</definedName>
    <definedName name="DODOL">#REF!</definedName>
    <definedName name="Dohara" localSheetId="9">#REF!</definedName>
    <definedName name="Dohara" localSheetId="12">#REF!</definedName>
    <definedName name="Dohara" localSheetId="13">#REF!</definedName>
    <definedName name="Dohara">#REF!</definedName>
    <definedName name="dol" localSheetId="9">#REF!</definedName>
    <definedName name="dol" localSheetId="12">#REF!</definedName>
    <definedName name="dol" localSheetId="13">#REF!</definedName>
    <definedName name="dol">#REF!</definedName>
    <definedName name="dol_6" localSheetId="9">#REF!</definedName>
    <definedName name="dol_6" localSheetId="12">#REF!</definedName>
    <definedName name="dol_6" localSheetId="13">#REF!</definedName>
    <definedName name="dol_6">#REF!</definedName>
    <definedName name="dolar">#REF!</definedName>
    <definedName name="dolar04">#REF!</definedName>
    <definedName name="DOLI" localSheetId="9">#REF!</definedName>
    <definedName name="DOLI" localSheetId="12">#REF!</definedName>
    <definedName name="DOLI" localSheetId="13">#REF!</definedName>
    <definedName name="DOLI">#REF!</definedName>
    <definedName name="DOLK">#REF!</definedName>
    <definedName name="dolken">#REF!</definedName>
    <definedName name="Dolken__4___6__cm">#REF!</definedName>
    <definedName name="dolken_1">#REF!</definedName>
    <definedName name="Dolken_7_cm">#REF!</definedName>
    <definedName name="Dollar" localSheetId="9">#REF!</definedName>
    <definedName name="Dollar" localSheetId="12">#REF!</definedName>
    <definedName name="Dollar" localSheetId="13">#REF!</definedName>
    <definedName name="Dollar">#REF!</definedName>
    <definedName name="Dollar_aus" localSheetId="9">#REF!</definedName>
    <definedName name="Dollar_aus" localSheetId="12">#REF!</definedName>
    <definedName name="Dollar_aus" localSheetId="13">#REF!</definedName>
    <definedName name="Dollar_aus">#REF!</definedName>
    <definedName name="Dollar_Australia" localSheetId="9">#REF!</definedName>
    <definedName name="Dollar_Australia" localSheetId="12">#REF!</definedName>
    <definedName name="Dollar_Australia" localSheetId="13">#REF!</definedName>
    <definedName name="Dollar_Australia">#REF!</definedName>
    <definedName name="DOLLAR_TAM" localSheetId="9">#REF!</definedName>
    <definedName name="DOLLAR_TAM" localSheetId="12">#REF!</definedName>
    <definedName name="DOLLAR_TAM" localSheetId="13">#REF!</definedName>
    <definedName name="DOLLAR_TAM">#REF!</definedName>
    <definedName name="Dollars" localSheetId="9">#REF!</definedName>
    <definedName name="Dollars" localSheetId="12">#REF!</definedName>
    <definedName name="Dollars" localSheetId="13">#REF!</definedName>
    <definedName name="Dollars">#REF!</definedName>
    <definedName name="DOLSing" localSheetId="9">#REF!</definedName>
    <definedName name="DOLSing" localSheetId="12">#REF!</definedName>
    <definedName name="DOLSing" localSheetId="13">#REF!</definedName>
    <definedName name="DOLSing">#REF!</definedName>
    <definedName name="DOMBA" localSheetId="9">#REF!</definedName>
    <definedName name="DOMBA" localSheetId="12">#REF!</definedName>
    <definedName name="DOMBA" localSheetId="13">#REF!</definedName>
    <definedName name="DOMBA">#REF!</definedName>
    <definedName name="DOMPUL">#REF!</definedName>
    <definedName name="dongia">#REF!</definedName>
    <definedName name="dongia1">#REF!</definedName>
    <definedName name="dopp100">#REF!</definedName>
    <definedName name="doppvc100">#REF!</definedName>
    <definedName name="doppvc150">#REF!</definedName>
    <definedName name="doppvc50">#REF!</definedName>
    <definedName name="doppvc75">#REF!</definedName>
    <definedName name="DORA">#REF!</definedName>
    <definedName name="DORCE">#REF!</definedName>
    <definedName name="DOSA">#REF!</definedName>
    <definedName name="double" localSheetId="9">#REF!</definedName>
    <definedName name="double" localSheetId="12">#REF!</definedName>
    <definedName name="double" localSheetId="13">#REF!</definedName>
    <definedName name="double">#REF!</definedName>
    <definedName name="double_niple_0.5in">#REF!</definedName>
    <definedName name="double_niple_1.5in">#REF!</definedName>
    <definedName name="double_niple_1in">#REF!</definedName>
    <definedName name="double_niple_2in">#REF!</definedName>
    <definedName name="double_niple_3in">#REF!</definedName>
    <definedName name="doublenipple25">#REF!</definedName>
    <definedName name="dowel">#REF!</definedName>
    <definedName name="dozer" localSheetId="9">#REF!</definedName>
    <definedName name="dozer" localSheetId="12">#REF!</definedName>
    <definedName name="dozer" localSheetId="13">#REF!</definedName>
    <definedName name="dozer">#REF!</definedName>
    <definedName name="Dozzer" localSheetId="9">#REF!</definedName>
    <definedName name="Dozzer" localSheetId="12">#REF!</definedName>
    <definedName name="Dozzer" localSheetId="14">#REF!</definedName>
    <definedName name="Dozzer" localSheetId="11">#REF!</definedName>
    <definedName name="Dozzer" localSheetId="10">#REF!</definedName>
    <definedName name="Dozzer" localSheetId="7">#REF!</definedName>
    <definedName name="Dozzer" localSheetId="8">#REF!</definedName>
    <definedName name="Dozzer" localSheetId="13">#REF!</definedName>
    <definedName name="Dozzer">#REF!</definedName>
    <definedName name="Dp" localSheetId="9">#REF!</definedName>
    <definedName name="Dp" localSheetId="12">#REF!</definedName>
    <definedName name="Dp" localSheetId="13">#REF!</definedName>
    <definedName name="Dp">#REF!</definedName>
    <definedName name="dpa" localSheetId="9">#REF!</definedName>
    <definedName name="dpa" localSheetId="12">#REF!</definedName>
    <definedName name="dpa" localSheetId="13">#REF!</definedName>
    <definedName name="dpa">#REF!</definedName>
    <definedName name="dpasir">#REF!</definedName>
    <definedName name="DPB">#REF!</definedName>
    <definedName name="Dpc" localSheetId="9">#REF!</definedName>
    <definedName name="Dpc" localSheetId="12">#REF!</definedName>
    <definedName name="Dpc" localSheetId="13">#REF!</definedName>
    <definedName name="Dpc">#REF!</definedName>
    <definedName name="Dpd" localSheetId="9">#REF!</definedName>
    <definedName name="Dpd" localSheetId="12">#REF!</definedName>
    <definedName name="Dpd" localSheetId="13">#REF!</definedName>
    <definedName name="Dpd">#REF!</definedName>
    <definedName name="dpk" localSheetId="9">#REF!</definedName>
    <definedName name="dpk" localSheetId="12">#REF!</definedName>
    <definedName name="dpk" localSheetId="13">#REF!</definedName>
    <definedName name="dpk">#REF!</definedName>
    <definedName name="dpralon">#REF!</definedName>
    <definedName name="dpralon10" localSheetId="9">#REF!</definedName>
    <definedName name="dpralon10" localSheetId="12">#REF!</definedName>
    <definedName name="dpralon10" localSheetId="13">#REF!</definedName>
    <definedName name="dpralon10">#REF!</definedName>
    <definedName name="dpralon12" localSheetId="9">#REF!</definedName>
    <definedName name="dpralon12" localSheetId="12">#REF!</definedName>
    <definedName name="dpralon12" localSheetId="13">#REF!</definedName>
    <definedName name="dpralon12">#REF!</definedName>
    <definedName name="dpralon2" localSheetId="9">#REF!</definedName>
    <definedName name="dpralon2" localSheetId="12">#REF!</definedName>
    <definedName name="dpralon2" localSheetId="13">#REF!</definedName>
    <definedName name="dpralon2">#REF!</definedName>
    <definedName name="dpralon2.5" localSheetId="9">#REF!</definedName>
    <definedName name="dpralon2.5" localSheetId="12">#REF!</definedName>
    <definedName name="dpralon2.5" localSheetId="13">#REF!</definedName>
    <definedName name="dpralon2.5">#REF!</definedName>
    <definedName name="dpralon3" localSheetId="9">#REF!</definedName>
    <definedName name="dpralon3" localSheetId="12">#REF!</definedName>
    <definedName name="dpralon3" localSheetId="13">#REF!</definedName>
    <definedName name="dpralon3">#REF!</definedName>
    <definedName name="dpralon4" localSheetId="9">#REF!</definedName>
    <definedName name="dpralon4" localSheetId="12">#REF!</definedName>
    <definedName name="dpralon4" localSheetId="13">#REF!</definedName>
    <definedName name="dpralon4">#REF!</definedName>
    <definedName name="dpralon5" localSheetId="9">#REF!</definedName>
    <definedName name="dpralon5" localSheetId="12">#REF!</definedName>
    <definedName name="dpralon5" localSheetId="13">#REF!</definedName>
    <definedName name="dpralon5">#REF!</definedName>
    <definedName name="dpralon6" localSheetId="9">#REF!</definedName>
    <definedName name="dpralon6" localSheetId="12">#REF!</definedName>
    <definedName name="dpralon6" localSheetId="13">#REF!</definedName>
    <definedName name="dpralon6">#REF!</definedName>
    <definedName name="dpralon8" localSheetId="9">#REF!</definedName>
    <definedName name="dpralon8" localSheetId="12">#REF!</definedName>
    <definedName name="dpralon8" localSheetId="13">#REF!</definedName>
    <definedName name="dpralon8">#REF!</definedName>
    <definedName name="dpsrurg">#REF!</definedName>
    <definedName name="DR">#REF!</definedName>
    <definedName name="DRA">#REF!</definedName>
    <definedName name="dragon">#REF!</definedName>
    <definedName name="Drain" localSheetId="9">#REF!</definedName>
    <definedName name="Drain" localSheetId="12">#REF!</definedName>
    <definedName name="Drain" localSheetId="13">#REF!</definedName>
    <definedName name="Drain">#REF!</definedName>
    <definedName name="drain075" localSheetId="9">#REF!</definedName>
    <definedName name="drain075" localSheetId="12">#REF!</definedName>
    <definedName name="drain075" localSheetId="13">#REF!</definedName>
    <definedName name="drain075">#REF!</definedName>
    <definedName name="drain100" localSheetId="9">#REF!</definedName>
    <definedName name="drain100" localSheetId="12">#REF!</definedName>
    <definedName name="drain100" localSheetId="13">#REF!</definedName>
    <definedName name="drain100">#REF!</definedName>
    <definedName name="drain125" localSheetId="9">#REF!</definedName>
    <definedName name="drain125" localSheetId="12">#REF!</definedName>
    <definedName name="drain125" localSheetId="13">#REF!</definedName>
    <definedName name="drain125">#REF!</definedName>
    <definedName name="DRAINASE">#REF!</definedName>
    <definedName name="DRD" localSheetId="9">#REF!</definedName>
    <definedName name="DRD" localSheetId="12">#REF!</definedName>
    <definedName name="DRD" localSheetId="13">#REF!</definedName>
    <definedName name="DRD">#REF!</definedName>
    <definedName name="drh" localSheetId="12" hidden="1">{#N/A,#N/A,FALSE,"REK-S-TPL";#N/A,#N/A,FALSE,"REK-TPML";#N/A,#N/A,FALSE,"RAB-TEMPEL"}</definedName>
    <definedName name="drh" localSheetId="15" hidden="1">{#N/A,#N/A,FALSE,"REK-S-TPL";#N/A,#N/A,FALSE,"REK-TPML";#N/A,#N/A,FALSE,"RAB-TEMPEL"}</definedName>
    <definedName name="drh" hidden="1">{#N/A,#N/A,FALSE,"REK-S-TPL";#N/A,#N/A,FALSE,"REK-TPML";#N/A,#N/A,FALSE,"RAB-TEMPEL"}</definedName>
    <definedName name="drilb2100" localSheetId="9">#REF!</definedName>
    <definedName name="drilb2100" localSheetId="12">#REF!</definedName>
    <definedName name="drilb2100" localSheetId="14">#REF!</definedName>
    <definedName name="drilb2100" localSheetId="11">#REF!</definedName>
    <definedName name="drilb2100" localSheetId="10">#REF!</definedName>
    <definedName name="drilb2100" localSheetId="7">#REF!</definedName>
    <definedName name="drilb2100" localSheetId="8">#REF!</definedName>
    <definedName name="drilb2100" localSheetId="13">#REF!</definedName>
    <definedName name="drilb2100">#REF!</definedName>
    <definedName name="drilb2120" localSheetId="9">#REF!</definedName>
    <definedName name="drilb2120" localSheetId="12">#REF!</definedName>
    <definedName name="drilb2120" localSheetId="14">#REF!</definedName>
    <definedName name="drilb2120" localSheetId="11">#REF!</definedName>
    <definedName name="drilb2120" localSheetId="10">#REF!</definedName>
    <definedName name="drilb2120" localSheetId="7">#REF!</definedName>
    <definedName name="drilb2120" localSheetId="8">#REF!</definedName>
    <definedName name="drilb2120" localSheetId="13">#REF!</definedName>
    <definedName name="drilb2120">#REF!</definedName>
    <definedName name="drilb250" localSheetId="9">#REF!</definedName>
    <definedName name="drilb250" localSheetId="12">#REF!</definedName>
    <definedName name="drilb250" localSheetId="14">#REF!</definedName>
    <definedName name="drilb250" localSheetId="11">#REF!</definedName>
    <definedName name="drilb250" localSheetId="10">#REF!</definedName>
    <definedName name="drilb250" localSheetId="7">#REF!</definedName>
    <definedName name="drilb250" localSheetId="8">#REF!</definedName>
    <definedName name="drilb250" localSheetId="13">#REF!</definedName>
    <definedName name="drilb250">#REF!</definedName>
    <definedName name="drilb260" localSheetId="9">#REF!</definedName>
    <definedName name="drilb260" localSheetId="12">#REF!</definedName>
    <definedName name="drilb260" localSheetId="14">#REF!</definedName>
    <definedName name="drilb260" localSheetId="11">#REF!</definedName>
    <definedName name="drilb260" localSheetId="10">#REF!</definedName>
    <definedName name="drilb260" localSheetId="7">#REF!</definedName>
    <definedName name="drilb260" localSheetId="8">#REF!</definedName>
    <definedName name="drilb260" localSheetId="13">#REF!</definedName>
    <definedName name="drilb260">#REF!</definedName>
    <definedName name="drilb280" localSheetId="9">#REF!</definedName>
    <definedName name="drilb280" localSheetId="12">#REF!</definedName>
    <definedName name="drilb280" localSheetId="14">#REF!</definedName>
    <definedName name="drilb280" localSheetId="11">#REF!</definedName>
    <definedName name="drilb280" localSheetId="10">#REF!</definedName>
    <definedName name="drilb280" localSheetId="7">#REF!</definedName>
    <definedName name="drilb280" localSheetId="8">#REF!</definedName>
    <definedName name="drilb280" localSheetId="13">#REF!</definedName>
    <definedName name="drilb280">#REF!</definedName>
    <definedName name="drildl3a100" localSheetId="9">#REF!</definedName>
    <definedName name="drildl3a100" localSheetId="12">#REF!</definedName>
    <definedName name="drildl3a100" localSheetId="14">#REF!</definedName>
    <definedName name="drildl3a100" localSheetId="11">#REF!</definedName>
    <definedName name="drildl3a100" localSheetId="10">#REF!</definedName>
    <definedName name="drildl3a100" localSheetId="7">#REF!</definedName>
    <definedName name="drildl3a100" localSheetId="8">#REF!</definedName>
    <definedName name="drildl3a100" localSheetId="13">#REF!</definedName>
    <definedName name="drildl3a100">#REF!</definedName>
    <definedName name="drildl3a120" localSheetId="9">#REF!</definedName>
    <definedName name="drildl3a120" localSheetId="12">#REF!</definedName>
    <definedName name="drildl3a120" localSheetId="14">#REF!</definedName>
    <definedName name="drildl3a120" localSheetId="11">#REF!</definedName>
    <definedName name="drildl3a120" localSheetId="10">#REF!</definedName>
    <definedName name="drildl3a120" localSheetId="7">#REF!</definedName>
    <definedName name="drildl3a120" localSheetId="8">#REF!</definedName>
    <definedName name="drildl3a120" localSheetId="13">#REF!</definedName>
    <definedName name="drildl3a120">#REF!</definedName>
    <definedName name="drildl3a50" localSheetId="9">#REF!</definedName>
    <definedName name="drildl3a50" localSheetId="12">#REF!</definedName>
    <definedName name="drildl3a50" localSheetId="14">#REF!</definedName>
    <definedName name="drildl3a50" localSheetId="11">#REF!</definedName>
    <definedName name="drildl3a50" localSheetId="10">#REF!</definedName>
    <definedName name="drildl3a50" localSheetId="7">#REF!</definedName>
    <definedName name="drildl3a50" localSheetId="8">#REF!</definedName>
    <definedName name="drildl3a50" localSheetId="13">#REF!</definedName>
    <definedName name="drildl3a50">#REF!</definedName>
    <definedName name="drildl3a60" localSheetId="9">#REF!</definedName>
    <definedName name="drildl3a60" localSheetId="12">#REF!</definedName>
    <definedName name="drildl3a60" localSheetId="14">#REF!</definedName>
    <definedName name="drildl3a60" localSheetId="11">#REF!</definedName>
    <definedName name="drildl3a60" localSheetId="10">#REF!</definedName>
    <definedName name="drildl3a60" localSheetId="7">#REF!</definedName>
    <definedName name="drildl3a60" localSheetId="8">#REF!</definedName>
    <definedName name="drildl3a60" localSheetId="13">#REF!</definedName>
    <definedName name="drildl3a60">#REF!</definedName>
    <definedName name="drildl3a80" localSheetId="9">#REF!</definedName>
    <definedName name="drildl3a80" localSheetId="12">#REF!</definedName>
    <definedName name="drildl3a80" localSheetId="14">#REF!</definedName>
    <definedName name="drildl3a80" localSheetId="11">#REF!</definedName>
    <definedName name="drildl3a80" localSheetId="10">#REF!</definedName>
    <definedName name="drildl3a80" localSheetId="7">#REF!</definedName>
    <definedName name="drildl3a80" localSheetId="8">#REF!</definedName>
    <definedName name="drildl3a80" localSheetId="13">#REF!</definedName>
    <definedName name="drildl3a80">#REF!</definedName>
    <definedName name="drill1100" localSheetId="9">#REF!</definedName>
    <definedName name="drill1100" localSheetId="12">#REF!</definedName>
    <definedName name="drill1100" localSheetId="14">#REF!</definedName>
    <definedName name="drill1100" localSheetId="11">#REF!</definedName>
    <definedName name="drill1100" localSheetId="10">#REF!</definedName>
    <definedName name="drill1100" localSheetId="7">#REF!</definedName>
    <definedName name="drill1100" localSheetId="8">#REF!</definedName>
    <definedName name="drill1100" localSheetId="13">#REF!</definedName>
    <definedName name="drill1100">#REF!</definedName>
    <definedName name="drill1120" localSheetId="9">#REF!</definedName>
    <definedName name="drill1120" localSheetId="12">#REF!</definedName>
    <definedName name="drill1120" localSheetId="14">#REF!</definedName>
    <definedName name="drill1120" localSheetId="11">#REF!</definedName>
    <definedName name="drill1120" localSheetId="10">#REF!</definedName>
    <definedName name="drill1120" localSheetId="7">#REF!</definedName>
    <definedName name="drill1120" localSheetId="8">#REF!</definedName>
    <definedName name="drill1120" localSheetId="13">#REF!</definedName>
    <definedName name="drill1120">#REF!</definedName>
    <definedName name="drill150" localSheetId="9">#REF!</definedName>
    <definedName name="drill150" localSheetId="12">#REF!</definedName>
    <definedName name="drill150" localSheetId="14">#REF!</definedName>
    <definedName name="drill150" localSheetId="11">#REF!</definedName>
    <definedName name="drill150" localSheetId="10">#REF!</definedName>
    <definedName name="drill150" localSheetId="7">#REF!</definedName>
    <definedName name="drill150" localSheetId="8">#REF!</definedName>
    <definedName name="drill150" localSheetId="13">#REF!</definedName>
    <definedName name="drill150">#REF!</definedName>
    <definedName name="drill160" localSheetId="9">#REF!</definedName>
    <definedName name="drill160" localSheetId="12">#REF!</definedName>
    <definedName name="drill160" localSheetId="14">#REF!</definedName>
    <definedName name="drill160" localSheetId="11">#REF!</definedName>
    <definedName name="drill160" localSheetId="10">#REF!</definedName>
    <definedName name="drill160" localSheetId="7">#REF!</definedName>
    <definedName name="drill160" localSheetId="8">#REF!</definedName>
    <definedName name="drill160" localSheetId="13">#REF!</definedName>
    <definedName name="drill160">#REF!</definedName>
    <definedName name="drill180" localSheetId="9">#REF!</definedName>
    <definedName name="drill180" localSheetId="12">#REF!</definedName>
    <definedName name="drill180" localSheetId="14">#REF!</definedName>
    <definedName name="drill180" localSheetId="11">#REF!</definedName>
    <definedName name="drill180" localSheetId="10">#REF!</definedName>
    <definedName name="drill180" localSheetId="7">#REF!</definedName>
    <definedName name="drill180" localSheetId="8">#REF!</definedName>
    <definedName name="drill180" localSheetId="13">#REF!</definedName>
    <definedName name="drill180">#REF!</definedName>
    <definedName name="drill3100" localSheetId="9">#REF!</definedName>
    <definedName name="drill3100" localSheetId="12">#REF!</definedName>
    <definedName name="drill3100" localSheetId="14">#REF!</definedName>
    <definedName name="drill3100" localSheetId="11">#REF!</definedName>
    <definedName name="drill3100" localSheetId="10">#REF!</definedName>
    <definedName name="drill3100" localSheetId="7">#REF!</definedName>
    <definedName name="drill3100" localSheetId="8">#REF!</definedName>
    <definedName name="drill3100" localSheetId="13">#REF!</definedName>
    <definedName name="drill3100">#REF!</definedName>
    <definedName name="drill3120" localSheetId="9">#REF!</definedName>
    <definedName name="drill3120" localSheetId="12">#REF!</definedName>
    <definedName name="drill3120" localSheetId="14">#REF!</definedName>
    <definedName name="drill3120" localSheetId="11">#REF!</definedName>
    <definedName name="drill3120" localSheetId="10">#REF!</definedName>
    <definedName name="drill3120" localSheetId="7">#REF!</definedName>
    <definedName name="drill3120" localSheetId="8">#REF!</definedName>
    <definedName name="drill3120" localSheetId="13">#REF!</definedName>
    <definedName name="drill3120">#REF!</definedName>
    <definedName name="drill350" localSheetId="9">#REF!</definedName>
    <definedName name="drill350" localSheetId="12">#REF!</definedName>
    <definedName name="drill350" localSheetId="14">#REF!</definedName>
    <definedName name="drill350" localSheetId="11">#REF!</definedName>
    <definedName name="drill350" localSheetId="10">#REF!</definedName>
    <definedName name="drill350" localSheetId="7">#REF!</definedName>
    <definedName name="drill350" localSheetId="8">#REF!</definedName>
    <definedName name="drill350" localSheetId="13">#REF!</definedName>
    <definedName name="drill350">#REF!</definedName>
    <definedName name="drill360" localSheetId="9">#REF!</definedName>
    <definedName name="drill360" localSheetId="12">#REF!</definedName>
    <definedName name="drill360" localSheetId="14">#REF!</definedName>
    <definedName name="drill360" localSheetId="11">#REF!</definedName>
    <definedName name="drill360" localSheetId="10">#REF!</definedName>
    <definedName name="drill360" localSheetId="7">#REF!</definedName>
    <definedName name="drill360" localSheetId="8">#REF!</definedName>
    <definedName name="drill360" localSheetId="13">#REF!</definedName>
    <definedName name="drill360">#REF!</definedName>
    <definedName name="drill380" localSheetId="9">#REF!</definedName>
    <definedName name="drill380" localSheetId="12">#REF!</definedName>
    <definedName name="drill380" localSheetId="14">#REF!</definedName>
    <definedName name="drill380" localSheetId="11">#REF!</definedName>
    <definedName name="drill380" localSheetId="10">#REF!</definedName>
    <definedName name="drill380" localSheetId="7">#REF!</definedName>
    <definedName name="drill380" localSheetId="8">#REF!</definedName>
    <definedName name="drill380" localSheetId="13">#REF!</definedName>
    <definedName name="drill380">#REF!</definedName>
    <definedName name="drill5100" localSheetId="9">#REF!</definedName>
    <definedName name="drill5100" localSheetId="12">#REF!</definedName>
    <definedName name="drill5100" localSheetId="14">#REF!</definedName>
    <definedName name="drill5100" localSheetId="11">#REF!</definedName>
    <definedName name="drill5100" localSheetId="10">#REF!</definedName>
    <definedName name="drill5100" localSheetId="7">#REF!</definedName>
    <definedName name="drill5100" localSheetId="8">#REF!</definedName>
    <definedName name="drill5100" localSheetId="13">#REF!</definedName>
    <definedName name="drill5100">#REF!</definedName>
    <definedName name="drill5120" localSheetId="9">#REF!</definedName>
    <definedName name="drill5120" localSheetId="12">#REF!</definedName>
    <definedName name="drill5120" localSheetId="14">#REF!</definedName>
    <definedName name="drill5120" localSheetId="11">#REF!</definedName>
    <definedName name="drill5120" localSheetId="10">#REF!</definedName>
    <definedName name="drill5120" localSheetId="7">#REF!</definedName>
    <definedName name="drill5120" localSheetId="8">#REF!</definedName>
    <definedName name="drill5120" localSheetId="13">#REF!</definedName>
    <definedName name="drill5120">#REF!</definedName>
    <definedName name="drill550" localSheetId="9">#REF!</definedName>
    <definedName name="drill550" localSheetId="12">#REF!</definedName>
    <definedName name="drill550" localSheetId="14">#REF!</definedName>
    <definedName name="drill550" localSheetId="11">#REF!</definedName>
    <definedName name="drill550" localSheetId="10">#REF!</definedName>
    <definedName name="drill550" localSheetId="7">#REF!</definedName>
    <definedName name="drill550" localSheetId="8">#REF!</definedName>
    <definedName name="drill550" localSheetId="13">#REF!</definedName>
    <definedName name="drill550">#REF!</definedName>
    <definedName name="drill560" localSheetId="9">#REF!</definedName>
    <definedName name="drill560" localSheetId="12">#REF!</definedName>
    <definedName name="drill560" localSheetId="14">#REF!</definedName>
    <definedName name="drill560" localSheetId="11">#REF!</definedName>
    <definedName name="drill560" localSheetId="10">#REF!</definedName>
    <definedName name="drill560" localSheetId="7">#REF!</definedName>
    <definedName name="drill560" localSheetId="8">#REF!</definedName>
    <definedName name="drill560" localSheetId="13">#REF!</definedName>
    <definedName name="drill560">#REF!</definedName>
    <definedName name="drill580" localSheetId="9">#REF!</definedName>
    <definedName name="drill580" localSheetId="12">#REF!</definedName>
    <definedName name="drill580" localSheetId="14">#REF!</definedName>
    <definedName name="drill580" localSheetId="11">#REF!</definedName>
    <definedName name="drill580" localSheetId="10">#REF!</definedName>
    <definedName name="drill580" localSheetId="7">#REF!</definedName>
    <definedName name="drill580" localSheetId="8">#REF!</definedName>
    <definedName name="drill580" localSheetId="13">#REF!</definedName>
    <definedName name="drill580">#REF!</definedName>
    <definedName name="drill5a100" localSheetId="9">#REF!</definedName>
    <definedName name="drill5a100" localSheetId="12">#REF!</definedName>
    <definedName name="drill5a100" localSheetId="14">#REF!</definedName>
    <definedName name="drill5a100" localSheetId="11">#REF!</definedName>
    <definedName name="drill5a100" localSheetId="10">#REF!</definedName>
    <definedName name="drill5a100" localSheetId="7">#REF!</definedName>
    <definedName name="drill5a100" localSheetId="8">#REF!</definedName>
    <definedName name="drill5a100" localSheetId="13">#REF!</definedName>
    <definedName name="drill5a100">#REF!</definedName>
    <definedName name="drill5a120" localSheetId="9">#REF!</definedName>
    <definedName name="drill5a120" localSheetId="12">#REF!</definedName>
    <definedName name="drill5a120" localSheetId="14">#REF!</definedName>
    <definedName name="drill5a120" localSheetId="11">#REF!</definedName>
    <definedName name="drill5a120" localSheetId="10">#REF!</definedName>
    <definedName name="drill5a120" localSheetId="7">#REF!</definedName>
    <definedName name="drill5a120" localSheetId="8">#REF!</definedName>
    <definedName name="drill5a120" localSheetId="13">#REF!</definedName>
    <definedName name="drill5a120">#REF!</definedName>
    <definedName name="drill5a50" localSheetId="9">#REF!</definedName>
    <definedName name="drill5a50" localSheetId="12">#REF!</definedName>
    <definedName name="drill5a50" localSheetId="14">#REF!</definedName>
    <definedName name="drill5a50" localSheetId="11">#REF!</definedName>
    <definedName name="drill5a50" localSheetId="10">#REF!</definedName>
    <definedName name="drill5a50" localSheetId="7">#REF!</definedName>
    <definedName name="drill5a50" localSheetId="8">#REF!</definedName>
    <definedName name="drill5a50" localSheetId="13">#REF!</definedName>
    <definedName name="drill5a50">#REF!</definedName>
    <definedName name="drill5a60" localSheetId="9">#REF!</definedName>
    <definedName name="drill5a60" localSheetId="12">#REF!</definedName>
    <definedName name="drill5a60" localSheetId="14">#REF!</definedName>
    <definedName name="drill5a60" localSheetId="11">#REF!</definedName>
    <definedName name="drill5a60" localSheetId="10">#REF!</definedName>
    <definedName name="drill5a60" localSheetId="7">#REF!</definedName>
    <definedName name="drill5a60" localSheetId="8">#REF!</definedName>
    <definedName name="drill5a60" localSheetId="13">#REF!</definedName>
    <definedName name="drill5a60">#REF!</definedName>
    <definedName name="drill5a80" localSheetId="9">#REF!</definedName>
    <definedName name="drill5a80" localSheetId="12">#REF!</definedName>
    <definedName name="drill5a80" localSheetId="14">#REF!</definedName>
    <definedName name="drill5a80" localSheetId="11">#REF!</definedName>
    <definedName name="drill5a80" localSheetId="10">#REF!</definedName>
    <definedName name="drill5a80" localSheetId="7">#REF!</definedName>
    <definedName name="drill5a80" localSheetId="8">#REF!</definedName>
    <definedName name="drill5a80" localSheetId="13">#REF!</definedName>
    <definedName name="drill5a80">#REF!</definedName>
    <definedName name="drill6a100" localSheetId="9">#REF!</definedName>
    <definedName name="drill6a100" localSheetId="12">#REF!</definedName>
    <definedName name="drill6a100" localSheetId="14">#REF!</definedName>
    <definedName name="drill6a100" localSheetId="11">#REF!</definedName>
    <definedName name="drill6a100" localSheetId="10">#REF!</definedName>
    <definedName name="drill6a100" localSheetId="7">#REF!</definedName>
    <definedName name="drill6a100" localSheetId="8">#REF!</definedName>
    <definedName name="drill6a100" localSheetId="13">#REF!</definedName>
    <definedName name="drill6a100">#REF!</definedName>
    <definedName name="drill6a120" localSheetId="9">#REF!</definedName>
    <definedName name="drill6a120" localSheetId="12">#REF!</definedName>
    <definedName name="drill6a120" localSheetId="14">#REF!</definedName>
    <definedName name="drill6a120" localSheetId="11">#REF!</definedName>
    <definedName name="drill6a120" localSheetId="10">#REF!</definedName>
    <definedName name="drill6a120" localSheetId="7">#REF!</definedName>
    <definedName name="drill6a120" localSheetId="8">#REF!</definedName>
    <definedName name="drill6a120" localSheetId="13">#REF!</definedName>
    <definedName name="drill6a120">#REF!</definedName>
    <definedName name="drill6a50" localSheetId="9">#REF!</definedName>
    <definedName name="drill6a50" localSheetId="12">#REF!</definedName>
    <definedName name="drill6a50" localSheetId="14">#REF!</definedName>
    <definedName name="drill6a50" localSheetId="11">#REF!</definedName>
    <definedName name="drill6a50" localSheetId="10">#REF!</definedName>
    <definedName name="drill6a50" localSheetId="7">#REF!</definedName>
    <definedName name="drill6a50" localSheetId="8">#REF!</definedName>
    <definedName name="drill6a50" localSheetId="13">#REF!</definedName>
    <definedName name="drill6a50">#REF!</definedName>
    <definedName name="drill6a60" localSheetId="9">#REF!</definedName>
    <definedName name="drill6a60" localSheetId="12">#REF!</definedName>
    <definedName name="drill6a60" localSheetId="14">#REF!</definedName>
    <definedName name="drill6a60" localSheetId="11">#REF!</definedName>
    <definedName name="drill6a60" localSheetId="10">#REF!</definedName>
    <definedName name="drill6a60" localSheetId="7">#REF!</definedName>
    <definedName name="drill6a60" localSheetId="8">#REF!</definedName>
    <definedName name="drill6a60" localSheetId="13">#REF!</definedName>
    <definedName name="drill6a60">#REF!</definedName>
    <definedName name="drill6a80" localSheetId="9">#REF!</definedName>
    <definedName name="drill6a80" localSheetId="12">#REF!</definedName>
    <definedName name="drill6a80" localSheetId="14">#REF!</definedName>
    <definedName name="drill6a80" localSheetId="11">#REF!</definedName>
    <definedName name="drill6a80" localSheetId="10">#REF!</definedName>
    <definedName name="drill6a80" localSheetId="7">#REF!</definedName>
    <definedName name="drill6a80" localSheetId="8">#REF!</definedName>
    <definedName name="drill6a80" localSheetId="13">#REF!</definedName>
    <definedName name="drill6a80">#REF!</definedName>
    <definedName name="drillug100" localSheetId="9">#REF!</definedName>
    <definedName name="drillug100" localSheetId="12">#REF!</definedName>
    <definedName name="drillug100" localSheetId="14">#REF!</definedName>
    <definedName name="drillug100" localSheetId="11">#REF!</definedName>
    <definedName name="drillug100" localSheetId="10">#REF!</definedName>
    <definedName name="drillug100" localSheetId="7">#REF!</definedName>
    <definedName name="drillug100" localSheetId="8">#REF!</definedName>
    <definedName name="drillug100" localSheetId="13">#REF!</definedName>
    <definedName name="drillug100">#REF!</definedName>
    <definedName name="drillug120" localSheetId="9">#REF!</definedName>
    <definedName name="drillug120" localSheetId="12">#REF!</definedName>
    <definedName name="drillug120" localSheetId="14">#REF!</definedName>
    <definedName name="drillug120" localSheetId="11">#REF!</definedName>
    <definedName name="drillug120" localSheetId="10">#REF!</definedName>
    <definedName name="drillug120" localSheetId="7">#REF!</definedName>
    <definedName name="drillug120" localSheetId="8">#REF!</definedName>
    <definedName name="drillug120" localSheetId="13">#REF!</definedName>
    <definedName name="drillug120">#REF!</definedName>
    <definedName name="drillug50" localSheetId="9">#REF!</definedName>
    <definedName name="drillug50" localSheetId="12">#REF!</definedName>
    <definedName name="drillug50" localSheetId="14">#REF!</definedName>
    <definedName name="drillug50" localSheetId="11">#REF!</definedName>
    <definedName name="drillug50" localSheetId="10">#REF!</definedName>
    <definedName name="drillug50" localSheetId="7">#REF!</definedName>
    <definedName name="drillug50" localSheetId="8">#REF!</definedName>
    <definedName name="drillug50" localSheetId="13">#REF!</definedName>
    <definedName name="drillug50">#REF!</definedName>
    <definedName name="drillug60" localSheetId="9">#REF!</definedName>
    <definedName name="drillug60" localSheetId="12">#REF!</definedName>
    <definedName name="drillug60" localSheetId="14">#REF!</definedName>
    <definedName name="drillug60" localSheetId="11">#REF!</definedName>
    <definedName name="drillug60" localSheetId="10">#REF!</definedName>
    <definedName name="drillug60" localSheetId="7">#REF!</definedName>
    <definedName name="drillug60" localSheetId="8">#REF!</definedName>
    <definedName name="drillug60" localSheetId="13">#REF!</definedName>
    <definedName name="drillug60">#REF!</definedName>
    <definedName name="drillug80" localSheetId="9">#REF!</definedName>
    <definedName name="drillug80" localSheetId="12">#REF!</definedName>
    <definedName name="drillug80" localSheetId="14">#REF!</definedName>
    <definedName name="drillug80" localSheetId="11">#REF!</definedName>
    <definedName name="drillug80" localSheetId="10">#REF!</definedName>
    <definedName name="drillug80" localSheetId="7">#REF!</definedName>
    <definedName name="drillug80" localSheetId="8">#REF!</definedName>
    <definedName name="drillug80" localSheetId="13">#REF!</definedName>
    <definedName name="drillug80">#REF!</definedName>
    <definedName name="DRIVER">#REF!</definedName>
    <definedName name="drkeet" localSheetId="9">#REF!</definedName>
    <definedName name="drkeet" localSheetId="12">#REF!</definedName>
    <definedName name="drkeet" localSheetId="13">#REF!</definedName>
    <definedName name="drkeet">#REF!</definedName>
    <definedName name="DRS">#REF!</definedName>
    <definedName name="drucika0.5" localSheetId="9">#REF!</definedName>
    <definedName name="drucika0.5" localSheetId="12">#REF!</definedName>
    <definedName name="drucika0.5" localSheetId="13">#REF!</definedName>
    <definedName name="drucika0.5">#REF!</definedName>
    <definedName name="drucika1" localSheetId="9">#REF!</definedName>
    <definedName name="drucika1" localSheetId="12">#REF!</definedName>
    <definedName name="drucika1" localSheetId="13">#REF!</definedName>
    <definedName name="drucika1">#REF!</definedName>
    <definedName name="drucika1.5" localSheetId="9">#REF!</definedName>
    <definedName name="drucika1.5" localSheetId="12">#REF!</definedName>
    <definedName name="drucika1.5" localSheetId="13">#REF!</definedName>
    <definedName name="drucika1.5">#REF!</definedName>
    <definedName name="drucika10" localSheetId="9">#REF!</definedName>
    <definedName name="drucika10" localSheetId="12">#REF!</definedName>
    <definedName name="drucika10" localSheetId="13">#REF!</definedName>
    <definedName name="drucika10">#REF!</definedName>
    <definedName name="drucika12" localSheetId="9">#REF!</definedName>
    <definedName name="drucika12" localSheetId="12">#REF!</definedName>
    <definedName name="drucika12" localSheetId="13">#REF!</definedName>
    <definedName name="drucika12">#REF!</definedName>
    <definedName name="drucika2" localSheetId="9">#REF!</definedName>
    <definedName name="drucika2" localSheetId="12">#REF!</definedName>
    <definedName name="drucika2" localSheetId="13">#REF!</definedName>
    <definedName name="drucika2">#REF!</definedName>
    <definedName name="drucika2.5" localSheetId="9">#REF!</definedName>
    <definedName name="drucika2.5" localSheetId="12">#REF!</definedName>
    <definedName name="drucika2.5" localSheetId="13">#REF!</definedName>
    <definedName name="drucika2.5">#REF!</definedName>
    <definedName name="drucika3" localSheetId="9">#REF!</definedName>
    <definedName name="drucika3" localSheetId="12">#REF!</definedName>
    <definedName name="drucika3" localSheetId="13">#REF!</definedName>
    <definedName name="drucika3">#REF!</definedName>
    <definedName name="drucika4" localSheetId="9">#REF!</definedName>
    <definedName name="drucika4" localSheetId="12">#REF!</definedName>
    <definedName name="drucika4" localSheetId="13">#REF!</definedName>
    <definedName name="drucika4">#REF!</definedName>
    <definedName name="drucika5" localSheetId="9">#REF!</definedName>
    <definedName name="drucika5" localSheetId="12">#REF!</definedName>
    <definedName name="drucika5" localSheetId="13">#REF!</definedName>
    <definedName name="drucika5">#REF!</definedName>
    <definedName name="drucika6" localSheetId="9">#REF!</definedName>
    <definedName name="drucika6" localSheetId="12">#REF!</definedName>
    <definedName name="drucika6" localSheetId="13">#REF!</definedName>
    <definedName name="drucika6">#REF!</definedName>
    <definedName name="drucika8" localSheetId="9">#REF!</definedName>
    <definedName name="drucika8" localSheetId="12">#REF!</definedName>
    <definedName name="drucika8" localSheetId="13">#REF!</definedName>
    <definedName name="drucika8">#REF!</definedName>
    <definedName name="DS" localSheetId="9">#REF!</definedName>
    <definedName name="DS" localSheetId="12">#REF!</definedName>
    <definedName name="DS" localSheetId="13">#REF!</definedName>
    <definedName name="DS">#REF!</definedName>
    <definedName name="DS10_" localSheetId="9">#REF!</definedName>
    <definedName name="DS10_" localSheetId="12">#REF!</definedName>
    <definedName name="DS10_" localSheetId="13">#REF!</definedName>
    <definedName name="DS10_">#REF!</definedName>
    <definedName name="DS12_" localSheetId="9">#REF!</definedName>
    <definedName name="DS12_" localSheetId="12">#REF!</definedName>
    <definedName name="DS12_" localSheetId="13">#REF!</definedName>
    <definedName name="DS12_">#REF!</definedName>
    <definedName name="DS16_" localSheetId="9">#REF!</definedName>
    <definedName name="DS16_" localSheetId="12">#REF!</definedName>
    <definedName name="DS16_" localSheetId="13">#REF!</definedName>
    <definedName name="DS16_">#REF!</definedName>
    <definedName name="ds1pnc" localSheetId="9">#REF!</definedName>
    <definedName name="ds1pnc" localSheetId="12">#REF!</definedName>
    <definedName name="ds1pnc" localSheetId="13">#REF!</definedName>
    <definedName name="ds1pnc">#REF!</definedName>
    <definedName name="ds1pvl" localSheetId="9">#REF!</definedName>
    <definedName name="ds1pvl" localSheetId="12">#REF!</definedName>
    <definedName name="ds1pvl" localSheetId="13">#REF!</definedName>
    <definedName name="ds1pvl">#REF!</definedName>
    <definedName name="ds3pnc" localSheetId="9">#REF!</definedName>
    <definedName name="ds3pnc" localSheetId="12">#REF!</definedName>
    <definedName name="ds3pnc" localSheetId="13">#REF!</definedName>
    <definedName name="ds3pnc">#REF!</definedName>
    <definedName name="ds3pvl" localSheetId="9">#REF!</definedName>
    <definedName name="ds3pvl" localSheetId="12">#REF!</definedName>
    <definedName name="ds3pvl" localSheetId="13">#REF!</definedName>
    <definedName name="ds3pvl">#REF!</definedName>
    <definedName name="DS6_" localSheetId="9">#REF!</definedName>
    <definedName name="DS6_" localSheetId="12">#REF!</definedName>
    <definedName name="DS6_" localSheetId="13">#REF!</definedName>
    <definedName name="DS6_">#REF!</definedName>
    <definedName name="DS8_" localSheetId="9">#REF!</definedName>
    <definedName name="DS8_" localSheetId="12">#REF!</definedName>
    <definedName name="DS8_" localSheetId="13">#REF!</definedName>
    <definedName name="DS8_">#REF!</definedName>
    <definedName name="DSA">#REF!</definedName>
    <definedName name="dsaf" localSheetId="9">#REF!</definedName>
    <definedName name="dsaf" localSheetId="12">#REF!</definedName>
    <definedName name="dsaf" localSheetId="13">#REF!</definedName>
    <definedName name="dsaf">#REF!</definedName>
    <definedName name="Dsc" localSheetId="9">#REF!</definedName>
    <definedName name="Dsc" localSheetId="12">#REF!</definedName>
    <definedName name="Dsc" localSheetId="13">#REF!</definedName>
    <definedName name="Dsc">#REF!</definedName>
    <definedName name="dsct3pnc">#REF!</definedName>
    <definedName name="dsct3pvl">#REF!</definedName>
    <definedName name="dsd" localSheetId="9">#REF!</definedName>
    <definedName name="dsd" localSheetId="12">#REF!</definedName>
    <definedName name="dsd" localSheetId="13">#REF!</definedName>
    <definedName name="dsd">#REF!</definedName>
    <definedName name="dsdssd">#REF!</definedName>
    <definedName name="dsfs">#REF!</definedName>
    <definedName name="dsgf">#REF!</definedName>
    <definedName name="DSHP">#REF!</definedName>
    <definedName name="DSI" localSheetId="9">#REF!</definedName>
    <definedName name="DSI" localSheetId="12">#REF!</definedName>
    <definedName name="DSI" localSheetId="13">#REF!</definedName>
    <definedName name="DSI">#REF!</definedName>
    <definedName name="DSII" localSheetId="9">#REF!</definedName>
    <definedName name="DSII" localSheetId="12">#REF!</definedName>
    <definedName name="DSII" localSheetId="13">#REF!</definedName>
    <definedName name="DSII">#REF!</definedName>
    <definedName name="dsilb2100" localSheetId="9">#REF!</definedName>
    <definedName name="dsilb2100" localSheetId="12">#REF!</definedName>
    <definedName name="dsilb2100" localSheetId="14">#REF!</definedName>
    <definedName name="dsilb2100" localSheetId="11">#REF!</definedName>
    <definedName name="dsilb2100" localSheetId="10">#REF!</definedName>
    <definedName name="dsilb2100" localSheetId="7">#REF!</definedName>
    <definedName name="dsilb2100" localSheetId="8">#REF!</definedName>
    <definedName name="dsilb2100" localSheetId="13">#REF!</definedName>
    <definedName name="dsilb2100">#REF!</definedName>
    <definedName name="dsilb2120" localSheetId="9">#REF!</definedName>
    <definedName name="dsilb2120" localSheetId="12">#REF!</definedName>
    <definedName name="dsilb2120" localSheetId="14">#REF!</definedName>
    <definedName name="dsilb2120" localSheetId="11">#REF!</definedName>
    <definedName name="dsilb2120" localSheetId="10">#REF!</definedName>
    <definedName name="dsilb2120" localSheetId="7">#REF!</definedName>
    <definedName name="dsilb2120" localSheetId="8">#REF!</definedName>
    <definedName name="dsilb2120" localSheetId="13">#REF!</definedName>
    <definedName name="dsilb2120">#REF!</definedName>
    <definedName name="dsilb250" localSheetId="9">#REF!</definedName>
    <definedName name="dsilb250" localSheetId="12">#REF!</definedName>
    <definedName name="dsilb250" localSheetId="14">#REF!</definedName>
    <definedName name="dsilb250" localSheetId="11">#REF!</definedName>
    <definedName name="dsilb250" localSheetId="10">#REF!</definedName>
    <definedName name="dsilb250" localSheetId="7">#REF!</definedName>
    <definedName name="dsilb250" localSheetId="8">#REF!</definedName>
    <definedName name="dsilb250" localSheetId="13">#REF!</definedName>
    <definedName name="dsilb250">#REF!</definedName>
    <definedName name="dsilb260" localSheetId="9">#REF!</definedName>
    <definedName name="dsilb260" localSheetId="12">#REF!</definedName>
    <definedName name="dsilb260" localSheetId="14">#REF!</definedName>
    <definedName name="dsilb260" localSheetId="11">#REF!</definedName>
    <definedName name="dsilb260" localSheetId="10">#REF!</definedName>
    <definedName name="dsilb260" localSheetId="7">#REF!</definedName>
    <definedName name="dsilb260" localSheetId="8">#REF!</definedName>
    <definedName name="dsilb260" localSheetId="13">#REF!</definedName>
    <definedName name="dsilb260">#REF!</definedName>
    <definedName name="dsilb280" localSheetId="9">#REF!</definedName>
    <definedName name="dsilb280" localSheetId="12">#REF!</definedName>
    <definedName name="dsilb280" localSheetId="14">#REF!</definedName>
    <definedName name="dsilb280" localSheetId="11">#REF!</definedName>
    <definedName name="dsilb280" localSheetId="10">#REF!</definedName>
    <definedName name="dsilb280" localSheetId="7">#REF!</definedName>
    <definedName name="dsilb280" localSheetId="8">#REF!</definedName>
    <definedName name="dsilb280" localSheetId="13">#REF!</definedName>
    <definedName name="dsilb280">#REF!</definedName>
    <definedName name="dsildb2100" localSheetId="9">#REF!</definedName>
    <definedName name="dsildb2100" localSheetId="12">#REF!</definedName>
    <definedName name="dsildb2100" localSheetId="14">#REF!</definedName>
    <definedName name="dsildb2100" localSheetId="11">#REF!</definedName>
    <definedName name="dsildb2100" localSheetId="10">#REF!</definedName>
    <definedName name="dsildb2100" localSheetId="7">#REF!</definedName>
    <definedName name="dsildb2100" localSheetId="8">#REF!</definedName>
    <definedName name="dsildb2100" localSheetId="13">#REF!</definedName>
    <definedName name="dsildb2100">#REF!</definedName>
    <definedName name="dsildb2120" localSheetId="9">#REF!</definedName>
    <definedName name="dsildb2120" localSheetId="12">#REF!</definedName>
    <definedName name="dsildb2120" localSheetId="14">#REF!</definedName>
    <definedName name="dsildb2120" localSheetId="11">#REF!</definedName>
    <definedName name="dsildb2120" localSheetId="10">#REF!</definedName>
    <definedName name="dsildb2120" localSheetId="7">#REF!</definedName>
    <definedName name="dsildb2120" localSheetId="8">#REF!</definedName>
    <definedName name="dsildb2120" localSheetId="13">#REF!</definedName>
    <definedName name="dsildb2120">#REF!</definedName>
    <definedName name="dsildb250" localSheetId="9">#REF!</definedName>
    <definedName name="dsildb250" localSheetId="12">#REF!</definedName>
    <definedName name="dsildb250" localSheetId="14">#REF!</definedName>
    <definedName name="dsildb250" localSheetId="11">#REF!</definedName>
    <definedName name="dsildb250" localSheetId="10">#REF!</definedName>
    <definedName name="dsildb250" localSheetId="7">#REF!</definedName>
    <definedName name="dsildb250" localSheetId="8">#REF!</definedName>
    <definedName name="dsildb250" localSheetId="13">#REF!</definedName>
    <definedName name="dsildb250">#REF!</definedName>
    <definedName name="dsildb260" localSheetId="9">#REF!</definedName>
    <definedName name="dsildb260" localSheetId="12">#REF!</definedName>
    <definedName name="dsildb260" localSheetId="14">#REF!</definedName>
    <definedName name="dsildb260" localSheetId="11">#REF!</definedName>
    <definedName name="dsildb260" localSheetId="10">#REF!</definedName>
    <definedName name="dsildb260" localSheetId="7">#REF!</definedName>
    <definedName name="dsildb260" localSheetId="8">#REF!</definedName>
    <definedName name="dsildb260" localSheetId="13">#REF!</definedName>
    <definedName name="dsildb260">#REF!</definedName>
    <definedName name="dsildb280" localSheetId="9">#REF!</definedName>
    <definedName name="dsildb280" localSheetId="12">#REF!</definedName>
    <definedName name="dsildb280" localSheetId="14">#REF!</definedName>
    <definedName name="dsildb280" localSheetId="11">#REF!</definedName>
    <definedName name="dsildb280" localSheetId="10">#REF!</definedName>
    <definedName name="dsildb280" localSheetId="7">#REF!</definedName>
    <definedName name="dsildb280" localSheetId="8">#REF!</definedName>
    <definedName name="dsildb280" localSheetId="13">#REF!</definedName>
    <definedName name="dsildb280">#REF!</definedName>
    <definedName name="dsildl1100" localSheetId="9">#REF!</definedName>
    <definedName name="dsildl1100" localSheetId="12">#REF!</definedName>
    <definedName name="dsildl1100" localSheetId="14">#REF!</definedName>
    <definedName name="dsildl1100" localSheetId="11">#REF!</definedName>
    <definedName name="dsildl1100" localSheetId="10">#REF!</definedName>
    <definedName name="dsildl1100" localSheetId="7">#REF!</definedName>
    <definedName name="dsildl1100" localSheetId="8">#REF!</definedName>
    <definedName name="dsildl1100" localSheetId="13">#REF!</definedName>
    <definedName name="dsildl1100">#REF!</definedName>
    <definedName name="dsildl1120" localSheetId="9">#REF!</definedName>
    <definedName name="dsildl1120" localSheetId="12">#REF!</definedName>
    <definedName name="dsildl1120" localSheetId="14">#REF!</definedName>
    <definedName name="dsildl1120" localSheetId="11">#REF!</definedName>
    <definedName name="dsildl1120" localSheetId="10">#REF!</definedName>
    <definedName name="dsildl1120" localSheetId="7">#REF!</definedName>
    <definedName name="dsildl1120" localSheetId="8">#REF!</definedName>
    <definedName name="dsildl1120" localSheetId="13">#REF!</definedName>
    <definedName name="dsildl1120">#REF!</definedName>
    <definedName name="dsildl150" localSheetId="9">#REF!</definedName>
    <definedName name="dsildl150" localSheetId="12">#REF!</definedName>
    <definedName name="dsildl150" localSheetId="14">#REF!</definedName>
    <definedName name="dsildl150" localSheetId="11">#REF!</definedName>
    <definedName name="dsildl150" localSheetId="10">#REF!</definedName>
    <definedName name="dsildl150" localSheetId="7">#REF!</definedName>
    <definedName name="dsildl150" localSheetId="8">#REF!</definedName>
    <definedName name="dsildl150" localSheetId="13">#REF!</definedName>
    <definedName name="dsildl150">#REF!</definedName>
    <definedName name="dsildl160" localSheetId="9">#REF!</definedName>
    <definedName name="dsildl160" localSheetId="12">#REF!</definedName>
    <definedName name="dsildl160" localSheetId="14">#REF!</definedName>
    <definedName name="dsildl160" localSheetId="11">#REF!</definedName>
    <definedName name="dsildl160" localSheetId="10">#REF!</definedName>
    <definedName name="dsildl160" localSheetId="7">#REF!</definedName>
    <definedName name="dsildl160" localSheetId="8">#REF!</definedName>
    <definedName name="dsildl160" localSheetId="13">#REF!</definedName>
    <definedName name="dsildl160">#REF!</definedName>
    <definedName name="dsildl180" localSheetId="9">#REF!</definedName>
    <definedName name="dsildl180" localSheetId="12">#REF!</definedName>
    <definedName name="dsildl180" localSheetId="14">#REF!</definedName>
    <definedName name="dsildl180" localSheetId="11">#REF!</definedName>
    <definedName name="dsildl180" localSheetId="10">#REF!</definedName>
    <definedName name="dsildl180" localSheetId="7">#REF!</definedName>
    <definedName name="dsildl180" localSheetId="8">#REF!</definedName>
    <definedName name="dsildl180" localSheetId="13">#REF!</definedName>
    <definedName name="dsildl180">#REF!</definedName>
    <definedName name="dsildl3100" localSheetId="9">#REF!</definedName>
    <definedName name="dsildl3100" localSheetId="12">#REF!</definedName>
    <definedName name="dsildl3100" localSheetId="14">#REF!</definedName>
    <definedName name="dsildl3100" localSheetId="11">#REF!</definedName>
    <definedName name="dsildl3100" localSheetId="10">#REF!</definedName>
    <definedName name="dsildl3100" localSheetId="7">#REF!</definedName>
    <definedName name="dsildl3100" localSheetId="8">#REF!</definedName>
    <definedName name="dsildl3100" localSheetId="13">#REF!</definedName>
    <definedName name="dsildl3100">#REF!</definedName>
    <definedName name="dsildl3120" localSheetId="9">#REF!</definedName>
    <definedName name="dsildl3120" localSheetId="12">#REF!</definedName>
    <definedName name="dsildl3120" localSheetId="14">#REF!</definedName>
    <definedName name="dsildl3120" localSheetId="11">#REF!</definedName>
    <definedName name="dsildl3120" localSheetId="10">#REF!</definedName>
    <definedName name="dsildl3120" localSheetId="7">#REF!</definedName>
    <definedName name="dsildl3120" localSheetId="8">#REF!</definedName>
    <definedName name="dsildl3120" localSheetId="13">#REF!</definedName>
    <definedName name="dsildl3120">#REF!</definedName>
    <definedName name="dsildl350" localSheetId="9">#REF!</definedName>
    <definedName name="dsildl350" localSheetId="12">#REF!</definedName>
    <definedName name="dsildl350" localSheetId="14">#REF!</definedName>
    <definedName name="dsildl350" localSheetId="11">#REF!</definedName>
    <definedName name="dsildl350" localSheetId="10">#REF!</definedName>
    <definedName name="dsildl350" localSheetId="7">#REF!</definedName>
    <definedName name="dsildl350" localSheetId="8">#REF!</definedName>
    <definedName name="dsildl350" localSheetId="13">#REF!</definedName>
    <definedName name="dsildl350">#REF!</definedName>
    <definedName name="dsildl360" localSheetId="9">#REF!</definedName>
    <definedName name="dsildl360" localSheetId="12">#REF!</definedName>
    <definedName name="dsildl360" localSheetId="14">#REF!</definedName>
    <definedName name="dsildl360" localSheetId="11">#REF!</definedName>
    <definedName name="dsildl360" localSheetId="10">#REF!</definedName>
    <definedName name="dsildl360" localSheetId="7">#REF!</definedName>
    <definedName name="dsildl360" localSheetId="8">#REF!</definedName>
    <definedName name="dsildl360" localSheetId="13">#REF!</definedName>
    <definedName name="dsildl360">#REF!</definedName>
    <definedName name="dsildl380" localSheetId="9">#REF!</definedName>
    <definedName name="dsildl380" localSheetId="12">#REF!</definedName>
    <definedName name="dsildl380" localSheetId="14">#REF!</definedName>
    <definedName name="dsildl380" localSheetId="11">#REF!</definedName>
    <definedName name="dsildl380" localSheetId="10">#REF!</definedName>
    <definedName name="dsildl380" localSheetId="7">#REF!</definedName>
    <definedName name="dsildl380" localSheetId="8">#REF!</definedName>
    <definedName name="dsildl380" localSheetId="13">#REF!</definedName>
    <definedName name="dsildl380">#REF!</definedName>
    <definedName name="dsildl3a100" localSheetId="9">#REF!</definedName>
    <definedName name="dsildl3a100" localSheetId="12">#REF!</definedName>
    <definedName name="dsildl3a100" localSheetId="14">#REF!</definedName>
    <definedName name="dsildl3a100" localSheetId="11">#REF!</definedName>
    <definedName name="dsildl3a100" localSheetId="10">#REF!</definedName>
    <definedName name="dsildl3a100" localSheetId="7">#REF!</definedName>
    <definedName name="dsildl3a100" localSheetId="8">#REF!</definedName>
    <definedName name="dsildl3a100" localSheetId="13">#REF!</definedName>
    <definedName name="dsildl3a100">#REF!</definedName>
    <definedName name="dsildl3a120" localSheetId="9">#REF!</definedName>
    <definedName name="dsildl3a120" localSheetId="12">#REF!</definedName>
    <definedName name="dsildl3a120" localSheetId="14">#REF!</definedName>
    <definedName name="dsildl3a120" localSheetId="11">#REF!</definedName>
    <definedName name="dsildl3a120" localSheetId="10">#REF!</definedName>
    <definedName name="dsildl3a120" localSheetId="7">#REF!</definedName>
    <definedName name="dsildl3a120" localSheetId="8">#REF!</definedName>
    <definedName name="dsildl3a120" localSheetId="13">#REF!</definedName>
    <definedName name="dsildl3a120">#REF!</definedName>
    <definedName name="dsildl3a50" localSheetId="9">#REF!</definedName>
    <definedName name="dsildl3a50" localSheetId="12">#REF!</definedName>
    <definedName name="dsildl3a50" localSheetId="14">#REF!</definedName>
    <definedName name="dsildl3a50" localSheetId="11">#REF!</definedName>
    <definedName name="dsildl3a50" localSheetId="10">#REF!</definedName>
    <definedName name="dsildl3a50" localSheetId="7">#REF!</definedName>
    <definedName name="dsildl3a50" localSheetId="8">#REF!</definedName>
    <definedName name="dsildl3a50" localSheetId="13">#REF!</definedName>
    <definedName name="dsildl3a50">#REF!</definedName>
    <definedName name="dsildl3a60" localSheetId="9">#REF!</definedName>
    <definedName name="dsildl3a60" localSheetId="12">#REF!</definedName>
    <definedName name="dsildl3a60" localSheetId="14">#REF!</definedName>
    <definedName name="dsildl3a60" localSheetId="11">#REF!</definedName>
    <definedName name="dsildl3a60" localSheetId="10">#REF!</definedName>
    <definedName name="dsildl3a60" localSheetId="7">#REF!</definedName>
    <definedName name="dsildl3a60" localSheetId="8">#REF!</definedName>
    <definedName name="dsildl3a60" localSheetId="13">#REF!</definedName>
    <definedName name="dsildl3a60">#REF!</definedName>
    <definedName name="dsildl3a80" localSheetId="9">#REF!</definedName>
    <definedName name="dsildl3a80" localSheetId="12">#REF!</definedName>
    <definedName name="dsildl3a80" localSheetId="14">#REF!</definedName>
    <definedName name="dsildl3a80" localSheetId="11">#REF!</definedName>
    <definedName name="dsildl3a80" localSheetId="10">#REF!</definedName>
    <definedName name="dsildl3a80" localSheetId="7">#REF!</definedName>
    <definedName name="dsildl3a80" localSheetId="8">#REF!</definedName>
    <definedName name="dsildl3a80" localSheetId="13">#REF!</definedName>
    <definedName name="dsildl3a80">#REF!</definedName>
    <definedName name="dsildl5100" localSheetId="9">#REF!</definedName>
    <definedName name="dsildl5100" localSheetId="12">#REF!</definedName>
    <definedName name="dsildl5100" localSheetId="14">#REF!</definedName>
    <definedName name="dsildl5100" localSheetId="11">#REF!</definedName>
    <definedName name="dsildl5100" localSheetId="10">#REF!</definedName>
    <definedName name="dsildl5100" localSheetId="7">#REF!</definedName>
    <definedName name="dsildl5100" localSheetId="8">#REF!</definedName>
    <definedName name="dsildl5100" localSheetId="13">#REF!</definedName>
    <definedName name="dsildl5100">#REF!</definedName>
    <definedName name="dsildl5120" localSheetId="9">#REF!</definedName>
    <definedName name="dsildl5120" localSheetId="12">#REF!</definedName>
    <definedName name="dsildl5120" localSheetId="14">#REF!</definedName>
    <definedName name="dsildl5120" localSheetId="11">#REF!</definedName>
    <definedName name="dsildl5120" localSheetId="10">#REF!</definedName>
    <definedName name="dsildl5120" localSheetId="7">#REF!</definedName>
    <definedName name="dsildl5120" localSheetId="8">#REF!</definedName>
    <definedName name="dsildl5120" localSheetId="13">#REF!</definedName>
    <definedName name="dsildl5120">#REF!</definedName>
    <definedName name="dsildl550" localSheetId="9">#REF!</definedName>
    <definedName name="dsildl550" localSheetId="12">#REF!</definedName>
    <definedName name="dsildl550" localSheetId="14">#REF!</definedName>
    <definedName name="dsildl550" localSheetId="11">#REF!</definedName>
    <definedName name="dsildl550" localSheetId="10">#REF!</definedName>
    <definedName name="dsildl550" localSheetId="7">#REF!</definedName>
    <definedName name="dsildl550" localSheetId="8">#REF!</definedName>
    <definedName name="dsildl550" localSheetId="13">#REF!</definedName>
    <definedName name="dsildl550">#REF!</definedName>
    <definedName name="dsildl560" localSheetId="9">#REF!</definedName>
    <definedName name="dsildl560" localSheetId="12">#REF!</definedName>
    <definedName name="dsildl560" localSheetId="14">#REF!</definedName>
    <definedName name="dsildl560" localSheetId="11">#REF!</definedName>
    <definedName name="dsildl560" localSheetId="10">#REF!</definedName>
    <definedName name="dsildl560" localSheetId="7">#REF!</definedName>
    <definedName name="dsildl560" localSheetId="8">#REF!</definedName>
    <definedName name="dsildl560" localSheetId="13">#REF!</definedName>
    <definedName name="dsildl560">#REF!</definedName>
    <definedName name="dsildl580" localSheetId="9">#REF!</definedName>
    <definedName name="dsildl580" localSheetId="12">#REF!</definedName>
    <definedName name="dsildl580" localSheetId="14">#REF!</definedName>
    <definedName name="dsildl580" localSheetId="11">#REF!</definedName>
    <definedName name="dsildl580" localSheetId="10">#REF!</definedName>
    <definedName name="dsildl580" localSheetId="7">#REF!</definedName>
    <definedName name="dsildl580" localSheetId="8">#REF!</definedName>
    <definedName name="dsildl580" localSheetId="13">#REF!</definedName>
    <definedName name="dsildl580">#REF!</definedName>
    <definedName name="dsildl5a100" localSheetId="9">#REF!</definedName>
    <definedName name="dsildl5a100" localSheetId="12">#REF!</definedName>
    <definedName name="dsildl5a100" localSheetId="14">#REF!</definedName>
    <definedName name="dsildl5a100" localSheetId="11">#REF!</definedName>
    <definedName name="dsildl5a100" localSheetId="10">#REF!</definedName>
    <definedName name="dsildl5a100" localSheetId="7">#REF!</definedName>
    <definedName name="dsildl5a100" localSheetId="8">#REF!</definedName>
    <definedName name="dsildl5a100" localSheetId="13">#REF!</definedName>
    <definedName name="dsildl5a100">#REF!</definedName>
    <definedName name="dsildl5a120" localSheetId="9">#REF!</definedName>
    <definedName name="dsildl5a120" localSheetId="12">#REF!</definedName>
    <definedName name="dsildl5a120" localSheetId="14">#REF!</definedName>
    <definedName name="dsildl5a120" localSheetId="11">#REF!</definedName>
    <definedName name="dsildl5a120" localSheetId="10">#REF!</definedName>
    <definedName name="dsildl5a120" localSheetId="7">#REF!</definedName>
    <definedName name="dsildl5a120" localSheetId="8">#REF!</definedName>
    <definedName name="dsildl5a120" localSheetId="13">#REF!</definedName>
    <definedName name="dsildl5a120">#REF!</definedName>
    <definedName name="dsildl5a50" localSheetId="9">#REF!</definedName>
    <definedName name="dsildl5a50" localSheetId="12">#REF!</definedName>
    <definedName name="dsildl5a50" localSheetId="14">#REF!</definedName>
    <definedName name="dsildl5a50" localSheetId="11">#REF!</definedName>
    <definedName name="dsildl5a50" localSheetId="10">#REF!</definedName>
    <definedName name="dsildl5a50" localSheetId="7">#REF!</definedName>
    <definedName name="dsildl5a50" localSheetId="8">#REF!</definedName>
    <definedName name="dsildl5a50" localSheetId="13">#REF!</definedName>
    <definedName name="dsildl5a50">#REF!</definedName>
    <definedName name="dsildl5a60" localSheetId="9">#REF!</definedName>
    <definedName name="dsildl5a60" localSheetId="12">#REF!</definedName>
    <definedName name="dsildl5a60" localSheetId="14">#REF!</definedName>
    <definedName name="dsildl5a60" localSheetId="11">#REF!</definedName>
    <definedName name="dsildl5a60" localSheetId="10">#REF!</definedName>
    <definedName name="dsildl5a60" localSheetId="7">#REF!</definedName>
    <definedName name="dsildl5a60" localSheetId="8">#REF!</definedName>
    <definedName name="dsildl5a60" localSheetId="13">#REF!</definedName>
    <definedName name="dsildl5a60">#REF!</definedName>
    <definedName name="dsildl5a80" localSheetId="9">#REF!</definedName>
    <definedName name="dsildl5a80" localSheetId="12">#REF!</definedName>
    <definedName name="dsildl5a80" localSheetId="14">#REF!</definedName>
    <definedName name="dsildl5a80" localSheetId="11">#REF!</definedName>
    <definedName name="dsildl5a80" localSheetId="10">#REF!</definedName>
    <definedName name="dsildl5a80" localSheetId="7">#REF!</definedName>
    <definedName name="dsildl5a80" localSheetId="8">#REF!</definedName>
    <definedName name="dsildl5a80" localSheetId="13">#REF!</definedName>
    <definedName name="dsildl5a80">#REF!</definedName>
    <definedName name="dsildl6a100" localSheetId="9">#REF!</definedName>
    <definedName name="dsildl6a100" localSheetId="12">#REF!</definedName>
    <definedName name="dsildl6a100" localSheetId="14">#REF!</definedName>
    <definedName name="dsildl6a100" localSheetId="11">#REF!</definedName>
    <definedName name="dsildl6a100" localSheetId="10">#REF!</definedName>
    <definedName name="dsildl6a100" localSheetId="7">#REF!</definedName>
    <definedName name="dsildl6a100" localSheetId="8">#REF!</definedName>
    <definedName name="dsildl6a100" localSheetId="13">#REF!</definedName>
    <definedName name="dsildl6a100">#REF!</definedName>
    <definedName name="dsildl6a120" localSheetId="9">#REF!</definedName>
    <definedName name="dsildl6a120" localSheetId="12">#REF!</definedName>
    <definedName name="dsildl6a120" localSheetId="14">#REF!</definedName>
    <definedName name="dsildl6a120" localSheetId="11">#REF!</definedName>
    <definedName name="dsildl6a120" localSheetId="10">#REF!</definedName>
    <definedName name="dsildl6a120" localSheetId="7">#REF!</definedName>
    <definedName name="dsildl6a120" localSheetId="8">#REF!</definedName>
    <definedName name="dsildl6a120" localSheetId="13">#REF!</definedName>
    <definedName name="dsildl6a120">#REF!</definedName>
    <definedName name="dsildl6a50" localSheetId="9">#REF!</definedName>
    <definedName name="dsildl6a50" localSheetId="12">#REF!</definedName>
    <definedName name="dsildl6a50" localSheetId="14">#REF!</definedName>
    <definedName name="dsildl6a50" localSheetId="11">#REF!</definedName>
    <definedName name="dsildl6a50" localSheetId="10">#REF!</definedName>
    <definedName name="dsildl6a50" localSheetId="7">#REF!</definedName>
    <definedName name="dsildl6a50" localSheetId="8">#REF!</definedName>
    <definedName name="dsildl6a50" localSheetId="13">#REF!</definedName>
    <definedName name="dsildl6a50">#REF!</definedName>
    <definedName name="dsildl6a60" localSheetId="9">#REF!</definedName>
    <definedName name="dsildl6a60" localSheetId="12">#REF!</definedName>
    <definedName name="dsildl6a60" localSheetId="14">#REF!</definedName>
    <definedName name="dsildl6a60" localSheetId="11">#REF!</definedName>
    <definedName name="dsildl6a60" localSheetId="10">#REF!</definedName>
    <definedName name="dsildl6a60" localSheetId="7">#REF!</definedName>
    <definedName name="dsildl6a60" localSheetId="8">#REF!</definedName>
    <definedName name="dsildl6a60" localSheetId="13">#REF!</definedName>
    <definedName name="dsildl6a60">#REF!</definedName>
    <definedName name="dsildl6a80" localSheetId="9">#REF!</definedName>
    <definedName name="dsildl6a80" localSheetId="12">#REF!</definedName>
    <definedName name="dsildl6a80" localSheetId="14">#REF!</definedName>
    <definedName name="dsildl6a80" localSheetId="11">#REF!</definedName>
    <definedName name="dsildl6a80" localSheetId="10">#REF!</definedName>
    <definedName name="dsildl6a80" localSheetId="7">#REF!</definedName>
    <definedName name="dsildl6a80" localSheetId="8">#REF!</definedName>
    <definedName name="dsildl6a80" localSheetId="13">#REF!</definedName>
    <definedName name="dsildl6a80">#REF!</definedName>
    <definedName name="dsildlug100" localSheetId="9">#REF!</definedName>
    <definedName name="dsildlug100" localSheetId="12">#REF!</definedName>
    <definedName name="dsildlug100" localSheetId="14">#REF!</definedName>
    <definedName name="dsildlug100" localSheetId="11">#REF!</definedName>
    <definedName name="dsildlug100" localSheetId="10">#REF!</definedName>
    <definedName name="dsildlug100" localSheetId="7">#REF!</definedName>
    <definedName name="dsildlug100" localSheetId="8">#REF!</definedName>
    <definedName name="dsildlug100" localSheetId="13">#REF!</definedName>
    <definedName name="dsildlug100">#REF!</definedName>
    <definedName name="dsildlug120" localSheetId="9">#REF!</definedName>
    <definedName name="dsildlug120" localSheetId="12">#REF!</definedName>
    <definedName name="dsildlug120" localSheetId="14">#REF!</definedName>
    <definedName name="dsildlug120" localSheetId="11">#REF!</definedName>
    <definedName name="dsildlug120" localSheetId="10">#REF!</definedName>
    <definedName name="dsildlug120" localSheetId="7">#REF!</definedName>
    <definedName name="dsildlug120" localSheetId="8">#REF!</definedName>
    <definedName name="dsildlug120" localSheetId="13">#REF!</definedName>
    <definedName name="dsildlug120">#REF!</definedName>
    <definedName name="dsildlug50" localSheetId="9">#REF!</definedName>
    <definedName name="dsildlug50" localSheetId="12">#REF!</definedName>
    <definedName name="dsildlug50" localSheetId="14">#REF!</definedName>
    <definedName name="dsildlug50" localSheetId="11">#REF!</definedName>
    <definedName name="dsildlug50" localSheetId="10">#REF!</definedName>
    <definedName name="dsildlug50" localSheetId="7">#REF!</definedName>
    <definedName name="dsildlug50" localSheetId="8">#REF!</definedName>
    <definedName name="dsildlug50" localSheetId="13">#REF!</definedName>
    <definedName name="dsildlug50">#REF!</definedName>
    <definedName name="dsildlug60" localSheetId="9">#REF!</definedName>
    <definedName name="dsildlug60" localSheetId="12">#REF!</definedName>
    <definedName name="dsildlug60" localSheetId="14">#REF!</definedName>
    <definedName name="dsildlug60" localSheetId="11">#REF!</definedName>
    <definedName name="dsildlug60" localSheetId="10">#REF!</definedName>
    <definedName name="dsildlug60" localSheetId="7">#REF!</definedName>
    <definedName name="dsildlug60" localSheetId="8">#REF!</definedName>
    <definedName name="dsildlug60" localSheetId="13">#REF!</definedName>
    <definedName name="dsildlug60">#REF!</definedName>
    <definedName name="dsildlug80" localSheetId="9">#REF!</definedName>
    <definedName name="dsildlug80" localSheetId="12">#REF!</definedName>
    <definedName name="dsildlug80" localSheetId="14">#REF!</definedName>
    <definedName name="dsildlug80" localSheetId="11">#REF!</definedName>
    <definedName name="dsildlug80" localSheetId="10">#REF!</definedName>
    <definedName name="dsildlug80" localSheetId="7">#REF!</definedName>
    <definedName name="dsildlug80" localSheetId="8">#REF!</definedName>
    <definedName name="dsildlug80" localSheetId="13">#REF!</definedName>
    <definedName name="dsildlug80">#REF!</definedName>
    <definedName name="dsill1100" localSheetId="9">#REF!</definedName>
    <definedName name="dsill1100" localSheetId="12">#REF!</definedName>
    <definedName name="dsill1100" localSheetId="14">#REF!</definedName>
    <definedName name="dsill1100" localSheetId="11">#REF!</definedName>
    <definedName name="dsill1100" localSheetId="10">#REF!</definedName>
    <definedName name="dsill1100" localSheetId="7">#REF!</definedName>
    <definedName name="dsill1100" localSheetId="8">#REF!</definedName>
    <definedName name="dsill1100" localSheetId="13">#REF!</definedName>
    <definedName name="dsill1100">#REF!</definedName>
    <definedName name="dsill1120" localSheetId="9">#REF!</definedName>
    <definedName name="dsill1120" localSheetId="12">#REF!</definedName>
    <definedName name="dsill1120" localSheetId="14">#REF!</definedName>
    <definedName name="dsill1120" localSheetId="11">#REF!</definedName>
    <definedName name="dsill1120" localSheetId="10">#REF!</definedName>
    <definedName name="dsill1120" localSheetId="7">#REF!</definedName>
    <definedName name="dsill1120" localSheetId="8">#REF!</definedName>
    <definedName name="dsill1120" localSheetId="13">#REF!</definedName>
    <definedName name="dsill1120">#REF!</definedName>
    <definedName name="dsill150" localSheetId="9">#REF!</definedName>
    <definedName name="dsill150" localSheetId="12">#REF!</definedName>
    <definedName name="dsill150" localSheetId="14">#REF!</definedName>
    <definedName name="dsill150" localSheetId="11">#REF!</definedName>
    <definedName name="dsill150" localSheetId="10">#REF!</definedName>
    <definedName name="dsill150" localSheetId="7">#REF!</definedName>
    <definedName name="dsill150" localSheetId="8">#REF!</definedName>
    <definedName name="dsill150" localSheetId="13">#REF!</definedName>
    <definedName name="dsill150">#REF!</definedName>
    <definedName name="dsill160" localSheetId="9">#REF!</definedName>
    <definedName name="dsill160" localSheetId="12">#REF!</definedName>
    <definedName name="dsill160" localSheetId="14">#REF!</definedName>
    <definedName name="dsill160" localSheetId="11">#REF!</definedName>
    <definedName name="dsill160" localSheetId="10">#REF!</definedName>
    <definedName name="dsill160" localSheetId="7">#REF!</definedName>
    <definedName name="dsill160" localSheetId="8">#REF!</definedName>
    <definedName name="dsill160" localSheetId="13">#REF!</definedName>
    <definedName name="dsill160">#REF!</definedName>
    <definedName name="dsill180" localSheetId="9">#REF!</definedName>
    <definedName name="dsill180" localSheetId="12">#REF!</definedName>
    <definedName name="dsill180" localSheetId="14">#REF!</definedName>
    <definedName name="dsill180" localSheetId="11">#REF!</definedName>
    <definedName name="dsill180" localSheetId="10">#REF!</definedName>
    <definedName name="dsill180" localSheetId="7">#REF!</definedName>
    <definedName name="dsill180" localSheetId="8">#REF!</definedName>
    <definedName name="dsill180" localSheetId="13">#REF!</definedName>
    <definedName name="dsill180">#REF!</definedName>
    <definedName name="dsill3100" localSheetId="9">#REF!</definedName>
    <definedName name="dsill3100" localSheetId="12">#REF!</definedName>
    <definedName name="dsill3100" localSheetId="14">#REF!</definedName>
    <definedName name="dsill3100" localSheetId="11">#REF!</definedName>
    <definedName name="dsill3100" localSheetId="10">#REF!</definedName>
    <definedName name="dsill3100" localSheetId="7">#REF!</definedName>
    <definedName name="dsill3100" localSheetId="8">#REF!</definedName>
    <definedName name="dsill3100" localSheetId="13">#REF!</definedName>
    <definedName name="dsill3100">#REF!</definedName>
    <definedName name="dsill3120" localSheetId="9">#REF!</definedName>
    <definedName name="dsill3120" localSheetId="12">#REF!</definedName>
    <definedName name="dsill3120" localSheetId="14">#REF!</definedName>
    <definedName name="dsill3120" localSheetId="11">#REF!</definedName>
    <definedName name="dsill3120" localSheetId="10">#REF!</definedName>
    <definedName name="dsill3120" localSheetId="7">#REF!</definedName>
    <definedName name="dsill3120" localSheetId="8">#REF!</definedName>
    <definedName name="dsill3120" localSheetId="13">#REF!</definedName>
    <definedName name="dsill3120">#REF!</definedName>
    <definedName name="dsill350" localSheetId="9">#REF!</definedName>
    <definedName name="dsill350" localSheetId="12">#REF!</definedName>
    <definedName name="dsill350" localSheetId="14">#REF!</definedName>
    <definedName name="dsill350" localSheetId="11">#REF!</definedName>
    <definedName name="dsill350" localSheetId="10">#REF!</definedName>
    <definedName name="dsill350" localSheetId="7">#REF!</definedName>
    <definedName name="dsill350" localSheetId="8">#REF!</definedName>
    <definedName name="dsill350" localSheetId="13">#REF!</definedName>
    <definedName name="dsill350">#REF!</definedName>
    <definedName name="dsill360" localSheetId="9">#REF!</definedName>
    <definedName name="dsill360" localSheetId="12">#REF!</definedName>
    <definedName name="dsill360" localSheetId="14">#REF!</definedName>
    <definedName name="dsill360" localSheetId="11">#REF!</definedName>
    <definedName name="dsill360" localSheetId="10">#REF!</definedName>
    <definedName name="dsill360" localSheetId="7">#REF!</definedName>
    <definedName name="dsill360" localSheetId="8">#REF!</definedName>
    <definedName name="dsill360" localSheetId="13">#REF!</definedName>
    <definedName name="dsill360">#REF!</definedName>
    <definedName name="dsill380" localSheetId="9">#REF!</definedName>
    <definedName name="dsill380" localSheetId="12">#REF!</definedName>
    <definedName name="dsill380" localSheetId="14">#REF!</definedName>
    <definedName name="dsill380" localSheetId="11">#REF!</definedName>
    <definedName name="dsill380" localSheetId="10">#REF!</definedName>
    <definedName name="dsill380" localSheetId="7">#REF!</definedName>
    <definedName name="dsill380" localSheetId="8">#REF!</definedName>
    <definedName name="dsill380" localSheetId="13">#REF!</definedName>
    <definedName name="dsill380">#REF!</definedName>
    <definedName name="dsill3a100" localSheetId="9">#REF!</definedName>
    <definedName name="dsill3a100" localSheetId="12">#REF!</definedName>
    <definedName name="dsill3a100" localSheetId="14">#REF!</definedName>
    <definedName name="dsill3a100" localSheetId="11">#REF!</definedName>
    <definedName name="dsill3a100" localSheetId="10">#REF!</definedName>
    <definedName name="dsill3a100" localSheetId="7">#REF!</definedName>
    <definedName name="dsill3a100" localSheetId="8">#REF!</definedName>
    <definedName name="dsill3a100" localSheetId="13">#REF!</definedName>
    <definedName name="dsill3a100">#REF!</definedName>
    <definedName name="dsill3a120" localSheetId="9">#REF!</definedName>
    <definedName name="dsill3a120" localSheetId="12">#REF!</definedName>
    <definedName name="dsill3a120" localSheetId="14">#REF!</definedName>
    <definedName name="dsill3a120" localSheetId="11">#REF!</definedName>
    <definedName name="dsill3a120" localSheetId="10">#REF!</definedName>
    <definedName name="dsill3a120" localSheetId="7">#REF!</definedName>
    <definedName name="dsill3a120" localSheetId="8">#REF!</definedName>
    <definedName name="dsill3a120" localSheetId="13">#REF!</definedName>
    <definedName name="dsill3a120">#REF!</definedName>
    <definedName name="dsill3a50" localSheetId="9">#REF!</definedName>
    <definedName name="dsill3a50" localSheetId="12">#REF!</definedName>
    <definedName name="dsill3a50" localSheetId="14">#REF!</definedName>
    <definedName name="dsill3a50" localSheetId="11">#REF!</definedName>
    <definedName name="dsill3a50" localSheetId="10">#REF!</definedName>
    <definedName name="dsill3a50" localSheetId="7">#REF!</definedName>
    <definedName name="dsill3a50" localSheetId="8">#REF!</definedName>
    <definedName name="dsill3a50" localSheetId="13">#REF!</definedName>
    <definedName name="dsill3a50">#REF!</definedName>
    <definedName name="dsill3a60" localSheetId="9">#REF!</definedName>
    <definedName name="dsill3a60" localSheetId="12">#REF!</definedName>
    <definedName name="dsill3a60" localSheetId="14">#REF!</definedName>
    <definedName name="dsill3a60" localSheetId="11">#REF!</definedName>
    <definedName name="dsill3a60" localSheetId="10">#REF!</definedName>
    <definedName name="dsill3a60" localSheetId="7">#REF!</definedName>
    <definedName name="dsill3a60" localSheetId="8">#REF!</definedName>
    <definedName name="dsill3a60" localSheetId="13">#REF!</definedName>
    <definedName name="dsill3a60">#REF!</definedName>
    <definedName name="dsill3a80" localSheetId="9">#REF!</definedName>
    <definedName name="dsill3a80" localSheetId="12">#REF!</definedName>
    <definedName name="dsill3a80" localSheetId="14">#REF!</definedName>
    <definedName name="dsill3a80" localSheetId="11">#REF!</definedName>
    <definedName name="dsill3a80" localSheetId="10">#REF!</definedName>
    <definedName name="dsill3a80" localSheetId="7">#REF!</definedName>
    <definedName name="dsill3a80" localSheetId="8">#REF!</definedName>
    <definedName name="dsill3a80" localSheetId="13">#REF!</definedName>
    <definedName name="dsill3a80">#REF!</definedName>
    <definedName name="dsill5100" localSheetId="9">#REF!</definedName>
    <definedName name="dsill5100" localSheetId="12">#REF!</definedName>
    <definedName name="dsill5100" localSheetId="14">#REF!</definedName>
    <definedName name="dsill5100" localSheetId="11">#REF!</definedName>
    <definedName name="dsill5100" localSheetId="10">#REF!</definedName>
    <definedName name="dsill5100" localSheetId="7">#REF!</definedName>
    <definedName name="dsill5100" localSheetId="8">#REF!</definedName>
    <definedName name="dsill5100" localSheetId="13">#REF!</definedName>
    <definedName name="dsill5100">#REF!</definedName>
    <definedName name="dsill5120" localSheetId="9">#REF!</definedName>
    <definedName name="dsill5120" localSheetId="12">#REF!</definedName>
    <definedName name="dsill5120" localSheetId="14">#REF!</definedName>
    <definedName name="dsill5120" localSheetId="11">#REF!</definedName>
    <definedName name="dsill5120" localSheetId="10">#REF!</definedName>
    <definedName name="dsill5120" localSheetId="7">#REF!</definedName>
    <definedName name="dsill5120" localSheetId="8">#REF!</definedName>
    <definedName name="dsill5120" localSheetId="13">#REF!</definedName>
    <definedName name="dsill5120">#REF!</definedName>
    <definedName name="dsill550" localSheetId="9">#REF!</definedName>
    <definedName name="dsill550" localSheetId="12">#REF!</definedName>
    <definedName name="dsill550" localSheetId="14">#REF!</definedName>
    <definedName name="dsill550" localSheetId="11">#REF!</definedName>
    <definedName name="dsill550" localSheetId="10">#REF!</definedName>
    <definedName name="dsill550" localSheetId="7">#REF!</definedName>
    <definedName name="dsill550" localSheetId="8">#REF!</definedName>
    <definedName name="dsill550" localSheetId="13">#REF!</definedName>
    <definedName name="dsill550">#REF!</definedName>
    <definedName name="dsill560" localSheetId="9">#REF!</definedName>
    <definedName name="dsill560" localSheetId="12">#REF!</definedName>
    <definedName name="dsill560" localSheetId="14">#REF!</definedName>
    <definedName name="dsill560" localSheetId="11">#REF!</definedName>
    <definedName name="dsill560" localSheetId="10">#REF!</definedName>
    <definedName name="dsill560" localSheetId="7">#REF!</definedName>
    <definedName name="dsill560" localSheetId="8">#REF!</definedName>
    <definedName name="dsill560" localSheetId="13">#REF!</definedName>
    <definedName name="dsill560">#REF!</definedName>
    <definedName name="dsill580" localSheetId="9">#REF!</definedName>
    <definedName name="dsill580" localSheetId="12">#REF!</definedName>
    <definedName name="dsill580" localSheetId="14">#REF!</definedName>
    <definedName name="dsill580" localSheetId="11">#REF!</definedName>
    <definedName name="dsill580" localSheetId="10">#REF!</definedName>
    <definedName name="dsill580" localSheetId="7">#REF!</definedName>
    <definedName name="dsill580" localSheetId="8">#REF!</definedName>
    <definedName name="dsill580" localSheetId="13">#REF!</definedName>
    <definedName name="dsill580">#REF!</definedName>
    <definedName name="dsill5a100" localSheetId="9">#REF!</definedName>
    <definedName name="dsill5a100" localSheetId="12">#REF!</definedName>
    <definedName name="dsill5a100" localSheetId="14">#REF!</definedName>
    <definedName name="dsill5a100" localSheetId="11">#REF!</definedName>
    <definedName name="dsill5a100" localSheetId="10">#REF!</definedName>
    <definedName name="dsill5a100" localSheetId="7">#REF!</definedName>
    <definedName name="dsill5a100" localSheetId="8">#REF!</definedName>
    <definedName name="dsill5a100" localSheetId="13">#REF!</definedName>
    <definedName name="dsill5a100">#REF!</definedName>
    <definedName name="dsill5a120" localSheetId="9">#REF!</definedName>
    <definedName name="dsill5a120" localSheetId="12">#REF!</definedName>
    <definedName name="dsill5a120" localSheetId="14">#REF!</definedName>
    <definedName name="dsill5a120" localSheetId="11">#REF!</definedName>
    <definedName name="dsill5a120" localSheetId="10">#REF!</definedName>
    <definedName name="dsill5a120" localSheetId="7">#REF!</definedName>
    <definedName name="dsill5a120" localSheetId="8">#REF!</definedName>
    <definedName name="dsill5a120" localSheetId="13">#REF!</definedName>
    <definedName name="dsill5a120">#REF!</definedName>
    <definedName name="dsill5a50" localSheetId="9">#REF!</definedName>
    <definedName name="dsill5a50" localSheetId="12">#REF!</definedName>
    <definedName name="dsill5a50" localSheetId="14">#REF!</definedName>
    <definedName name="dsill5a50" localSheetId="11">#REF!</definedName>
    <definedName name="dsill5a50" localSheetId="10">#REF!</definedName>
    <definedName name="dsill5a50" localSheetId="7">#REF!</definedName>
    <definedName name="dsill5a50" localSheetId="8">#REF!</definedName>
    <definedName name="dsill5a50" localSheetId="13">#REF!</definedName>
    <definedName name="dsill5a50">#REF!</definedName>
    <definedName name="dsill5a60" localSheetId="9">#REF!</definedName>
    <definedName name="dsill5a60" localSheetId="12">#REF!</definedName>
    <definedName name="dsill5a60" localSheetId="14">#REF!</definedName>
    <definedName name="dsill5a60" localSheetId="11">#REF!</definedName>
    <definedName name="dsill5a60" localSheetId="10">#REF!</definedName>
    <definedName name="dsill5a60" localSheetId="7">#REF!</definedName>
    <definedName name="dsill5a60" localSheetId="8">#REF!</definedName>
    <definedName name="dsill5a60" localSheetId="13">#REF!</definedName>
    <definedName name="dsill5a60">#REF!</definedName>
    <definedName name="dsill5a80" localSheetId="9">#REF!</definedName>
    <definedName name="dsill5a80" localSheetId="12">#REF!</definedName>
    <definedName name="dsill5a80" localSheetId="14">#REF!</definedName>
    <definedName name="dsill5a80" localSheetId="11">#REF!</definedName>
    <definedName name="dsill5a80" localSheetId="10">#REF!</definedName>
    <definedName name="dsill5a80" localSheetId="7">#REF!</definedName>
    <definedName name="dsill5a80" localSheetId="8">#REF!</definedName>
    <definedName name="dsill5a80" localSheetId="13">#REF!</definedName>
    <definedName name="dsill5a80">#REF!</definedName>
    <definedName name="dsill6a100" localSheetId="9">#REF!</definedName>
    <definedName name="dsill6a100" localSheetId="12">#REF!</definedName>
    <definedName name="dsill6a100" localSheetId="14">#REF!</definedName>
    <definedName name="dsill6a100" localSheetId="11">#REF!</definedName>
    <definedName name="dsill6a100" localSheetId="10">#REF!</definedName>
    <definedName name="dsill6a100" localSheetId="7">#REF!</definedName>
    <definedName name="dsill6a100" localSheetId="8">#REF!</definedName>
    <definedName name="dsill6a100" localSheetId="13">#REF!</definedName>
    <definedName name="dsill6a100">#REF!</definedName>
    <definedName name="dsill6a120" localSheetId="9">#REF!</definedName>
    <definedName name="dsill6a120" localSheetId="12">#REF!</definedName>
    <definedName name="dsill6a120" localSheetId="14">#REF!</definedName>
    <definedName name="dsill6a120" localSheetId="11">#REF!</definedName>
    <definedName name="dsill6a120" localSheetId="10">#REF!</definedName>
    <definedName name="dsill6a120" localSheetId="7">#REF!</definedName>
    <definedName name="dsill6a120" localSheetId="8">#REF!</definedName>
    <definedName name="dsill6a120" localSheetId="13">#REF!</definedName>
    <definedName name="dsill6a120">#REF!</definedName>
    <definedName name="dsill6a50" localSheetId="9">#REF!</definedName>
    <definedName name="dsill6a50" localSheetId="12">#REF!</definedName>
    <definedName name="dsill6a50" localSheetId="14">#REF!</definedName>
    <definedName name="dsill6a50" localSheetId="11">#REF!</definedName>
    <definedName name="dsill6a50" localSheetId="10">#REF!</definedName>
    <definedName name="dsill6a50" localSheetId="7">#REF!</definedName>
    <definedName name="dsill6a50" localSheetId="8">#REF!</definedName>
    <definedName name="dsill6a50" localSheetId="13">#REF!</definedName>
    <definedName name="dsill6a50">#REF!</definedName>
    <definedName name="dsill6a60" localSheetId="9">#REF!</definedName>
    <definedName name="dsill6a60" localSheetId="12">#REF!</definedName>
    <definedName name="dsill6a60" localSheetId="14">#REF!</definedName>
    <definedName name="dsill6a60" localSheetId="11">#REF!</definedName>
    <definedName name="dsill6a60" localSheetId="10">#REF!</definedName>
    <definedName name="dsill6a60" localSheetId="7">#REF!</definedName>
    <definedName name="dsill6a60" localSheetId="8">#REF!</definedName>
    <definedName name="dsill6a60" localSheetId="13">#REF!</definedName>
    <definedName name="dsill6a60">#REF!</definedName>
    <definedName name="dsill6a80" localSheetId="9">#REF!</definedName>
    <definedName name="dsill6a80" localSheetId="12">#REF!</definedName>
    <definedName name="dsill6a80" localSheetId="14">#REF!</definedName>
    <definedName name="dsill6a80" localSheetId="11">#REF!</definedName>
    <definedName name="dsill6a80" localSheetId="10">#REF!</definedName>
    <definedName name="dsill6a80" localSheetId="7">#REF!</definedName>
    <definedName name="dsill6a80" localSheetId="8">#REF!</definedName>
    <definedName name="dsill6a80" localSheetId="13">#REF!</definedName>
    <definedName name="dsill6a80">#REF!</definedName>
    <definedName name="dsillug100" localSheetId="9">#REF!</definedName>
    <definedName name="dsillug100" localSheetId="12">#REF!</definedName>
    <definedName name="dsillug100" localSheetId="14">#REF!</definedName>
    <definedName name="dsillug100" localSheetId="11">#REF!</definedName>
    <definedName name="dsillug100" localSheetId="10">#REF!</definedName>
    <definedName name="dsillug100" localSheetId="7">#REF!</definedName>
    <definedName name="dsillug100" localSheetId="8">#REF!</definedName>
    <definedName name="dsillug100" localSheetId="13">#REF!</definedName>
    <definedName name="dsillug100">#REF!</definedName>
    <definedName name="dsillug120" localSheetId="9">#REF!</definedName>
    <definedName name="dsillug120" localSheetId="12">#REF!</definedName>
    <definedName name="dsillug120" localSheetId="14">#REF!</definedName>
    <definedName name="dsillug120" localSheetId="11">#REF!</definedName>
    <definedName name="dsillug120" localSheetId="10">#REF!</definedName>
    <definedName name="dsillug120" localSheetId="7">#REF!</definedName>
    <definedName name="dsillug120" localSheetId="8">#REF!</definedName>
    <definedName name="dsillug120" localSheetId="13">#REF!</definedName>
    <definedName name="dsillug120">#REF!</definedName>
    <definedName name="dsillug50" localSheetId="9">#REF!</definedName>
    <definedName name="dsillug50" localSheetId="12">#REF!</definedName>
    <definedName name="dsillug50" localSheetId="14">#REF!</definedName>
    <definedName name="dsillug50" localSheetId="11">#REF!</definedName>
    <definedName name="dsillug50" localSheetId="10">#REF!</definedName>
    <definedName name="dsillug50" localSheetId="7">#REF!</definedName>
    <definedName name="dsillug50" localSheetId="8">#REF!</definedName>
    <definedName name="dsillug50" localSheetId="13">#REF!</definedName>
    <definedName name="dsillug50">#REF!</definedName>
    <definedName name="dsillug60" localSheetId="9">#REF!</definedName>
    <definedName name="dsillug60" localSheetId="12">#REF!</definedName>
    <definedName name="dsillug60" localSheetId="14">#REF!</definedName>
    <definedName name="dsillug60" localSheetId="11">#REF!</definedName>
    <definedName name="dsillug60" localSheetId="10">#REF!</definedName>
    <definedName name="dsillug60" localSheetId="7">#REF!</definedName>
    <definedName name="dsillug60" localSheetId="8">#REF!</definedName>
    <definedName name="dsillug60" localSheetId="13">#REF!</definedName>
    <definedName name="dsillug60">#REF!</definedName>
    <definedName name="dsillug80" localSheetId="9">#REF!</definedName>
    <definedName name="dsillug80" localSheetId="12">#REF!</definedName>
    <definedName name="dsillug80" localSheetId="14">#REF!</definedName>
    <definedName name="dsillug80" localSheetId="11">#REF!</definedName>
    <definedName name="dsillug80" localSheetId="10">#REF!</definedName>
    <definedName name="dsillug80" localSheetId="7">#REF!</definedName>
    <definedName name="dsillug80" localSheetId="8">#REF!</definedName>
    <definedName name="dsillug80" localSheetId="13">#REF!</definedName>
    <definedName name="dsillug80">#REF!</definedName>
    <definedName name="dsir">#REF!</definedName>
    <definedName name="dsn">#REF!</definedName>
    <definedName name="dstib2100" localSheetId="9">#REF!</definedName>
    <definedName name="dstib2100" localSheetId="12">#REF!</definedName>
    <definedName name="dstib2100" localSheetId="14">#REF!</definedName>
    <definedName name="dstib2100" localSheetId="11">#REF!</definedName>
    <definedName name="dstib2100" localSheetId="10">#REF!</definedName>
    <definedName name="dstib2100" localSheetId="7">#REF!</definedName>
    <definedName name="dstib2100" localSheetId="8">#REF!</definedName>
    <definedName name="dstib2100" localSheetId="13">#REF!</definedName>
    <definedName name="dstib2100">#REF!</definedName>
    <definedName name="dstib2120" localSheetId="9">#REF!</definedName>
    <definedName name="dstib2120" localSheetId="12">#REF!</definedName>
    <definedName name="dstib2120" localSheetId="14">#REF!</definedName>
    <definedName name="dstib2120" localSheetId="11">#REF!</definedName>
    <definedName name="dstib2120" localSheetId="10">#REF!</definedName>
    <definedName name="dstib2120" localSheetId="7">#REF!</definedName>
    <definedName name="dstib2120" localSheetId="8">#REF!</definedName>
    <definedName name="dstib2120" localSheetId="13">#REF!</definedName>
    <definedName name="dstib2120">#REF!</definedName>
    <definedName name="dstib250" localSheetId="9">#REF!</definedName>
    <definedName name="dstib250" localSheetId="12">#REF!</definedName>
    <definedName name="dstib250" localSheetId="14">#REF!</definedName>
    <definedName name="dstib250" localSheetId="11">#REF!</definedName>
    <definedName name="dstib250" localSheetId="10">#REF!</definedName>
    <definedName name="dstib250" localSheetId="7">#REF!</definedName>
    <definedName name="dstib250" localSheetId="8">#REF!</definedName>
    <definedName name="dstib250" localSheetId="13">#REF!</definedName>
    <definedName name="dstib250">#REF!</definedName>
    <definedName name="dstib260" localSheetId="9">#REF!</definedName>
    <definedName name="dstib260" localSheetId="12">#REF!</definedName>
    <definedName name="dstib260" localSheetId="14">#REF!</definedName>
    <definedName name="dstib260" localSheetId="11">#REF!</definedName>
    <definedName name="dstib260" localSheetId="10">#REF!</definedName>
    <definedName name="dstib260" localSheetId="7">#REF!</definedName>
    <definedName name="dstib260" localSheetId="8">#REF!</definedName>
    <definedName name="dstib260" localSheetId="13">#REF!</definedName>
    <definedName name="dstib260">#REF!</definedName>
    <definedName name="dstib280" localSheetId="9">#REF!</definedName>
    <definedName name="dstib280" localSheetId="12">#REF!</definedName>
    <definedName name="dstib280" localSheetId="14">#REF!</definedName>
    <definedName name="dstib280" localSheetId="11">#REF!</definedName>
    <definedName name="dstib280" localSheetId="10">#REF!</definedName>
    <definedName name="dstib280" localSheetId="7">#REF!</definedName>
    <definedName name="dstib280" localSheetId="8">#REF!</definedName>
    <definedName name="dstib280" localSheetId="13">#REF!</definedName>
    <definedName name="dstib280">#REF!</definedName>
    <definedName name="dt">#REF!</definedName>
    <definedName name="dt.35">#REF!</definedName>
    <definedName name="Dt.5">#REF!</definedName>
    <definedName name="DT_6" localSheetId="9">#REF!</definedName>
    <definedName name="DT_6" localSheetId="12">#REF!</definedName>
    <definedName name="DT_6" localSheetId="13">#REF!</definedName>
    <definedName name="DT_6">#REF!</definedName>
    <definedName name="DT_8" localSheetId="9">#REF!</definedName>
    <definedName name="DT_8" localSheetId="12">#REF!</definedName>
    <definedName name="DT_8" localSheetId="13">#REF!</definedName>
    <definedName name="DT_8">#REF!</definedName>
    <definedName name="DT4m3">#REF!</definedName>
    <definedName name="dt4ton" localSheetId="9">#REF!</definedName>
    <definedName name="dt4ton" localSheetId="12">#REF!</definedName>
    <definedName name="dt4ton" localSheetId="13">#REF!</definedName>
    <definedName name="dt4ton">#REF!</definedName>
    <definedName name="DT8m3">#REF!</definedName>
    <definedName name="dt8ton" localSheetId="9">#REF!</definedName>
    <definedName name="dt8ton" localSheetId="12">#REF!</definedName>
    <definedName name="dt8ton" localSheetId="13">#REF!</definedName>
    <definedName name="dt8ton">#REF!</definedName>
    <definedName name="DTengkel" localSheetId="9">#REF!</definedName>
    <definedName name="DTengkel" localSheetId="12">#REF!</definedName>
    <definedName name="DTengkel" localSheetId="14">#REF!</definedName>
    <definedName name="DTengkel" localSheetId="11">#REF!</definedName>
    <definedName name="DTengkel" localSheetId="10">#REF!</definedName>
    <definedName name="DTengkel" localSheetId="7">#REF!</definedName>
    <definedName name="DTengkel" localSheetId="8">#REF!</definedName>
    <definedName name="DTengkel" localSheetId="13">#REF!</definedName>
    <definedName name="DTengkel">#REF!</definedName>
    <definedName name="DTI120_" localSheetId="9">#REF!</definedName>
    <definedName name="DTI120_" localSheetId="12">#REF!</definedName>
    <definedName name="DTI120_" localSheetId="13">#REF!</definedName>
    <definedName name="DTI120_">#REF!</definedName>
    <definedName name="dtisibt">#REF!</definedName>
    <definedName name="dtisipsr">#REF!</definedName>
    <definedName name="dtkosong">#REF!</definedName>
    <definedName name="dtmuatpsr">#REF!</definedName>
    <definedName name="DTtronton" localSheetId="9">#REF!</definedName>
    <definedName name="DTtronton" localSheetId="12">#REF!</definedName>
    <definedName name="DTtronton" localSheetId="14">#REF!</definedName>
    <definedName name="DTtronton" localSheetId="11">#REF!</definedName>
    <definedName name="DTtronton" localSheetId="10">#REF!</definedName>
    <definedName name="DTtronton" localSheetId="7">#REF!</definedName>
    <definedName name="DTtronton" localSheetId="8">#REF!</definedName>
    <definedName name="DTtronton" localSheetId="13">#REF!</definedName>
    <definedName name="DTtronton">#REF!</definedName>
    <definedName name="du" localSheetId="9">#REF!</definedName>
    <definedName name="du" localSheetId="12">#REF!</definedName>
    <definedName name="du" localSheetId="14">#REF!</definedName>
    <definedName name="du" localSheetId="11">#REF!</definedName>
    <definedName name="du" localSheetId="10">#REF!</definedName>
    <definedName name="du" localSheetId="7">#REF!</definedName>
    <definedName name="du" localSheetId="8">#REF!</definedName>
    <definedName name="du" localSheetId="13">#REF!</definedName>
    <definedName name="du">#REF!</definedName>
    <definedName name="dua">#REF!</definedName>
    <definedName name="duco" localSheetId="9">#REF!</definedName>
    <definedName name="duco" localSheetId="12">#REF!</definedName>
    <definedName name="duco" localSheetId="13">#REF!</definedName>
    <definedName name="duco">#REF!</definedName>
    <definedName name="duct_isolasi" localSheetId="9">#REF!</definedName>
    <definedName name="duct_isolasi" localSheetId="12">#REF!</definedName>
    <definedName name="duct_isolasi" localSheetId="13">#REF!</definedName>
    <definedName name="duct_isolasi">#REF!</definedName>
    <definedName name="duct_soundliner" localSheetId="9">#REF!</definedName>
    <definedName name="duct_soundliner" localSheetId="12">#REF!</definedName>
    <definedName name="duct_soundliner" localSheetId="13">#REF!</definedName>
    <definedName name="duct_soundliner">#REF!</definedName>
    <definedName name="duct_tanpa" localSheetId="9">#REF!</definedName>
    <definedName name="duct_tanpa" localSheetId="12">#REF!</definedName>
    <definedName name="duct_tanpa" localSheetId="13">#REF!</definedName>
    <definedName name="duct_tanpa">#REF!</definedName>
    <definedName name="dudukanpipa">#REF!</definedName>
    <definedName name="duk">#REF!</definedName>
    <definedName name="DUKUN">#REF!</definedName>
    <definedName name="dukung">#REF!</definedName>
    <definedName name="dump" localSheetId="9">#REF!</definedName>
    <definedName name="dump" localSheetId="12">#REF!</definedName>
    <definedName name="dump" localSheetId="13">#REF!</definedName>
    <definedName name="dump">#REF!</definedName>
    <definedName name="Dump.Truck" localSheetId="9">#REF!</definedName>
    <definedName name="Dump.Truck" localSheetId="12">#REF!</definedName>
    <definedName name="Dump.Truck" localSheetId="13">#REF!</definedName>
    <definedName name="Dump.Truck">#REF!</definedName>
    <definedName name="Dump.Truck.K" localSheetId="9">#REF!</definedName>
    <definedName name="Dump.Truck.K" localSheetId="12">#REF!</definedName>
    <definedName name="Dump.Truck.K" localSheetId="13">#REF!</definedName>
    <definedName name="Dump.Truck.K">#REF!</definedName>
    <definedName name="dump_truck" localSheetId="9">#REF!</definedName>
    <definedName name="dump_truck" localSheetId="12">#REF!</definedName>
    <definedName name="dump_truck" localSheetId="14">#REF!</definedName>
    <definedName name="dump_truck" localSheetId="11">#REF!</definedName>
    <definedName name="dump_truck" localSheetId="10">#REF!</definedName>
    <definedName name="dump_truck" localSheetId="7">#REF!</definedName>
    <definedName name="dump_truck" localSheetId="8">#REF!</definedName>
    <definedName name="dump_truck" localSheetId="13">#REF!</definedName>
    <definedName name="Dump_Truck">#REF!</definedName>
    <definedName name="dump34" localSheetId="9">#REF!</definedName>
    <definedName name="dump34" localSheetId="12">#REF!</definedName>
    <definedName name="dump34" localSheetId="13">#REF!</definedName>
    <definedName name="dump34">#REF!</definedName>
    <definedName name="dump68" localSheetId="9">#REF!</definedName>
    <definedName name="dump68" localSheetId="12">#REF!</definedName>
    <definedName name="dump68" localSheetId="13">#REF!</definedName>
    <definedName name="dump68">#REF!</definedName>
    <definedName name="dumptruck">#REF!</definedName>
    <definedName name="DUMPTRUCK1" localSheetId="9">#REF!</definedName>
    <definedName name="DUMPTRUCK1" localSheetId="12">#REF!</definedName>
    <definedName name="DUMPTRUCK1" localSheetId="14">#REF!</definedName>
    <definedName name="DUMPTRUCK1" localSheetId="11">#REF!</definedName>
    <definedName name="DUMPTRUCK1" localSheetId="10">#REF!</definedName>
    <definedName name="DUMPTRUCK1" localSheetId="7">#REF!</definedName>
    <definedName name="DUMPTRUCK1" localSheetId="8">#REF!</definedName>
    <definedName name="DUMPTRUCK1" localSheetId="13">#REF!</definedName>
    <definedName name="DUMPTRUCK1">#REF!</definedName>
    <definedName name="DUMPTRUCK2" localSheetId="9">#REF!</definedName>
    <definedName name="DUMPTRUCK2" localSheetId="12">#REF!</definedName>
    <definedName name="DUMPTRUCK2" localSheetId="14">#REF!</definedName>
    <definedName name="DUMPTRUCK2" localSheetId="11">#REF!</definedName>
    <definedName name="DUMPTRUCK2" localSheetId="10">#REF!</definedName>
    <definedName name="DUMPTRUCK2" localSheetId="7">#REF!</definedName>
    <definedName name="DUMPTRUCK2" localSheetId="8">#REF!</definedName>
    <definedName name="DUMPTRUCK2" localSheetId="13">#REF!</definedName>
    <definedName name="DUMPTRUCK2">#REF!</definedName>
    <definedName name="DUMPTRUCK321" localSheetId="9">#REF!</definedName>
    <definedName name="DUMPTRUCK321" localSheetId="12">#REF!</definedName>
    <definedName name="DUMPTRUCK321" localSheetId="13">#REF!</definedName>
    <definedName name="DUMPTRUCK321">#REF!</definedName>
    <definedName name="dumptruck34">#REF!</definedName>
    <definedName name="DUMPTRUCK511" localSheetId="9">#REF!</definedName>
    <definedName name="DUMPTRUCK511" localSheetId="12">#REF!</definedName>
    <definedName name="DUMPTRUCK511" localSheetId="13">#REF!</definedName>
    <definedName name="DUMPTRUCK511">#REF!</definedName>
    <definedName name="DUMPTRUCK512" localSheetId="9">#REF!</definedName>
    <definedName name="DUMPTRUCK512" localSheetId="12">#REF!</definedName>
    <definedName name="DUMPTRUCK512" localSheetId="13">#REF!</definedName>
    <definedName name="DUMPTRUCK512">#REF!</definedName>
    <definedName name="DUMPTRUCK521" localSheetId="9">#REF!</definedName>
    <definedName name="DUMPTRUCK521" localSheetId="12">#REF!</definedName>
    <definedName name="DUMPTRUCK521" localSheetId="13">#REF!</definedName>
    <definedName name="DUMPTRUCK521">#REF!</definedName>
    <definedName name="DUMPTRUCK611" localSheetId="9">#REF!</definedName>
    <definedName name="DUMPTRUCK611" localSheetId="12">#REF!</definedName>
    <definedName name="DUMPTRUCK611" localSheetId="13">#REF!</definedName>
    <definedName name="DUMPTRUCK611">#REF!</definedName>
    <definedName name="DUMPTRUCK818" localSheetId="9">#REF!</definedName>
    <definedName name="DUMPTRUCK818" localSheetId="12">#REF!</definedName>
    <definedName name="DUMPTRUCK818" localSheetId="13">#REF!</definedName>
    <definedName name="DUMPTRUCK818">#REF!</definedName>
    <definedName name="DUMPTRUCK819" localSheetId="9">#REF!</definedName>
    <definedName name="DUMPTRUCK819" localSheetId="12">#REF!</definedName>
    <definedName name="DUMPTRUCK819" localSheetId="13">#REF!</definedName>
    <definedName name="DUMPTRUCK819">#REF!</definedName>
    <definedName name="dumptruk" localSheetId="9">#REF!</definedName>
    <definedName name="dumptruk" localSheetId="12">#REF!</definedName>
    <definedName name="dumptruk" localSheetId="13">#REF!</definedName>
    <definedName name="dumptruk">#REF!</definedName>
    <definedName name="DUNIA">#REF!</definedName>
    <definedName name="dunilon1.25" localSheetId="9">#REF!</definedName>
    <definedName name="dunilon1.25" localSheetId="12">#REF!</definedName>
    <definedName name="dunilon1.25" localSheetId="13">#REF!</definedName>
    <definedName name="dunilon1.25">#REF!</definedName>
    <definedName name="dunilon1.5" localSheetId="9">#REF!</definedName>
    <definedName name="dunilon1.5" localSheetId="12">#REF!</definedName>
    <definedName name="dunilon1.5" localSheetId="13">#REF!</definedName>
    <definedName name="dunilon1.5">#REF!</definedName>
    <definedName name="dunilon10" localSheetId="9">#REF!</definedName>
    <definedName name="dunilon10" localSheetId="12">#REF!</definedName>
    <definedName name="dunilon10" localSheetId="13">#REF!</definedName>
    <definedName name="dunilon10">#REF!</definedName>
    <definedName name="dunilon12" localSheetId="9">#REF!</definedName>
    <definedName name="dunilon12" localSheetId="12">#REF!</definedName>
    <definedName name="dunilon12" localSheetId="13">#REF!</definedName>
    <definedName name="dunilon12">#REF!</definedName>
    <definedName name="dunilon14" localSheetId="9">#REF!</definedName>
    <definedName name="dunilon14" localSheetId="12">#REF!</definedName>
    <definedName name="dunilon14" localSheetId="13">#REF!</definedName>
    <definedName name="dunilon14">#REF!</definedName>
    <definedName name="dunilon16" localSheetId="9">#REF!</definedName>
    <definedName name="dunilon16" localSheetId="12">#REF!</definedName>
    <definedName name="dunilon16" localSheetId="13">#REF!</definedName>
    <definedName name="dunilon16">#REF!</definedName>
    <definedName name="dunilon18" localSheetId="9">#REF!</definedName>
    <definedName name="dunilon18" localSheetId="12">#REF!</definedName>
    <definedName name="dunilon18" localSheetId="13">#REF!</definedName>
    <definedName name="dunilon18">#REF!</definedName>
    <definedName name="dunilon2" localSheetId="9">#REF!</definedName>
    <definedName name="dunilon2" localSheetId="12">#REF!</definedName>
    <definedName name="dunilon2" localSheetId="13">#REF!</definedName>
    <definedName name="dunilon2">#REF!</definedName>
    <definedName name="dunilon2.5" localSheetId="9">#REF!</definedName>
    <definedName name="dunilon2.5" localSheetId="12">#REF!</definedName>
    <definedName name="dunilon2.5" localSheetId="13">#REF!</definedName>
    <definedName name="dunilon2.5">#REF!</definedName>
    <definedName name="dunilon20" localSheetId="9">#REF!</definedName>
    <definedName name="dunilon20" localSheetId="12">#REF!</definedName>
    <definedName name="dunilon20" localSheetId="13">#REF!</definedName>
    <definedName name="dunilon20">#REF!</definedName>
    <definedName name="dunilon24" localSheetId="9">#REF!</definedName>
    <definedName name="dunilon24" localSheetId="12">#REF!</definedName>
    <definedName name="dunilon24" localSheetId="13">#REF!</definedName>
    <definedName name="dunilon24">#REF!</definedName>
    <definedName name="dunilon3" localSheetId="9">#REF!</definedName>
    <definedName name="dunilon3" localSheetId="12">#REF!</definedName>
    <definedName name="dunilon3" localSheetId="13">#REF!</definedName>
    <definedName name="dunilon3">#REF!</definedName>
    <definedName name="dunilon4" localSheetId="9">#REF!</definedName>
    <definedName name="dunilon4" localSheetId="12">#REF!</definedName>
    <definedName name="dunilon4" localSheetId="13">#REF!</definedName>
    <definedName name="dunilon4">#REF!</definedName>
    <definedName name="dunilon5" localSheetId="9">#REF!</definedName>
    <definedName name="dunilon5" localSheetId="12">#REF!</definedName>
    <definedName name="dunilon5" localSheetId="13">#REF!</definedName>
    <definedName name="dunilon5">#REF!</definedName>
    <definedName name="dunilon6" localSheetId="9">#REF!</definedName>
    <definedName name="dunilon6" localSheetId="12">#REF!</definedName>
    <definedName name="dunilon6" localSheetId="13">#REF!</definedName>
    <definedName name="dunilon6">#REF!</definedName>
    <definedName name="dunilon8" localSheetId="9">#REF!</definedName>
    <definedName name="dunilon8" localSheetId="12">#REF!</definedName>
    <definedName name="dunilon8" localSheetId="13">#REF!</definedName>
    <definedName name="dunilon8">#REF!</definedName>
    <definedName name="duong1">#REF!</definedName>
    <definedName name="duong2">#REF!</definedName>
    <definedName name="duong3">#REF!</definedName>
    <definedName name="duong4">#REF!</definedName>
    <definedName name="duong5">#REF!</definedName>
    <definedName name="dur" localSheetId="9">#REF!</definedName>
    <definedName name="dur" localSheetId="12">#REF!</definedName>
    <definedName name="dur" localSheetId="13">#REF!</definedName>
    <definedName name="dur">#REF!</definedName>
    <definedName name="durasi" localSheetId="9">#REF!</definedName>
    <definedName name="durasi" localSheetId="12">#REF!</definedName>
    <definedName name="durasi" localSheetId="13">#REF!</definedName>
    <definedName name="durasi">#REF!</definedName>
    <definedName name="durian">#REF!</definedName>
    <definedName name="DV_1" localSheetId="9">#REF!</definedName>
    <definedName name="DV_1" localSheetId="12">#REF!</definedName>
    <definedName name="DV_1" localSheetId="13">#REF!</definedName>
    <definedName name="DV_1">#REF!</definedName>
    <definedName name="DV_10" localSheetId="9">#REF!</definedName>
    <definedName name="DV_10" localSheetId="12">#REF!</definedName>
    <definedName name="DV_10" localSheetId="13">#REF!</definedName>
    <definedName name="DV_10">#REF!</definedName>
    <definedName name="DV_11" localSheetId="9">#REF!</definedName>
    <definedName name="DV_11" localSheetId="12">#REF!</definedName>
    <definedName name="DV_11" localSheetId="13">#REF!</definedName>
    <definedName name="DV_11">#REF!</definedName>
    <definedName name="DV_12" localSheetId="9">#REF!</definedName>
    <definedName name="DV_12" localSheetId="12">#REF!</definedName>
    <definedName name="DV_12" localSheetId="13">#REF!</definedName>
    <definedName name="DV_12">#REF!</definedName>
    <definedName name="DV_13" localSheetId="9">#REF!</definedName>
    <definedName name="DV_13" localSheetId="12">#REF!</definedName>
    <definedName name="DV_13" localSheetId="13">#REF!</definedName>
    <definedName name="DV_13">#REF!</definedName>
    <definedName name="DV_2" localSheetId="9">#REF!</definedName>
    <definedName name="DV_2" localSheetId="12">#REF!</definedName>
    <definedName name="DV_2" localSheetId="13">#REF!</definedName>
    <definedName name="DV_2">#REF!</definedName>
    <definedName name="DV_3" localSheetId="9">#REF!</definedName>
    <definedName name="DV_3" localSheetId="12">#REF!</definedName>
    <definedName name="DV_3" localSheetId="13">#REF!</definedName>
    <definedName name="DV_3">#REF!</definedName>
    <definedName name="DV_4" localSheetId="9">#REF!</definedName>
    <definedName name="DV_4" localSheetId="12">#REF!</definedName>
    <definedName name="DV_4" localSheetId="13">#REF!</definedName>
    <definedName name="DV_4">#REF!</definedName>
    <definedName name="DV_5" localSheetId="9">#REF!</definedName>
    <definedName name="DV_5" localSheetId="12">#REF!</definedName>
    <definedName name="DV_5" localSheetId="13">#REF!</definedName>
    <definedName name="DV_5">#REF!</definedName>
    <definedName name="DV_6" localSheetId="9">#REF!</definedName>
    <definedName name="DV_6" localSheetId="12">#REF!</definedName>
    <definedName name="DV_6" localSheetId="13">#REF!</definedName>
    <definedName name="DV_6">#REF!</definedName>
    <definedName name="DV_7" localSheetId="9">#REF!</definedName>
    <definedName name="DV_7" localSheetId="12">#REF!</definedName>
    <definedName name="DV_7" localSheetId="13">#REF!</definedName>
    <definedName name="DV_7">#REF!</definedName>
    <definedName name="DV_8" localSheetId="9">#REF!</definedName>
    <definedName name="DV_8" localSheetId="12">#REF!</definedName>
    <definedName name="DV_8" localSheetId="13">#REF!</definedName>
    <definedName name="DV_8">#REF!</definedName>
    <definedName name="DV_9" localSheetId="9">#REF!</definedName>
    <definedName name="DV_9" localSheetId="12">#REF!</definedName>
    <definedName name="DV_9" localSheetId="13">#REF!</definedName>
    <definedName name="DV_9">#REF!</definedName>
    <definedName name="dvinilon1.25" localSheetId="9">#REF!</definedName>
    <definedName name="dvinilon1.25" localSheetId="12">#REF!</definedName>
    <definedName name="dvinilon1.25" localSheetId="13">#REF!</definedName>
    <definedName name="dvinilon1.25">#REF!</definedName>
    <definedName name="dvinilon1.5" localSheetId="9">#REF!</definedName>
    <definedName name="dvinilon1.5" localSheetId="12">#REF!</definedName>
    <definedName name="dvinilon1.5" localSheetId="13">#REF!</definedName>
    <definedName name="dvinilon1.5">#REF!</definedName>
    <definedName name="dvinilon10" localSheetId="9">#REF!</definedName>
    <definedName name="dvinilon10" localSheetId="12">#REF!</definedName>
    <definedName name="dvinilon10" localSheetId="13">#REF!</definedName>
    <definedName name="dvinilon10">#REF!</definedName>
    <definedName name="dvinilon12" localSheetId="9">#REF!</definedName>
    <definedName name="dvinilon12" localSheetId="12">#REF!</definedName>
    <definedName name="dvinilon12" localSheetId="13">#REF!</definedName>
    <definedName name="dvinilon12">#REF!</definedName>
    <definedName name="dvinilon121">#REF!</definedName>
    <definedName name="dvinilon2" localSheetId="9">#REF!</definedName>
    <definedName name="dvinilon2" localSheetId="12">#REF!</definedName>
    <definedName name="dvinilon2" localSheetId="13">#REF!</definedName>
    <definedName name="dvinilon2">#REF!</definedName>
    <definedName name="dvinilon2.5" localSheetId="9">#REF!</definedName>
    <definedName name="dvinilon2.5" localSheetId="12">#REF!</definedName>
    <definedName name="dvinilon2.5" localSheetId="13">#REF!</definedName>
    <definedName name="dvinilon2.5">#REF!</definedName>
    <definedName name="dvinilon3" localSheetId="9">#REF!</definedName>
    <definedName name="dvinilon3" localSheetId="12">#REF!</definedName>
    <definedName name="dvinilon3" localSheetId="13">#REF!</definedName>
    <definedName name="dvinilon3">#REF!</definedName>
    <definedName name="dvinilon4" localSheetId="9">#REF!</definedName>
    <definedName name="dvinilon4" localSheetId="12">#REF!</definedName>
    <definedName name="dvinilon4" localSheetId="13">#REF!</definedName>
    <definedName name="dvinilon4">#REF!</definedName>
    <definedName name="dvinilon5" localSheetId="9">#REF!</definedName>
    <definedName name="dvinilon5" localSheetId="12">#REF!</definedName>
    <definedName name="dvinilon5" localSheetId="13">#REF!</definedName>
    <definedName name="dvinilon5">#REF!</definedName>
    <definedName name="dvinilon6" localSheetId="9">#REF!</definedName>
    <definedName name="dvinilon6" localSheetId="12">#REF!</definedName>
    <definedName name="dvinilon6" localSheetId="13">#REF!</definedName>
    <definedName name="dvinilon6">#REF!</definedName>
    <definedName name="dvinilon8" localSheetId="9">#REF!</definedName>
    <definedName name="dvinilon8" localSheetId="12">#REF!</definedName>
    <definedName name="dvinilon8" localSheetId="13">#REF!</definedName>
    <definedName name="dvinilon8">#REF!</definedName>
    <definedName name="dw" localSheetId="9">#REF!</definedName>
    <definedName name="dw" localSheetId="12">#REF!</definedName>
    <definedName name="dw" localSheetId="13">#REF!</definedName>
    <definedName name="dw">#REF!</definedName>
    <definedName name="dwavin1.25" localSheetId="9">#REF!</definedName>
    <definedName name="dwavin1.25" localSheetId="12">#REF!</definedName>
    <definedName name="dwavin1.25" localSheetId="13">#REF!</definedName>
    <definedName name="dwavin1.25">#REF!</definedName>
    <definedName name="dwavin1.5" localSheetId="9">#REF!</definedName>
    <definedName name="dwavin1.5" localSheetId="12">#REF!</definedName>
    <definedName name="dwavin1.5" localSheetId="13">#REF!</definedName>
    <definedName name="dwavin1.5">#REF!</definedName>
    <definedName name="dwavin10" localSheetId="9">#REF!</definedName>
    <definedName name="dwavin10" localSheetId="12">#REF!</definedName>
    <definedName name="dwavin10" localSheetId="13">#REF!</definedName>
    <definedName name="dwavin10">#REF!</definedName>
    <definedName name="dwavin12" localSheetId="9">#REF!</definedName>
    <definedName name="dwavin12" localSheetId="12">#REF!</definedName>
    <definedName name="dwavin12" localSheetId="13">#REF!</definedName>
    <definedName name="dwavin12">#REF!</definedName>
    <definedName name="dwavin2" localSheetId="9">#REF!</definedName>
    <definedName name="dwavin2" localSheetId="12">#REF!</definedName>
    <definedName name="dwavin2" localSheetId="13">#REF!</definedName>
    <definedName name="dwavin2">#REF!</definedName>
    <definedName name="dwavin2.5" localSheetId="9">#REF!</definedName>
    <definedName name="dwavin2.5" localSheetId="12">#REF!</definedName>
    <definedName name="dwavin2.5" localSheetId="13">#REF!</definedName>
    <definedName name="dwavin2.5">#REF!</definedName>
    <definedName name="dwavin3" localSheetId="9">#REF!</definedName>
    <definedName name="dwavin3" localSheetId="12">#REF!</definedName>
    <definedName name="dwavin3" localSheetId="13">#REF!</definedName>
    <definedName name="dwavin3">#REF!</definedName>
    <definedName name="dwavin4" localSheetId="9">#REF!</definedName>
    <definedName name="dwavin4" localSheetId="12">#REF!</definedName>
    <definedName name="dwavin4" localSheetId="13">#REF!</definedName>
    <definedName name="dwavin4">#REF!</definedName>
    <definedName name="dwavin5" localSheetId="9">#REF!</definedName>
    <definedName name="dwavin5" localSheetId="12">#REF!</definedName>
    <definedName name="dwavin5" localSheetId="13">#REF!</definedName>
    <definedName name="dwavin5">#REF!</definedName>
    <definedName name="dwavin6" localSheetId="9">#REF!</definedName>
    <definedName name="dwavin6" localSheetId="12">#REF!</definedName>
    <definedName name="dwavin6" localSheetId="13">#REF!</definedName>
    <definedName name="dwavin6">#REF!</definedName>
    <definedName name="dwavin8" localSheetId="9">#REF!</definedName>
    <definedName name="dwavin8" localSheetId="12">#REF!</definedName>
    <definedName name="dwavin8" localSheetId="13">#REF!</definedName>
    <definedName name="dwavin8">#REF!</definedName>
    <definedName name="E">#REF!</definedName>
    <definedName name="E.001" localSheetId="9">#REF!</definedName>
    <definedName name="E.001" localSheetId="12">#REF!</definedName>
    <definedName name="E.001" localSheetId="13">#REF!</definedName>
    <definedName name="E.001">#REF!</definedName>
    <definedName name="E.010" localSheetId="9">#REF!</definedName>
    <definedName name="E.010" localSheetId="12">#REF!</definedName>
    <definedName name="E.010" localSheetId="13">#REF!</definedName>
    <definedName name="E.010">#REF!</definedName>
    <definedName name="e.020" localSheetId="9">#REF!</definedName>
    <definedName name="e.020" localSheetId="12">#REF!</definedName>
    <definedName name="e.020" localSheetId="13">#REF!</definedName>
    <definedName name="e.020">#REF!</definedName>
    <definedName name="E.052" localSheetId="9">#REF!</definedName>
    <definedName name="E.052" localSheetId="12">#REF!</definedName>
    <definedName name="E.052" localSheetId="13">#REF!</definedName>
    <definedName name="E.052">#REF!</definedName>
    <definedName name="e.080" localSheetId="9">#REF!</definedName>
    <definedName name="e.080" localSheetId="12">#REF!</definedName>
    <definedName name="e.080" localSheetId="13">#REF!</definedName>
    <definedName name="e.080">#REF!</definedName>
    <definedName name="e.081" localSheetId="9">#REF!</definedName>
    <definedName name="e.081" localSheetId="12">#REF!</definedName>
    <definedName name="e.081" localSheetId="13">#REF!</definedName>
    <definedName name="e.081">#REF!</definedName>
    <definedName name="e.082" localSheetId="9">#REF!</definedName>
    <definedName name="e.082" localSheetId="12">#REF!</definedName>
    <definedName name="e.082" localSheetId="13">#REF!</definedName>
    <definedName name="e.082">#REF!</definedName>
    <definedName name="e.083" localSheetId="9">#REF!</definedName>
    <definedName name="e.083" localSheetId="12">#REF!</definedName>
    <definedName name="e.083" localSheetId="13">#REF!</definedName>
    <definedName name="e.083">#REF!</definedName>
    <definedName name="e.084" localSheetId="9">#REF!</definedName>
    <definedName name="e.084" localSheetId="12">#REF!</definedName>
    <definedName name="e.084" localSheetId="13">#REF!</definedName>
    <definedName name="e.084">#REF!</definedName>
    <definedName name="e.087" localSheetId="9">#REF!</definedName>
    <definedName name="e.087" localSheetId="12">#REF!</definedName>
    <definedName name="e.087" localSheetId="13">#REF!</definedName>
    <definedName name="e.087">#REF!</definedName>
    <definedName name="e.088" localSheetId="9">#REF!</definedName>
    <definedName name="e.088" localSheetId="12">#REF!</definedName>
    <definedName name="e.088" localSheetId="13">#REF!</definedName>
    <definedName name="e.088">#REF!</definedName>
    <definedName name="e.089" localSheetId="9">#REF!</definedName>
    <definedName name="e.089" localSheetId="12">#REF!</definedName>
    <definedName name="e.089" localSheetId="13">#REF!</definedName>
    <definedName name="e.089">#REF!</definedName>
    <definedName name="e.091">#REF!</definedName>
    <definedName name="e.092">#REF!</definedName>
    <definedName name="e.153" localSheetId="9">#REF!</definedName>
    <definedName name="e.153" localSheetId="12">#REF!</definedName>
    <definedName name="e.153" localSheetId="13">#REF!</definedName>
    <definedName name="e.153">#REF!</definedName>
    <definedName name="e.154" localSheetId="9">#REF!</definedName>
    <definedName name="e.154" localSheetId="12">#REF!</definedName>
    <definedName name="e.154" localSheetId="13">#REF!</definedName>
    <definedName name="e.154">#REF!</definedName>
    <definedName name="e.157" localSheetId="9">#REF!</definedName>
    <definedName name="e.157" localSheetId="12">#REF!</definedName>
    <definedName name="e.157" localSheetId="13">#REF!</definedName>
    <definedName name="e.157">#REF!</definedName>
    <definedName name="e.182" localSheetId="9">#REF!</definedName>
    <definedName name="e.182" localSheetId="12">#REF!</definedName>
    <definedName name="e.182" localSheetId="13">#REF!</definedName>
    <definedName name="e.182">#REF!</definedName>
    <definedName name="e.211" localSheetId="9">#REF!</definedName>
    <definedName name="e.211" localSheetId="12">#REF!</definedName>
    <definedName name="e.211" localSheetId="13">#REF!</definedName>
    <definedName name="e.211">#REF!</definedName>
    <definedName name="E.212" localSheetId="9">#REF!</definedName>
    <definedName name="E.212" localSheetId="12">#REF!</definedName>
    <definedName name="E.212" localSheetId="13">#REF!</definedName>
    <definedName name="E.212">#REF!</definedName>
    <definedName name="e.221" localSheetId="9">#REF!</definedName>
    <definedName name="e.221" localSheetId="12">#REF!</definedName>
    <definedName name="e.221" localSheetId="13">#REF!</definedName>
    <definedName name="e.221">#REF!</definedName>
    <definedName name="e.252" localSheetId="9">#REF!</definedName>
    <definedName name="e.252" localSheetId="12">#REF!</definedName>
    <definedName name="e.252" localSheetId="13">#REF!</definedName>
    <definedName name="e.252">#REF!</definedName>
    <definedName name="e.253" localSheetId="9">#REF!</definedName>
    <definedName name="e.253" localSheetId="12">#REF!</definedName>
    <definedName name="e.253" localSheetId="13">#REF!</definedName>
    <definedName name="e.253">#REF!</definedName>
    <definedName name="e.301" localSheetId="9">#REF!</definedName>
    <definedName name="e.301" localSheetId="12">#REF!</definedName>
    <definedName name="e.301" localSheetId="13">#REF!</definedName>
    <definedName name="e.301">#REF!</definedName>
    <definedName name="e.341" localSheetId="9">#REF!</definedName>
    <definedName name="e.341" localSheetId="12">#REF!</definedName>
    <definedName name="e.341" localSheetId="13">#REF!</definedName>
    <definedName name="e.341">#REF!</definedName>
    <definedName name="e.401" localSheetId="9">#REF!</definedName>
    <definedName name="e.401" localSheetId="12">#REF!</definedName>
    <definedName name="e.401" localSheetId="13">#REF!</definedName>
    <definedName name="e.401">#REF!</definedName>
    <definedName name="E_1" localSheetId="9">#REF!</definedName>
    <definedName name="E_1" localSheetId="12">#REF!</definedName>
    <definedName name="E_1" localSheetId="14">#REF!</definedName>
    <definedName name="E_1" localSheetId="11">#REF!</definedName>
    <definedName name="E_1" localSheetId="10">#REF!</definedName>
    <definedName name="E_1" localSheetId="7">#REF!</definedName>
    <definedName name="E_1" localSheetId="8">#REF!</definedName>
    <definedName name="E_1" localSheetId="13">#REF!</definedName>
    <definedName name="E_1">#REF!</definedName>
    <definedName name="E_10" localSheetId="9">#REF!</definedName>
    <definedName name="E_10" localSheetId="12">#REF!</definedName>
    <definedName name="E_10" localSheetId="13">#REF!</definedName>
    <definedName name="E_10">#REF!</definedName>
    <definedName name="E_11" localSheetId="9">#REF!</definedName>
    <definedName name="E_11" localSheetId="12">#REF!</definedName>
    <definedName name="E_11" localSheetId="13">#REF!</definedName>
    <definedName name="E_11">#REF!</definedName>
    <definedName name="E_12" localSheetId="9">#REF!</definedName>
    <definedName name="E_12" localSheetId="12">#REF!</definedName>
    <definedName name="E_12" localSheetId="13">#REF!</definedName>
    <definedName name="E_12">#REF!</definedName>
    <definedName name="E_13" localSheetId="9">#REF!</definedName>
    <definedName name="E_13" localSheetId="12">#REF!</definedName>
    <definedName name="E_13" localSheetId="13">#REF!</definedName>
    <definedName name="E_13">#REF!</definedName>
    <definedName name="E_2" localSheetId="9">#REF!</definedName>
    <definedName name="E_2" localSheetId="12">#REF!</definedName>
    <definedName name="E_2" localSheetId="13">#REF!</definedName>
    <definedName name="E_2">#REF!</definedName>
    <definedName name="E_3" localSheetId="9">#REF!</definedName>
    <definedName name="E_3" localSheetId="12">#REF!</definedName>
    <definedName name="E_3" localSheetId="13">#REF!</definedName>
    <definedName name="E_3">#REF!</definedName>
    <definedName name="E_4" localSheetId="9">#REF!</definedName>
    <definedName name="E_4" localSheetId="12">#REF!</definedName>
    <definedName name="E_4" localSheetId="13">#REF!</definedName>
    <definedName name="E_4">#REF!</definedName>
    <definedName name="E_5" localSheetId="9">#REF!</definedName>
    <definedName name="E_5" localSheetId="12">#REF!</definedName>
    <definedName name="E_5" localSheetId="13">#REF!</definedName>
    <definedName name="E_5">#REF!</definedName>
    <definedName name="E_6" localSheetId="9">#REF!</definedName>
    <definedName name="E_6" localSheetId="12">#REF!</definedName>
    <definedName name="E_6" localSheetId="13">#REF!</definedName>
    <definedName name="E_6">#REF!</definedName>
    <definedName name="E_7" localSheetId="9">#REF!</definedName>
    <definedName name="E_7" localSheetId="12">#REF!</definedName>
    <definedName name="E_7" localSheetId="13">#REF!</definedName>
    <definedName name="E_7">#REF!</definedName>
    <definedName name="E_8" localSheetId="9">#REF!</definedName>
    <definedName name="E_8" localSheetId="12">#REF!</definedName>
    <definedName name="E_8" localSheetId="13">#REF!</definedName>
    <definedName name="E_8">#REF!</definedName>
    <definedName name="E_9" localSheetId="9">#REF!</definedName>
    <definedName name="E_9" localSheetId="12">#REF!</definedName>
    <definedName name="E_9" localSheetId="13">#REF!</definedName>
    <definedName name="E_9">#REF!</definedName>
    <definedName name="e35u" localSheetId="12" hidden="1">{#N/A,#N/A,FALSE,"REK-S-TPL";#N/A,#N/A,FALSE,"REK-TPML";#N/A,#N/A,FALSE,"RAB-TEMPEL"}</definedName>
    <definedName name="e35u" localSheetId="15" hidden="1">{#N/A,#N/A,FALSE,"REK-S-TPL";#N/A,#N/A,FALSE,"REK-TPML";#N/A,#N/A,FALSE,"RAB-TEMPEL"}</definedName>
    <definedName name="e35u" hidden="1">{#N/A,#N/A,FALSE,"REK-S-TPL";#N/A,#N/A,FALSE,"REK-TPML";#N/A,#N/A,FALSE,"RAB-TEMPEL"}</definedName>
    <definedName name="EA" localSheetId="9">#REF!</definedName>
    <definedName name="EA" localSheetId="12">#REF!</definedName>
    <definedName name="EA" localSheetId="13">#REF!</definedName>
    <definedName name="EA">#REF!</definedName>
    <definedName name="EA1.1" localSheetId="9">#REF!</definedName>
    <definedName name="EA1.1" localSheetId="12">#REF!</definedName>
    <definedName name="EA1.1" localSheetId="13">#REF!</definedName>
    <definedName name="EA1.1">#REF!</definedName>
    <definedName name="EA1.2" localSheetId="9">#REF!</definedName>
    <definedName name="EA1.2" localSheetId="12">#REF!</definedName>
    <definedName name="EA1.2" localSheetId="13">#REF!</definedName>
    <definedName name="EA1.2">#REF!</definedName>
    <definedName name="EA1.3" localSheetId="9">#REF!</definedName>
    <definedName name="EA1.3" localSheetId="12">#REF!</definedName>
    <definedName name="EA1.3" localSheetId="13">#REF!</definedName>
    <definedName name="EA1.3">#REF!</definedName>
    <definedName name="EA2.1" localSheetId="9">#REF!</definedName>
    <definedName name="EA2.1" localSheetId="12">#REF!</definedName>
    <definedName name="EA2.1" localSheetId="13">#REF!</definedName>
    <definedName name="EA2.1">#REF!</definedName>
    <definedName name="EA2.2" localSheetId="9">#REF!</definedName>
    <definedName name="EA2.2" localSheetId="12">#REF!</definedName>
    <definedName name="EA2.2" localSheetId="13">#REF!</definedName>
    <definedName name="EA2.2">#REF!</definedName>
    <definedName name="EA2.3" localSheetId="9">#REF!</definedName>
    <definedName name="EA2.3" localSheetId="12">#REF!</definedName>
    <definedName name="EA2.3" localSheetId="13">#REF!</definedName>
    <definedName name="EA2.3">#REF!</definedName>
    <definedName name="EA2.5" localSheetId="9">#REF!</definedName>
    <definedName name="EA2.5" localSheetId="12">#REF!</definedName>
    <definedName name="EA2.5" localSheetId="13">#REF!</definedName>
    <definedName name="EA2.5">#REF!</definedName>
    <definedName name="EA2.6" localSheetId="9">#REF!</definedName>
    <definedName name="EA2.6" localSheetId="12">#REF!</definedName>
    <definedName name="EA2.6" localSheetId="13">#REF!</definedName>
    <definedName name="EA2.6">#REF!</definedName>
    <definedName name="EA2.7" localSheetId="9">#REF!</definedName>
    <definedName name="EA2.7" localSheetId="12">#REF!</definedName>
    <definedName name="EA2.7" localSheetId="13">#REF!</definedName>
    <definedName name="EA2.7">#REF!</definedName>
    <definedName name="EA2.8" localSheetId="9">#REF!</definedName>
    <definedName name="EA2.8" localSheetId="12">#REF!</definedName>
    <definedName name="EA2.8" localSheetId="13">#REF!</definedName>
    <definedName name="EA2.8">#REF!</definedName>
    <definedName name="EA21.1" localSheetId="9">#REF!</definedName>
    <definedName name="EA21.1" localSheetId="12">#REF!</definedName>
    <definedName name="EA21.1" localSheetId="13">#REF!</definedName>
    <definedName name="EA21.1">#REF!</definedName>
    <definedName name="EA21.2" localSheetId="9">#REF!</definedName>
    <definedName name="EA21.2" localSheetId="12">#REF!</definedName>
    <definedName name="EA21.2" localSheetId="13">#REF!</definedName>
    <definedName name="EA21.2">#REF!</definedName>
    <definedName name="EA21.3" localSheetId="9">#REF!</definedName>
    <definedName name="EA21.3" localSheetId="12">#REF!</definedName>
    <definedName name="EA21.3" localSheetId="13">#REF!</definedName>
    <definedName name="EA21.3">#REF!</definedName>
    <definedName name="EA21.4" localSheetId="9">#REF!</definedName>
    <definedName name="EA21.4" localSheetId="12">#REF!</definedName>
    <definedName name="EA21.4" localSheetId="13">#REF!</definedName>
    <definedName name="EA21.4">#REF!</definedName>
    <definedName name="EA21.5" localSheetId="9">#REF!</definedName>
    <definedName name="EA21.5" localSheetId="12">#REF!</definedName>
    <definedName name="EA21.5" localSheetId="13">#REF!</definedName>
    <definedName name="EA21.5">#REF!</definedName>
    <definedName name="EA3.1" localSheetId="9">#REF!</definedName>
    <definedName name="EA3.1" localSheetId="12">#REF!</definedName>
    <definedName name="EA3.1" localSheetId="13">#REF!</definedName>
    <definedName name="EA3.1">#REF!</definedName>
    <definedName name="EA3.2" localSheetId="9">#REF!</definedName>
    <definedName name="EA3.2" localSheetId="12">#REF!</definedName>
    <definedName name="EA3.2" localSheetId="13">#REF!</definedName>
    <definedName name="EA3.2">#REF!</definedName>
    <definedName name="EA3.3" localSheetId="9">#REF!</definedName>
    <definedName name="EA3.3" localSheetId="12">#REF!</definedName>
    <definedName name="EA3.3" localSheetId="13">#REF!</definedName>
    <definedName name="EA3.3">#REF!</definedName>
    <definedName name="EA3.4" localSheetId="9">#REF!</definedName>
    <definedName name="EA3.4" localSheetId="12">#REF!</definedName>
    <definedName name="EA3.4" localSheetId="13">#REF!</definedName>
    <definedName name="EA3.4">#REF!</definedName>
    <definedName name="eag" localSheetId="9">#REF!</definedName>
    <definedName name="eag" localSheetId="12">#REF!</definedName>
    <definedName name="eag" localSheetId="13">#REF!</definedName>
    <definedName name="eag">#REF!</definedName>
    <definedName name="EAG_10x8">#REF!</definedName>
    <definedName name="EAG_7x5">#REF!</definedName>
    <definedName name="EB" localSheetId="9">#REF!</definedName>
    <definedName name="EB" localSheetId="12">#REF!</definedName>
    <definedName name="EB" localSheetId="13">#REF!</definedName>
    <definedName name="EB">#REF!</definedName>
    <definedName name="EB1.1" localSheetId="9">#REF!</definedName>
    <definedName name="EB1.1" localSheetId="12">#REF!</definedName>
    <definedName name="EB1.1" localSheetId="13">#REF!</definedName>
    <definedName name="EB1.1">#REF!</definedName>
    <definedName name="Ebara" localSheetId="9">#REF!</definedName>
    <definedName name="Ebara" localSheetId="12">#REF!</definedName>
    <definedName name="Ebara" localSheetId="13">#REF!</definedName>
    <definedName name="Ebara">#REF!</definedName>
    <definedName name="ebara1" localSheetId="9">#REF!</definedName>
    <definedName name="ebara1" localSheetId="12">#REF!</definedName>
    <definedName name="ebara1" localSheetId="13">#REF!</definedName>
    <definedName name="ebara1">#REF!</definedName>
    <definedName name="EC1.1" localSheetId="9">#REF!</definedName>
    <definedName name="EC1.1" localSheetId="12">#REF!</definedName>
    <definedName name="EC1.1" localSheetId="13">#REF!</definedName>
    <definedName name="EC1.1">#REF!</definedName>
    <definedName name="ECP">#REF!</definedName>
    <definedName name="ed">#REF!</definedName>
    <definedName name="ED1.1" localSheetId="9">#REF!</definedName>
    <definedName name="ED1.1" localSheetId="12">#REF!</definedName>
    <definedName name="ED1.1" localSheetId="13">#REF!</definedName>
    <definedName name="ED1.1">#REF!</definedName>
    <definedName name="EDAN">#REF!</definedName>
    <definedName name="EDAV">#REF!</definedName>
    <definedName name="ediit">#REF!</definedName>
    <definedName name="edit">#REF!</definedName>
    <definedName name="edo">#REF!</definedName>
    <definedName name="ee">#REF!</definedName>
    <definedName name="EE_01A">#REF!</definedName>
    <definedName name="EE_04C">#REF!</definedName>
    <definedName name="EE_18">#REF!</definedName>
    <definedName name="EE_20">#REF!</definedName>
    <definedName name="eee" localSheetId="9">#REF!</definedName>
    <definedName name="eee" localSheetId="12">#REF!</definedName>
    <definedName name="eee" localSheetId="13">#REF!</definedName>
    <definedName name="eee">#REF!</definedName>
    <definedName name="EEE06REV">#REF!</definedName>
    <definedName name="EEE09REV1">#REF!</definedName>
    <definedName name="EEE17REV">#REF!</definedName>
    <definedName name="EEE17REV1">#REF!</definedName>
    <definedName name="eeee">#REF!</definedName>
    <definedName name="EEEI241" localSheetId="9">#REF!</definedName>
    <definedName name="EEEI241" localSheetId="12">#REF!</definedName>
    <definedName name="EEEI241" localSheetId="13">#REF!</definedName>
    <definedName name="EEEI241">#REF!</definedName>
    <definedName name="EEEI322" localSheetId="9">#REF!</definedName>
    <definedName name="EEEI322" localSheetId="12">#REF!</definedName>
    <definedName name="EEEI322" localSheetId="13">#REF!</definedName>
    <definedName name="EEEI322">#REF!</definedName>
    <definedName name="eeei712" localSheetId="9">#REF!</definedName>
    <definedName name="eeei712" localSheetId="12">#REF!</definedName>
    <definedName name="eeei712" localSheetId="13">#REF!</definedName>
    <definedName name="eeei712">#REF!</definedName>
    <definedName name="eeei715" localSheetId="9">#REF!</definedName>
    <definedName name="eeei715" localSheetId="12">#REF!</definedName>
    <definedName name="eeei715" localSheetId="13">#REF!</definedName>
    <definedName name="eeei715">#REF!</definedName>
    <definedName name="eeei73" localSheetId="9">#REF!</definedName>
    <definedName name="eeei73" localSheetId="12">#REF!</definedName>
    <definedName name="eeei73" localSheetId="13">#REF!</definedName>
    <definedName name="eeei73">#REF!</definedName>
    <definedName name="EEX" localSheetId="9">#REF!</definedName>
    <definedName name="EEX" localSheetId="12">#REF!</definedName>
    <definedName name="EEX" localSheetId="14">#REF!</definedName>
    <definedName name="EEX" localSheetId="11">#REF!</definedName>
    <definedName name="EEX" localSheetId="10">#REF!</definedName>
    <definedName name="EEX" localSheetId="7">#REF!</definedName>
    <definedName name="EEX" localSheetId="8">#REF!</definedName>
    <definedName name="EEX" localSheetId="13">#REF!</definedName>
    <definedName name="EEX">#REF!</definedName>
    <definedName name="ef" localSheetId="9">#REF!</definedName>
    <definedName name="ef" localSheetId="12">#REF!</definedName>
    <definedName name="ef" localSheetId="13">#REF!</definedName>
    <definedName name="ef">#REF!</definedName>
    <definedName name="Ef_800">#REF!</definedName>
    <definedName name="eff">#REF!</definedName>
    <definedName name="EFFECTIVE" localSheetId="9">#REF!</definedName>
    <definedName name="EFFECTIVE" localSheetId="12">#REF!</definedName>
    <definedName name="EFFECTIVE" localSheetId="13">#REF!</definedName>
    <definedName name="EFFECTIVE">#REF!</definedName>
    <definedName name="EFWEWEF" localSheetId="9">#REF!</definedName>
    <definedName name="EFWEWEF" localSheetId="12">#REF!</definedName>
    <definedName name="EFWEWEF" localSheetId="13">#REF!</definedName>
    <definedName name="EFWEWEF">#REF!</definedName>
    <definedName name="EFX" localSheetId="9">#REF!</definedName>
    <definedName name="EFX" localSheetId="12">#REF!</definedName>
    <definedName name="EFX" localSheetId="14">#REF!</definedName>
    <definedName name="EFX" localSheetId="11">#REF!</definedName>
    <definedName name="EFX" localSheetId="10">#REF!</definedName>
    <definedName name="EFX" localSheetId="7">#REF!</definedName>
    <definedName name="EFX" localSheetId="8">#REF!</definedName>
    <definedName name="EFX" localSheetId="13">#REF!</definedName>
    <definedName name="EFX">#REF!</definedName>
    <definedName name="eg" localSheetId="9">#REF!</definedName>
    <definedName name="eg" localSheetId="12">#REF!</definedName>
    <definedName name="eg" localSheetId="13">#REF!</definedName>
    <definedName name="eg">#REF!</definedName>
    <definedName name="Egcl20" localSheetId="9">#REF!</definedName>
    <definedName name="Egcl20" localSheetId="12">#REF!</definedName>
    <definedName name="Egcl20" localSheetId="13">#REF!</definedName>
    <definedName name="Egcl20">#REF!</definedName>
    <definedName name="Egcl25" localSheetId="9">#REF!</definedName>
    <definedName name="Egcl25" localSheetId="12">#REF!</definedName>
    <definedName name="Egcl25" localSheetId="13">#REF!</definedName>
    <definedName name="Egcl25">#REF!</definedName>
    <definedName name="egfbs">#N/A</definedName>
    <definedName name="Egfx20" localSheetId="9">#REF!</definedName>
    <definedName name="Egfx20" localSheetId="12">#REF!</definedName>
    <definedName name="Egfx20" localSheetId="13">#REF!</definedName>
    <definedName name="Egfx20">#REF!</definedName>
    <definedName name="Egfx25" localSheetId="9">#REF!</definedName>
    <definedName name="Egfx25" localSheetId="12">#REF!</definedName>
    <definedName name="Egfx25" localSheetId="13">#REF!</definedName>
    <definedName name="Egfx25">#REF!</definedName>
    <definedName name="Egib20" localSheetId="9">#REF!</definedName>
    <definedName name="Egib20" localSheetId="12">#REF!</definedName>
    <definedName name="Egib20" localSheetId="13">#REF!</definedName>
    <definedName name="Egib20">#REF!</definedName>
    <definedName name="Egpi20" localSheetId="9">#REF!</definedName>
    <definedName name="Egpi20" localSheetId="12">#REF!</definedName>
    <definedName name="Egpi20" localSheetId="13">#REF!</definedName>
    <definedName name="Egpi20">#REF!</definedName>
    <definedName name="Egpi25" localSheetId="9">#REF!</definedName>
    <definedName name="Egpi25" localSheetId="12">#REF!</definedName>
    <definedName name="Egpi25" localSheetId="13">#REF!</definedName>
    <definedName name="Egpi25">#REF!</definedName>
    <definedName name="Egpi32" localSheetId="9">#REF!</definedName>
    <definedName name="Egpi32" localSheetId="12">#REF!</definedName>
    <definedName name="Egpi32" localSheetId="13">#REF!</definedName>
    <definedName name="Egpi32">#REF!</definedName>
    <definedName name="Egsc20" localSheetId="9">#REF!</definedName>
    <definedName name="Egsc20" localSheetId="12">#REF!</definedName>
    <definedName name="Egsc20" localSheetId="13">#REF!</definedName>
    <definedName name="Egsc20">#REF!</definedName>
    <definedName name="Egsc25" localSheetId="9">#REF!</definedName>
    <definedName name="Egsc25" localSheetId="12">#REF!</definedName>
    <definedName name="Egsc25" localSheetId="13">#REF!</definedName>
    <definedName name="Egsc25">#REF!</definedName>
    <definedName name="Egtd20" localSheetId="9">#REF!</definedName>
    <definedName name="Egtd20" localSheetId="12">#REF!</definedName>
    <definedName name="Egtd20" localSheetId="13">#REF!</definedName>
    <definedName name="Egtd20">#REF!</definedName>
    <definedName name="Egtd25" localSheetId="9">#REF!</definedName>
    <definedName name="Egtd25" localSheetId="12">#REF!</definedName>
    <definedName name="Egtd25" localSheetId="13">#REF!</definedName>
    <definedName name="Egtd25">#REF!</definedName>
    <definedName name="EGX" localSheetId="9">#REF!</definedName>
    <definedName name="EGX" localSheetId="12">#REF!</definedName>
    <definedName name="EGX" localSheetId="14">#REF!</definedName>
    <definedName name="EGX" localSheetId="11">#REF!</definedName>
    <definedName name="EGX" localSheetId="10">#REF!</definedName>
    <definedName name="EGX" localSheetId="7">#REF!</definedName>
    <definedName name="EGX" localSheetId="8">#REF!</definedName>
    <definedName name="EGX" localSheetId="13">#REF!</definedName>
    <definedName name="EGX">#REF!</definedName>
    <definedName name="EHX" localSheetId="9">#REF!</definedName>
    <definedName name="EHX" localSheetId="12">#REF!</definedName>
    <definedName name="EHX" localSheetId="14">#REF!</definedName>
    <definedName name="EHX" localSheetId="11">#REF!</definedName>
    <definedName name="EHX" localSheetId="10">#REF!</definedName>
    <definedName name="EHX" localSheetId="7">#REF!</definedName>
    <definedName name="EHX" localSheetId="8">#REF!</definedName>
    <definedName name="EHX" localSheetId="13">#REF!</definedName>
    <definedName name="EHX">#REF!</definedName>
    <definedName name="EI.731" localSheetId="9">#REF!</definedName>
    <definedName name="EI.731" localSheetId="12">#REF!</definedName>
    <definedName name="EI.731" localSheetId="13">#REF!</definedName>
    <definedName name="EI.731">#REF!</definedName>
    <definedName name="EJX" localSheetId="9">#REF!</definedName>
    <definedName name="EJX" localSheetId="12">#REF!</definedName>
    <definedName name="EJX" localSheetId="14">#REF!</definedName>
    <definedName name="EJX" localSheetId="11">#REF!</definedName>
    <definedName name="EJX" localSheetId="10">#REF!</definedName>
    <definedName name="EJX" localSheetId="7">#REF!</definedName>
    <definedName name="EJX" localSheetId="8">#REF!</definedName>
    <definedName name="EJX" localSheetId="13">#REF!</definedName>
    <definedName name="EJX">#REF!</definedName>
    <definedName name="eko" localSheetId="9">#REF!</definedName>
    <definedName name="eko" localSheetId="12">#REF!</definedName>
    <definedName name="eko" localSheetId="13">#REF!</definedName>
    <definedName name="eko">#REF!</definedName>
    <definedName name="eksboard">#REF!</definedName>
    <definedName name="ekspansion">#REF!</definedName>
    <definedName name="ekspantion">#REF!</definedName>
    <definedName name="eksploitation">#REF!</definedName>
    <definedName name="EKX" localSheetId="9">#REF!</definedName>
    <definedName name="EKX" localSheetId="12">#REF!</definedName>
    <definedName name="EKX" localSheetId="14">#REF!</definedName>
    <definedName name="EKX" localSheetId="11">#REF!</definedName>
    <definedName name="EKX" localSheetId="10">#REF!</definedName>
    <definedName name="EKX" localSheetId="7">#REF!</definedName>
    <definedName name="EKX" localSheetId="8">#REF!</definedName>
    <definedName name="EKX" localSheetId="13">#REF!</definedName>
    <definedName name="EKX">#REF!</definedName>
    <definedName name="el" localSheetId="9">#REF!</definedName>
    <definedName name="el" localSheetId="12">#REF!</definedName>
    <definedName name="el" localSheetId="14">#REF!</definedName>
    <definedName name="el" localSheetId="11">#REF!</definedName>
    <definedName name="el" localSheetId="10">#REF!</definedName>
    <definedName name="el" localSheetId="7">#REF!</definedName>
    <definedName name="el" localSheetId="8">#REF!</definedName>
    <definedName name="el" localSheetId="13">#REF!</definedName>
    <definedName name="El">#REF!</definedName>
    <definedName name="el45gsp" localSheetId="9">#REF!</definedName>
    <definedName name="el45gsp" localSheetId="12">#REF!</definedName>
    <definedName name="el45gsp" localSheetId="13">#REF!</definedName>
    <definedName name="el45gsp">#REF!</definedName>
    <definedName name="el45pvc10" localSheetId="9">#REF!</definedName>
    <definedName name="el45pvc10" localSheetId="12">#REF!</definedName>
    <definedName name="el45pvc10" localSheetId="13">#REF!</definedName>
    <definedName name="el45pvc10">#REF!</definedName>
    <definedName name="el90gsp" localSheetId="9">#REF!</definedName>
    <definedName name="el90gsp" localSheetId="12">#REF!</definedName>
    <definedName name="el90gsp" localSheetId="13">#REF!</definedName>
    <definedName name="el90gsp">#REF!</definedName>
    <definedName name="el90pvc10" localSheetId="9">#REF!</definedName>
    <definedName name="el90pvc10" localSheetId="12">#REF!</definedName>
    <definedName name="el90pvc10" localSheetId="13">#REF!</definedName>
    <definedName name="el90pvc10">#REF!</definedName>
    <definedName name="elas" localSheetId="9">#REF!</definedName>
    <definedName name="elas" localSheetId="12">#REF!</definedName>
    <definedName name="elas" localSheetId="13">#REF!</definedName>
    <definedName name="elas">#REF!</definedName>
    <definedName name="elastomer">#REF!</definedName>
    <definedName name="ElastomericA" localSheetId="9">#REF!</definedName>
    <definedName name="ElastomericA" localSheetId="12">#REF!</definedName>
    <definedName name="ElastomericA" localSheetId="14">#REF!</definedName>
    <definedName name="ElastomericA" localSheetId="11">#REF!</definedName>
    <definedName name="ElastomericA" localSheetId="10">#REF!</definedName>
    <definedName name="ElastomericA" localSheetId="7">#REF!</definedName>
    <definedName name="ElastomericA" localSheetId="8">#REF!</definedName>
    <definedName name="ElastomericA" localSheetId="13">#REF!</definedName>
    <definedName name="ElastomericA">#REF!</definedName>
    <definedName name="ElastomericB" localSheetId="9">#REF!</definedName>
    <definedName name="ElastomericB" localSheetId="12">#REF!</definedName>
    <definedName name="ElastomericB" localSheetId="14">#REF!</definedName>
    <definedName name="ElastomericB" localSheetId="11">#REF!</definedName>
    <definedName name="ElastomericB" localSheetId="10">#REF!</definedName>
    <definedName name="ElastomericB" localSheetId="7">#REF!</definedName>
    <definedName name="ElastomericB" localSheetId="8">#REF!</definedName>
    <definedName name="ElastomericB" localSheetId="13">#REF!</definedName>
    <definedName name="ElastomericB">#REF!</definedName>
    <definedName name="elastrometik3" localSheetId="9">#REF!</definedName>
    <definedName name="elastrometik3" localSheetId="12">#REF!</definedName>
    <definedName name="elastrometik3" localSheetId="13">#REF!</definedName>
    <definedName name="elastrometik3">#REF!</definedName>
    <definedName name="elbow3">#REF!</definedName>
    <definedName name="elbow4">#REF!</definedName>
    <definedName name="elek" localSheetId="9">#REF!</definedName>
    <definedName name="elek" localSheetId="12">#REF!</definedName>
    <definedName name="elek" localSheetId="14">#REF!</definedName>
    <definedName name="elek" localSheetId="11">#REF!</definedName>
    <definedName name="elek" localSheetId="10">#REF!</definedName>
    <definedName name="elek" localSheetId="7">#REF!</definedName>
    <definedName name="elek" localSheetId="8">#REF!</definedName>
    <definedName name="elek" localSheetId="13">#REF!</definedName>
    <definedName name="elek">#REF!</definedName>
    <definedName name="ELEKTRIKAL" localSheetId="9">#REF!</definedName>
    <definedName name="ELEKTRIKAL" localSheetId="12">#REF!</definedName>
    <definedName name="ELEKTRIKAL" localSheetId="13">#REF!</definedName>
    <definedName name="ELEKTRIKAL">#REF!</definedName>
    <definedName name="Elektronik" localSheetId="9">#REF!</definedName>
    <definedName name="Elektronik" localSheetId="12">#REF!</definedName>
    <definedName name="Elektronik" localSheetId="13">#REF!</definedName>
    <definedName name="Elektronik">#REF!</definedName>
    <definedName name="Elpigi">#REF!</definedName>
    <definedName name="elpro" localSheetId="9">#REF!</definedName>
    <definedName name="elpro" localSheetId="12">#REF!</definedName>
    <definedName name="elpro" localSheetId="13">#REF!</definedName>
    <definedName name="elpro">#REF!</definedName>
    <definedName name="elpro.kond" localSheetId="9">#REF!</definedName>
    <definedName name="elpro.kond" localSheetId="12">#REF!</definedName>
    <definedName name="elpro.kond" localSheetId="13">#REF!</definedName>
    <definedName name="elpro.kond">#REF!</definedName>
    <definedName name="elpro.tray" localSheetId="9">#REF!</definedName>
    <definedName name="elpro.tray" localSheetId="12">#REF!</definedName>
    <definedName name="elpro.tray" localSheetId="13">#REF!</definedName>
    <definedName name="elpro.tray">#REF!</definedName>
    <definedName name="ELX" localSheetId="9">#REF!</definedName>
    <definedName name="ELX" localSheetId="12">#REF!</definedName>
    <definedName name="ELX" localSheetId="14">#REF!</definedName>
    <definedName name="ELX" localSheetId="11">#REF!</definedName>
    <definedName name="ELX" localSheetId="10">#REF!</definedName>
    <definedName name="ELX" localSheetId="7">#REF!</definedName>
    <definedName name="ELX" localSheetId="8">#REF!</definedName>
    <definedName name="ELX" localSheetId="13">#REF!</definedName>
    <definedName name="ELX">#REF!</definedName>
    <definedName name="em" localSheetId="9">#REF!</definedName>
    <definedName name="em" localSheetId="12">#REF!</definedName>
    <definedName name="em" localSheetId="13">#REF!</definedName>
    <definedName name="em">#REF!</definedName>
    <definedName name="Email" localSheetId="9">#REF!</definedName>
    <definedName name="Email" localSheetId="12">#REF!</definedName>
    <definedName name="Email" localSheetId="13">#REF!</definedName>
    <definedName name="Email">#REF!</definedName>
    <definedName name="embankment" localSheetId="9">#REF!</definedName>
    <definedName name="embankment" localSheetId="12">#REF!</definedName>
    <definedName name="embankment" localSheetId="14">#REF!</definedName>
    <definedName name="embankment" localSheetId="11">#REF!</definedName>
    <definedName name="embankment" localSheetId="10">#REF!</definedName>
    <definedName name="embankment" localSheetId="7">#REF!</definedName>
    <definedName name="embankment" localSheetId="8">#REF!</definedName>
    <definedName name="embankment" localSheetId="13">#REF!</definedName>
    <definedName name="embankment">#REF!</definedName>
    <definedName name="EMPLOY._WELFARE" localSheetId="9">#REF!</definedName>
    <definedName name="EMPLOY._WELFARE" localSheetId="12">#REF!</definedName>
    <definedName name="EMPLOY._WELFARE" localSheetId="13">#REF!</definedName>
    <definedName name="EMPLOY._WELFARE">#REF!</definedName>
    <definedName name="emulsion" localSheetId="9">#REF!</definedName>
    <definedName name="emulsion" localSheetId="12">#REF!</definedName>
    <definedName name="emulsion" localSheetId="13">#REF!</definedName>
    <definedName name="emulsion">#REF!</definedName>
    <definedName name="enamel" localSheetId="9">#REF!</definedName>
    <definedName name="enamel" localSheetId="12">#REF!</definedName>
    <definedName name="enamel" localSheetId="13">#REF!</definedName>
    <definedName name="enamel">#REF!</definedName>
    <definedName name="End_Bal" localSheetId="9">#REF!</definedName>
    <definedName name="End_Bal" localSheetId="12">#REF!</definedName>
    <definedName name="End_Bal" localSheetId="13">#REF!</definedName>
    <definedName name="End_Bal">#REF!</definedName>
    <definedName name="Ending_Balance">#REF!</definedName>
    <definedName name="engjnd">#REF!</definedName>
    <definedName name="engkupu" localSheetId="9">#REF!</definedName>
    <definedName name="engkupu" localSheetId="12">#REF!</definedName>
    <definedName name="engkupu" localSheetId="13">#REF!</definedName>
    <definedName name="engkupu">#REF!</definedName>
    <definedName name="engpnt">#REF!</definedName>
    <definedName name="engptr">#REF!</definedName>
    <definedName name="engsel">#REF!</definedName>
    <definedName name="Engsel_kuningan">#REF!</definedName>
    <definedName name="Engsel_pintu__H__besar" localSheetId="9">#REF!</definedName>
    <definedName name="Engsel_pintu__H__besar" localSheetId="12">#REF!</definedName>
    <definedName name="Engsel_pintu__H__besar" localSheetId="13">#REF!</definedName>
    <definedName name="Engsel_pintu__H__besar">#REF!</definedName>
    <definedName name="engsel1.5pair" localSheetId="9">#REF!</definedName>
    <definedName name="engsel1.5pair" localSheetId="12">#REF!</definedName>
    <definedName name="engsel1.5pair" localSheetId="13">#REF!</definedName>
    <definedName name="engsel1.5pair">#REF!</definedName>
    <definedName name="engsel3pairs" localSheetId="9">#REF!</definedName>
    <definedName name="engsel3pairs" localSheetId="12">#REF!</definedName>
    <definedName name="engsel3pairs" localSheetId="13">#REF!</definedName>
    <definedName name="engsel3pairs">#REF!</definedName>
    <definedName name="engselh">#REF!</definedName>
    <definedName name="engselh_1">#REF!</definedName>
    <definedName name="ENGSELJENDELA">#REF!</definedName>
    <definedName name="engselkun">#REF!</definedName>
    <definedName name="engselkun_1">#REF!</definedName>
    <definedName name="ENGSELPINTU">#REF!</definedName>
    <definedName name="ensel">#REF!</definedName>
    <definedName name="Entr4">#REF!</definedName>
    <definedName name="ENTRANCE" localSheetId="9">#REF!</definedName>
    <definedName name="ENTRANCE" localSheetId="12">#REF!</definedName>
    <definedName name="ENTRANCE" localSheetId="14">#REF!</definedName>
    <definedName name="ENTRANCE" localSheetId="11">#REF!</definedName>
    <definedName name="ENTRANCE" localSheetId="10">#REF!</definedName>
    <definedName name="ENTRANCE" localSheetId="7">#REF!</definedName>
    <definedName name="ENTRANCE" localSheetId="8">#REF!</definedName>
    <definedName name="ENTRANCE" localSheetId="13">#REF!</definedName>
    <definedName name="ENTRANCE">#REF!</definedName>
    <definedName name="eol" localSheetId="9">#REF!</definedName>
    <definedName name="eol" localSheetId="12">#REF!</definedName>
    <definedName name="eol" localSheetId="13">#REF!</definedName>
    <definedName name="eol">#REF!</definedName>
    <definedName name="EP.MIC.T" localSheetId="9">#REF!</definedName>
    <definedName name="EP.MIC.T" localSheetId="12">#REF!</definedName>
    <definedName name="EP.MIC.T" localSheetId="13">#REF!</definedName>
    <definedName name="EP.MIC.T">#REF!</definedName>
    <definedName name="EPDM100" localSheetId="9">#REF!</definedName>
    <definedName name="EPDM100" localSheetId="12">#REF!</definedName>
    <definedName name="EPDM100" localSheetId="13">#REF!</definedName>
    <definedName name="EPDM100">#REF!</definedName>
    <definedName name="EPDM125" localSheetId="9">#REF!</definedName>
    <definedName name="EPDM125" localSheetId="12">#REF!</definedName>
    <definedName name="EPDM125" localSheetId="13">#REF!</definedName>
    <definedName name="EPDM125">#REF!</definedName>
    <definedName name="EPDM15" localSheetId="9">#REF!</definedName>
    <definedName name="EPDM15" localSheetId="12">#REF!</definedName>
    <definedName name="EPDM15" localSheetId="13">#REF!</definedName>
    <definedName name="EPDM15">#REF!</definedName>
    <definedName name="EPDM150" localSheetId="9">#REF!</definedName>
    <definedName name="EPDM150" localSheetId="12">#REF!</definedName>
    <definedName name="EPDM150" localSheetId="13">#REF!</definedName>
    <definedName name="EPDM150">#REF!</definedName>
    <definedName name="EPDM20" localSheetId="9">#REF!</definedName>
    <definedName name="EPDM20" localSheetId="12">#REF!</definedName>
    <definedName name="EPDM20" localSheetId="13">#REF!</definedName>
    <definedName name="EPDM20">#REF!</definedName>
    <definedName name="EPDM200" localSheetId="9">#REF!</definedName>
    <definedName name="EPDM200" localSheetId="12">#REF!</definedName>
    <definedName name="EPDM200" localSheetId="13">#REF!</definedName>
    <definedName name="EPDM200">#REF!</definedName>
    <definedName name="EPDM25" localSheetId="9">#REF!</definedName>
    <definedName name="EPDM25" localSheetId="12">#REF!</definedName>
    <definedName name="EPDM25" localSheetId="13">#REF!</definedName>
    <definedName name="EPDM25">#REF!</definedName>
    <definedName name="EPDM250" localSheetId="9">#REF!</definedName>
    <definedName name="EPDM250" localSheetId="12">#REF!</definedName>
    <definedName name="EPDM250" localSheetId="13">#REF!</definedName>
    <definedName name="EPDM250">#REF!</definedName>
    <definedName name="EPDM300" localSheetId="9">#REF!</definedName>
    <definedName name="EPDM300" localSheetId="12">#REF!</definedName>
    <definedName name="EPDM300" localSheetId="13">#REF!</definedName>
    <definedName name="EPDM300">#REF!</definedName>
    <definedName name="EPDM32" localSheetId="9">#REF!</definedName>
    <definedName name="EPDM32" localSheetId="12">#REF!</definedName>
    <definedName name="EPDM32" localSheetId="13">#REF!</definedName>
    <definedName name="EPDM32">#REF!</definedName>
    <definedName name="EPDM40" localSheetId="9">#REF!</definedName>
    <definedName name="EPDM40" localSheetId="12">#REF!</definedName>
    <definedName name="EPDM40" localSheetId="13">#REF!</definedName>
    <definedName name="EPDM40">#REF!</definedName>
    <definedName name="EPDM50" localSheetId="9">#REF!</definedName>
    <definedName name="EPDM50" localSheetId="12">#REF!</definedName>
    <definedName name="EPDM50" localSheetId="13">#REF!</definedName>
    <definedName name="EPDM50">#REF!</definedName>
    <definedName name="EPDM65" localSheetId="9">#REF!</definedName>
    <definedName name="EPDM65" localSheetId="12">#REF!</definedName>
    <definedName name="EPDM65" localSheetId="13">#REF!</definedName>
    <definedName name="EPDM65">#REF!</definedName>
    <definedName name="EPDM80" localSheetId="9">#REF!</definedName>
    <definedName name="EPDM80" localSheetId="12">#REF!</definedName>
    <definedName name="EPDM80" localSheetId="13">#REF!</definedName>
    <definedName name="EPDM80">#REF!</definedName>
    <definedName name="EPM.B" localSheetId="9">#REF!</definedName>
    <definedName name="EPM.B" localSheetId="12">#REF!</definedName>
    <definedName name="EPM.B" localSheetId="13">#REF!</definedName>
    <definedName name="EPM.B">#REF!</definedName>
    <definedName name="epoxy" localSheetId="9">#REF!</definedName>
    <definedName name="epoxy" localSheetId="12">#REF!</definedName>
    <definedName name="epoxy" localSheetId="13">#REF!</definedName>
    <definedName name="epoxy">#REF!</definedName>
    <definedName name="epoxyclear" localSheetId="9">#REF!</definedName>
    <definedName name="epoxyclear" localSheetId="12">#REF!</definedName>
    <definedName name="epoxyclear" localSheetId="13">#REF!</definedName>
    <definedName name="epoxyclear">#REF!</definedName>
    <definedName name="epoxyenamel" localSheetId="9">#REF!</definedName>
    <definedName name="epoxyenamel" localSheetId="12">#REF!</definedName>
    <definedName name="epoxyenamel" localSheetId="13">#REF!</definedName>
    <definedName name="epoxyenamel">#REF!</definedName>
    <definedName name="EQ.T" localSheetId="9">#REF!</definedName>
    <definedName name="EQ.T" localSheetId="12">#REF!</definedName>
    <definedName name="EQ.T" localSheetId="13">#REF!</definedName>
    <definedName name="EQ.T">#REF!</definedName>
    <definedName name="eqoff">#REF!</definedName>
    <definedName name="eqoffsh">#REF!</definedName>
    <definedName name="eqon">#REF!</definedName>
    <definedName name="EQrate">#REF!</definedName>
    <definedName name="EQUIP___MACHINE" localSheetId="9">#REF!</definedName>
    <definedName name="EQUIP___MACHINE" localSheetId="12">#REF!</definedName>
    <definedName name="EQUIP___MACHINE" localSheetId="13">#REF!</definedName>
    <definedName name="EQUIP___MACHINE">#REF!</definedName>
    <definedName name="EQUIP_RE_EXPORT" localSheetId="9">#REF!</definedName>
    <definedName name="EQUIP_RE_EXPORT" localSheetId="12">#REF!</definedName>
    <definedName name="EQUIP_RE_EXPORT" localSheetId="13">#REF!</definedName>
    <definedName name="EQUIP_RE_EXPORT">#REF!</definedName>
    <definedName name="equipment">#REF!</definedName>
    <definedName name="equipoff">#REF!</definedName>
    <definedName name="EQUPSBI">#REF!</definedName>
    <definedName name="eqw" localSheetId="12" hidden="1">{#N/A,#N/A,FALSE,"REK";#N/A,#N/A,FALSE,"rab"}</definedName>
    <definedName name="eqw" localSheetId="15" hidden="1">{#N/A,#N/A,FALSE,"REK";#N/A,#N/A,FALSE,"rab"}</definedName>
    <definedName name="eqw" hidden="1">{#N/A,#N/A,FALSE,"REK";#N/A,#N/A,FALSE,"rab"}</definedName>
    <definedName name="eqwgtqwegt" localSheetId="12" hidden="1">{#N/A,#N/A,FALSE,"REK";#N/A,#N/A,FALSE,"Bq-ARS"}</definedName>
    <definedName name="eqwgtqwegt" localSheetId="15" hidden="1">{#N/A,#N/A,FALSE,"REK";#N/A,#N/A,FALSE,"Bq-ARS"}</definedName>
    <definedName name="eqwgtqwegt" hidden="1">{#N/A,#N/A,FALSE,"REK";#N/A,#N/A,FALSE,"Bq-ARS"}</definedName>
    <definedName name="er" localSheetId="9">#REF!</definedName>
    <definedName name="er" localSheetId="12">#REF!</definedName>
    <definedName name="er" localSheetId="13">#REF!</definedName>
    <definedName name="er">#REF!</definedName>
    <definedName name="erection" localSheetId="9">#REF!</definedName>
    <definedName name="erection" localSheetId="12">#REF!</definedName>
    <definedName name="erection" localSheetId="14">#REF!</definedName>
    <definedName name="erection" localSheetId="11">#REF!</definedName>
    <definedName name="erection" localSheetId="10">#REF!</definedName>
    <definedName name="erection" localSheetId="7">#REF!</definedName>
    <definedName name="erection" localSheetId="8">#REF!</definedName>
    <definedName name="erection" localSheetId="13">#REF!</definedName>
    <definedName name="erection">#REF!</definedName>
    <definedName name="erwwq">#REF!</definedName>
    <definedName name="essenza20">#REF!</definedName>
    <definedName name="EST" localSheetId="9">#REF!</definedName>
    <definedName name="EST" localSheetId="12">#REF!</definedName>
    <definedName name="EST" localSheetId="14">#REF!</definedName>
    <definedName name="EST" localSheetId="11">#REF!</definedName>
    <definedName name="EST" localSheetId="10">#REF!</definedName>
    <definedName name="EST" localSheetId="7">#REF!</definedName>
    <definedName name="EST" localSheetId="8">#REF!</definedName>
    <definedName name="EST" localSheetId="13">#REF!</definedName>
    <definedName name="EST">#REF!</definedName>
    <definedName name="ESTIMATE" localSheetId="9">#REF!</definedName>
    <definedName name="ESTIMATE" localSheetId="12">#REF!</definedName>
    <definedName name="ESTIMATE" localSheetId="14">#REF!</definedName>
    <definedName name="ESTIMATE" localSheetId="11">#REF!</definedName>
    <definedName name="ESTIMATE" localSheetId="10">#REF!</definedName>
    <definedName name="ESTIMATE" localSheetId="7">#REF!</definedName>
    <definedName name="ESTIMATE" localSheetId="8">#REF!</definedName>
    <definedName name="ESTIMATE" localSheetId="13">#REF!</definedName>
    <definedName name="ESTIMATE">#REF!</definedName>
    <definedName name="eswtrhj" localSheetId="12" hidden="1">{#N/A,#N/A,FALSE,"REK-S-TPL";#N/A,#N/A,FALSE,"REK-TPML";#N/A,#N/A,FALSE,"RAB-TEMPEL"}</definedName>
    <definedName name="eswtrhj" localSheetId="15" hidden="1">{#N/A,#N/A,FALSE,"REK-S-TPL";#N/A,#N/A,FALSE,"REK-TPML";#N/A,#N/A,FALSE,"RAB-TEMPEL"}</definedName>
    <definedName name="eswtrhj" hidden="1">{#N/A,#N/A,FALSE,"REK-S-TPL";#N/A,#N/A,FALSE,"REK-TPML";#N/A,#N/A,FALSE,"RAB-TEMPEL"}</definedName>
    <definedName name="ET" localSheetId="9">#REF!</definedName>
    <definedName name="ET" localSheetId="12">#REF!</definedName>
    <definedName name="ET" localSheetId="13">#REF!</definedName>
    <definedName name="ET">#REF!</definedName>
    <definedName name="eter" localSheetId="9">#REF!</definedName>
    <definedName name="eter" localSheetId="12">#REF!</definedName>
    <definedName name="eter" localSheetId="13">#REF!</definedName>
    <definedName name="eter">#REF!</definedName>
    <definedName name="eternit" localSheetId="9">#REF!</definedName>
    <definedName name="eternit" localSheetId="12">#REF!</definedName>
    <definedName name="eternit" localSheetId="13">#REF!</definedName>
    <definedName name="eternit">#REF!</definedName>
    <definedName name="Eternit__100_x_100_cm_3_mm_ex._atrisco" localSheetId="9">#REF!</definedName>
    <definedName name="Eternit__100_x_100_cm_3_mm_ex._atrisco" localSheetId="12">#REF!</definedName>
    <definedName name="Eternit__100_x_100_cm_3_mm_ex._atrisco" localSheetId="13">#REF!</definedName>
    <definedName name="Eternit__100_x_100_cm_3_mm_ex._atrisco">#REF!</definedName>
    <definedName name="eternit_1">#REF!</definedName>
    <definedName name="Eternit_Harplek_1_x_1_cm">#REF!</definedName>
    <definedName name="EURO" localSheetId="9">#REF!</definedName>
    <definedName name="EURO" localSheetId="12">#REF!</definedName>
    <definedName name="EURO" localSheetId="13">#REF!</definedName>
    <definedName name="EURO">#REF!</definedName>
    <definedName name="Euro_1" localSheetId="9">#REF!</definedName>
    <definedName name="Euro_1" localSheetId="12">#REF!</definedName>
    <definedName name="Euro_1" localSheetId="13">#REF!</definedName>
    <definedName name="Euro_1">#REF!</definedName>
    <definedName name="ew" localSheetId="9">#REF!</definedName>
    <definedName name="ew" localSheetId="12">#REF!</definedName>
    <definedName name="ew" localSheetId="13">#REF!</definedName>
    <definedName name="ew">#REF!</definedName>
    <definedName name="EX">#REF!</definedName>
    <definedName name="Exa">#REF!</definedName>
    <definedName name="Exc">#REF!</definedName>
    <definedName name="Exc2m">#REF!</definedName>
    <definedName name="exca" localSheetId="9">#REF!</definedName>
    <definedName name="exca" localSheetId="12">#REF!</definedName>
    <definedName name="exca" localSheetId="13">#REF!</definedName>
    <definedName name="exca">#REF!</definedName>
    <definedName name="exca2">#REF!</definedName>
    <definedName name="excamore" localSheetId="9">#REF!</definedName>
    <definedName name="excamore" localSheetId="12">#REF!</definedName>
    <definedName name="excamore" localSheetId="13">#REF!</definedName>
    <definedName name="excamore">#REF!</definedName>
    <definedName name="excav">#REF!</definedName>
    <definedName name="EXCAVATOR" localSheetId="9">#REF!</definedName>
    <definedName name="EXCAVATOR" localSheetId="12">#REF!</definedName>
    <definedName name="EXCAVATOR" localSheetId="14">#REF!</definedName>
    <definedName name="EXCAVATOR" localSheetId="11">#REF!</definedName>
    <definedName name="EXCAVATOR" localSheetId="10">#REF!</definedName>
    <definedName name="EXCAVATOR" localSheetId="7">#REF!</definedName>
    <definedName name="EXCAVATOR" localSheetId="8">#REF!</definedName>
    <definedName name="EXCAVATOR" localSheetId="13">#REF!</definedName>
    <definedName name="EXCAVATOR">#REF!</definedName>
    <definedName name="EXCAVATOR311" localSheetId="9">#REF!</definedName>
    <definedName name="EXCAVATOR311" localSheetId="12">#REF!</definedName>
    <definedName name="EXCAVATOR311" localSheetId="13">#REF!</definedName>
    <definedName name="EXCAVATOR311">#REF!</definedName>
    <definedName name="EXCAVATOR312" localSheetId="9">#REF!</definedName>
    <definedName name="EXCAVATOR312" localSheetId="12">#REF!</definedName>
    <definedName name="EXCAVATOR312" localSheetId="13">#REF!</definedName>
    <definedName name="EXCAVATOR312">#REF!</definedName>
    <definedName name="EXCAVATOR321" localSheetId="9">#REF!</definedName>
    <definedName name="EXCAVATOR321" localSheetId="12">#REF!</definedName>
    <definedName name="EXCAVATOR321" localSheetId="13">#REF!</definedName>
    <definedName name="EXCAVATOR321">#REF!</definedName>
    <definedName name="excawater" localSheetId="9">#REF!</definedName>
    <definedName name="excawater" localSheetId="12">#REF!</definedName>
    <definedName name="excawater" localSheetId="13">#REF!</definedName>
    <definedName name="excawater">#REF!</definedName>
    <definedName name="Excel_BuiltIn__FilterDatabase_12">"$#REF!.$C$5:$C$90"</definedName>
    <definedName name="Excel_BuiltIn__FilterDatabase_2" localSheetId="9">#REF!</definedName>
    <definedName name="Excel_BuiltIn__FilterDatabase_2" localSheetId="12">#REF!</definedName>
    <definedName name="Excel_BuiltIn__FilterDatabase_2" localSheetId="13">#REF!</definedName>
    <definedName name="Excel_BuiltIn__FilterDatabase_2">#REF!</definedName>
    <definedName name="Excel_BuiltIn__FilterDatabase_2_2">#REF!</definedName>
    <definedName name="Excel_BuiltIn__FilterDatabase_2_3">#REF!</definedName>
    <definedName name="Excel_BuiltIn__FilterDatabase_3" localSheetId="9">#REF!</definedName>
    <definedName name="Excel_BuiltIn__FilterDatabase_3" localSheetId="12">#REF!</definedName>
    <definedName name="Excel_BuiltIn__FilterDatabase_3" localSheetId="13">#REF!</definedName>
    <definedName name="Excel_BuiltIn__FilterDatabase_3">#REF!</definedName>
    <definedName name="Excel_BuiltIn_Print_Area" localSheetId="9">#REF!</definedName>
    <definedName name="Excel_BuiltIn_Print_Area" localSheetId="12">#REF!</definedName>
    <definedName name="Excel_BuiltIn_Print_Area" localSheetId="13">#REF!</definedName>
    <definedName name="Excel_BuiltIn_Print_Area">#REF!</definedName>
    <definedName name="Excel_BuiltIn_Print_Area_0">#REF!</definedName>
    <definedName name="Excel_BuiltIn_Print_Area_1">#REF!,#REF!</definedName>
    <definedName name="Excel_BuiltIn_Print_Area_1_1" localSheetId="9">#REF!</definedName>
    <definedName name="Excel_BuiltIn_Print_Area_1_1" localSheetId="12">#REF!</definedName>
    <definedName name="Excel_BuiltIn_Print_Area_1_1" localSheetId="14">#REF!</definedName>
    <definedName name="Excel_BuiltIn_Print_Area_1_1" localSheetId="11">#REF!</definedName>
    <definedName name="Excel_BuiltIn_Print_Area_1_1" localSheetId="10">#REF!</definedName>
    <definedName name="Excel_BuiltIn_Print_Area_1_1" localSheetId="7">#REF!</definedName>
    <definedName name="Excel_BuiltIn_Print_Area_1_1" localSheetId="8">#REF!</definedName>
    <definedName name="Excel_BuiltIn_Print_Area_1_1" localSheetId="13">#REF!</definedName>
    <definedName name="Excel_BuiltIn_Print_Area_1_1">#REF!</definedName>
    <definedName name="Excel_BuiltIn_Print_Area_1_1_1" localSheetId="9">#REF!</definedName>
    <definedName name="Excel_BuiltIn_Print_Area_1_1_1" localSheetId="12">#REF!</definedName>
    <definedName name="Excel_BuiltIn_Print_Area_1_1_1" localSheetId="14">#REF!</definedName>
    <definedName name="Excel_BuiltIn_Print_Area_1_1_1" localSheetId="11">#REF!</definedName>
    <definedName name="Excel_BuiltIn_Print_Area_1_1_1" localSheetId="10">#REF!</definedName>
    <definedName name="Excel_BuiltIn_Print_Area_1_1_1" localSheetId="7">#REF!</definedName>
    <definedName name="Excel_BuiltIn_Print_Area_1_1_1" localSheetId="8">#REF!</definedName>
    <definedName name="Excel_BuiltIn_Print_Area_1_1_1" localSheetId="13">#REF!</definedName>
    <definedName name="Excel_BuiltIn_Print_Area_1_1_1">#REF!</definedName>
    <definedName name="Excel_BuiltIn_Print_Area_1_1_1_1" localSheetId="9">#REF!</definedName>
    <definedName name="Excel_BuiltIn_Print_Area_1_1_1_1" localSheetId="12">#REF!</definedName>
    <definedName name="Excel_BuiltIn_Print_Area_1_1_1_1" localSheetId="14">#REF!</definedName>
    <definedName name="Excel_BuiltIn_Print_Area_1_1_1_1" localSheetId="11">#REF!</definedName>
    <definedName name="Excel_BuiltIn_Print_Area_1_1_1_1" localSheetId="10">#REF!</definedName>
    <definedName name="Excel_BuiltIn_Print_Area_1_1_1_1" localSheetId="7">#REF!</definedName>
    <definedName name="Excel_BuiltIn_Print_Area_1_1_1_1" localSheetId="8">#REF!</definedName>
    <definedName name="Excel_BuiltIn_Print_Area_1_1_1_1" localSheetId="13">#REF!</definedName>
    <definedName name="Excel_BuiltIn_Print_Area_1_1_1_1">#REF!</definedName>
    <definedName name="Excel_BuiltIn_Print_Area_1_1_1_1_1" localSheetId="9">#REF!</definedName>
    <definedName name="Excel_BuiltIn_Print_Area_1_1_1_1_1" localSheetId="12">#REF!</definedName>
    <definedName name="Excel_BuiltIn_Print_Area_1_1_1_1_1" localSheetId="13">#REF!</definedName>
    <definedName name="Excel_BuiltIn_Print_Area_1_1_1_1_1">#REF!</definedName>
    <definedName name="Excel_BuiltIn_Print_Area_1_1_1_1_2" localSheetId="9">#REF!</definedName>
    <definedName name="Excel_BuiltIn_Print_Area_1_1_1_1_2" localSheetId="12">#REF!</definedName>
    <definedName name="Excel_BuiltIn_Print_Area_1_1_1_1_2" localSheetId="13">#REF!</definedName>
    <definedName name="Excel_BuiltIn_Print_Area_1_1_1_1_2">#REF!</definedName>
    <definedName name="Excel_BuiltIn_Print_Area_1_1_1_1_4" localSheetId="9">#REF!</definedName>
    <definedName name="Excel_BuiltIn_Print_Area_1_1_1_1_4" localSheetId="12">#REF!</definedName>
    <definedName name="Excel_BuiltIn_Print_Area_1_1_1_1_4" localSheetId="13">#REF!</definedName>
    <definedName name="Excel_BuiltIn_Print_Area_1_1_1_1_4">#REF!</definedName>
    <definedName name="Excel_BuiltIn_Print_Area_1_1_1_1_5" localSheetId="9">#REF!</definedName>
    <definedName name="Excel_BuiltIn_Print_Area_1_1_1_1_5" localSheetId="12">#REF!</definedName>
    <definedName name="Excel_BuiltIn_Print_Area_1_1_1_1_5" localSheetId="13">#REF!</definedName>
    <definedName name="Excel_BuiltIn_Print_Area_1_1_1_1_5">#REF!</definedName>
    <definedName name="Excel_BuiltIn_Print_Area_1_1_1_2" localSheetId="9">#REF!</definedName>
    <definedName name="Excel_BuiltIn_Print_Area_1_1_1_2" localSheetId="12">#REF!</definedName>
    <definedName name="Excel_BuiltIn_Print_Area_1_1_1_2" localSheetId="13">#REF!</definedName>
    <definedName name="Excel_BuiltIn_Print_Area_1_1_1_2">#REF!</definedName>
    <definedName name="Excel_BuiltIn_Print_Area_1_1_1_4" localSheetId="9">#REF!</definedName>
    <definedName name="Excel_BuiltIn_Print_Area_1_1_1_4" localSheetId="12">#REF!</definedName>
    <definedName name="Excel_BuiltIn_Print_Area_1_1_1_4" localSheetId="13">#REF!</definedName>
    <definedName name="Excel_BuiltIn_Print_Area_1_1_1_4">#REF!</definedName>
    <definedName name="Excel_BuiltIn_Print_Area_1_1_1_5" localSheetId="9">#REF!</definedName>
    <definedName name="Excel_BuiltIn_Print_Area_1_1_1_5" localSheetId="12">#REF!</definedName>
    <definedName name="Excel_BuiltIn_Print_Area_1_1_1_5" localSheetId="13">#REF!</definedName>
    <definedName name="Excel_BuiltIn_Print_Area_1_1_1_5">#REF!</definedName>
    <definedName name="Excel_BuiltIn_Print_Area_1_1_2" localSheetId="9">#REF!</definedName>
    <definedName name="Excel_BuiltIn_Print_Area_1_1_2" localSheetId="12">#REF!</definedName>
    <definedName name="Excel_BuiltIn_Print_Area_1_1_2" localSheetId="13">#REF!</definedName>
    <definedName name="Excel_BuiltIn_Print_Area_1_1_2">#REF!</definedName>
    <definedName name="Excel_BuiltIn_Print_Area_1_1_4" localSheetId="9">#REF!</definedName>
    <definedName name="Excel_BuiltIn_Print_Area_1_1_4" localSheetId="12">#REF!</definedName>
    <definedName name="Excel_BuiltIn_Print_Area_1_1_4" localSheetId="13">#REF!</definedName>
    <definedName name="Excel_BuiltIn_Print_Area_1_1_4">#REF!</definedName>
    <definedName name="Excel_BuiltIn_Print_Area_1_1_5" localSheetId="9">#REF!</definedName>
    <definedName name="Excel_BuiltIn_Print_Area_1_1_5" localSheetId="12">#REF!</definedName>
    <definedName name="Excel_BuiltIn_Print_Area_1_1_5" localSheetId="13">#REF!</definedName>
    <definedName name="Excel_BuiltIn_Print_Area_1_1_5">#REF!</definedName>
    <definedName name="Excel_BuiltIn_Print_Area_1_1_8" localSheetId="9">#REF!</definedName>
    <definedName name="Excel_BuiltIn_Print_Area_1_1_8" localSheetId="12">#REF!</definedName>
    <definedName name="Excel_BuiltIn_Print_Area_1_1_8" localSheetId="13">#REF!</definedName>
    <definedName name="Excel_BuiltIn_Print_Area_1_1_8">#REF!</definedName>
    <definedName name="Excel_BuiltIn_Print_Area_1_2" localSheetId="9">#REF!</definedName>
    <definedName name="Excel_BuiltIn_Print_Area_1_2" localSheetId="12">#REF!</definedName>
    <definedName name="Excel_BuiltIn_Print_Area_1_2" localSheetId="13">#REF!</definedName>
    <definedName name="Excel_BuiltIn_Print_Area_1_2">#REF!</definedName>
    <definedName name="Excel_BuiltIn_Print_Area_1_4" localSheetId="9">#REF!</definedName>
    <definedName name="Excel_BuiltIn_Print_Area_1_4" localSheetId="12">#REF!</definedName>
    <definedName name="Excel_BuiltIn_Print_Area_1_4" localSheetId="13">#REF!</definedName>
    <definedName name="Excel_BuiltIn_Print_Area_1_4">#REF!</definedName>
    <definedName name="Excel_BuiltIn_Print_Area_1_5" localSheetId="9">#REF!</definedName>
    <definedName name="Excel_BuiltIn_Print_Area_1_5" localSheetId="12">#REF!</definedName>
    <definedName name="Excel_BuiltIn_Print_Area_1_5" localSheetId="13">#REF!</definedName>
    <definedName name="Excel_BuiltIn_Print_Area_1_5">#REF!</definedName>
    <definedName name="Excel_BuiltIn_Print_Area_10" localSheetId="9">"$#REF!.$B$3:$R$121"</definedName>
    <definedName name="Excel_BuiltIn_Print_Area_10" localSheetId="12">"$#REF!.$B$3:$R$121"</definedName>
    <definedName name="Excel_BuiltIn_Print_Area_10" localSheetId="14">"$#REF!.$B$3:$R$121"</definedName>
    <definedName name="Excel_BuiltIn_Print_Area_10" localSheetId="11">"$#REF!.$B$3:$R$121"</definedName>
    <definedName name="Excel_BuiltIn_Print_Area_10" localSheetId="10">"$#REF!.$B$3:$R$121"</definedName>
    <definedName name="Excel_BuiltIn_Print_Area_10" localSheetId="7">"$#REF!.$B$3:$R$121"</definedName>
    <definedName name="Excel_BuiltIn_Print_Area_10" localSheetId="8">"$#REF!.$B$3:$R$121"</definedName>
    <definedName name="Excel_BuiltIn_Print_Area_10" localSheetId="13">"$#REF!.$B$3:$R$121"</definedName>
    <definedName name="Excel_BuiltIn_Print_Area_10">#REF!</definedName>
    <definedName name="Excel_BuiltIn_Print_Area_10_1" localSheetId="9">#REF!</definedName>
    <definedName name="Excel_BuiltIn_Print_Area_10_1" localSheetId="12">#REF!</definedName>
    <definedName name="Excel_BuiltIn_Print_Area_10_1" localSheetId="14">#REF!</definedName>
    <definedName name="Excel_BuiltIn_Print_Area_10_1" localSheetId="11">#REF!</definedName>
    <definedName name="Excel_BuiltIn_Print_Area_10_1" localSheetId="10">#REF!</definedName>
    <definedName name="Excel_BuiltIn_Print_Area_10_1" localSheetId="7">#REF!</definedName>
    <definedName name="Excel_BuiltIn_Print_Area_10_1" localSheetId="8">#REF!</definedName>
    <definedName name="Excel_BuiltIn_Print_Area_10_1" localSheetId="13">#REF!</definedName>
    <definedName name="Excel_BuiltIn_Print_Area_10_1">#REF!</definedName>
    <definedName name="Excel_BuiltIn_Print_Area_11" localSheetId="9">"$#REF!.$B$1:$L$181"</definedName>
    <definedName name="Excel_BuiltIn_Print_Area_11" localSheetId="12">"$#REF!.$B$1:$L$181"</definedName>
    <definedName name="Excel_BuiltIn_Print_Area_11" localSheetId="14">"$#REF!.$B$1:$L$181"</definedName>
    <definedName name="Excel_BuiltIn_Print_Area_11" localSheetId="11">"$#REF!.$B$1:$L$181"</definedName>
    <definedName name="Excel_BuiltIn_Print_Area_11" localSheetId="10">"$#REF!.$B$1:$L$181"</definedName>
    <definedName name="Excel_BuiltIn_Print_Area_11" localSheetId="7">"$#REF!.$B$1:$L$181"</definedName>
    <definedName name="Excel_BuiltIn_Print_Area_11" localSheetId="8">"$#REF!.$B$1:$L$181"</definedName>
    <definedName name="Excel_BuiltIn_Print_Area_11" localSheetId="13">"$#REF!.$B$1:$L$181"</definedName>
    <definedName name="Excel_BuiltIn_Print_Area_11">#REF!</definedName>
    <definedName name="Excel_BuiltIn_Print_Area_11_1" localSheetId="9">#REF!</definedName>
    <definedName name="Excel_BuiltIn_Print_Area_11_1" localSheetId="12">#REF!</definedName>
    <definedName name="Excel_BuiltIn_Print_Area_11_1" localSheetId="14">#REF!</definedName>
    <definedName name="Excel_BuiltIn_Print_Area_11_1" localSheetId="11">#REF!</definedName>
    <definedName name="Excel_BuiltIn_Print_Area_11_1" localSheetId="10">#REF!</definedName>
    <definedName name="Excel_BuiltIn_Print_Area_11_1" localSheetId="7">#REF!</definedName>
    <definedName name="Excel_BuiltIn_Print_Area_11_1" localSheetId="8">#REF!</definedName>
    <definedName name="Excel_BuiltIn_Print_Area_11_1" localSheetId="13">#REF!</definedName>
    <definedName name="Excel_BuiltIn_Print_Area_11_1">#REF!</definedName>
    <definedName name="Excel_BuiltIn_Print_Area_11_1_1" localSheetId="9">#REF!</definedName>
    <definedName name="Excel_BuiltIn_Print_Area_11_1_1" localSheetId="12">#REF!</definedName>
    <definedName name="Excel_BuiltIn_Print_Area_11_1_1" localSheetId="14">#REF!</definedName>
    <definedName name="Excel_BuiltIn_Print_Area_11_1_1" localSheetId="11">#REF!</definedName>
    <definedName name="Excel_BuiltIn_Print_Area_11_1_1" localSheetId="10">#REF!</definedName>
    <definedName name="Excel_BuiltIn_Print_Area_11_1_1" localSheetId="7">#REF!</definedName>
    <definedName name="Excel_BuiltIn_Print_Area_11_1_1" localSheetId="8">#REF!</definedName>
    <definedName name="Excel_BuiltIn_Print_Area_11_1_1" localSheetId="13">#REF!</definedName>
    <definedName name="Excel_BuiltIn_Print_Area_11_1_1">#REF!</definedName>
    <definedName name="Excel_BuiltIn_Print_Area_12" localSheetId="9">#REF!</definedName>
    <definedName name="Excel_BuiltIn_Print_Area_12" localSheetId="12">#REF!</definedName>
    <definedName name="Excel_BuiltIn_Print_Area_12" localSheetId="14">#REF!</definedName>
    <definedName name="Excel_BuiltIn_Print_Area_12" localSheetId="11">#REF!</definedName>
    <definedName name="Excel_BuiltIn_Print_Area_12" localSheetId="10">#REF!</definedName>
    <definedName name="Excel_BuiltIn_Print_Area_12" localSheetId="7">#REF!</definedName>
    <definedName name="Excel_BuiltIn_Print_Area_12" localSheetId="8">#REF!</definedName>
    <definedName name="Excel_BuiltIn_Print_Area_12" localSheetId="13">#REF!</definedName>
    <definedName name="Excel_BuiltIn_Print_Area_12">#REF!</definedName>
    <definedName name="Excel_BuiltIn_Print_Area_13" localSheetId="9">#REF!</definedName>
    <definedName name="Excel_BuiltIn_Print_Area_13" localSheetId="12">#REF!</definedName>
    <definedName name="Excel_BuiltIn_Print_Area_13" localSheetId="14">#REF!</definedName>
    <definedName name="Excel_BuiltIn_Print_Area_13" localSheetId="11">#REF!</definedName>
    <definedName name="Excel_BuiltIn_Print_Area_13" localSheetId="10">#REF!</definedName>
    <definedName name="Excel_BuiltIn_Print_Area_13" localSheetId="7">#REF!</definedName>
    <definedName name="Excel_BuiltIn_Print_Area_13" localSheetId="8">#REF!</definedName>
    <definedName name="Excel_BuiltIn_Print_Area_13" localSheetId="13">#REF!</definedName>
    <definedName name="Excel_BuiltIn_Print_Area_13">#REF!</definedName>
    <definedName name="Excel_BuiltIn_Print_Area_13_2" localSheetId="9">#REF!</definedName>
    <definedName name="Excel_BuiltIn_Print_Area_13_2" localSheetId="12">#REF!</definedName>
    <definedName name="Excel_BuiltIn_Print_Area_13_2" localSheetId="13">#REF!</definedName>
    <definedName name="Excel_BuiltIn_Print_Area_13_2">#REF!</definedName>
    <definedName name="Excel_BuiltIn_Print_Area_13_3" localSheetId="9">#REF!</definedName>
    <definedName name="Excel_BuiltIn_Print_Area_13_3" localSheetId="12">#REF!</definedName>
    <definedName name="Excel_BuiltIn_Print_Area_13_3" localSheetId="13">#REF!</definedName>
    <definedName name="Excel_BuiltIn_Print_Area_13_3">#REF!</definedName>
    <definedName name="Excel_BuiltIn_Print_Area_14" localSheetId="9">"$#REF!.$B$2:$J$108"</definedName>
    <definedName name="Excel_BuiltIn_Print_Area_14" localSheetId="12">"$#REF!.$B$2:$J$108"</definedName>
    <definedName name="Excel_BuiltIn_Print_Area_14" localSheetId="14">"$#REF!.$B$2:$J$108"</definedName>
    <definedName name="Excel_BuiltIn_Print_Area_14" localSheetId="11">"$#REF!.$B$2:$J$108"</definedName>
    <definedName name="Excel_BuiltIn_Print_Area_14" localSheetId="10">"$#REF!.$B$2:$J$108"</definedName>
    <definedName name="Excel_BuiltIn_Print_Area_14" localSheetId="7">"$#REF!.$B$2:$J$108"</definedName>
    <definedName name="Excel_BuiltIn_Print_Area_14" localSheetId="8">"$#REF!.$B$2:$J$108"</definedName>
    <definedName name="Excel_BuiltIn_Print_Area_14" localSheetId="13">"$#REF!.$B$2:$J$108"</definedName>
    <definedName name="Excel_BuiltIn_Print_Area_14">#REF!</definedName>
    <definedName name="Excel_BuiltIn_Print_Area_2" localSheetId="9">#REF!</definedName>
    <definedName name="Excel_BuiltIn_Print_Area_2" localSheetId="12">#REF!</definedName>
    <definedName name="Excel_BuiltIn_Print_Area_2" localSheetId="13">#REF!</definedName>
    <definedName name="Excel_BuiltIn_Print_Area_2">#REF!</definedName>
    <definedName name="Excel_BuiltIn_Print_Area_2_1" localSheetId="9">#REF!</definedName>
    <definedName name="Excel_BuiltIn_Print_Area_2_1" localSheetId="12">#REF!</definedName>
    <definedName name="Excel_BuiltIn_Print_Area_2_1" localSheetId="14">#REF!</definedName>
    <definedName name="Excel_BuiltIn_Print_Area_2_1" localSheetId="11">#REF!</definedName>
    <definedName name="Excel_BuiltIn_Print_Area_2_1" localSheetId="10">#REF!</definedName>
    <definedName name="Excel_BuiltIn_Print_Area_2_1" localSheetId="7">#REF!</definedName>
    <definedName name="Excel_BuiltIn_Print_Area_2_1" localSheetId="8">#REF!</definedName>
    <definedName name="Excel_BuiltIn_Print_Area_2_1" localSheetId="13">#REF!</definedName>
    <definedName name="Excel_BuiltIn_Print_Area_2_1">#REF!</definedName>
    <definedName name="Excel_BuiltIn_Print_Area_2_1_1" localSheetId="9">#REF!</definedName>
    <definedName name="Excel_BuiltIn_Print_Area_2_1_1" localSheetId="12">#REF!</definedName>
    <definedName name="Excel_BuiltIn_Print_Area_2_1_1" localSheetId="14">#REF!</definedName>
    <definedName name="Excel_BuiltIn_Print_Area_2_1_1" localSheetId="11">#REF!</definedName>
    <definedName name="Excel_BuiltIn_Print_Area_2_1_1" localSheetId="10">#REF!</definedName>
    <definedName name="Excel_BuiltIn_Print_Area_2_1_1" localSheetId="7">#REF!</definedName>
    <definedName name="Excel_BuiltIn_Print_Area_2_1_1" localSheetId="8">#REF!</definedName>
    <definedName name="Excel_BuiltIn_Print_Area_2_1_1" localSheetId="13">#REF!</definedName>
    <definedName name="Excel_BuiltIn_Print_Area_2_1_1">#REF!</definedName>
    <definedName name="Excel_BuiltIn_Print_Area_2_1_1_1" localSheetId="9">#REF!</definedName>
    <definedName name="Excel_BuiltIn_Print_Area_2_1_1_1" localSheetId="12">#REF!</definedName>
    <definedName name="Excel_BuiltIn_Print_Area_2_1_1_1" localSheetId="13">#REF!</definedName>
    <definedName name="Excel_BuiltIn_Print_Area_2_1_1_1">#REF!</definedName>
    <definedName name="Excel_BuiltIn_Print_Area_3" localSheetId="9">"$#REF!.$A$1:$F$12204"</definedName>
    <definedName name="Excel_BuiltIn_Print_Area_3" localSheetId="12">"$#REF!.$A$1:$F$12204"</definedName>
    <definedName name="Excel_BuiltIn_Print_Area_3" localSheetId="14">"$#REF!.$A$1:$F$12204"</definedName>
    <definedName name="Excel_BuiltIn_Print_Area_3" localSheetId="11">"$#REF!.$A$1:$F$12204"</definedName>
    <definedName name="Excel_BuiltIn_Print_Area_3" localSheetId="10">"$#REF!.$A$1:$F$12204"</definedName>
    <definedName name="Excel_BuiltIn_Print_Area_3" localSheetId="7">"$#REF!.$A$1:$F$12204"</definedName>
    <definedName name="Excel_BuiltIn_Print_Area_3" localSheetId="8">"$#REF!.$A$1:$F$12204"</definedName>
    <definedName name="Excel_BuiltIn_Print_Area_3" localSheetId="13">"$#REF!.$A$1:$F$12204"</definedName>
    <definedName name="Excel_BuiltIn_Print_Area_3">#REF!</definedName>
    <definedName name="Excel_BuiltIn_Print_Area_3_1" localSheetId="9">#REF!</definedName>
    <definedName name="Excel_BuiltIn_Print_Area_3_1" localSheetId="12">#REF!</definedName>
    <definedName name="Excel_BuiltIn_Print_Area_3_1" localSheetId="14">#REF!</definedName>
    <definedName name="Excel_BuiltIn_Print_Area_3_1" localSheetId="11">#REF!</definedName>
    <definedName name="Excel_BuiltIn_Print_Area_3_1" localSheetId="10">#REF!</definedName>
    <definedName name="Excel_BuiltIn_Print_Area_3_1" localSheetId="7">#REF!</definedName>
    <definedName name="Excel_BuiltIn_Print_Area_3_1" localSheetId="8">#REF!</definedName>
    <definedName name="Excel_BuiltIn_Print_Area_3_1" localSheetId="13">#REF!</definedName>
    <definedName name="Excel_BuiltIn_Print_Area_3_1">#REF!</definedName>
    <definedName name="Excel_BuiltIn_Print_Area_3_1_1" localSheetId="9">#REF!</definedName>
    <definedName name="Excel_BuiltIn_Print_Area_3_1_1" localSheetId="12">#REF!</definedName>
    <definedName name="Excel_BuiltIn_Print_Area_3_1_1" localSheetId="14">#REF!</definedName>
    <definedName name="Excel_BuiltIn_Print_Area_3_1_1" localSheetId="11">#REF!</definedName>
    <definedName name="Excel_BuiltIn_Print_Area_3_1_1" localSheetId="10">#REF!</definedName>
    <definedName name="Excel_BuiltIn_Print_Area_3_1_1" localSheetId="7">#REF!</definedName>
    <definedName name="Excel_BuiltIn_Print_Area_3_1_1" localSheetId="8">#REF!</definedName>
    <definedName name="Excel_BuiltIn_Print_Area_3_1_1" localSheetId="13">#REF!</definedName>
    <definedName name="Excel_BuiltIn_Print_Area_3_1_1">#REF!</definedName>
    <definedName name="Excel_BuiltIn_Print_Area_3_1_1_1" localSheetId="9">#REF!</definedName>
    <definedName name="Excel_BuiltIn_Print_Area_3_1_1_1" localSheetId="12">#REF!</definedName>
    <definedName name="Excel_BuiltIn_Print_Area_3_1_1_1" localSheetId="14">#REF!</definedName>
    <definedName name="Excel_BuiltIn_Print_Area_3_1_1_1" localSheetId="11">#REF!</definedName>
    <definedName name="Excel_BuiltIn_Print_Area_3_1_1_1" localSheetId="10">#REF!</definedName>
    <definedName name="Excel_BuiltIn_Print_Area_3_1_1_1" localSheetId="7">#REF!</definedName>
    <definedName name="Excel_BuiltIn_Print_Area_3_1_1_1" localSheetId="8">#REF!</definedName>
    <definedName name="Excel_BuiltIn_Print_Area_3_1_1_1" localSheetId="13">#REF!</definedName>
    <definedName name="Excel_BuiltIn_Print_Area_3_1_1_1">#REF!</definedName>
    <definedName name="Excel_BuiltIn_Print_Area_3_1_2" localSheetId="9">#REF!</definedName>
    <definedName name="Excel_BuiltIn_Print_Area_3_1_2" localSheetId="12">#REF!</definedName>
    <definedName name="Excel_BuiltIn_Print_Area_3_1_2" localSheetId="13">#REF!</definedName>
    <definedName name="Excel_BuiltIn_Print_Area_3_1_2">#REF!</definedName>
    <definedName name="Excel_BuiltIn_Print_Area_3_1_4" localSheetId="9">#REF!</definedName>
    <definedName name="Excel_BuiltIn_Print_Area_3_1_4" localSheetId="12">#REF!</definedName>
    <definedName name="Excel_BuiltIn_Print_Area_3_1_4" localSheetId="13">#REF!</definedName>
    <definedName name="Excel_BuiltIn_Print_Area_3_1_4">#REF!</definedName>
    <definedName name="Excel_BuiltIn_Print_Area_3_1_5" localSheetId="9">#REF!</definedName>
    <definedName name="Excel_BuiltIn_Print_Area_3_1_5" localSheetId="12">#REF!</definedName>
    <definedName name="Excel_BuiltIn_Print_Area_3_1_5" localSheetId="13">#REF!</definedName>
    <definedName name="Excel_BuiltIn_Print_Area_3_1_5">#REF!</definedName>
    <definedName name="Excel_BuiltIn_Print_Area_3_2">#REF!</definedName>
    <definedName name="Excel_BuiltIn_Print_Area_4" localSheetId="9">#REF!</definedName>
    <definedName name="Excel_BuiltIn_Print_Area_4" localSheetId="12">#REF!</definedName>
    <definedName name="Excel_BuiltIn_Print_Area_4" localSheetId="13">#REF!</definedName>
    <definedName name="Excel_BuiltIn_Print_Area_4">#REF!</definedName>
    <definedName name="Excel_BuiltIn_Print_Area_4_1" localSheetId="9">#REF!</definedName>
    <definedName name="Excel_BuiltIn_Print_Area_4_1" localSheetId="12">#REF!</definedName>
    <definedName name="Excel_BuiltIn_Print_Area_4_1" localSheetId="14">#REF!</definedName>
    <definedName name="Excel_BuiltIn_Print_Area_4_1" localSheetId="11">#REF!</definedName>
    <definedName name="Excel_BuiltIn_Print_Area_4_1" localSheetId="10">#REF!</definedName>
    <definedName name="Excel_BuiltIn_Print_Area_4_1" localSheetId="7">#REF!</definedName>
    <definedName name="Excel_BuiltIn_Print_Area_4_1" localSheetId="8">#REF!</definedName>
    <definedName name="Excel_BuiltIn_Print_Area_4_1" localSheetId="13">#REF!</definedName>
    <definedName name="Excel_BuiltIn_Print_Area_4_1">#REF!</definedName>
    <definedName name="Excel_BuiltIn_Print_Area_5" localSheetId="9">#REF!</definedName>
    <definedName name="Excel_BuiltIn_Print_Area_5" localSheetId="12">#REF!</definedName>
    <definedName name="Excel_BuiltIn_Print_Area_5" localSheetId="14">#REF!</definedName>
    <definedName name="Excel_BuiltIn_Print_Area_5" localSheetId="11">#REF!</definedName>
    <definedName name="Excel_BuiltIn_Print_Area_5" localSheetId="10">#REF!</definedName>
    <definedName name="Excel_BuiltIn_Print_Area_5" localSheetId="7">#REF!</definedName>
    <definedName name="Excel_BuiltIn_Print_Area_5" localSheetId="8">#REF!</definedName>
    <definedName name="Excel_BuiltIn_Print_Area_5" localSheetId="13">#REF!</definedName>
    <definedName name="Excel_BuiltIn_Print_Area_5">#REF!</definedName>
    <definedName name="Excel_BuiltIn_Print_Area_5_1" localSheetId="9">#REF!</definedName>
    <definedName name="Excel_BuiltIn_Print_Area_5_1" localSheetId="12">#REF!</definedName>
    <definedName name="Excel_BuiltIn_Print_Area_5_1" localSheetId="13">#REF!</definedName>
    <definedName name="Excel_BuiltIn_Print_Area_5_1">#REF!</definedName>
    <definedName name="Excel_BuiltIn_Print_Area_6" localSheetId="9">#REF!</definedName>
    <definedName name="Excel_BuiltIn_Print_Area_6" localSheetId="12">#REF!</definedName>
    <definedName name="Excel_BuiltIn_Print_Area_6" localSheetId="14">#REF!</definedName>
    <definedName name="Excel_BuiltIn_Print_Area_6" localSheetId="11">#REF!</definedName>
    <definedName name="Excel_BuiltIn_Print_Area_6" localSheetId="10">#REF!</definedName>
    <definedName name="Excel_BuiltIn_Print_Area_6" localSheetId="7">#REF!</definedName>
    <definedName name="Excel_BuiltIn_Print_Area_6" localSheetId="8">#REF!</definedName>
    <definedName name="Excel_BuiltIn_Print_Area_6" localSheetId="13">#REF!</definedName>
    <definedName name="Excel_BuiltIn_Print_Area_6">#REF!</definedName>
    <definedName name="Excel_BuiltIn_Print_Area_6_1" localSheetId="9">#REF!</definedName>
    <definedName name="Excel_BuiltIn_Print_Area_6_1" localSheetId="12">#REF!</definedName>
    <definedName name="Excel_BuiltIn_Print_Area_6_1" localSheetId="14">#REF!</definedName>
    <definedName name="Excel_BuiltIn_Print_Area_6_1" localSheetId="11">#REF!</definedName>
    <definedName name="Excel_BuiltIn_Print_Area_6_1" localSheetId="10">#REF!</definedName>
    <definedName name="Excel_BuiltIn_Print_Area_6_1" localSheetId="7">#REF!</definedName>
    <definedName name="Excel_BuiltIn_Print_Area_6_1" localSheetId="8">#REF!</definedName>
    <definedName name="Excel_BuiltIn_Print_Area_6_1" localSheetId="13">#REF!</definedName>
    <definedName name="Excel_BuiltIn_Print_Area_6_1">#REF!</definedName>
    <definedName name="Excel_BuiltIn_Print_Area_6_1_1" localSheetId="9">#REF!</definedName>
    <definedName name="Excel_BuiltIn_Print_Area_6_1_1" localSheetId="12">#REF!</definedName>
    <definedName name="Excel_BuiltIn_Print_Area_6_1_1" localSheetId="14">#REF!</definedName>
    <definedName name="Excel_BuiltIn_Print_Area_6_1_1" localSheetId="11">#REF!</definedName>
    <definedName name="Excel_BuiltIn_Print_Area_6_1_1" localSheetId="10">#REF!</definedName>
    <definedName name="Excel_BuiltIn_Print_Area_6_1_1" localSheetId="7">#REF!</definedName>
    <definedName name="Excel_BuiltIn_Print_Area_6_1_1" localSheetId="8">#REF!</definedName>
    <definedName name="Excel_BuiltIn_Print_Area_6_1_1" localSheetId="13">#REF!</definedName>
    <definedName name="Excel_BuiltIn_Print_Area_6_1_1">#REF!</definedName>
    <definedName name="Excel_BuiltIn_Print_Area_6_6" localSheetId="9">#REF!</definedName>
    <definedName name="Excel_BuiltIn_Print_Area_6_6" localSheetId="12">#REF!</definedName>
    <definedName name="Excel_BuiltIn_Print_Area_6_6" localSheetId="13">#REF!</definedName>
    <definedName name="Excel_BuiltIn_Print_Area_6_6">#REF!</definedName>
    <definedName name="Excel_BuiltIn_Print_Area_7" localSheetId="9">#REF!</definedName>
    <definedName name="Excel_BuiltIn_Print_Area_7" localSheetId="12">#REF!</definedName>
    <definedName name="Excel_BuiltIn_Print_Area_7" localSheetId="14">#REF!</definedName>
    <definedName name="Excel_BuiltIn_Print_Area_7" localSheetId="11">#REF!</definedName>
    <definedName name="Excel_BuiltIn_Print_Area_7" localSheetId="10">#REF!</definedName>
    <definedName name="Excel_BuiltIn_Print_Area_7" localSheetId="7">#REF!</definedName>
    <definedName name="Excel_BuiltIn_Print_Area_7" localSheetId="8">#REF!</definedName>
    <definedName name="Excel_BuiltIn_Print_Area_7" localSheetId="13">#REF!</definedName>
    <definedName name="Excel_BuiltIn_Print_Area_7">#REF!</definedName>
    <definedName name="Excel_BuiltIn_Print_Area_7_1" localSheetId="9">#REF!</definedName>
    <definedName name="Excel_BuiltIn_Print_Area_7_1" localSheetId="12">#REF!</definedName>
    <definedName name="Excel_BuiltIn_Print_Area_7_1" localSheetId="14">#REF!</definedName>
    <definedName name="Excel_BuiltIn_Print_Area_7_1" localSheetId="11">#REF!</definedName>
    <definedName name="Excel_BuiltIn_Print_Area_7_1" localSheetId="10">#REF!</definedName>
    <definedName name="Excel_BuiltIn_Print_Area_7_1" localSheetId="7">#REF!</definedName>
    <definedName name="Excel_BuiltIn_Print_Area_7_1" localSheetId="8">#REF!</definedName>
    <definedName name="Excel_BuiltIn_Print_Area_7_1" localSheetId="13">#REF!</definedName>
    <definedName name="Excel_BuiltIn_Print_Area_7_1">#REF!</definedName>
    <definedName name="Excel_BuiltIn_Print_Area_7_1_5" localSheetId="9">#REF!</definedName>
    <definedName name="Excel_BuiltIn_Print_Area_7_1_5" localSheetId="12">#REF!</definedName>
    <definedName name="Excel_BuiltIn_Print_Area_7_1_5" localSheetId="14">#REF!</definedName>
    <definedName name="Excel_BuiltIn_Print_Area_7_1_5" localSheetId="11">#REF!</definedName>
    <definedName name="Excel_BuiltIn_Print_Area_7_1_5" localSheetId="10">#REF!</definedName>
    <definedName name="Excel_BuiltIn_Print_Area_7_1_5" localSheetId="7">#REF!</definedName>
    <definedName name="Excel_BuiltIn_Print_Area_7_1_5" localSheetId="8">#REF!</definedName>
    <definedName name="Excel_BuiltIn_Print_Area_7_1_5" localSheetId="13">#REF!</definedName>
    <definedName name="Excel_BuiltIn_Print_Area_7_1_5">#REF!</definedName>
    <definedName name="Excel_BuiltIn_Print_Area_7_1_6" localSheetId="9">#REF!</definedName>
    <definedName name="Excel_BuiltIn_Print_Area_7_1_6" localSheetId="12">#REF!</definedName>
    <definedName name="Excel_BuiltIn_Print_Area_7_1_6" localSheetId="14">#REF!</definedName>
    <definedName name="Excel_BuiltIn_Print_Area_7_1_6" localSheetId="11">#REF!</definedName>
    <definedName name="Excel_BuiltIn_Print_Area_7_1_6" localSheetId="10">#REF!</definedName>
    <definedName name="Excel_BuiltIn_Print_Area_7_1_6" localSheetId="7">#REF!</definedName>
    <definedName name="Excel_BuiltIn_Print_Area_7_1_6" localSheetId="8">#REF!</definedName>
    <definedName name="Excel_BuiltIn_Print_Area_7_1_6" localSheetId="13">#REF!</definedName>
    <definedName name="Excel_BuiltIn_Print_Area_7_1_6">#REF!</definedName>
    <definedName name="Excel_BuiltIn_Print_Area_7_1_7" localSheetId="9">#REF!</definedName>
    <definedName name="Excel_BuiltIn_Print_Area_7_1_7" localSheetId="12">#REF!</definedName>
    <definedName name="Excel_BuiltIn_Print_Area_7_1_7" localSheetId="14">#REF!</definedName>
    <definedName name="Excel_BuiltIn_Print_Area_7_1_7" localSheetId="11">#REF!</definedName>
    <definedName name="Excel_BuiltIn_Print_Area_7_1_7" localSheetId="10">#REF!</definedName>
    <definedName name="Excel_BuiltIn_Print_Area_7_1_7" localSheetId="7">#REF!</definedName>
    <definedName name="Excel_BuiltIn_Print_Area_7_1_7" localSheetId="8">#REF!</definedName>
    <definedName name="Excel_BuiltIn_Print_Area_7_1_7" localSheetId="13">#REF!</definedName>
    <definedName name="Excel_BuiltIn_Print_Area_7_1_7">#REF!</definedName>
    <definedName name="Excel_BuiltIn_Print_Area_7_1_8" localSheetId="9">#REF!</definedName>
    <definedName name="Excel_BuiltIn_Print_Area_7_1_8" localSheetId="12">#REF!</definedName>
    <definedName name="Excel_BuiltIn_Print_Area_7_1_8" localSheetId="14">#REF!</definedName>
    <definedName name="Excel_BuiltIn_Print_Area_7_1_8" localSheetId="11">#REF!</definedName>
    <definedName name="Excel_BuiltIn_Print_Area_7_1_8" localSheetId="10">#REF!</definedName>
    <definedName name="Excel_BuiltIn_Print_Area_7_1_8" localSheetId="7">#REF!</definedName>
    <definedName name="Excel_BuiltIn_Print_Area_7_1_8" localSheetId="8">#REF!</definedName>
    <definedName name="Excel_BuiltIn_Print_Area_7_1_8" localSheetId="13">#REF!</definedName>
    <definedName name="Excel_BuiltIn_Print_Area_7_1_8">#REF!</definedName>
    <definedName name="Excel_BuiltIn_Print_Area_7_6" localSheetId="9">#REF!</definedName>
    <definedName name="Excel_BuiltIn_Print_Area_7_6" localSheetId="12">#REF!</definedName>
    <definedName name="Excel_BuiltIn_Print_Area_7_6" localSheetId="13">#REF!</definedName>
    <definedName name="Excel_BuiltIn_Print_Area_7_6">#REF!</definedName>
    <definedName name="Excel_BuiltIn_Print_Area_8" localSheetId="9">#REF!</definedName>
    <definedName name="Excel_BuiltIn_Print_Area_8" localSheetId="12">#REF!</definedName>
    <definedName name="Excel_BuiltIn_Print_Area_8" localSheetId="14">#REF!</definedName>
    <definedName name="Excel_BuiltIn_Print_Area_8" localSheetId="11">#REF!</definedName>
    <definedName name="Excel_BuiltIn_Print_Area_8" localSheetId="10">#REF!</definedName>
    <definedName name="Excel_BuiltIn_Print_Area_8" localSheetId="7">#REF!</definedName>
    <definedName name="Excel_BuiltIn_Print_Area_8" localSheetId="8">#REF!</definedName>
    <definedName name="Excel_BuiltIn_Print_Area_8" localSheetId="13">#REF!</definedName>
    <definedName name="Excel_BuiltIn_Print_Area_8">#REF!</definedName>
    <definedName name="Excel_BuiltIn_Print_Area_8_1" localSheetId="9">#REF!</definedName>
    <definedName name="Excel_BuiltIn_Print_Area_8_1" localSheetId="12">#REF!</definedName>
    <definedName name="Excel_BuiltIn_Print_Area_8_1" localSheetId="14">#REF!</definedName>
    <definedName name="Excel_BuiltIn_Print_Area_8_1" localSheetId="11">#REF!</definedName>
    <definedName name="Excel_BuiltIn_Print_Area_8_1" localSheetId="10">#REF!</definedName>
    <definedName name="Excel_BuiltIn_Print_Area_8_1" localSheetId="7">#REF!</definedName>
    <definedName name="Excel_BuiltIn_Print_Area_8_1" localSheetId="8">#REF!</definedName>
    <definedName name="Excel_BuiltIn_Print_Area_8_1" localSheetId="13">#REF!</definedName>
    <definedName name="Excel_BuiltIn_Print_Area_8_1">#REF!</definedName>
    <definedName name="Excel_BuiltIn_Print_Area_8_1_5" localSheetId="9">#REF!</definedName>
    <definedName name="Excel_BuiltIn_Print_Area_8_1_5" localSheetId="12">#REF!</definedName>
    <definedName name="Excel_BuiltIn_Print_Area_8_1_5" localSheetId="14">#REF!</definedName>
    <definedName name="Excel_BuiltIn_Print_Area_8_1_5" localSheetId="11">#REF!</definedName>
    <definedName name="Excel_BuiltIn_Print_Area_8_1_5" localSheetId="10">#REF!</definedName>
    <definedName name="Excel_BuiltIn_Print_Area_8_1_5" localSheetId="7">#REF!</definedName>
    <definedName name="Excel_BuiltIn_Print_Area_8_1_5" localSheetId="8">#REF!</definedName>
    <definedName name="Excel_BuiltIn_Print_Area_8_1_5" localSheetId="13">#REF!</definedName>
    <definedName name="Excel_BuiltIn_Print_Area_8_1_5">#REF!</definedName>
    <definedName name="Excel_BuiltIn_Print_Area_8_1_6" localSheetId="9">#REF!</definedName>
    <definedName name="Excel_BuiltIn_Print_Area_8_1_6" localSheetId="12">#REF!</definedName>
    <definedName name="Excel_BuiltIn_Print_Area_8_1_6" localSheetId="14">#REF!</definedName>
    <definedName name="Excel_BuiltIn_Print_Area_8_1_6" localSheetId="11">#REF!</definedName>
    <definedName name="Excel_BuiltIn_Print_Area_8_1_6" localSheetId="10">#REF!</definedName>
    <definedName name="Excel_BuiltIn_Print_Area_8_1_6" localSheetId="7">#REF!</definedName>
    <definedName name="Excel_BuiltIn_Print_Area_8_1_6" localSheetId="8">#REF!</definedName>
    <definedName name="Excel_BuiltIn_Print_Area_8_1_6" localSheetId="13">#REF!</definedName>
    <definedName name="Excel_BuiltIn_Print_Area_8_1_6">#REF!</definedName>
    <definedName name="Excel_BuiltIn_Print_Area_8_1_7" localSheetId="9">#REF!</definedName>
    <definedName name="Excel_BuiltIn_Print_Area_8_1_7" localSheetId="12">#REF!</definedName>
    <definedName name="Excel_BuiltIn_Print_Area_8_1_7" localSheetId="14">#REF!</definedName>
    <definedName name="Excel_BuiltIn_Print_Area_8_1_7" localSheetId="11">#REF!</definedName>
    <definedName name="Excel_BuiltIn_Print_Area_8_1_7" localSheetId="10">#REF!</definedName>
    <definedName name="Excel_BuiltIn_Print_Area_8_1_7" localSheetId="7">#REF!</definedName>
    <definedName name="Excel_BuiltIn_Print_Area_8_1_7" localSheetId="8">#REF!</definedName>
    <definedName name="Excel_BuiltIn_Print_Area_8_1_7" localSheetId="13">#REF!</definedName>
    <definedName name="Excel_BuiltIn_Print_Area_8_1_7">#REF!</definedName>
    <definedName name="Excel_BuiltIn_Print_Area_8_1_8" localSheetId="9">#REF!</definedName>
    <definedName name="Excel_BuiltIn_Print_Area_8_1_8" localSheetId="12">#REF!</definedName>
    <definedName name="Excel_BuiltIn_Print_Area_8_1_8" localSheetId="14">#REF!</definedName>
    <definedName name="Excel_BuiltIn_Print_Area_8_1_8" localSheetId="11">#REF!</definedName>
    <definedName name="Excel_BuiltIn_Print_Area_8_1_8" localSheetId="10">#REF!</definedName>
    <definedName name="Excel_BuiltIn_Print_Area_8_1_8" localSheetId="7">#REF!</definedName>
    <definedName name="Excel_BuiltIn_Print_Area_8_1_8" localSheetId="8">#REF!</definedName>
    <definedName name="Excel_BuiltIn_Print_Area_8_1_8" localSheetId="13">#REF!</definedName>
    <definedName name="Excel_BuiltIn_Print_Area_8_1_8">#REF!</definedName>
    <definedName name="Excel_BuiltIn_Print_Area_9" localSheetId="9">"$#REF!.$C$1:$K$98"</definedName>
    <definedName name="Excel_BuiltIn_Print_Area_9" localSheetId="12">"$#REF!.$C$1:$K$98"</definedName>
    <definedName name="Excel_BuiltIn_Print_Area_9" localSheetId="14">"$#REF!.$C$1:$K$98"</definedName>
    <definedName name="Excel_BuiltIn_Print_Area_9" localSheetId="11">"$#REF!.$C$1:$K$98"</definedName>
    <definedName name="Excel_BuiltIn_Print_Area_9" localSheetId="10">"$#REF!.$C$1:$K$98"</definedName>
    <definedName name="Excel_BuiltIn_Print_Area_9" localSheetId="7">"$#REF!.$C$1:$K$98"</definedName>
    <definedName name="Excel_BuiltIn_Print_Area_9" localSheetId="8">"$#REF!.$C$1:$K$98"</definedName>
    <definedName name="Excel_BuiltIn_Print_Area_9" localSheetId="13">"$#REF!.$C$1:$K$98"</definedName>
    <definedName name="Excel_BuiltIn_Print_Area_9">#REF!</definedName>
    <definedName name="Excel_BuiltIn_Print_Area_9_1" localSheetId="9">#REF!</definedName>
    <definedName name="Excel_BuiltIn_Print_Area_9_1" localSheetId="12">#REF!</definedName>
    <definedName name="Excel_BuiltIn_Print_Area_9_1" localSheetId="14">#REF!</definedName>
    <definedName name="Excel_BuiltIn_Print_Area_9_1" localSheetId="11">#REF!</definedName>
    <definedName name="Excel_BuiltIn_Print_Area_9_1" localSheetId="10">#REF!</definedName>
    <definedName name="Excel_BuiltIn_Print_Area_9_1" localSheetId="7">#REF!</definedName>
    <definedName name="Excel_BuiltIn_Print_Area_9_1" localSheetId="8">#REF!</definedName>
    <definedName name="Excel_BuiltIn_Print_Area_9_1" localSheetId="13">#REF!</definedName>
    <definedName name="Excel_BuiltIn_Print_Area_9_1">#REF!</definedName>
    <definedName name="Excel_BuiltIn_Print_Titles" localSheetId="9">#REF!</definedName>
    <definedName name="Excel_BuiltIn_Print_Titles" localSheetId="12">#REF!</definedName>
    <definedName name="Excel_BuiltIn_Print_Titles" localSheetId="13">#REF!</definedName>
    <definedName name="Excel_BuiltIn_Print_Titles">#REF!</definedName>
    <definedName name="Excel_BuiltIn_Print_Titles_1" localSheetId="9">#REF!</definedName>
    <definedName name="Excel_BuiltIn_Print_Titles_1" localSheetId="12">#REF!</definedName>
    <definedName name="Excel_BuiltIn_Print_Titles_1" localSheetId="13">#REF!</definedName>
    <definedName name="Excel_BuiltIn_Print_Titles_1">#REF!</definedName>
    <definedName name="Excel_BuiltIn_Print_Titles_1_1" localSheetId="9">#REF!</definedName>
    <definedName name="Excel_BuiltIn_Print_Titles_1_1" localSheetId="12">#REF!</definedName>
    <definedName name="Excel_BuiltIn_Print_Titles_1_1" localSheetId="14">#REF!</definedName>
    <definedName name="Excel_BuiltIn_Print_Titles_1_1" localSheetId="11">#REF!</definedName>
    <definedName name="Excel_BuiltIn_Print_Titles_1_1" localSheetId="10">#REF!</definedName>
    <definedName name="Excel_BuiltIn_Print_Titles_1_1" localSheetId="7">#REF!</definedName>
    <definedName name="Excel_BuiltIn_Print_Titles_1_1" localSheetId="8">#REF!</definedName>
    <definedName name="Excel_BuiltIn_Print_Titles_1_1" localSheetId="13">#REF!</definedName>
    <definedName name="Excel_BuiltIn_Print_Titles_1_1">#REF!</definedName>
    <definedName name="Excel_BuiltIn_Print_Titles_1_1_1" localSheetId="9">#REF!</definedName>
    <definedName name="Excel_BuiltIn_Print_Titles_1_1_1" localSheetId="12">#REF!</definedName>
    <definedName name="Excel_BuiltIn_Print_Titles_1_1_1" localSheetId="14">#REF!</definedName>
    <definedName name="Excel_BuiltIn_Print_Titles_1_1_1" localSheetId="11">#REF!</definedName>
    <definedName name="Excel_BuiltIn_Print_Titles_1_1_1" localSheetId="10">#REF!</definedName>
    <definedName name="Excel_BuiltIn_Print_Titles_1_1_1" localSheetId="7">#REF!</definedName>
    <definedName name="Excel_BuiltIn_Print_Titles_1_1_1" localSheetId="8">#REF!</definedName>
    <definedName name="Excel_BuiltIn_Print_Titles_1_1_1" localSheetId="13">#REF!</definedName>
    <definedName name="Excel_BuiltIn_Print_Titles_1_1_1">#REF!</definedName>
    <definedName name="Excel_BuiltIn_Print_Titles_1_1_1_1" localSheetId="9">#REF!</definedName>
    <definedName name="Excel_BuiltIn_Print_Titles_1_1_1_1" localSheetId="12">#REF!</definedName>
    <definedName name="Excel_BuiltIn_Print_Titles_1_1_1_1" localSheetId="13">#REF!</definedName>
    <definedName name="Excel_BuiltIn_Print_Titles_1_1_1_1">#REF!</definedName>
    <definedName name="Excel_BuiltIn_Print_Titles_10" localSheetId="9">#REF!</definedName>
    <definedName name="Excel_BuiltIn_Print_Titles_10" localSheetId="12">#REF!</definedName>
    <definedName name="Excel_BuiltIn_Print_Titles_10" localSheetId="14">#REF!</definedName>
    <definedName name="Excel_BuiltIn_Print_Titles_10" localSheetId="11">#REF!</definedName>
    <definedName name="Excel_BuiltIn_Print_Titles_10" localSheetId="10">#REF!</definedName>
    <definedName name="Excel_BuiltIn_Print_Titles_10" localSheetId="7">#REF!</definedName>
    <definedName name="Excel_BuiltIn_Print_Titles_10" localSheetId="8">#REF!</definedName>
    <definedName name="Excel_BuiltIn_Print_Titles_10" localSheetId="13">#REF!</definedName>
    <definedName name="Excel_BuiltIn_Print_Titles_10">#REF!</definedName>
    <definedName name="Excel_BuiltIn_Print_Titles_11" localSheetId="9">#REF!</definedName>
    <definedName name="Excel_BuiltIn_Print_Titles_11" localSheetId="12">#REF!</definedName>
    <definedName name="Excel_BuiltIn_Print_Titles_11" localSheetId="14">#REF!</definedName>
    <definedName name="Excel_BuiltIn_Print_Titles_11" localSheetId="11">#REF!</definedName>
    <definedName name="Excel_BuiltIn_Print_Titles_11" localSheetId="10">#REF!</definedName>
    <definedName name="Excel_BuiltIn_Print_Titles_11" localSheetId="7">#REF!</definedName>
    <definedName name="Excel_BuiltIn_Print_Titles_11" localSheetId="8">#REF!</definedName>
    <definedName name="Excel_BuiltIn_Print_Titles_11" localSheetId="13">#REF!</definedName>
    <definedName name="Excel_BuiltIn_Print_Titles_11">#REF!</definedName>
    <definedName name="Excel_BuiltIn_Print_Titles_13" localSheetId="9">#REF!</definedName>
    <definedName name="Excel_BuiltIn_Print_Titles_13" localSheetId="12">#REF!</definedName>
    <definedName name="Excel_BuiltIn_Print_Titles_13" localSheetId="13">#REF!</definedName>
    <definedName name="Excel_BuiltIn_Print_Titles_13">#REF!</definedName>
    <definedName name="Excel_BuiltIn_Print_Titles_2" localSheetId="9">#REF!</definedName>
    <definedName name="Excel_BuiltIn_Print_Titles_2" localSheetId="12">#REF!</definedName>
    <definedName name="Excel_BuiltIn_Print_Titles_2" localSheetId="14">#REF!</definedName>
    <definedName name="Excel_BuiltIn_Print_Titles_2" localSheetId="11">#REF!</definedName>
    <definedName name="Excel_BuiltIn_Print_Titles_2" localSheetId="10">#REF!</definedName>
    <definedName name="Excel_BuiltIn_Print_Titles_2" localSheetId="7">#REF!</definedName>
    <definedName name="Excel_BuiltIn_Print_Titles_2" localSheetId="8">#REF!</definedName>
    <definedName name="Excel_BuiltIn_Print_Titles_2" localSheetId="13">#REF!</definedName>
    <definedName name="Excel_BuiltIn_Print_Titles_2">#REF!</definedName>
    <definedName name="Excel_BuiltIn_Print_Titles_2_1" localSheetId="9">#REF!</definedName>
    <definedName name="Excel_BuiltIn_Print_Titles_2_1" localSheetId="12">#REF!</definedName>
    <definedName name="Excel_BuiltIn_Print_Titles_2_1" localSheetId="14">#REF!</definedName>
    <definedName name="Excel_BuiltIn_Print_Titles_2_1" localSheetId="11">#REF!</definedName>
    <definedName name="Excel_BuiltIn_Print_Titles_2_1" localSheetId="10">#REF!</definedName>
    <definedName name="Excel_BuiltIn_Print_Titles_2_1" localSheetId="7">#REF!</definedName>
    <definedName name="Excel_BuiltIn_Print_Titles_2_1" localSheetId="8">#REF!</definedName>
    <definedName name="Excel_BuiltIn_Print_Titles_2_1" localSheetId="13">#REF!</definedName>
    <definedName name="Excel_BuiltIn_Print_Titles_2_1">#REF!</definedName>
    <definedName name="Excel_BuiltIn_Print_Titles_3" localSheetId="9">#REF!</definedName>
    <definedName name="Excel_BuiltIn_Print_Titles_3" localSheetId="12">#REF!</definedName>
    <definedName name="Excel_BuiltIn_Print_Titles_3" localSheetId="14">#REF!</definedName>
    <definedName name="Excel_BuiltIn_Print_Titles_3" localSheetId="11">#REF!</definedName>
    <definedName name="Excel_BuiltIn_Print_Titles_3" localSheetId="10">#REF!</definedName>
    <definedName name="Excel_BuiltIn_Print_Titles_3" localSheetId="7">#REF!</definedName>
    <definedName name="Excel_BuiltIn_Print_Titles_3" localSheetId="8">#REF!</definedName>
    <definedName name="Excel_BuiltIn_Print_Titles_3" localSheetId="13">#REF!</definedName>
    <definedName name="Excel_BuiltIn_Print_Titles_3">#REF!</definedName>
    <definedName name="Excel_BuiltIn_Print_Titles_3_1" localSheetId="9">#REF!</definedName>
    <definedName name="Excel_BuiltIn_Print_Titles_3_1" localSheetId="12">#REF!</definedName>
    <definedName name="Excel_BuiltIn_Print_Titles_3_1" localSheetId="14">#REF!</definedName>
    <definedName name="Excel_BuiltIn_Print_Titles_3_1" localSheetId="11">#REF!</definedName>
    <definedName name="Excel_BuiltIn_Print_Titles_3_1" localSheetId="10">#REF!</definedName>
    <definedName name="Excel_BuiltIn_Print_Titles_3_1" localSheetId="7">#REF!</definedName>
    <definedName name="Excel_BuiltIn_Print_Titles_3_1" localSheetId="8">#REF!</definedName>
    <definedName name="Excel_BuiltIn_Print_Titles_3_1" localSheetId="13">#REF!</definedName>
    <definedName name="Excel_BuiltIn_Print_Titles_3_1">#REF!</definedName>
    <definedName name="Excel_BuiltIn_Print_Titles_3_1_1" localSheetId="9">#REF!,#REF!</definedName>
    <definedName name="Excel_BuiltIn_Print_Titles_3_1_1" localSheetId="12">#REF!,#REF!</definedName>
    <definedName name="Excel_BuiltIn_Print_Titles_3_1_1" localSheetId="13">#REF!,#REF!</definedName>
    <definedName name="Excel_BuiltIn_Print_Titles_3_1_1">#REF!,#REF!</definedName>
    <definedName name="Excel_BuiltIn_Print_Titles_4" localSheetId="9">#REF!</definedName>
    <definedName name="Excel_BuiltIn_Print_Titles_4" localSheetId="12">#REF!</definedName>
    <definedName name="Excel_BuiltIn_Print_Titles_4" localSheetId="13">#REF!</definedName>
    <definedName name="Excel_BuiltIn_Print_Titles_4">#REF!</definedName>
    <definedName name="Excel_BuiltIn_Print_Titles_4_1" localSheetId="9">#REF!,#REF!</definedName>
    <definedName name="Excel_BuiltIn_Print_Titles_4_1" localSheetId="12">#REF!,#REF!</definedName>
    <definedName name="Excel_BuiltIn_Print_Titles_4_1" localSheetId="14">#REF!,#REF!</definedName>
    <definedName name="Excel_BuiltIn_Print_Titles_4_1" localSheetId="11">#REF!,#REF!</definedName>
    <definedName name="Excel_BuiltIn_Print_Titles_4_1" localSheetId="10">#REF!,#REF!</definedName>
    <definedName name="Excel_BuiltIn_Print_Titles_4_1" localSheetId="7">#REF!,#REF!</definedName>
    <definedName name="Excel_BuiltIn_Print_Titles_4_1" localSheetId="8">#REF!,#REF!</definedName>
    <definedName name="Excel_BuiltIn_Print_Titles_4_1" localSheetId="13">#REF!,#REF!</definedName>
    <definedName name="Excel_BuiltIn_Print_Titles_4_1">#REF!</definedName>
    <definedName name="Excel_BuiltIn_Print_Titles_4_1_1" localSheetId="9">#REF!,#REF!</definedName>
    <definedName name="Excel_BuiltIn_Print_Titles_4_1_1" localSheetId="12">#REF!,#REF!</definedName>
    <definedName name="Excel_BuiltIn_Print_Titles_4_1_1" localSheetId="13">#REF!,#REF!</definedName>
    <definedName name="Excel_BuiltIn_Print_Titles_4_1_1">#REF!,#REF!</definedName>
    <definedName name="Excel_BuiltIn_Print_Titles_5" localSheetId="9">#REF!,#REF!</definedName>
    <definedName name="Excel_BuiltIn_Print_Titles_5" localSheetId="12">#REF!,#REF!</definedName>
    <definedName name="Excel_BuiltIn_Print_Titles_5" localSheetId="14">#REF!,#REF!</definedName>
    <definedName name="Excel_BuiltIn_Print_Titles_5" localSheetId="11">#REF!,#REF!</definedName>
    <definedName name="Excel_BuiltIn_Print_Titles_5" localSheetId="10">#REF!,#REF!</definedName>
    <definedName name="Excel_BuiltIn_Print_Titles_5" localSheetId="7">#REF!,#REF!</definedName>
    <definedName name="Excel_BuiltIn_Print_Titles_5" localSheetId="8">#REF!,#REF!</definedName>
    <definedName name="Excel_BuiltIn_Print_Titles_5" localSheetId="13">#REF!,#REF!</definedName>
    <definedName name="Excel_BuiltIn_Print_Titles_5">#REF!</definedName>
    <definedName name="Excel_BuiltIn_Print_Titles_5_1">#REF!,#REF!</definedName>
    <definedName name="Excel_BuiltIn_Print_Titles_6" localSheetId="9">#REF!,#REF!</definedName>
    <definedName name="Excel_BuiltIn_Print_Titles_6" localSheetId="12">#REF!,#REF!</definedName>
    <definedName name="Excel_BuiltIn_Print_Titles_6" localSheetId="14">#REF!,#REF!</definedName>
    <definedName name="Excel_BuiltIn_Print_Titles_6" localSheetId="11">#REF!,#REF!</definedName>
    <definedName name="Excel_BuiltIn_Print_Titles_6" localSheetId="10">#REF!,#REF!</definedName>
    <definedName name="Excel_BuiltIn_Print_Titles_6" localSheetId="7">#REF!,#REF!</definedName>
    <definedName name="Excel_BuiltIn_Print_Titles_6" localSheetId="8">#REF!,#REF!</definedName>
    <definedName name="Excel_BuiltIn_Print_Titles_6" localSheetId="13">#REF!,#REF!</definedName>
    <definedName name="Excel_BuiltIn_Print_Titles_6">#REF!</definedName>
    <definedName name="Excel_BuiltIn_Print_Titles_6_1">#REF!</definedName>
    <definedName name="Excel_BuiltIn_Print_Titles_6_1_1" localSheetId="9">#REF!</definedName>
    <definedName name="Excel_BuiltIn_Print_Titles_6_1_1" localSheetId="12">#REF!</definedName>
    <definedName name="Excel_BuiltIn_Print_Titles_6_1_1" localSheetId="13">#REF!</definedName>
    <definedName name="Excel_BuiltIn_Print_Titles_6_1_1">#REF!</definedName>
    <definedName name="Excel_BuiltIn_Print_Titles_6_6" localSheetId="9">#REF!</definedName>
    <definedName name="Excel_BuiltIn_Print_Titles_6_6" localSheetId="12">#REF!</definedName>
    <definedName name="Excel_BuiltIn_Print_Titles_6_6" localSheetId="13">#REF!</definedName>
    <definedName name="Excel_BuiltIn_Print_Titles_6_6">#REF!</definedName>
    <definedName name="Excel_BuiltIn_Print_Titles_7" localSheetId="9">#REF!</definedName>
    <definedName name="Excel_BuiltIn_Print_Titles_7" localSheetId="12">#REF!</definedName>
    <definedName name="Excel_BuiltIn_Print_Titles_7" localSheetId="14">#REF!</definedName>
    <definedName name="Excel_BuiltIn_Print_Titles_7" localSheetId="11">#REF!</definedName>
    <definedName name="Excel_BuiltIn_Print_Titles_7" localSheetId="10">#REF!</definedName>
    <definedName name="Excel_BuiltIn_Print_Titles_7" localSheetId="7">#REF!</definedName>
    <definedName name="Excel_BuiltIn_Print_Titles_7" localSheetId="8">#REF!</definedName>
    <definedName name="Excel_BuiltIn_Print_Titles_7" localSheetId="13">#REF!</definedName>
    <definedName name="Excel_BuiltIn_Print_Titles_7">#REF!</definedName>
    <definedName name="Excel_BuiltIn_Print_Titles_7_1" localSheetId="9">#REF!</definedName>
    <definedName name="Excel_BuiltIn_Print_Titles_7_1" localSheetId="12">#REF!</definedName>
    <definedName name="Excel_BuiltIn_Print_Titles_7_1" localSheetId="13">#REF!</definedName>
    <definedName name="Excel_BuiltIn_Print_Titles_7_1">#REF!</definedName>
    <definedName name="Excel_BuiltIn_Print_Titles_7_1_1">#REF!,#REF!</definedName>
    <definedName name="Excel_BuiltIn_Print_Titles_7_6" localSheetId="9">#REF!</definedName>
    <definedName name="Excel_BuiltIn_Print_Titles_7_6" localSheetId="12">#REF!</definedName>
    <definedName name="Excel_BuiltIn_Print_Titles_7_6" localSheetId="13">#REF!</definedName>
    <definedName name="Excel_BuiltIn_Print_Titles_7_6">#REF!</definedName>
    <definedName name="Excel_BuiltIn_Print_Titles_8" localSheetId="9">#REF!</definedName>
    <definedName name="Excel_BuiltIn_Print_Titles_8" localSheetId="12">#REF!</definedName>
    <definedName name="Excel_BuiltIn_Print_Titles_8" localSheetId="14">#REF!</definedName>
    <definedName name="Excel_BuiltIn_Print_Titles_8" localSheetId="11">#REF!</definedName>
    <definedName name="Excel_BuiltIn_Print_Titles_8" localSheetId="10">#REF!</definedName>
    <definedName name="Excel_BuiltIn_Print_Titles_8" localSheetId="7">#REF!</definedName>
    <definedName name="Excel_BuiltIn_Print_Titles_8" localSheetId="8">#REF!</definedName>
    <definedName name="Excel_BuiltIn_Print_Titles_8" localSheetId="13">#REF!</definedName>
    <definedName name="Excel_BuiltIn_Print_Titles_8">#REF!</definedName>
    <definedName name="Excel_BuiltIn_Print_Titles_8_1" localSheetId="9">#REF!</definedName>
    <definedName name="Excel_BuiltIn_Print_Titles_8_1" localSheetId="12">#REF!</definedName>
    <definedName name="Excel_BuiltIn_Print_Titles_8_1" localSheetId="13">#REF!</definedName>
    <definedName name="Excel_BuiltIn_Print_Titles_8_1">#REF!</definedName>
    <definedName name="Excel_BuiltIn_Print_Titles_8_1_1" localSheetId="9">#REF!</definedName>
    <definedName name="Excel_BuiltIn_Print_Titles_8_1_1" localSheetId="12">#REF!</definedName>
    <definedName name="Excel_BuiltIn_Print_Titles_8_1_1" localSheetId="13">#REF!</definedName>
    <definedName name="Excel_BuiltIn_Print_Titles_8_1_1">#REF!</definedName>
    <definedName name="Excel_BuiltIn_Print_Titles_9" localSheetId="9">#REF!</definedName>
    <definedName name="Excel_BuiltIn_Print_Titles_9" localSheetId="12">#REF!</definedName>
    <definedName name="Excel_BuiltIn_Print_Titles_9" localSheetId="14">#REF!</definedName>
    <definedName name="Excel_BuiltIn_Print_Titles_9" localSheetId="11">#REF!</definedName>
    <definedName name="Excel_BuiltIn_Print_Titles_9" localSheetId="10">#REF!</definedName>
    <definedName name="Excel_BuiltIn_Print_Titles_9" localSheetId="7">#REF!</definedName>
    <definedName name="Excel_BuiltIn_Print_Titles_9" localSheetId="8">#REF!</definedName>
    <definedName name="Excel_BuiltIn_Print_Titles_9" localSheetId="13">#REF!</definedName>
    <definedName name="Excel_BuiltIn_Print_Titles_9">#REF!</definedName>
    <definedName name="Excel_BuiltIn_Print_Titles_9_1" localSheetId="9">#REF!,#REF!</definedName>
    <definedName name="Excel_BuiltIn_Print_Titles_9_1" localSheetId="12">#REF!,#REF!</definedName>
    <definedName name="Excel_BuiltIn_Print_Titles_9_1" localSheetId="13">#REF!,#REF!</definedName>
    <definedName name="Excel_BuiltIn_Print_Titles_9_1">#REF!,#REF!</definedName>
    <definedName name="Excel_BuiltIn_Print_Titles_9_1_1" localSheetId="9">#REF!,#REF!</definedName>
    <definedName name="Excel_BuiltIn_Print_Titles_9_1_1" localSheetId="12">#REF!,#REF!</definedName>
    <definedName name="Excel_BuiltIn_Print_Titles_9_1_1" localSheetId="13">#REF!,#REF!</definedName>
    <definedName name="Excel_BuiltIn_Print_Titles_9_1_1">#REF!,#REF!</definedName>
    <definedName name="exch.fc.bc">#REF!</definedName>
    <definedName name="exch.lc.bc">#REF!</definedName>
    <definedName name="exch.lc.fc">#REF!</definedName>
    <definedName name="exduct" localSheetId="9">#REF!</definedName>
    <definedName name="exduct" localSheetId="12">#REF!</definedName>
    <definedName name="exduct" localSheetId="13">#REF!</definedName>
    <definedName name="exduct">#REF!</definedName>
    <definedName name="exfans" localSheetId="9">#REF!</definedName>
    <definedName name="exfans" localSheetId="12">#REF!</definedName>
    <definedName name="exfans" localSheetId="13">#REF!</definedName>
    <definedName name="exfans">#REF!</definedName>
    <definedName name="EXIT">#REF!</definedName>
    <definedName name="Expantion" localSheetId="9">#REF!</definedName>
    <definedName name="Expantion" localSheetId="12">#REF!</definedName>
    <definedName name="Expantion" localSheetId="14">#REF!</definedName>
    <definedName name="Expantion" localSheetId="11">#REF!</definedName>
    <definedName name="Expantion" localSheetId="10">#REF!</definedName>
    <definedName name="Expantion" localSheetId="7">#REF!</definedName>
    <definedName name="Expantion" localSheetId="8">#REF!</definedName>
    <definedName name="Expantion" localSheetId="13">#REF!</definedName>
    <definedName name="Expantion">#REF!</definedName>
    <definedName name="expanyolet">#REF!</definedName>
    <definedName name="Export" localSheetId="9">#REF!</definedName>
    <definedName name="Export" localSheetId="12">#REF!</definedName>
    <definedName name="Export" localSheetId="13">#REF!</definedName>
    <definedName name="Export">#REF!</definedName>
    <definedName name="exposed">#REF!</definedName>
    <definedName name="exterior">#REF!</definedName>
    <definedName name="EXTRA" localSheetId="9">#REF!</definedName>
    <definedName name="EXTRA" localSheetId="12">#REF!</definedName>
    <definedName name="EXTRA" localSheetId="14">#REF!</definedName>
    <definedName name="EXTRA" localSheetId="11">#REF!</definedName>
    <definedName name="EXTRA" localSheetId="10">#REF!</definedName>
    <definedName name="EXTRA" localSheetId="7">#REF!</definedName>
    <definedName name="EXTRA" localSheetId="8">#REF!</definedName>
    <definedName name="EXTRA" localSheetId="13">#REF!</definedName>
    <definedName name="EXTRA">#REF!</definedName>
    <definedName name="Extra_Pay" localSheetId="9">#REF!</definedName>
    <definedName name="Extra_Pay" localSheetId="12">#REF!</definedName>
    <definedName name="Extra_Pay" localSheetId="13">#REF!</definedName>
    <definedName name="Extra_Pay">#REF!</definedName>
    <definedName name="_xlnm.Extract" localSheetId="9">#REF!</definedName>
    <definedName name="_xlnm.Extract" localSheetId="12">#REF!</definedName>
    <definedName name="_xlnm.Extract" localSheetId="14">#REF!</definedName>
    <definedName name="_xlnm.Extract" localSheetId="11">#REF!</definedName>
    <definedName name="_xlnm.Extract" localSheetId="10">#REF!</definedName>
    <definedName name="_xlnm.Extract" localSheetId="7">#REF!</definedName>
    <definedName name="_xlnm.Extract" localSheetId="8">#REF!</definedName>
    <definedName name="_xlnm.Extract" localSheetId="13">#REF!</definedName>
    <definedName name="_xlnm.Extract">#REF!</definedName>
    <definedName name="f" localSheetId="9">#REF!</definedName>
    <definedName name="f" localSheetId="12">#REF!</definedName>
    <definedName name="f" localSheetId="13">#REF!</definedName>
    <definedName name="f">#REF!</definedName>
    <definedName name="F.16">#REF!</definedName>
    <definedName name="F.21">#REF!</definedName>
    <definedName name="F.21a">#REF!</definedName>
    <definedName name="F.22">#REF!</definedName>
    <definedName name="F.22a" localSheetId="9">#REF!</definedName>
    <definedName name="F.22a" localSheetId="12">#REF!</definedName>
    <definedName name="F.22a" localSheetId="13">#REF!</definedName>
    <definedName name="F.22a">#REF!</definedName>
    <definedName name="F.22b" localSheetId="9">#REF!</definedName>
    <definedName name="F.22b" localSheetId="12">#REF!</definedName>
    <definedName name="F.22b" localSheetId="13">#REF!</definedName>
    <definedName name="F.22b">#REF!</definedName>
    <definedName name="F.23a" localSheetId="9">#REF!</definedName>
    <definedName name="F.23a" localSheetId="12">#REF!</definedName>
    <definedName name="F.23a" localSheetId="13">#REF!</definedName>
    <definedName name="F.23a">#REF!</definedName>
    <definedName name="F.23b" localSheetId="9">#REF!</definedName>
    <definedName name="F.23b" localSheetId="12">#REF!</definedName>
    <definedName name="F.23b" localSheetId="13">#REF!</definedName>
    <definedName name="F.23b">#REF!</definedName>
    <definedName name="F.27">#REF!</definedName>
    <definedName name="F.34" localSheetId="9">#REF!</definedName>
    <definedName name="F.34" localSheetId="12">#REF!</definedName>
    <definedName name="F.34" localSheetId="13">#REF!</definedName>
    <definedName name="F.34">#REF!</definedName>
    <definedName name="F.36a" localSheetId="9">#REF!</definedName>
    <definedName name="F.36a" localSheetId="12">#REF!</definedName>
    <definedName name="F.36a" localSheetId="13">#REF!</definedName>
    <definedName name="F.36a">#REF!</definedName>
    <definedName name="F.36c">#REF!</definedName>
    <definedName name="F.36d" localSheetId="9">#REF!</definedName>
    <definedName name="F.36d" localSheetId="12">#REF!</definedName>
    <definedName name="F.36d" localSheetId="13">#REF!</definedName>
    <definedName name="F.36d">#REF!</definedName>
    <definedName name="F.36f" localSheetId="9">#REF!</definedName>
    <definedName name="F.36f" localSheetId="12">#REF!</definedName>
    <definedName name="F.36f" localSheetId="13">#REF!</definedName>
    <definedName name="F.36f">#REF!</definedName>
    <definedName name="F.36g">#REF!</definedName>
    <definedName name="F.36h">#REF!</definedName>
    <definedName name="f.drain" localSheetId="9">#REF!</definedName>
    <definedName name="f.drain" localSheetId="12">#REF!</definedName>
    <definedName name="f.drain" localSheetId="13">#REF!</definedName>
    <definedName name="f.drain">#REF!</definedName>
    <definedName name="F.x1" localSheetId="9">#REF!</definedName>
    <definedName name="F.x1" localSheetId="12">#REF!</definedName>
    <definedName name="F.x1" localSheetId="13">#REF!</definedName>
    <definedName name="F.x1">#REF!</definedName>
    <definedName name="F.x2" localSheetId="9">#REF!</definedName>
    <definedName name="F.x2" localSheetId="12">#REF!</definedName>
    <definedName name="F.x2" localSheetId="13">#REF!</definedName>
    <definedName name="F.x2">#REF!</definedName>
    <definedName name="F_1" localSheetId="9">#REF!</definedName>
    <definedName name="F_1" localSheetId="12">#REF!</definedName>
    <definedName name="F_1" localSheetId="13">#REF!</definedName>
    <definedName name="F_1">#REF!</definedName>
    <definedName name="F_10" localSheetId="9">#REF!</definedName>
    <definedName name="F_10" localSheetId="12">#REF!</definedName>
    <definedName name="F_10" localSheetId="13">#REF!</definedName>
    <definedName name="F_10">#REF!</definedName>
    <definedName name="F_11" localSheetId="9">#REF!</definedName>
    <definedName name="F_11" localSheetId="12">#REF!</definedName>
    <definedName name="F_11" localSheetId="13">#REF!</definedName>
    <definedName name="F_11">#REF!</definedName>
    <definedName name="F_12" localSheetId="9">#REF!</definedName>
    <definedName name="F_12" localSheetId="12">#REF!</definedName>
    <definedName name="F_12" localSheetId="13">#REF!</definedName>
    <definedName name="F_12">#REF!</definedName>
    <definedName name="F_13" localSheetId="9">#REF!</definedName>
    <definedName name="F_13" localSheetId="12">#REF!</definedName>
    <definedName name="F_13" localSheetId="13">#REF!</definedName>
    <definedName name="F_13">#REF!</definedName>
    <definedName name="F_2" localSheetId="9">#REF!</definedName>
    <definedName name="F_2" localSheetId="12">#REF!</definedName>
    <definedName name="F_2" localSheetId="13">#REF!</definedName>
    <definedName name="F_2">#REF!</definedName>
    <definedName name="F_3" localSheetId="9">#REF!</definedName>
    <definedName name="F_3" localSheetId="12">#REF!</definedName>
    <definedName name="F_3" localSheetId="13">#REF!</definedName>
    <definedName name="F_3">#REF!</definedName>
    <definedName name="F_4" localSheetId="9">#REF!</definedName>
    <definedName name="F_4" localSheetId="12">#REF!</definedName>
    <definedName name="F_4" localSheetId="13">#REF!</definedName>
    <definedName name="F_4">#REF!</definedName>
    <definedName name="F_5" localSheetId="9">#REF!</definedName>
    <definedName name="F_5" localSheetId="12">#REF!</definedName>
    <definedName name="F_5" localSheetId="13">#REF!</definedName>
    <definedName name="F_5">#REF!</definedName>
    <definedName name="f_6" localSheetId="9">#REF!</definedName>
    <definedName name="f_6" localSheetId="12">#REF!</definedName>
    <definedName name="f_6" localSheetId="13">#REF!</definedName>
    <definedName name="f_6">#REF!</definedName>
    <definedName name="F_7" localSheetId="9">#REF!</definedName>
    <definedName name="F_7" localSheetId="12">#REF!</definedName>
    <definedName name="F_7" localSheetId="13">#REF!</definedName>
    <definedName name="F_7">#REF!</definedName>
    <definedName name="F_8" localSheetId="9">#REF!</definedName>
    <definedName name="F_8" localSheetId="12">#REF!</definedName>
    <definedName name="F_8" localSheetId="13">#REF!</definedName>
    <definedName name="F_8">#REF!</definedName>
    <definedName name="F_9" localSheetId="9">#REF!</definedName>
    <definedName name="F_9" localSheetId="12">#REF!</definedName>
    <definedName name="F_9" localSheetId="13">#REF!</definedName>
    <definedName name="F_9">#REF!</definedName>
    <definedName name="f_aLL">#REF!</definedName>
    <definedName name="f_hrd" localSheetId="9">#REF!</definedName>
    <definedName name="f_hrd" localSheetId="12">#REF!</definedName>
    <definedName name="f_hrd" localSheetId="13">#REF!</definedName>
    <definedName name="f_hrd">#REF!</definedName>
    <definedName name="F_Penawaran" localSheetId="9">#REF!</definedName>
    <definedName name="F_Penawaran" localSheetId="12">#REF!</definedName>
    <definedName name="F_Penawaran" localSheetId="13">#REF!</definedName>
    <definedName name="F_Penawaran">#REF!</definedName>
    <definedName name="F_S" localSheetId="9">#REF!</definedName>
    <definedName name="F_S" localSheetId="12">#REF!</definedName>
    <definedName name="F_S" localSheetId="13">#REF!</definedName>
    <definedName name="F_S">#REF!</definedName>
    <definedName name="F_SL">#N/A</definedName>
    <definedName name="f92F56">#REF!</definedName>
    <definedName name="FA" localSheetId="9">#REF!</definedName>
    <definedName name="FA" localSheetId="12">#REF!</definedName>
    <definedName name="FA" localSheetId="13">#REF!</definedName>
    <definedName name="FA">#REF!</definedName>
    <definedName name="faab" localSheetId="9">#REF!</definedName>
    <definedName name="faab" localSheetId="12">#REF!</definedName>
    <definedName name="faab" localSheetId="13">#REF!</definedName>
    <definedName name="faab">#REF!</definedName>
    <definedName name="facm" localSheetId="9">#REF!</definedName>
    <definedName name="facm" localSheetId="12">#REF!</definedName>
    <definedName name="facm" localSheetId="13">#REF!</definedName>
    <definedName name="facm">#REF!</definedName>
    <definedName name="facocon" localSheetId="9">#REF!</definedName>
    <definedName name="facocon" localSheetId="12">#REF!</definedName>
    <definedName name="facocon" localSheetId="13">#REF!</definedName>
    <definedName name="facocon">#REF!</definedName>
    <definedName name="facon" localSheetId="9">#REF!</definedName>
    <definedName name="facon" localSheetId="12">#REF!</definedName>
    <definedName name="facon" localSheetId="13">#REF!</definedName>
    <definedName name="facon">#REF!</definedName>
    <definedName name="facp" localSheetId="9">#REF!</definedName>
    <definedName name="facp" localSheetId="12">#REF!</definedName>
    <definedName name="facp" localSheetId="13">#REF!</definedName>
    <definedName name="facp">#REF!</definedName>
    <definedName name="FADILAH">#REF!</definedName>
    <definedName name="fadsf">#REF!</definedName>
    <definedName name="faeol" localSheetId="9">#REF!</definedName>
    <definedName name="faeol" localSheetId="12">#REF!</definedName>
    <definedName name="faeol" localSheetId="13">#REF!</definedName>
    <definedName name="faeol">#REF!</definedName>
    <definedName name="fag">#N/A</definedName>
    <definedName name="fahd" localSheetId="9">#REF!</definedName>
    <definedName name="fahd" localSheetId="12">#REF!</definedName>
    <definedName name="fahd" localSheetId="13">#REF!</definedName>
    <definedName name="fahd">#REF!</definedName>
    <definedName name="fahdt" localSheetId="9">#REF!</definedName>
    <definedName name="fahdt" localSheetId="12">#REF!</definedName>
    <definedName name="fahdt" localSheetId="13">#REF!</definedName>
    <definedName name="fahdt">#REF!</definedName>
    <definedName name="fahs" localSheetId="9">#REF!</definedName>
    <definedName name="fahs" localSheetId="12">#REF!</definedName>
    <definedName name="fahs" localSheetId="13">#REF!</definedName>
    <definedName name="fahs">#REF!</definedName>
    <definedName name="fail" localSheetId="9">#REF!</definedName>
    <definedName name="fail" localSheetId="12">#REF!</definedName>
    <definedName name="fail" localSheetId="13">#REF!</definedName>
    <definedName name="fail">#REF!</definedName>
    <definedName name="faitc" localSheetId="9">#REF!</definedName>
    <definedName name="faitc" localSheetId="12">#REF!</definedName>
    <definedName name="faitc" localSheetId="13">#REF!</definedName>
    <definedName name="faitc">#REF!</definedName>
    <definedName name="Fak">#REF!</definedName>
    <definedName name="Fak.bend" localSheetId="9">#REF!</definedName>
    <definedName name="Fak.bend" localSheetId="12">#REF!</definedName>
    <definedName name="Fak.bend" localSheetId="13">#REF!</definedName>
    <definedName name="Fak.bend">#REF!</definedName>
    <definedName name="Fak.hook" localSheetId="9">#REF!</definedName>
    <definedName name="Fak.hook" localSheetId="12">#REF!</definedName>
    <definedName name="Fak.hook" localSheetId="13">#REF!</definedName>
    <definedName name="Fak.hook">#REF!</definedName>
    <definedName name="Fak.Ovrlp" localSheetId="9">#REF!</definedName>
    <definedName name="Fak.Ovrlp" localSheetId="12">#REF!</definedName>
    <definedName name="Fak.Ovrlp" localSheetId="13">#REF!</definedName>
    <definedName name="Fak.Ovrlp">#REF!</definedName>
    <definedName name="Fak.Waste.atas" localSheetId="9">#REF!</definedName>
    <definedName name="Fak.Waste.atas" localSheetId="12">#REF!</definedName>
    <definedName name="Fak.Waste.atas" localSheetId="13">#REF!</definedName>
    <definedName name="Fak.Waste.atas">#REF!</definedName>
    <definedName name="Fak.Waste.bwh" localSheetId="9">#REF!</definedName>
    <definedName name="Fak.Waste.bwh" localSheetId="12">#REF!</definedName>
    <definedName name="Fak.Waste.bwh" localSheetId="13">#REF!</definedName>
    <definedName name="Fak.Waste.bwh">#REF!</definedName>
    <definedName name="fak_retail" localSheetId="9">#REF!</definedName>
    <definedName name="fak_retail" localSheetId="12">#REF!</definedName>
    <definedName name="fak_retail" localSheetId="13">#REF!</definedName>
    <definedName name="fak_retail">#REF!</definedName>
    <definedName name="faki" localSheetId="9">#REF!</definedName>
    <definedName name="faki" localSheetId="12">#REF!</definedName>
    <definedName name="faki" localSheetId="13">#REF!</definedName>
    <definedName name="faki">#REF!</definedName>
    <definedName name="Fakta" localSheetId="9">#REF!</definedName>
    <definedName name="Fakta" localSheetId="12">#REF!</definedName>
    <definedName name="Fakta" localSheetId="13">#REF!</definedName>
    <definedName name="Fakta">#REF!</definedName>
    <definedName name="faktd" localSheetId="9">#REF!</definedName>
    <definedName name="faktd" localSheetId="12">#REF!</definedName>
    <definedName name="faktd" localSheetId="13">#REF!</definedName>
    <definedName name="faktd">#REF!</definedName>
    <definedName name="faktor" localSheetId="9">#REF!</definedName>
    <definedName name="faktor" localSheetId="12">#REF!</definedName>
    <definedName name="faktor" localSheetId="14">#REF!</definedName>
    <definedName name="faktor" localSheetId="11">#REF!</definedName>
    <definedName name="faktor" localSheetId="10">#REF!</definedName>
    <definedName name="faktor" localSheetId="7">#REF!</definedName>
    <definedName name="faktor" localSheetId="8">#REF!</definedName>
    <definedName name="faktor" localSheetId="13">#REF!</definedName>
    <definedName name="Faktor">#REF!</definedName>
    <definedName name="Faktorial">#REF!</definedName>
    <definedName name="fall" localSheetId="9" hidden="1">#REF!</definedName>
    <definedName name="fall" localSheetId="12" hidden="1">#REF!</definedName>
    <definedName name="fall" localSheetId="13" hidden="1">#REF!</definedName>
    <definedName name="fall" hidden="1">#REF!</definedName>
    <definedName name="fam" localSheetId="9">#REF!</definedName>
    <definedName name="fam" localSheetId="12">#REF!</definedName>
    <definedName name="fam" localSheetId="13">#REF!</definedName>
    <definedName name="fam">#REF!</definedName>
    <definedName name="famcp" localSheetId="9">#REF!</definedName>
    <definedName name="famcp" localSheetId="12">#REF!</definedName>
    <definedName name="famcp" localSheetId="13">#REF!</definedName>
    <definedName name="famcp">#REF!</definedName>
    <definedName name="FAN" localSheetId="9">#REF!</definedName>
    <definedName name="FAN" localSheetId="12">#REF!</definedName>
    <definedName name="FAN" localSheetId="13">#REF!</definedName>
    <definedName name="FAN">#REF!</definedName>
    <definedName name="FANALPS12" localSheetId="9">#REF!</definedName>
    <definedName name="FANALPS12" localSheetId="12">#REF!</definedName>
    <definedName name="FANALPS12" localSheetId="13">#REF!</definedName>
    <definedName name="FANALPS12">#REF!</definedName>
    <definedName name="FANALPS30" localSheetId="9">#REF!</definedName>
    <definedName name="FANALPS30" localSheetId="12">#REF!</definedName>
    <definedName name="FANALPS30" localSheetId="13">#REF!</definedName>
    <definedName name="FANALPS30">#REF!</definedName>
    <definedName name="faoi" localSheetId="9">#REF!</definedName>
    <definedName name="faoi" localSheetId="12">#REF!</definedName>
    <definedName name="faoi" localSheetId="13">#REF!</definedName>
    <definedName name="faoi">#REF!</definedName>
    <definedName name="far" localSheetId="9">#REF!</definedName>
    <definedName name="far" localSheetId="12">#REF!</definedName>
    <definedName name="far" localSheetId="13">#REF!</definedName>
    <definedName name="far">#REF!</definedName>
    <definedName name="Farmasi">#REF!</definedName>
    <definedName name="fas">#N/A</definedName>
    <definedName name="fasadekayu">#REF!</definedName>
    <definedName name="fasd" localSheetId="9">#REF!</definedName>
    <definedName name="fasd" localSheetId="12">#REF!</definedName>
    <definedName name="fasd" localSheetId="13">#REF!</definedName>
    <definedName name="fasd">#REF!</definedName>
    <definedName name="fasdt" localSheetId="9">#REF!</definedName>
    <definedName name="fasdt" localSheetId="12">#REF!</definedName>
    <definedName name="fasdt" localSheetId="13">#REF!</definedName>
    <definedName name="fasdt">#REF!</definedName>
    <definedName name="fat" localSheetId="9">#REF!</definedName>
    <definedName name="fat" localSheetId="12">#REF!</definedName>
    <definedName name="fat" localSheetId="13">#REF!</definedName>
    <definedName name="fat">#REF!</definedName>
    <definedName name="Faucet">#REF!</definedName>
    <definedName name="Fax" localSheetId="9">#REF!</definedName>
    <definedName name="Fax" localSheetId="12">#REF!</definedName>
    <definedName name="Fax" localSheetId="13">#REF!</definedName>
    <definedName name="Fax">#REF!</definedName>
    <definedName name="fb">#REF!</definedName>
    <definedName name="FBT" localSheetId="9">#REF!</definedName>
    <definedName name="FBT" localSheetId="12">#REF!</definedName>
    <definedName name="FBT" localSheetId="13">#REF!</definedName>
    <definedName name="FBT">#REF!</definedName>
    <definedName name="fcmnas" localSheetId="9">#REF!</definedName>
    <definedName name="fcmnas" localSheetId="12">#REF!</definedName>
    <definedName name="fcmnas" localSheetId="13">#REF!</definedName>
    <definedName name="fcmnas">#REF!</definedName>
    <definedName name="fco">#REF!</definedName>
    <definedName name="FCode" localSheetId="9" hidden="1">#REF!</definedName>
    <definedName name="FCode" localSheetId="12" hidden="1">#REF!</definedName>
    <definedName name="FCode" localSheetId="13" hidden="1">#REF!</definedName>
    <definedName name="FCode" hidden="1">#REF!</definedName>
    <definedName name="FCU" localSheetId="9">#REF!</definedName>
    <definedName name="FCU" localSheetId="12">#REF!</definedName>
    <definedName name="FCU" localSheetId="13">#REF!</definedName>
    <definedName name="FCU">#REF!</definedName>
    <definedName name="fd">#REF!</definedName>
    <definedName name="fd_tx1b">#REF!</definedName>
    <definedName name="fd_tx1b_6">#REF!</definedName>
    <definedName name="FD150_" localSheetId="9">#REF!</definedName>
    <definedName name="FD150_" localSheetId="12">#REF!</definedName>
    <definedName name="FD150_" localSheetId="13">#REF!</definedName>
    <definedName name="FD150_">#REF!</definedName>
    <definedName name="FDAJ100" localSheetId="9">#REF!</definedName>
    <definedName name="FDAJ100" localSheetId="12">#REF!</definedName>
    <definedName name="FDAJ100" localSheetId="13">#REF!</definedName>
    <definedName name="FDAJ100">#REF!</definedName>
    <definedName name="FDAJ150" localSheetId="9">#REF!</definedName>
    <definedName name="FDAJ150" localSheetId="12">#REF!</definedName>
    <definedName name="FDAJ150" localSheetId="13">#REF!</definedName>
    <definedName name="FDAJ150">#REF!</definedName>
    <definedName name="FDAJ50" localSheetId="9">#REF!</definedName>
    <definedName name="FDAJ50" localSheetId="12">#REF!</definedName>
    <definedName name="FDAJ50" localSheetId="13">#REF!</definedName>
    <definedName name="FDAJ50">#REF!</definedName>
    <definedName name="FDAJ65" localSheetId="9">#REF!</definedName>
    <definedName name="FDAJ65" localSheetId="12">#REF!</definedName>
    <definedName name="FDAJ65" localSheetId="13">#REF!</definedName>
    <definedName name="FDAJ65">#REF!</definedName>
    <definedName name="FDAJ80" localSheetId="9">#REF!</definedName>
    <definedName name="FDAJ80" localSheetId="12">#REF!</definedName>
    <definedName name="FDAJ80" localSheetId="13">#REF!</definedName>
    <definedName name="FDAJ80">#REF!</definedName>
    <definedName name="fdbjn">#N/A</definedName>
    <definedName name="fdfdd" localSheetId="9">#REF!</definedName>
    <definedName name="fdfdd" localSheetId="12">#REF!</definedName>
    <definedName name="fdfdd" localSheetId="13">#REF!</definedName>
    <definedName name="fdfdd">#REF!</definedName>
    <definedName name="fdfdfe" localSheetId="9">#REF!</definedName>
    <definedName name="fdfdfe" localSheetId="12">#REF!</definedName>
    <definedName name="fdfdfe" localSheetId="13">#REF!</definedName>
    <definedName name="fdfdfe">#REF!</definedName>
    <definedName name="fdr" localSheetId="9">#REF!</definedName>
    <definedName name="fdr" localSheetId="12">#REF!</definedName>
    <definedName name="fdr" localSheetId="14">#REF!</definedName>
    <definedName name="fdr" localSheetId="11">#REF!</definedName>
    <definedName name="fdr" localSheetId="10">#REF!</definedName>
    <definedName name="fdr" localSheetId="7">#REF!</definedName>
    <definedName name="fdr" localSheetId="8">#REF!</definedName>
    <definedName name="fdr" localSheetId="13">#REF!</definedName>
    <definedName name="fdr">#REF!</definedName>
    <definedName name="FDSAN50" localSheetId="9">#REF!</definedName>
    <definedName name="FDSAN50" localSheetId="12">#REF!</definedName>
    <definedName name="FDSAN50" localSheetId="13">#REF!</definedName>
    <definedName name="FDSAN50">#REF!</definedName>
    <definedName name="FDTOTO1A50" localSheetId="9">#REF!</definedName>
    <definedName name="FDTOTO1A50" localSheetId="12">#REF!</definedName>
    <definedName name="FDTOTO1A50" localSheetId="13">#REF!</definedName>
    <definedName name="FDTOTO1A50">#REF!</definedName>
    <definedName name="FDTOTO1B50" localSheetId="9">#REF!</definedName>
    <definedName name="FDTOTO1B50" localSheetId="12">#REF!</definedName>
    <definedName name="FDTOTO1B50" localSheetId="13">#REF!</definedName>
    <definedName name="FDTOTO1B50">#REF!</definedName>
    <definedName name="fdTX1A" localSheetId="9">#REF!</definedName>
    <definedName name="fdTX1A" localSheetId="12">#REF!</definedName>
    <definedName name="fdTX1A" localSheetId="13">#REF!</definedName>
    <definedName name="fdTX1A">#REF!</definedName>
    <definedName name="fdTX1B" localSheetId="9">#REF!</definedName>
    <definedName name="fdTX1B" localSheetId="12">#REF!</definedName>
    <definedName name="fdTX1B" localSheetId="13">#REF!</definedName>
    <definedName name="fdTX1B">#REF!</definedName>
    <definedName name="fe">#REF!</definedName>
    <definedName name="fe_sound">#REF!</definedName>
    <definedName name="FeC" localSheetId="9">#REF!</definedName>
    <definedName name="FeC" localSheetId="12">#REF!</definedName>
    <definedName name="FeC" localSheetId="13">#REF!</definedName>
    <definedName name="FeC">#REF!</definedName>
    <definedName name="feco25" localSheetId="9">#REF!</definedName>
    <definedName name="feco25" localSheetId="12">#REF!</definedName>
    <definedName name="feco25" localSheetId="14">#REF!</definedName>
    <definedName name="feco25" localSheetId="11">#REF!</definedName>
    <definedName name="feco25" localSheetId="10">#REF!</definedName>
    <definedName name="feco25" localSheetId="7">#REF!</definedName>
    <definedName name="feco25" localSheetId="8">#REF!</definedName>
    <definedName name="feco25" localSheetId="13">#REF!</definedName>
    <definedName name="feco25">#REF!</definedName>
    <definedName name="fedc2" localSheetId="9">#REF!</definedName>
    <definedName name="fedc2" localSheetId="12">#REF!</definedName>
    <definedName name="fedc2" localSheetId="14">#REF!</definedName>
    <definedName name="fedc2" localSheetId="11">#REF!</definedName>
    <definedName name="fedc2" localSheetId="10">#REF!</definedName>
    <definedName name="fedc2" localSheetId="7">#REF!</definedName>
    <definedName name="fedc2" localSheetId="8">#REF!</definedName>
    <definedName name="fedc2" localSheetId="13">#REF!</definedName>
    <definedName name="fedc2">#REF!</definedName>
    <definedName name="fedc35" localSheetId="9">#REF!</definedName>
    <definedName name="fedc35" localSheetId="12">#REF!</definedName>
    <definedName name="fedc35" localSheetId="14">#REF!</definedName>
    <definedName name="fedc35" localSheetId="11">#REF!</definedName>
    <definedName name="fedc35" localSheetId="10">#REF!</definedName>
    <definedName name="fedc35" localSheetId="7">#REF!</definedName>
    <definedName name="fedc35" localSheetId="8">#REF!</definedName>
    <definedName name="fedc35" localSheetId="13">#REF!</definedName>
    <definedName name="fedc35">#REF!</definedName>
    <definedName name="FEE" localSheetId="9">#REF!</definedName>
    <definedName name="FEE" localSheetId="12">#REF!</definedName>
    <definedName name="FEE" localSheetId="14">#REF!</definedName>
    <definedName name="FEE" localSheetId="11">#REF!</definedName>
    <definedName name="FEE" localSheetId="10">#REF!</definedName>
    <definedName name="FEE" localSheetId="7">#REF!</definedName>
    <definedName name="FEE" localSheetId="8">#REF!</definedName>
    <definedName name="FEE" localSheetId="13">#REF!</definedName>
    <definedName name="FEE">#REF!</definedName>
    <definedName name="fere">#REF!</definedName>
    <definedName name="fetrt" localSheetId="9">#REF!</definedName>
    <definedName name="fetrt" localSheetId="12">#REF!</definedName>
    <definedName name="fetrt" localSheetId="13">#REF!</definedName>
    <definedName name="fetrt">#REF!</definedName>
    <definedName name="FeW" localSheetId="9">#REF!</definedName>
    <definedName name="FeW" localSheetId="12">#REF!</definedName>
    <definedName name="FeW" localSheetId="13">#REF!</definedName>
    <definedName name="FeW">#REF!</definedName>
    <definedName name="FEX" localSheetId="9">#REF!</definedName>
    <definedName name="FEX" localSheetId="12">#REF!</definedName>
    <definedName name="FEX" localSheetId="14">#REF!</definedName>
    <definedName name="FEX" localSheetId="11">#REF!</definedName>
    <definedName name="FEX" localSheetId="10">#REF!</definedName>
    <definedName name="FEX" localSheetId="7">#REF!</definedName>
    <definedName name="FEX" localSheetId="8">#REF!</definedName>
    <definedName name="FEX" localSheetId="13">#REF!</definedName>
    <definedName name="FEX">#REF!</definedName>
    <definedName name="ff" localSheetId="9">#N/A</definedName>
    <definedName name="ff" localSheetId="12">#N/A</definedName>
    <definedName name="ff" localSheetId="14">#N/A</definedName>
    <definedName name="ff" localSheetId="11">#N/A</definedName>
    <definedName name="ff" localSheetId="10">#N/A</definedName>
    <definedName name="ff" localSheetId="7">#N/A</definedName>
    <definedName name="ff" localSheetId="8">#N/A</definedName>
    <definedName name="ff" localSheetId="13">#N/A</definedName>
    <definedName name="ff">#REF!</definedName>
    <definedName name="fff">#REF!</definedName>
    <definedName name="ffff">#REF!</definedName>
    <definedName name="fffff" localSheetId="9">#REF!</definedName>
    <definedName name="fffff" localSheetId="12">#REF!</definedName>
    <definedName name="fffff" localSheetId="13">#REF!</definedName>
    <definedName name="fffff">#REF!</definedName>
    <definedName name="ffffffff" localSheetId="9">#REF!</definedName>
    <definedName name="ffffffff" localSheetId="12">#REF!</definedName>
    <definedName name="ffffffff" localSheetId="13">#REF!</definedName>
    <definedName name="ffffffff">#REF!</definedName>
    <definedName name="ffffffffff">#REF!</definedName>
    <definedName name="FFV">#N/A</definedName>
    <definedName name="FFVVS">#N/A</definedName>
    <definedName name="FFX" localSheetId="9">#REF!</definedName>
    <definedName name="FFX" localSheetId="12">#REF!</definedName>
    <definedName name="FFX" localSheetId="14">#REF!</definedName>
    <definedName name="FFX" localSheetId="11">#REF!</definedName>
    <definedName name="FFX" localSheetId="10">#REF!</definedName>
    <definedName name="FFX" localSheetId="7">#REF!</definedName>
    <definedName name="FFX" localSheetId="8">#REF!</definedName>
    <definedName name="FFX" localSheetId="13">#REF!</definedName>
    <definedName name="FFX">#REF!</definedName>
    <definedName name="FG" localSheetId="9">#REF!</definedName>
    <definedName name="FG" localSheetId="12">#REF!</definedName>
    <definedName name="FG" localSheetId="13">#REF!</definedName>
    <definedName name="FG">#REF!</definedName>
    <definedName name="fg1fg2">#REF!</definedName>
    <definedName name="fgd">#N/A</definedName>
    <definedName name="fgdf">#REF!</definedName>
    <definedName name="fgfg">#REF!</definedName>
    <definedName name="FGFGFG" localSheetId="9">#REF!</definedName>
    <definedName name="FGFGFG" localSheetId="12">#REF!</definedName>
    <definedName name="FGFGFG" localSheetId="13">#REF!</definedName>
    <definedName name="FGFGFG">#REF!</definedName>
    <definedName name="fggdfg">#N/A</definedName>
    <definedName name="FGGGGGGGG" localSheetId="9">#REF!</definedName>
    <definedName name="FGGGGGGGG" localSheetId="12">#REF!</definedName>
    <definedName name="FGGGGGGGG" localSheetId="13">#REF!</definedName>
    <definedName name="FGGGGGGGG">#REF!</definedName>
    <definedName name="FGH" localSheetId="9">#REF!</definedName>
    <definedName name="FGH" localSheetId="12">#REF!</definedName>
    <definedName name="FGH" localSheetId="13">#REF!</definedName>
    <definedName name="FGH">#REF!</definedName>
    <definedName name="fgsdg" localSheetId="9">#REF!</definedName>
    <definedName name="fgsdg" localSheetId="12">#REF!</definedName>
    <definedName name="fgsdg" localSheetId="13">#REF!</definedName>
    <definedName name="fgsdg">#REF!</definedName>
    <definedName name="FGX" localSheetId="9">#REF!</definedName>
    <definedName name="FGX" localSheetId="12">#REF!</definedName>
    <definedName name="FGX" localSheetId="14">#REF!</definedName>
    <definedName name="FGX" localSheetId="11">#REF!</definedName>
    <definedName name="FGX" localSheetId="10">#REF!</definedName>
    <definedName name="FGX" localSheetId="7">#REF!</definedName>
    <definedName name="FGX" localSheetId="8">#REF!</definedName>
    <definedName name="FGX" localSheetId="13">#REF!</definedName>
    <definedName name="FGX">#REF!</definedName>
    <definedName name="fh">#REF!</definedName>
    <definedName name="fh_6">#REF!</definedName>
    <definedName name="fhfhf" localSheetId="9">#REF!</definedName>
    <definedName name="fhfhf" localSheetId="12">#REF!</definedName>
    <definedName name="fhfhf" localSheetId="13">#REF!</definedName>
    <definedName name="fhfhf">#REF!</definedName>
    <definedName name="fhg" localSheetId="12" hidden="1">{#N/A,#N/A,FALSE,"REK";#N/A,#N/A,FALSE,"Bq-ARS"}</definedName>
    <definedName name="fhg" localSheetId="15" hidden="1">{#N/A,#N/A,FALSE,"REK";#N/A,#N/A,FALSE,"Bq-ARS"}</definedName>
    <definedName name="fhg" hidden="1">{#N/A,#N/A,FALSE,"REK";#N/A,#N/A,FALSE,"Bq-ARS"}</definedName>
    <definedName name="fhr" localSheetId="9">#REF!</definedName>
    <definedName name="fhr" localSheetId="12">#REF!</definedName>
    <definedName name="fhr" localSheetId="13">#REF!</definedName>
    <definedName name="fhr">#REF!</definedName>
    <definedName name="FHX" localSheetId="9">#REF!</definedName>
    <definedName name="FHX" localSheetId="12">#REF!</definedName>
    <definedName name="FHX" localSheetId="14">#REF!</definedName>
    <definedName name="FHX" localSheetId="11">#REF!</definedName>
    <definedName name="FHX" localSheetId="10">#REF!</definedName>
    <definedName name="FHX" localSheetId="7">#REF!</definedName>
    <definedName name="FHX" localSheetId="8">#REF!</definedName>
    <definedName name="FHX" localSheetId="13">#REF!</definedName>
    <definedName name="FHX">#REF!</definedName>
    <definedName name="FI">#REF!</definedName>
    <definedName name="fiber" localSheetId="9">#REF!</definedName>
    <definedName name="fiber" localSheetId="12">#REF!</definedName>
    <definedName name="fiber" localSheetId="13">#REF!</definedName>
    <definedName name="fiber">#REF!</definedName>
    <definedName name="fibre" localSheetId="9">#REF!</definedName>
    <definedName name="fibre" localSheetId="12">#REF!</definedName>
    <definedName name="fibre" localSheetId="13">#REF!</definedName>
    <definedName name="fibre">#REF!</definedName>
    <definedName name="FIELD_EXPENSES" localSheetId="9">#REF!</definedName>
    <definedName name="FIELD_EXPENSES" localSheetId="12">#REF!</definedName>
    <definedName name="FIELD_EXPENSES" localSheetId="13">#REF!</definedName>
    <definedName name="FIELD_EXPENSES">#REF!</definedName>
    <definedName name="filler">#REF!</definedName>
    <definedName name="FILLL" localSheetId="9" hidden="1">#REF!</definedName>
    <definedName name="FILLL" localSheetId="12" hidden="1">#REF!</definedName>
    <definedName name="FILLL" localSheetId="13" hidden="1">#REF!</definedName>
    <definedName name="FILLL" localSheetId="15" hidden="1">#REF!</definedName>
    <definedName name="FILLL" hidden="1">#REF!</definedName>
    <definedName name="filter_aquarium" localSheetId="9">#REF!</definedName>
    <definedName name="filter_aquarium" localSheetId="12">#REF!</definedName>
    <definedName name="filter_aquarium" localSheetId="13">#REF!</definedName>
    <definedName name="filter_aquarium">#REF!</definedName>
    <definedName name="filterplastik">#REF!</definedName>
    <definedName name="filtrasibatukali">#REF!</definedName>
    <definedName name="filtrasikerikil">#REF!</definedName>
    <definedName name="FIN_BF">#REF!</definedName>
    <definedName name="fin_politur">#REF!</definedName>
    <definedName name="FIN_SHR">#REF!</definedName>
    <definedName name="final">#REF!</definedName>
    <definedName name="finalisasi">#N/A</definedName>
    <definedName name="fine">#REF!</definedName>
    <definedName name="FINE_AGGREGATE">#REF!</definedName>
    <definedName name="fineagg">#REF!</definedName>
    <definedName name="FINISHER" localSheetId="9">#REF!</definedName>
    <definedName name="FINISHER" localSheetId="12">#REF!</definedName>
    <definedName name="FINISHER" localSheetId="14">#REF!</definedName>
    <definedName name="FINISHER" localSheetId="11">#REF!</definedName>
    <definedName name="FINISHER" localSheetId="10">#REF!</definedName>
    <definedName name="FINISHER" localSheetId="7">#REF!</definedName>
    <definedName name="FINISHER" localSheetId="8">#REF!</definedName>
    <definedName name="FINISHER" localSheetId="13">#REF!</definedName>
    <definedName name="FINISHER">#REF!</definedName>
    <definedName name="finsl">#REF!</definedName>
    <definedName name="Fire" localSheetId="9">#REF!</definedName>
    <definedName name="Fire" localSheetId="12">#REF!</definedName>
    <definedName name="Fire" localSheetId="13">#REF!</definedName>
    <definedName name="Fire">#REF!</definedName>
    <definedName name="FIRE.BELL" localSheetId="9">#REF!</definedName>
    <definedName name="FIRE.BELL" localSheetId="12">#REF!</definedName>
    <definedName name="FIRE.BELL" localSheetId="13">#REF!</definedName>
    <definedName name="FIRE.BELL">#REF!</definedName>
    <definedName name="FIRE.BELL1" localSheetId="9">#REF!</definedName>
    <definedName name="FIRE.BELL1" localSheetId="12">#REF!</definedName>
    <definedName name="FIRE.BELL1" localSheetId="13">#REF!</definedName>
    <definedName name="FIRE.BELL1">#REF!</definedName>
    <definedName name="FIRE.DETEC" localSheetId="9">#REF!</definedName>
    <definedName name="FIRE.DETEC" localSheetId="12">#REF!</definedName>
    <definedName name="FIRE.DETEC" localSheetId="13">#REF!</definedName>
    <definedName name="FIRE.DETEC">#REF!</definedName>
    <definedName name="FIRE.DETEC1" localSheetId="9">#REF!</definedName>
    <definedName name="FIRE.DETEC1" localSheetId="12">#REF!</definedName>
    <definedName name="FIRE.DETEC1" localSheetId="13">#REF!</definedName>
    <definedName name="FIRE.DETEC1">#REF!</definedName>
    <definedName name="FIRE.LAMP" localSheetId="9">#REF!</definedName>
    <definedName name="FIRE.LAMP" localSheetId="12">#REF!</definedName>
    <definedName name="FIRE.LAMP" localSheetId="13">#REF!</definedName>
    <definedName name="FIRE.LAMP">#REF!</definedName>
    <definedName name="FIRE.LAMP1" localSheetId="9">#REF!</definedName>
    <definedName name="FIRE.LAMP1" localSheetId="12">#REF!</definedName>
    <definedName name="FIRE.LAMP1" localSheetId="13">#REF!</definedName>
    <definedName name="FIRE.LAMP1">#REF!</definedName>
    <definedName name="FIREDETEC" localSheetId="9">#REF!</definedName>
    <definedName name="FIREDETEC" localSheetId="12">#REF!</definedName>
    <definedName name="FIREDETEC" localSheetId="13">#REF!</definedName>
    <definedName name="FIREDETEC">#REF!</definedName>
    <definedName name="firkan" localSheetId="9">#REF!</definedName>
    <definedName name="firkan" localSheetId="12">#REF!</definedName>
    <definedName name="firkan" localSheetId="13">#REF!</definedName>
    <definedName name="firkan">#REF!</definedName>
    <definedName name="FIRKHA">#REF!</definedName>
    <definedName name="FIRST_FLOOR" localSheetId="9">#REF!</definedName>
    <definedName name="FIRST_FLOOR" localSheetId="12">#REF!</definedName>
    <definedName name="FIRST_FLOOR" localSheetId="14">#REF!</definedName>
    <definedName name="FIRST_FLOOR" localSheetId="11">#REF!</definedName>
    <definedName name="FIRST_FLOOR" localSheetId="10">#REF!</definedName>
    <definedName name="FIRST_FLOOR" localSheetId="7">#REF!</definedName>
    <definedName name="FIRST_FLOOR" localSheetId="8">#REF!</definedName>
    <definedName name="FIRST_FLOOR" localSheetId="13">#REF!</definedName>
    <definedName name="FIRST_FLOOR">#REF!</definedName>
    <definedName name="FIRST_FLOOR_2" localSheetId="9">#REF!</definedName>
    <definedName name="FIRST_FLOOR_2" localSheetId="12">#REF!</definedName>
    <definedName name="FIRST_FLOOR_2" localSheetId="13">#REF!</definedName>
    <definedName name="FIRST_FLOOR_2">#REF!</definedName>
    <definedName name="FIRST_FLOOR_3" localSheetId="9">#REF!</definedName>
    <definedName name="FIRST_FLOOR_3" localSheetId="12">#REF!</definedName>
    <definedName name="FIRST_FLOOR_3" localSheetId="13">#REF!</definedName>
    <definedName name="FIRST_FLOOR_3">#REF!</definedName>
    <definedName name="fisik">#REF!</definedName>
    <definedName name="FIT" localSheetId="9">#REF!</definedName>
    <definedName name="FIT" localSheetId="12">#REF!</definedName>
    <definedName name="FIT" localSheetId="13">#REF!</definedName>
    <definedName name="FIT">#REF!</definedName>
    <definedName name="fit_BS" localSheetId="9">#REF!</definedName>
    <definedName name="fit_BS" localSheetId="12">#REF!</definedName>
    <definedName name="fit_BS" localSheetId="13">#REF!</definedName>
    <definedName name="fit_BS">#REF!</definedName>
    <definedName name="fit_GIP" localSheetId="9">#REF!</definedName>
    <definedName name="fit_GIP" localSheetId="12">#REF!</definedName>
    <definedName name="fit_GIP" localSheetId="13">#REF!</definedName>
    <definedName name="fit_GIP">#REF!</definedName>
    <definedName name="fit_PPR" localSheetId="9">#REF!</definedName>
    <definedName name="fit_PPR" localSheetId="12">#REF!</definedName>
    <definedName name="fit_PPR" localSheetId="13">#REF!</definedName>
    <definedName name="fit_PPR">#REF!</definedName>
    <definedName name="fit_PVC" localSheetId="9">#REF!</definedName>
    <definedName name="fit_PVC" localSheetId="12">#REF!</definedName>
    <definedName name="fit_PVC" localSheetId="13">#REF!</definedName>
    <definedName name="fit_PVC">#REF!</definedName>
    <definedName name="fit100l" localSheetId="9">#REF!</definedName>
    <definedName name="fit100l" localSheetId="12">#REF!</definedName>
    <definedName name="fit100l" localSheetId="13">#REF!</definedName>
    <definedName name="fit100l">#REF!</definedName>
    <definedName name="fitBS" localSheetId="9">#REF!</definedName>
    <definedName name="fitBS" localSheetId="12">#REF!</definedName>
    <definedName name="fitBS" localSheetId="13">#REF!</definedName>
    <definedName name="fitBS">#REF!</definedName>
    <definedName name="FITFS" localSheetId="9">#REF!</definedName>
    <definedName name="FITFS" localSheetId="12">#REF!</definedName>
    <definedName name="FITFS" localSheetId="13">#REF!</definedName>
    <definedName name="FITFS">#REF!</definedName>
    <definedName name="fitGIP" localSheetId="9">#REF!</definedName>
    <definedName name="fitGIP" localSheetId="12">#REF!</definedName>
    <definedName name="fitGIP" localSheetId="13">#REF!</definedName>
    <definedName name="fitGIP">#REF!</definedName>
    <definedName name="fitPPR" localSheetId="9">#REF!</definedName>
    <definedName name="fitPPR" localSheetId="12">#REF!</definedName>
    <definedName name="fitPPR" localSheetId="13">#REF!</definedName>
    <definedName name="fitPPR">#REF!</definedName>
    <definedName name="fitPVC" localSheetId="9">#REF!</definedName>
    <definedName name="fitPVC" localSheetId="12">#REF!</definedName>
    <definedName name="fitPVC" localSheetId="13">#REF!</definedName>
    <definedName name="fitPVC">#REF!</definedName>
    <definedName name="FITT" localSheetId="9">#REF!</definedName>
    <definedName name="FITT" localSheetId="12">#REF!</definedName>
    <definedName name="FITT" localSheetId="13">#REF!</definedName>
    <definedName name="FITT">#REF!</definedName>
    <definedName name="fittinggi100">#REF!</definedName>
    <definedName name="fittinggi150">#REF!</definedName>
    <definedName name="fittinggi200">#REF!</definedName>
    <definedName name="fittinggi75">#REF!</definedName>
    <definedName name="fittinggip100">#REF!</definedName>
    <definedName name="fittinggip150">#REF!</definedName>
    <definedName name="fittinggip200">#REF!</definedName>
    <definedName name="fittinggip75">#REF!</definedName>
    <definedName name="fittingpvc100">#REF!</definedName>
    <definedName name="fittingpvc150">#REF!</definedName>
    <definedName name="fittingpvc200">#REF!</definedName>
    <definedName name="fittingpvc75">#REF!</definedName>
    <definedName name="fiu" localSheetId="9">#REF!</definedName>
    <definedName name="fiu" localSheetId="12">#REF!</definedName>
    <definedName name="fiu" localSheetId="13">#REF!</definedName>
    <definedName name="fiu">#REF!</definedName>
    <definedName name="Fixed_detec">#REF!</definedName>
    <definedName name="FJ100_" localSheetId="9">#REF!</definedName>
    <definedName name="FJ100_" localSheetId="12">#REF!</definedName>
    <definedName name="FJ100_" localSheetId="13">#REF!</definedName>
    <definedName name="FJ100_">#REF!</definedName>
    <definedName name="FJ125_" localSheetId="9">#REF!</definedName>
    <definedName name="FJ125_" localSheetId="12">#REF!</definedName>
    <definedName name="FJ125_" localSheetId="13">#REF!</definedName>
    <definedName name="FJ125_">#REF!</definedName>
    <definedName name="FJ150_" localSheetId="9">#REF!</definedName>
    <definedName name="FJ150_" localSheetId="12">#REF!</definedName>
    <definedName name="FJ150_" localSheetId="13">#REF!</definedName>
    <definedName name="FJ150_">#REF!</definedName>
    <definedName name="FJ200_" localSheetId="9">#REF!</definedName>
    <definedName name="FJ200_" localSheetId="12">#REF!</definedName>
    <definedName name="FJ200_" localSheetId="13">#REF!</definedName>
    <definedName name="FJ200_">#REF!</definedName>
    <definedName name="FJ250_" localSheetId="9">#REF!</definedName>
    <definedName name="FJ250_" localSheetId="12">#REF!</definedName>
    <definedName name="FJ250_" localSheetId="13">#REF!</definedName>
    <definedName name="FJ250_">#REF!</definedName>
    <definedName name="FJ300_" localSheetId="9">#REF!</definedName>
    <definedName name="FJ300_" localSheetId="12">#REF!</definedName>
    <definedName name="FJ300_" localSheetId="13">#REF!</definedName>
    <definedName name="FJ300_">#REF!</definedName>
    <definedName name="FJ32_" localSheetId="9">#REF!</definedName>
    <definedName name="FJ32_" localSheetId="12">#REF!</definedName>
    <definedName name="FJ32_" localSheetId="13">#REF!</definedName>
    <definedName name="FJ32_">#REF!</definedName>
    <definedName name="FJ40_" localSheetId="9">#REF!</definedName>
    <definedName name="FJ40_" localSheetId="12">#REF!</definedName>
    <definedName name="FJ40_" localSheetId="13">#REF!</definedName>
    <definedName name="FJ40_">#REF!</definedName>
    <definedName name="FJ50_" localSheetId="9">#REF!</definedName>
    <definedName name="FJ50_" localSheetId="12">#REF!</definedName>
    <definedName name="FJ50_" localSheetId="13">#REF!</definedName>
    <definedName name="FJ50_">#REF!</definedName>
    <definedName name="FJ65_" localSheetId="9">#REF!</definedName>
    <definedName name="FJ65_" localSheetId="12">#REF!</definedName>
    <definedName name="FJ65_" localSheetId="13">#REF!</definedName>
    <definedName name="FJ65_">#REF!</definedName>
    <definedName name="FJ80_" localSheetId="9">#REF!</definedName>
    <definedName name="FJ80_" localSheetId="12">#REF!</definedName>
    <definedName name="FJ80_" localSheetId="13">#REF!</definedName>
    <definedName name="FJ80_">#REF!</definedName>
    <definedName name="FJAM100" localSheetId="9">#REF!</definedName>
    <definedName name="FJAM100" localSheetId="12">#REF!</definedName>
    <definedName name="FJAM100" localSheetId="13">#REF!</definedName>
    <definedName name="FJAM100">#REF!</definedName>
    <definedName name="FJAM125" localSheetId="9">#REF!</definedName>
    <definedName name="FJAM125" localSheetId="12">#REF!</definedName>
    <definedName name="FJAM125" localSheetId="13">#REF!</definedName>
    <definedName name="FJAM125">#REF!</definedName>
    <definedName name="FJAM150" localSheetId="9">#REF!</definedName>
    <definedName name="FJAM150" localSheetId="12">#REF!</definedName>
    <definedName name="FJAM150" localSheetId="13">#REF!</definedName>
    <definedName name="FJAM150">#REF!</definedName>
    <definedName name="FJAM200" localSheetId="9">#REF!</definedName>
    <definedName name="FJAM200" localSheetId="12">#REF!</definedName>
    <definedName name="FJAM200" localSheetId="13">#REF!</definedName>
    <definedName name="FJAM200">#REF!</definedName>
    <definedName name="FJAM250" localSheetId="9">#REF!</definedName>
    <definedName name="FJAM250" localSheetId="12">#REF!</definedName>
    <definedName name="FJAM250" localSheetId="13">#REF!</definedName>
    <definedName name="FJAM250">#REF!</definedName>
    <definedName name="FJAM300" localSheetId="9">#REF!</definedName>
    <definedName name="FJAM300" localSheetId="12">#REF!</definedName>
    <definedName name="FJAM300" localSheetId="13">#REF!</definedName>
    <definedName name="FJAM300">#REF!</definedName>
    <definedName name="FJAM32" localSheetId="9">#REF!</definedName>
    <definedName name="FJAM32" localSheetId="12">#REF!</definedName>
    <definedName name="FJAM32" localSheetId="13">#REF!</definedName>
    <definedName name="FJAM32">#REF!</definedName>
    <definedName name="FJAM40" localSheetId="9">#REF!</definedName>
    <definedName name="FJAM40" localSheetId="12">#REF!</definedName>
    <definedName name="FJAM40" localSheetId="13">#REF!</definedName>
    <definedName name="FJAM40">#REF!</definedName>
    <definedName name="FJAM50" localSheetId="9">#REF!</definedName>
    <definedName name="FJAM50" localSheetId="12">#REF!</definedName>
    <definedName name="FJAM50" localSheetId="13">#REF!</definedName>
    <definedName name="FJAM50">#REF!</definedName>
    <definedName name="FJAM65" localSheetId="9">#REF!</definedName>
    <definedName name="FJAM65" localSheetId="12">#REF!</definedName>
    <definedName name="FJAM65" localSheetId="13">#REF!</definedName>
    <definedName name="FJAM65">#REF!</definedName>
    <definedName name="FJAM80" localSheetId="9">#REF!</definedName>
    <definedName name="FJAM80" localSheetId="12">#REF!</definedName>
    <definedName name="FJAM80" localSheetId="13">#REF!</definedName>
    <definedName name="FJAM80">#REF!</definedName>
    <definedName name="FJTZ100" localSheetId="9">#REF!</definedName>
    <definedName name="FJTZ100" localSheetId="12">#REF!</definedName>
    <definedName name="FJTZ100" localSheetId="13">#REF!</definedName>
    <definedName name="FJTZ100">#REF!</definedName>
    <definedName name="FJTZ125" localSheetId="9">#REF!</definedName>
    <definedName name="FJTZ125" localSheetId="12">#REF!</definedName>
    <definedName name="FJTZ125" localSheetId="13">#REF!</definedName>
    <definedName name="FJTZ125">#REF!</definedName>
    <definedName name="FJTZ150" localSheetId="9">#REF!</definedName>
    <definedName name="FJTZ150" localSheetId="12">#REF!</definedName>
    <definedName name="FJTZ150" localSheetId="13">#REF!</definedName>
    <definedName name="FJTZ150">#REF!</definedName>
    <definedName name="FJTZ200" localSheetId="9">#REF!</definedName>
    <definedName name="FJTZ200" localSheetId="12">#REF!</definedName>
    <definedName name="FJTZ200" localSheetId="13">#REF!</definedName>
    <definedName name="FJTZ200">#REF!</definedName>
    <definedName name="FJTZ250" localSheetId="9">#REF!</definedName>
    <definedName name="FJTZ250" localSheetId="12">#REF!</definedName>
    <definedName name="FJTZ250" localSheetId="13">#REF!</definedName>
    <definedName name="FJTZ250">#REF!</definedName>
    <definedName name="FJTZ300" localSheetId="9">#REF!</definedName>
    <definedName name="FJTZ300" localSheetId="12">#REF!</definedName>
    <definedName name="FJTZ300" localSheetId="13">#REF!</definedName>
    <definedName name="FJTZ300">#REF!</definedName>
    <definedName name="FJTZ32" localSheetId="9">#REF!</definedName>
    <definedName name="FJTZ32" localSheetId="12">#REF!</definedName>
    <definedName name="FJTZ32" localSheetId="13">#REF!</definedName>
    <definedName name="FJTZ32">#REF!</definedName>
    <definedName name="FJTZ40" localSheetId="9">#REF!</definedName>
    <definedName name="FJTZ40" localSheetId="12">#REF!</definedName>
    <definedName name="FJTZ40" localSheetId="13">#REF!</definedName>
    <definedName name="FJTZ40">#REF!</definedName>
    <definedName name="FJTZ50" localSheetId="9">#REF!</definedName>
    <definedName name="FJTZ50" localSheetId="12">#REF!</definedName>
    <definedName name="FJTZ50" localSheetId="13">#REF!</definedName>
    <definedName name="FJTZ50">#REF!</definedName>
    <definedName name="FJTZ65" localSheetId="9">#REF!</definedName>
    <definedName name="FJTZ65" localSheetId="12">#REF!</definedName>
    <definedName name="FJTZ65" localSheetId="13">#REF!</definedName>
    <definedName name="FJTZ65">#REF!</definedName>
    <definedName name="FJTZ80" localSheetId="9">#REF!</definedName>
    <definedName name="FJTZ80" localSheetId="12">#REF!</definedName>
    <definedName name="FJTZ80" localSheetId="13">#REF!</definedName>
    <definedName name="FJTZ80">#REF!</definedName>
    <definedName name="FJX" localSheetId="9">#REF!</definedName>
    <definedName name="FJX" localSheetId="12">#REF!</definedName>
    <definedName name="FJX" localSheetId="14">#REF!</definedName>
    <definedName name="FJX" localSheetId="11">#REF!</definedName>
    <definedName name="FJX" localSheetId="10">#REF!</definedName>
    <definedName name="FJX" localSheetId="7">#REF!</definedName>
    <definedName name="FJX" localSheetId="8">#REF!</definedName>
    <definedName name="FJX" localSheetId="13">#REF!</definedName>
    <definedName name="FJX">#REF!</definedName>
    <definedName name="FK">HSD!$N$4</definedName>
    <definedName name="fkieifi">#REF!</definedName>
    <definedName name="fkoiieifd">#REF!</definedName>
    <definedName name="fkx" localSheetId="9">#REF!</definedName>
    <definedName name="fkx" localSheetId="12">#REF!</definedName>
    <definedName name="fkx" localSheetId="14">#REF!</definedName>
    <definedName name="fkx" localSheetId="11">#REF!</definedName>
    <definedName name="fkx" localSheetId="10">#REF!</definedName>
    <definedName name="fkx" localSheetId="7">#REF!</definedName>
    <definedName name="fkx" localSheetId="8">#REF!</definedName>
    <definedName name="fkx" localSheetId="13">#REF!</definedName>
    <definedName name="fkx">#REF!</definedName>
    <definedName name="flang100">#REF!</definedName>
    <definedName name="flang50" localSheetId="9">#REF!</definedName>
    <definedName name="flang50" localSheetId="12">#REF!</definedName>
    <definedName name="flang50" localSheetId="13">#REF!</definedName>
    <definedName name="flang50">#REF!</definedName>
    <definedName name="flange_75">#REF!</definedName>
    <definedName name="flange100">#REF!</definedName>
    <definedName name="flange150">#REF!</definedName>
    <definedName name="flange200">#REF!</definedName>
    <definedName name="flange250" localSheetId="9">#REF!</definedName>
    <definedName name="flange250" localSheetId="12">#REF!</definedName>
    <definedName name="flange250" localSheetId="13">#REF!</definedName>
    <definedName name="flange250">#REF!</definedName>
    <definedName name="flange3000">#REF!</definedName>
    <definedName name="flange50">#REF!</definedName>
    <definedName name="flange75">#REF!</definedName>
    <definedName name="flangespigot200">#REF!</definedName>
    <definedName name="flangespigot250">#REF!</definedName>
    <definedName name="flangespigot50">#REF!</definedName>
    <definedName name="flangespigot75">#REF!</definedName>
    <definedName name="flangespigotpvc100">#REF!</definedName>
    <definedName name="flangespigotpvc150">#REF!</definedName>
    <definedName name="flapv">#REF!</definedName>
    <definedName name="flapvalve">#REF!</definedName>
    <definedName name="flashing">#REF!</definedName>
    <definedName name="flat" localSheetId="9">#REF!</definedName>
    <definedName name="flat" localSheetId="12">#REF!</definedName>
    <definedName name="flat" localSheetId="13">#REF!</definedName>
    <definedName name="flat">#REF!</definedName>
    <definedName name="Flat.Bed.Truck" localSheetId="9">#REF!</definedName>
    <definedName name="Flat.Bed.Truck" localSheetId="12">#REF!</definedName>
    <definedName name="Flat.Bed.Truck" localSheetId="13">#REF!</definedName>
    <definedName name="Flat.Bed.Truck">#REF!</definedName>
    <definedName name="Flat_Bed_Truck">#REF!</definedName>
    <definedName name="FLATBEDTRUCK" localSheetId="9">#REF!</definedName>
    <definedName name="FLATBEDTRUCK" localSheetId="12">#REF!</definedName>
    <definedName name="FLATBEDTRUCK" localSheetId="14">#REF!</definedName>
    <definedName name="FLATBEDTRUCK" localSheetId="11">#REF!</definedName>
    <definedName name="FLATBEDTRUCK" localSheetId="10">#REF!</definedName>
    <definedName name="FLATBEDTRUCK" localSheetId="7">#REF!</definedName>
    <definedName name="FLATBEDTRUCK" localSheetId="8">#REF!</definedName>
    <definedName name="FLATBEDTRUCK" localSheetId="13">#REF!</definedName>
    <definedName name="FLATBEDTRUCK">#REF!</definedName>
    <definedName name="flatbtruck" localSheetId="9">#REF!</definedName>
    <definedName name="flatbtruck" localSheetId="12">#REF!</definedName>
    <definedName name="flatbtruck" localSheetId="13">#REF!</definedName>
    <definedName name="flatbtruck">#REF!</definedName>
    <definedName name="flens" localSheetId="9">#REF!</definedName>
    <definedName name="flens" localSheetId="12">#REF!</definedName>
    <definedName name="flens" localSheetId="13">#REF!</definedName>
    <definedName name="flens">#REF!</definedName>
    <definedName name="flexb" localSheetId="9">#REF!</definedName>
    <definedName name="flexb" localSheetId="12">#REF!</definedName>
    <definedName name="flexb" localSheetId="13">#REF!</definedName>
    <definedName name="flexb">#REF!</definedName>
    <definedName name="flexiblejoint100" localSheetId="9">#REF!</definedName>
    <definedName name="flexiblejoint100" localSheetId="12">#REF!</definedName>
    <definedName name="flexiblejoint100" localSheetId="13">#REF!</definedName>
    <definedName name="flexiblejoint100">#REF!</definedName>
    <definedName name="flmh400" localSheetId="9">#REF!</definedName>
    <definedName name="flmh400" localSheetId="12">#REF!</definedName>
    <definedName name="flmh400" localSheetId="13">#REF!</definedName>
    <definedName name="flmh400">#REF!</definedName>
    <definedName name="Float" localSheetId="9">#REF!</definedName>
    <definedName name="Float" localSheetId="12">#REF!</definedName>
    <definedName name="Float" localSheetId="13">#REF!</definedName>
    <definedName name="Float">#REF!</definedName>
    <definedName name="floatvalve100">#REF!</definedName>
    <definedName name="floieodjf">#REF!</definedName>
    <definedName name="floioidife">#REF!</definedName>
    <definedName name="floor_deck" localSheetId="9">#REF!</definedName>
    <definedName name="floor_deck" localSheetId="12">#REF!</definedName>
    <definedName name="floor_deck" localSheetId="13">#REF!</definedName>
    <definedName name="floor_deck">#REF!</definedName>
    <definedName name="Floor_drain_plastik_biasa">#REF!</definedName>
    <definedName name="Floor_drain50">#REF!</definedName>
    <definedName name="floordrain">#REF!</definedName>
    <definedName name="floordrainplastik">#REF!</definedName>
    <definedName name="floorhard" localSheetId="9">#REF!</definedName>
    <definedName name="floorhard" localSheetId="12">#REF!</definedName>
    <definedName name="floorhard" localSheetId="13">#REF!</definedName>
    <definedName name="floorhard">#REF!</definedName>
    <definedName name="floorhardener">#REF!</definedName>
    <definedName name="flow_switch">#REF!</definedName>
    <definedName name="FLR" localSheetId="9">#REF!</definedName>
    <definedName name="FLR" localSheetId="12">#REF!</definedName>
    <definedName name="FLR" localSheetId="13">#REF!</definedName>
    <definedName name="FLR">#REF!</definedName>
    <definedName name="fls" localSheetId="9">#REF!</definedName>
    <definedName name="fls" localSheetId="12">#REF!</definedName>
    <definedName name="fls" localSheetId="13">#REF!</definedName>
    <definedName name="fls">#REF!</definedName>
    <definedName name="FLS10K100" localSheetId="9">#REF!</definedName>
    <definedName name="FLS10K100" localSheetId="12">#REF!</definedName>
    <definedName name="FLS10K100" localSheetId="13">#REF!</definedName>
    <definedName name="FLS10K100">#REF!</definedName>
    <definedName name="FLS10K125" localSheetId="9">#REF!</definedName>
    <definedName name="FLS10K125" localSheetId="12">#REF!</definedName>
    <definedName name="FLS10K125" localSheetId="13">#REF!</definedName>
    <definedName name="FLS10K125">#REF!</definedName>
    <definedName name="FLS10K15" localSheetId="9">#REF!</definedName>
    <definedName name="FLS10K15" localSheetId="12">#REF!</definedName>
    <definedName name="FLS10K15" localSheetId="13">#REF!</definedName>
    <definedName name="FLS10K15">#REF!</definedName>
    <definedName name="FLS10K150" localSheetId="9">#REF!</definedName>
    <definedName name="FLS10K150" localSheetId="12">#REF!</definedName>
    <definedName name="FLS10K150" localSheetId="13">#REF!</definedName>
    <definedName name="FLS10K150">#REF!</definedName>
    <definedName name="FLS10K20" localSheetId="9">#REF!</definedName>
    <definedName name="FLS10K20" localSheetId="12">#REF!</definedName>
    <definedName name="FLS10K20" localSheetId="13">#REF!</definedName>
    <definedName name="FLS10K20">#REF!</definedName>
    <definedName name="FLS10K200" localSheetId="9">#REF!</definedName>
    <definedName name="FLS10K200" localSheetId="12">#REF!</definedName>
    <definedName name="FLS10K200" localSheetId="13">#REF!</definedName>
    <definedName name="FLS10K200">#REF!</definedName>
    <definedName name="FLS10K25" localSheetId="9">#REF!</definedName>
    <definedName name="FLS10K25" localSheetId="12">#REF!</definedName>
    <definedName name="FLS10K25" localSheetId="13">#REF!</definedName>
    <definedName name="FLS10K25">#REF!</definedName>
    <definedName name="FLS10K250" localSheetId="9">#REF!</definedName>
    <definedName name="FLS10K250" localSheetId="12">#REF!</definedName>
    <definedName name="FLS10K250" localSheetId="13">#REF!</definedName>
    <definedName name="FLS10K250">#REF!</definedName>
    <definedName name="FLS10K300" localSheetId="9">#REF!</definedName>
    <definedName name="FLS10K300" localSheetId="12">#REF!</definedName>
    <definedName name="FLS10K300" localSheetId="13">#REF!</definedName>
    <definedName name="FLS10K300">#REF!</definedName>
    <definedName name="FLS10K32" localSheetId="9">#REF!</definedName>
    <definedName name="FLS10K32" localSheetId="12">#REF!</definedName>
    <definedName name="FLS10K32" localSheetId="13">#REF!</definedName>
    <definedName name="FLS10K32">#REF!</definedName>
    <definedName name="FLS10K350" localSheetId="9">#REF!</definedName>
    <definedName name="FLS10K350" localSheetId="12">#REF!</definedName>
    <definedName name="FLS10K350" localSheetId="13">#REF!</definedName>
    <definedName name="FLS10K350">#REF!</definedName>
    <definedName name="FLS10K40" localSheetId="9">#REF!</definedName>
    <definedName name="FLS10K40" localSheetId="12">#REF!</definedName>
    <definedName name="FLS10K40" localSheetId="13">#REF!</definedName>
    <definedName name="FLS10K40">#REF!</definedName>
    <definedName name="FLS10K400" localSheetId="9">#REF!</definedName>
    <definedName name="FLS10K400" localSheetId="12">#REF!</definedName>
    <definedName name="FLS10K400" localSheetId="13">#REF!</definedName>
    <definedName name="FLS10K400">#REF!</definedName>
    <definedName name="FLS10K50" localSheetId="9">#REF!</definedName>
    <definedName name="FLS10K50" localSheetId="12">#REF!</definedName>
    <definedName name="FLS10K50" localSheetId="13">#REF!</definedName>
    <definedName name="FLS10K50">#REF!</definedName>
    <definedName name="FLS10K65" localSheetId="9">#REF!</definedName>
    <definedName name="FLS10K65" localSheetId="12">#REF!</definedName>
    <definedName name="FLS10K65" localSheetId="13">#REF!</definedName>
    <definedName name="FLS10K65">#REF!</definedName>
    <definedName name="FLS10K80" localSheetId="9">#REF!</definedName>
    <definedName name="FLS10K80" localSheetId="12">#REF!</definedName>
    <definedName name="FLS10K80" localSheetId="13">#REF!</definedName>
    <definedName name="FLS10K80">#REF!</definedName>
    <definedName name="FLSPOT100" localSheetId="9">#REF!</definedName>
    <definedName name="FLSPOT100" localSheetId="12">#REF!</definedName>
    <definedName name="FLSPOT100" localSheetId="13">#REF!</definedName>
    <definedName name="FLSPOT100">#REF!</definedName>
    <definedName name="FLSPOT150" localSheetId="9">#REF!</definedName>
    <definedName name="FLSPOT150" localSheetId="12">#REF!</definedName>
    <definedName name="FLSPOT150" localSheetId="13">#REF!</definedName>
    <definedName name="FLSPOT150">#REF!</definedName>
    <definedName name="FLSPOT65" localSheetId="9">#REF!</definedName>
    <definedName name="FLSPOT65" localSheetId="12">#REF!</definedName>
    <definedName name="FLSPOT65" localSheetId="13">#REF!</definedName>
    <definedName name="FLSPOT65">#REF!</definedName>
    <definedName name="FLSPOT80" localSheetId="9">#REF!</definedName>
    <definedName name="FLSPOT80" localSheetId="12">#REF!</definedName>
    <definedName name="FLSPOT80" localSheetId="13">#REF!</definedName>
    <definedName name="FLSPOT80">#REF!</definedName>
    <definedName name="FLTKK100" localSheetId="9">#REF!</definedName>
    <definedName name="FLTKK100" localSheetId="12">#REF!</definedName>
    <definedName name="FLTKK100" localSheetId="13">#REF!</definedName>
    <definedName name="FLTKK100">#REF!</definedName>
    <definedName name="FLTKK25" localSheetId="9">#REF!</definedName>
    <definedName name="FLTKK25" localSheetId="12">#REF!</definedName>
    <definedName name="FLTKK25" localSheetId="13">#REF!</definedName>
    <definedName name="FLTKK25">#REF!</definedName>
    <definedName name="FLTKK40" localSheetId="9">#REF!</definedName>
    <definedName name="FLTKK40" localSheetId="12">#REF!</definedName>
    <definedName name="FLTKK40" localSheetId="13">#REF!</definedName>
    <definedName name="FLTKK40">#REF!</definedName>
    <definedName name="FLTKK50" localSheetId="9">#REF!</definedName>
    <definedName name="FLTKK50" localSheetId="12">#REF!</definedName>
    <definedName name="FLTKK50" localSheetId="13">#REF!</definedName>
    <definedName name="FLTKK50">#REF!</definedName>
    <definedName name="FLTKK65" localSheetId="9">#REF!</definedName>
    <definedName name="FLTKK65" localSheetId="12">#REF!</definedName>
    <definedName name="FLTKK65" localSheetId="13">#REF!</definedName>
    <definedName name="FLTKK65">#REF!</definedName>
    <definedName name="FLTKK80" localSheetId="9">#REF!</definedName>
    <definedName name="FLTKK80" localSheetId="12">#REF!</definedName>
    <definedName name="FLTKK80" localSheetId="13">#REF!</definedName>
    <definedName name="FLTKK80">#REF!</definedName>
    <definedName name="FLTKKK100" localSheetId="9">#REF!</definedName>
    <definedName name="FLTKKK100" localSheetId="12">#REF!</definedName>
    <definedName name="FLTKKK100" localSheetId="13">#REF!</definedName>
    <definedName name="FLTKKK100">#REF!</definedName>
    <definedName name="FLTKKK25" localSheetId="9">#REF!</definedName>
    <definedName name="FLTKKK25" localSheetId="12">#REF!</definedName>
    <definedName name="FLTKKK25" localSheetId="13">#REF!</definedName>
    <definedName name="FLTKKK25">#REF!</definedName>
    <definedName name="FLTKKK40" localSheetId="9">#REF!</definedName>
    <definedName name="FLTKKK40" localSheetId="12">#REF!</definedName>
    <definedName name="FLTKKK40" localSheetId="13">#REF!</definedName>
    <definedName name="FLTKKK40">#REF!</definedName>
    <definedName name="FLTKKK50" localSheetId="9">#REF!</definedName>
    <definedName name="FLTKKK50" localSheetId="12">#REF!</definedName>
    <definedName name="FLTKKK50" localSheetId="13">#REF!</definedName>
    <definedName name="FLTKKK50">#REF!</definedName>
    <definedName name="FLTKKK65" localSheetId="9">#REF!</definedName>
    <definedName name="FLTKKK65" localSheetId="12">#REF!</definedName>
    <definedName name="FLTKKK65" localSheetId="13">#REF!</definedName>
    <definedName name="FLTKKK65">#REF!</definedName>
    <definedName name="FLTKKK80" localSheetId="9">#REF!</definedName>
    <definedName name="FLTKKK80" localSheetId="12">#REF!</definedName>
    <definedName name="FLTKKK80" localSheetId="13">#REF!</definedName>
    <definedName name="FLTKKK80">#REF!</definedName>
    <definedName name="FLTON100" localSheetId="9">#REF!</definedName>
    <definedName name="FLTON100" localSheetId="12">#REF!</definedName>
    <definedName name="FLTON100" localSheetId="13">#REF!</definedName>
    <definedName name="FLTON100">#REF!</definedName>
    <definedName name="FLTON25" localSheetId="9">#REF!</definedName>
    <definedName name="FLTON25" localSheetId="12">#REF!</definedName>
    <definedName name="FLTON25" localSheetId="13">#REF!</definedName>
    <definedName name="FLTON25">#REF!</definedName>
    <definedName name="FLTON40" localSheetId="9">#REF!</definedName>
    <definedName name="FLTON40" localSheetId="12">#REF!</definedName>
    <definedName name="FLTON40" localSheetId="13">#REF!</definedName>
    <definedName name="FLTON40">#REF!</definedName>
    <definedName name="FLTON50" localSheetId="9">#REF!</definedName>
    <definedName name="FLTON50" localSheetId="12">#REF!</definedName>
    <definedName name="FLTON50" localSheetId="13">#REF!</definedName>
    <definedName name="FLTON50">#REF!</definedName>
    <definedName name="FLTON65" localSheetId="9">#REF!</definedName>
    <definedName name="FLTON65" localSheetId="12">#REF!</definedName>
    <definedName name="FLTON65" localSheetId="13">#REF!</definedName>
    <definedName name="FLTON65">#REF!</definedName>
    <definedName name="FLTON80" localSheetId="9">#REF!</definedName>
    <definedName name="FLTON80" localSheetId="12">#REF!</definedName>
    <definedName name="FLTON80" localSheetId="13">#REF!</definedName>
    <definedName name="FLTON80">#REF!</definedName>
    <definedName name="FLTYT100" localSheetId="9">#REF!</definedName>
    <definedName name="FLTYT100" localSheetId="12">#REF!</definedName>
    <definedName name="FLTYT100" localSheetId="13">#REF!</definedName>
    <definedName name="FLTYT100">#REF!</definedName>
    <definedName name="FLTYT25" localSheetId="9">#REF!</definedName>
    <definedName name="FLTYT25" localSheetId="12">#REF!</definedName>
    <definedName name="FLTYT25" localSheetId="13">#REF!</definedName>
    <definedName name="FLTYT25">#REF!</definedName>
    <definedName name="FLTYT40" localSheetId="9">#REF!</definedName>
    <definedName name="FLTYT40" localSheetId="12">#REF!</definedName>
    <definedName name="FLTYT40" localSheetId="13">#REF!</definedName>
    <definedName name="FLTYT40">#REF!</definedName>
    <definedName name="FLTYT50" localSheetId="9">#REF!</definedName>
    <definedName name="FLTYT50" localSheetId="12">#REF!</definedName>
    <definedName name="FLTYT50" localSheetId="13">#REF!</definedName>
    <definedName name="FLTYT50">#REF!</definedName>
    <definedName name="FLTYT65" localSheetId="9">#REF!</definedName>
    <definedName name="FLTYT65" localSheetId="12">#REF!</definedName>
    <definedName name="FLTYT65" localSheetId="13">#REF!</definedName>
    <definedName name="FLTYT65">#REF!</definedName>
    <definedName name="FLTYT80" localSheetId="9">#REF!</definedName>
    <definedName name="FLTYT80" localSheetId="12">#REF!</definedName>
    <definedName name="FLTYT80" localSheetId="13">#REF!</definedName>
    <definedName name="FLTYT80">#REF!</definedName>
    <definedName name="flushbolt" localSheetId="9">#REF!</definedName>
    <definedName name="flushbolt" localSheetId="12">#REF!</definedName>
    <definedName name="flushbolt" localSheetId="13">#REF!</definedName>
    <definedName name="flushbolt">#REF!</definedName>
    <definedName name="FLUSHING">#REF!</definedName>
    <definedName name="flushing100">#REF!</definedName>
    <definedName name="flushing150">#REF!</definedName>
    <definedName name="flushing200">#REF!</definedName>
    <definedName name="flushing250">#REF!</definedName>
    <definedName name="flushing300">#REF!</definedName>
    <definedName name="flushing75">#REF!</definedName>
    <definedName name="flx" localSheetId="9">#REF!</definedName>
    <definedName name="flx" localSheetId="12">#REF!</definedName>
    <definedName name="flx" localSheetId="14">#REF!</definedName>
    <definedName name="flx" localSheetId="11">#REF!</definedName>
    <definedName name="flx" localSheetId="10">#REF!</definedName>
    <definedName name="flx" localSheetId="7">#REF!</definedName>
    <definedName name="flx" localSheetId="8">#REF!</definedName>
    <definedName name="flx" localSheetId="13">#REF!</definedName>
    <definedName name="flx">#REF!</definedName>
    <definedName name="FM" localSheetId="9">#REF!</definedName>
    <definedName name="FM" localSheetId="12">#REF!</definedName>
    <definedName name="FM" localSheetId="13">#REF!</definedName>
    <definedName name="FM">#REF!</definedName>
    <definedName name="fmixer" localSheetId="9">#REF!</definedName>
    <definedName name="fmixer" localSheetId="12">#REF!</definedName>
    <definedName name="fmixer" localSheetId="13">#REF!</definedName>
    <definedName name="fmixer">#REF!</definedName>
    <definedName name="FO" localSheetId="9">#REF!</definedName>
    <definedName name="FO" localSheetId="12">#REF!</definedName>
    <definedName name="FO" localSheetId="14">#REF!</definedName>
    <definedName name="FO" localSheetId="11">#REF!</definedName>
    <definedName name="FO" localSheetId="10">#REF!</definedName>
    <definedName name="FO" localSheetId="7">#REF!</definedName>
    <definedName name="FO" localSheetId="8">#REF!</definedName>
    <definedName name="FO" localSheetId="13">#REF!</definedName>
    <definedName name="FO">#REF!</definedName>
    <definedName name="FO_6" localSheetId="9">#REF!</definedName>
    <definedName name="FO_6" localSheetId="12">#REF!</definedName>
    <definedName name="FO_6" localSheetId="13">#REF!</definedName>
    <definedName name="FO_6">#REF!</definedName>
    <definedName name="FOEA">#REF!</definedName>
    <definedName name="FOOT" localSheetId="9">#REF!</definedName>
    <definedName name="FOOT" localSheetId="12">#REF!</definedName>
    <definedName name="FOOT" localSheetId="14">#REF!</definedName>
    <definedName name="FOOT" localSheetId="11">#REF!</definedName>
    <definedName name="FOOT" localSheetId="10">#REF!</definedName>
    <definedName name="FOOT" localSheetId="7">#REF!</definedName>
    <definedName name="FOOT" localSheetId="8">#REF!</definedName>
    <definedName name="FOOT" localSheetId="13">#REF!</definedName>
    <definedName name="FOOT">#REF!</definedName>
    <definedName name="FOOTER" localSheetId="9">#REF!</definedName>
    <definedName name="FOOTER" localSheetId="12">#REF!</definedName>
    <definedName name="FOOTER" localSheetId="14">#REF!</definedName>
    <definedName name="FOOTER" localSheetId="11">#REF!</definedName>
    <definedName name="FOOTER" localSheetId="10">#REF!</definedName>
    <definedName name="FOOTER" localSheetId="7">#REF!</definedName>
    <definedName name="FOOTER" localSheetId="8">#REF!</definedName>
    <definedName name="FOOTER" localSheetId="13">#REF!</definedName>
    <definedName name="FOOTER">#REF!</definedName>
    <definedName name="footvalve100" localSheetId="9">#REF!</definedName>
    <definedName name="footvalve100" localSheetId="12">#REF!</definedName>
    <definedName name="footvalve100" localSheetId="13">#REF!</definedName>
    <definedName name="footvalve100">#REF!</definedName>
    <definedName name="FOR" localSheetId="9">#REF!</definedName>
    <definedName name="FOR" localSheetId="12">#REF!</definedName>
    <definedName name="FOR" localSheetId="14">#REF!</definedName>
    <definedName name="FOR" localSheetId="11">#REF!</definedName>
    <definedName name="FOR" localSheetId="10">#REF!</definedName>
    <definedName name="FOR" localSheetId="7">#REF!</definedName>
    <definedName name="FOR" localSheetId="8">#REF!</definedName>
    <definedName name="FOR" localSheetId="13">#REF!</definedName>
    <definedName name="FOR">#REF!</definedName>
    <definedName name="FOR_6" localSheetId="9">#REF!</definedName>
    <definedName name="FOR_6" localSheetId="12">#REF!</definedName>
    <definedName name="FOR_6" localSheetId="13">#REF!</definedName>
    <definedName name="FOR_6">#REF!</definedName>
    <definedName name="fore">#REF!</definedName>
    <definedName name="Forklif">#REF!</definedName>
    <definedName name="FORM" localSheetId="9">#REF!</definedName>
    <definedName name="FORM" localSheetId="12">#REF!</definedName>
    <definedName name="FORM" localSheetId="14">#REF!</definedName>
    <definedName name="FORM" localSheetId="11">#REF!</definedName>
    <definedName name="FORM" localSheetId="10">#REF!</definedName>
    <definedName name="FORM" localSheetId="7">#REF!</definedName>
    <definedName name="FORM" localSheetId="8">#REF!</definedName>
    <definedName name="FORM" localSheetId="13">#REF!</definedName>
    <definedName name="form">#REF!</definedName>
    <definedName name="FORM_6">#REF!</definedName>
    <definedName name="form_k" localSheetId="9">#REF!</definedName>
    <definedName name="form_k" localSheetId="12">#REF!</definedName>
    <definedName name="form_k" localSheetId="13">#REF!</definedName>
    <definedName name="form_k">#REF!</definedName>
    <definedName name="form01211" localSheetId="9">#REF!</definedName>
    <definedName name="form01211" localSheetId="12">#REF!</definedName>
    <definedName name="form01211" localSheetId="13">#REF!</definedName>
    <definedName name="form01211">#REF!</definedName>
    <definedName name="FORM101" localSheetId="9">#REF!</definedName>
    <definedName name="FORM101" localSheetId="12">#REF!</definedName>
    <definedName name="FORM101" localSheetId="14">#REF!</definedName>
    <definedName name="FORM101" localSheetId="11">#REF!</definedName>
    <definedName name="FORM101" localSheetId="10">#REF!</definedName>
    <definedName name="FORM101" localSheetId="7">#REF!</definedName>
    <definedName name="FORM101" localSheetId="8">#REF!</definedName>
    <definedName name="FORM101" localSheetId="13">#REF!</definedName>
    <definedName name="FORM101">#REF!</definedName>
    <definedName name="FORM1011" localSheetId="9">#REF!</definedName>
    <definedName name="FORM1011" localSheetId="12">#REF!</definedName>
    <definedName name="FORM1011" localSheetId="14">#REF!</definedName>
    <definedName name="FORM1011" localSheetId="11">#REF!</definedName>
    <definedName name="FORM1011" localSheetId="10">#REF!</definedName>
    <definedName name="FORM1011" localSheetId="7">#REF!</definedName>
    <definedName name="FORM1011" localSheetId="8">#REF!</definedName>
    <definedName name="FORM1011" localSheetId="13">#REF!</definedName>
    <definedName name="FORM1011">#REF!</definedName>
    <definedName name="FORM1012" localSheetId="9">#REF!</definedName>
    <definedName name="FORM1012" localSheetId="12">#REF!</definedName>
    <definedName name="FORM1012" localSheetId="14">#REF!</definedName>
    <definedName name="FORM1012" localSheetId="11">#REF!</definedName>
    <definedName name="FORM1012" localSheetId="10">#REF!</definedName>
    <definedName name="FORM1012" localSheetId="7">#REF!</definedName>
    <definedName name="FORM1012" localSheetId="8">#REF!</definedName>
    <definedName name="FORM1012" localSheetId="13">#REF!</definedName>
    <definedName name="FORM1012">#REF!</definedName>
    <definedName name="FORM1013" localSheetId="9">#REF!</definedName>
    <definedName name="FORM1013" localSheetId="12">#REF!</definedName>
    <definedName name="FORM1013" localSheetId="14">#REF!</definedName>
    <definedName name="FORM1013" localSheetId="11">#REF!</definedName>
    <definedName name="FORM1013" localSheetId="10">#REF!</definedName>
    <definedName name="FORM1013" localSheetId="7">#REF!</definedName>
    <definedName name="FORM1013" localSheetId="8">#REF!</definedName>
    <definedName name="FORM1013" localSheetId="13">#REF!</definedName>
    <definedName name="FORM1013">#REF!</definedName>
    <definedName name="FORM1014" localSheetId="9">#REF!</definedName>
    <definedName name="FORM1014" localSheetId="12">#REF!</definedName>
    <definedName name="FORM1014" localSheetId="14">#REF!</definedName>
    <definedName name="FORM1014" localSheetId="11">#REF!</definedName>
    <definedName name="FORM1014" localSheetId="10">#REF!</definedName>
    <definedName name="FORM1014" localSheetId="7">#REF!</definedName>
    <definedName name="FORM1014" localSheetId="8">#REF!</definedName>
    <definedName name="FORM1014" localSheetId="13">#REF!</definedName>
    <definedName name="FORM1014">#REF!</definedName>
    <definedName name="FORM1015" localSheetId="9">#REF!</definedName>
    <definedName name="FORM1015" localSheetId="12">#REF!</definedName>
    <definedName name="FORM1015" localSheetId="14">#REF!</definedName>
    <definedName name="FORM1015" localSheetId="11">#REF!</definedName>
    <definedName name="FORM1015" localSheetId="10">#REF!</definedName>
    <definedName name="FORM1015" localSheetId="7">#REF!</definedName>
    <definedName name="FORM1015" localSheetId="8">#REF!</definedName>
    <definedName name="FORM1015" localSheetId="13">#REF!</definedName>
    <definedName name="FORM1015">#REF!</definedName>
    <definedName name="FORM1016" localSheetId="9">#REF!</definedName>
    <definedName name="FORM1016" localSheetId="12">#REF!</definedName>
    <definedName name="FORM1016" localSheetId="13">#REF!</definedName>
    <definedName name="FORM1016">#REF!</definedName>
    <definedName name="FORM1021" localSheetId="9">#REF!</definedName>
    <definedName name="FORM1021" localSheetId="12">#REF!</definedName>
    <definedName name="FORM1021" localSheetId="14">#REF!</definedName>
    <definedName name="FORM1021" localSheetId="11">#REF!</definedName>
    <definedName name="FORM1021" localSheetId="10">#REF!</definedName>
    <definedName name="FORM1021" localSheetId="7">#REF!</definedName>
    <definedName name="FORM1021" localSheetId="8">#REF!</definedName>
    <definedName name="FORM1021" localSheetId="13">#REF!</definedName>
    <definedName name="FORM1021">#REF!</definedName>
    <definedName name="FORM1022" localSheetId="9">#REF!</definedName>
    <definedName name="FORM1022" localSheetId="12">#REF!</definedName>
    <definedName name="FORM1022" localSheetId="14">#REF!</definedName>
    <definedName name="FORM1022" localSheetId="11">#REF!</definedName>
    <definedName name="FORM1022" localSheetId="10">#REF!</definedName>
    <definedName name="FORM1022" localSheetId="7">#REF!</definedName>
    <definedName name="FORM1022" localSheetId="8">#REF!</definedName>
    <definedName name="FORM1022" localSheetId="13">#REF!</definedName>
    <definedName name="FORM1022">#REF!</definedName>
    <definedName name="FORM1031" localSheetId="9">#REF!</definedName>
    <definedName name="FORM1031" localSheetId="12">#REF!</definedName>
    <definedName name="FORM1031" localSheetId="14">#REF!</definedName>
    <definedName name="FORM1031" localSheetId="11">#REF!</definedName>
    <definedName name="FORM1031" localSheetId="10">#REF!</definedName>
    <definedName name="FORM1031" localSheetId="7">#REF!</definedName>
    <definedName name="FORM1031" localSheetId="8">#REF!</definedName>
    <definedName name="FORM1031" localSheetId="13">#REF!</definedName>
    <definedName name="FORM1031">#REF!</definedName>
    <definedName name="FORM1032" localSheetId="9">#REF!</definedName>
    <definedName name="FORM1032" localSheetId="12">#REF!</definedName>
    <definedName name="FORM1032" localSheetId="14">#REF!</definedName>
    <definedName name="FORM1032" localSheetId="11">#REF!</definedName>
    <definedName name="FORM1032" localSheetId="10">#REF!</definedName>
    <definedName name="FORM1032" localSheetId="7">#REF!</definedName>
    <definedName name="FORM1032" localSheetId="8">#REF!</definedName>
    <definedName name="FORM1032" localSheetId="13">#REF!</definedName>
    <definedName name="FORM1032">#REF!</definedName>
    <definedName name="FORM1041" localSheetId="9">#REF!</definedName>
    <definedName name="FORM1041" localSheetId="12">#REF!</definedName>
    <definedName name="FORM1041" localSheetId="14">#REF!</definedName>
    <definedName name="FORM1041" localSheetId="11">#REF!</definedName>
    <definedName name="FORM1041" localSheetId="10">#REF!</definedName>
    <definedName name="FORM1041" localSheetId="7">#REF!</definedName>
    <definedName name="FORM1041" localSheetId="8">#REF!</definedName>
    <definedName name="FORM1041" localSheetId="13">#REF!</definedName>
    <definedName name="FORM1041">#REF!</definedName>
    <definedName name="FORM1042" localSheetId="9">#REF!</definedName>
    <definedName name="FORM1042" localSheetId="12">#REF!</definedName>
    <definedName name="FORM1042" localSheetId="14">#REF!</definedName>
    <definedName name="FORM1042" localSheetId="11">#REF!</definedName>
    <definedName name="FORM1042" localSheetId="10">#REF!</definedName>
    <definedName name="FORM1042" localSheetId="7">#REF!</definedName>
    <definedName name="FORM1042" localSheetId="8">#REF!</definedName>
    <definedName name="FORM1042" localSheetId="13">#REF!</definedName>
    <definedName name="FORM1042">#REF!</definedName>
    <definedName name="form125633">#REF!</definedName>
    <definedName name="FORM200000">#REF!</definedName>
    <definedName name="FORM21" localSheetId="9">#REF!</definedName>
    <definedName name="FORM21" localSheetId="12">#REF!</definedName>
    <definedName name="FORM21" localSheetId="14">#REF!</definedName>
    <definedName name="FORM21" localSheetId="11">#REF!</definedName>
    <definedName name="FORM21" localSheetId="10">#REF!</definedName>
    <definedName name="FORM21" localSheetId="7">#REF!</definedName>
    <definedName name="FORM21" localSheetId="8">#REF!</definedName>
    <definedName name="FORM21" localSheetId="13">#REF!</definedName>
    <definedName name="FORM21">#REF!</definedName>
    <definedName name="form2121k">#REF!</definedName>
    <definedName name="FORM22E" localSheetId="9">#REF!</definedName>
    <definedName name="FORM22E" localSheetId="12">#REF!</definedName>
    <definedName name="FORM22E" localSheetId="14">#REF!</definedName>
    <definedName name="FORM22E" localSheetId="11">#REF!</definedName>
    <definedName name="FORM22E" localSheetId="10">#REF!</definedName>
    <definedName name="FORM22E" localSheetId="7">#REF!</definedName>
    <definedName name="FORM22E" localSheetId="8">#REF!</definedName>
    <definedName name="FORM22E" localSheetId="13">#REF!</definedName>
    <definedName name="FORM22E">#REF!</definedName>
    <definedName name="FORM22L" localSheetId="9">#REF!</definedName>
    <definedName name="FORM22L" localSheetId="12">#REF!</definedName>
    <definedName name="FORM22L" localSheetId="14">#REF!</definedName>
    <definedName name="FORM22L" localSheetId="11">#REF!</definedName>
    <definedName name="FORM22L" localSheetId="10">#REF!</definedName>
    <definedName name="FORM22L" localSheetId="7">#REF!</definedName>
    <definedName name="FORM22L" localSheetId="8">#REF!</definedName>
    <definedName name="FORM22L" localSheetId="13">#REF!</definedName>
    <definedName name="FORM22L">#REF!</definedName>
    <definedName name="FORM230">#REF!</definedName>
    <definedName name="FORM231" localSheetId="9">#REF!</definedName>
    <definedName name="FORM231" localSheetId="12">#REF!</definedName>
    <definedName name="FORM231" localSheetId="14">#REF!</definedName>
    <definedName name="FORM231" localSheetId="11">#REF!</definedName>
    <definedName name="FORM231" localSheetId="10">#REF!</definedName>
    <definedName name="FORM231" localSheetId="7">#REF!</definedName>
    <definedName name="FORM231" localSheetId="8">#REF!</definedName>
    <definedName name="FORM231" localSheetId="13">#REF!</definedName>
    <definedName name="FORM231">#REF!</definedName>
    <definedName name="FORM232" localSheetId="9">#REF!</definedName>
    <definedName name="FORM232" localSheetId="12">#REF!</definedName>
    <definedName name="FORM232" localSheetId="14">#REF!</definedName>
    <definedName name="FORM232" localSheetId="11">#REF!</definedName>
    <definedName name="FORM232" localSheetId="10">#REF!</definedName>
    <definedName name="FORM232" localSheetId="7">#REF!</definedName>
    <definedName name="FORM232" localSheetId="8">#REF!</definedName>
    <definedName name="FORM232" localSheetId="13">#REF!</definedName>
    <definedName name="FORM232">#REF!</definedName>
    <definedName name="FORM233" localSheetId="9">#REF!</definedName>
    <definedName name="FORM233" localSheetId="12">#REF!</definedName>
    <definedName name="FORM233" localSheetId="14">#REF!</definedName>
    <definedName name="FORM233" localSheetId="11">#REF!</definedName>
    <definedName name="FORM233" localSheetId="10">#REF!</definedName>
    <definedName name="FORM233" localSheetId="7">#REF!</definedName>
    <definedName name="FORM233" localSheetId="8">#REF!</definedName>
    <definedName name="FORM233" localSheetId="13">#REF!</definedName>
    <definedName name="FORM233">#REF!</definedName>
    <definedName name="Form234" localSheetId="9">#REF!</definedName>
    <definedName name="Form234" localSheetId="12">#REF!</definedName>
    <definedName name="Form234" localSheetId="14">#REF!</definedName>
    <definedName name="Form234" localSheetId="11">#REF!</definedName>
    <definedName name="Form234" localSheetId="10">#REF!</definedName>
    <definedName name="Form234" localSheetId="7">#REF!</definedName>
    <definedName name="Form234" localSheetId="8">#REF!</definedName>
    <definedName name="Form234" localSheetId="13">#REF!</definedName>
    <definedName name="Form234">#REF!</definedName>
    <definedName name="FORM234L" localSheetId="9">#REF!</definedName>
    <definedName name="FORM234L" localSheetId="12">#REF!</definedName>
    <definedName name="FORM234L" localSheetId="13">#REF!</definedName>
    <definedName name="FORM234L">#REF!</definedName>
    <definedName name="Form235" localSheetId="9">#REF!</definedName>
    <definedName name="Form235" localSheetId="12">#REF!</definedName>
    <definedName name="Form235" localSheetId="14">#REF!</definedName>
    <definedName name="Form235" localSheetId="11">#REF!</definedName>
    <definedName name="Form235" localSheetId="10">#REF!</definedName>
    <definedName name="Form235" localSheetId="7">#REF!</definedName>
    <definedName name="Form235" localSheetId="8">#REF!</definedName>
    <definedName name="Form235" localSheetId="13">#REF!</definedName>
    <definedName name="Form235">#REF!</definedName>
    <definedName name="Form236" localSheetId="9">#REF!</definedName>
    <definedName name="Form236" localSheetId="12">#REF!</definedName>
    <definedName name="Form236" localSheetId="14">#REF!</definedName>
    <definedName name="Form236" localSheetId="11">#REF!</definedName>
    <definedName name="Form236" localSheetId="10">#REF!</definedName>
    <definedName name="Form236" localSheetId="7">#REF!</definedName>
    <definedName name="Form236" localSheetId="8">#REF!</definedName>
    <definedName name="Form236" localSheetId="13">#REF!</definedName>
    <definedName name="Form236">#REF!</definedName>
    <definedName name="FORM241" localSheetId="9">#REF!</definedName>
    <definedName name="FORM241" localSheetId="12">#REF!</definedName>
    <definedName name="FORM241" localSheetId="14">#REF!</definedName>
    <definedName name="FORM241" localSheetId="11">#REF!</definedName>
    <definedName name="FORM241" localSheetId="10">#REF!</definedName>
    <definedName name="FORM241" localSheetId="7">#REF!</definedName>
    <definedName name="FORM241" localSheetId="8">#REF!</definedName>
    <definedName name="FORM241" localSheetId="13">#REF!</definedName>
    <definedName name="FORM241">#REF!</definedName>
    <definedName name="FORM242" localSheetId="9">#REF!</definedName>
    <definedName name="FORM242" localSheetId="12">#REF!</definedName>
    <definedName name="FORM242" localSheetId="14">#REF!</definedName>
    <definedName name="FORM242" localSheetId="11">#REF!</definedName>
    <definedName name="FORM242" localSheetId="10">#REF!</definedName>
    <definedName name="FORM242" localSheetId="7">#REF!</definedName>
    <definedName name="FORM242" localSheetId="8">#REF!</definedName>
    <definedName name="FORM242" localSheetId="13">#REF!</definedName>
    <definedName name="FORM242">#REF!</definedName>
    <definedName name="FORM243" localSheetId="9">#REF!</definedName>
    <definedName name="FORM243" localSheetId="12">#REF!</definedName>
    <definedName name="FORM243" localSheetId="14">#REF!</definedName>
    <definedName name="FORM243" localSheetId="11">#REF!</definedName>
    <definedName name="FORM243" localSheetId="10">#REF!</definedName>
    <definedName name="FORM243" localSheetId="7">#REF!</definedName>
    <definedName name="FORM243" localSheetId="8">#REF!</definedName>
    <definedName name="FORM243" localSheetId="13">#REF!</definedName>
    <definedName name="FORM243">#REF!</definedName>
    <definedName name="FORM245">#REF!</definedName>
    <definedName name="FORM311" localSheetId="9">#REF!</definedName>
    <definedName name="FORM311" localSheetId="12">#REF!</definedName>
    <definedName name="FORM311" localSheetId="14">#REF!</definedName>
    <definedName name="FORM311" localSheetId="11">#REF!</definedName>
    <definedName name="FORM311" localSheetId="10">#REF!</definedName>
    <definedName name="FORM311" localSheetId="7">#REF!</definedName>
    <definedName name="FORM311" localSheetId="8">#REF!</definedName>
    <definedName name="FORM311" localSheetId="13">#REF!</definedName>
    <definedName name="FORM311">#REF!</definedName>
    <definedName name="FORM312" localSheetId="9">#REF!</definedName>
    <definedName name="FORM312" localSheetId="12">#REF!</definedName>
    <definedName name="FORM312" localSheetId="14">#REF!</definedName>
    <definedName name="FORM312" localSheetId="11">#REF!</definedName>
    <definedName name="FORM312" localSheetId="10">#REF!</definedName>
    <definedName name="FORM312" localSheetId="7">#REF!</definedName>
    <definedName name="FORM312" localSheetId="8">#REF!</definedName>
    <definedName name="FORM312" localSheetId="13">#REF!</definedName>
    <definedName name="FORM312">#REF!</definedName>
    <definedName name="FORM313" localSheetId="9">#REF!</definedName>
    <definedName name="FORM313" localSheetId="12">#REF!</definedName>
    <definedName name="FORM313" localSheetId="14">#REF!</definedName>
    <definedName name="FORM313" localSheetId="11">#REF!</definedName>
    <definedName name="FORM313" localSheetId="10">#REF!</definedName>
    <definedName name="FORM313" localSheetId="7">#REF!</definedName>
    <definedName name="FORM313" localSheetId="8">#REF!</definedName>
    <definedName name="FORM313" localSheetId="13">#REF!</definedName>
    <definedName name="FORM313">#REF!</definedName>
    <definedName name="FORM314" localSheetId="9">#REF!</definedName>
    <definedName name="FORM314" localSheetId="12">#REF!</definedName>
    <definedName name="FORM314" localSheetId="14">#REF!</definedName>
    <definedName name="FORM314" localSheetId="11">#REF!</definedName>
    <definedName name="FORM314" localSheetId="10">#REF!</definedName>
    <definedName name="FORM314" localSheetId="7">#REF!</definedName>
    <definedName name="FORM314" localSheetId="8">#REF!</definedName>
    <definedName name="FORM314" localSheetId="13">#REF!</definedName>
    <definedName name="FORM314">#REF!</definedName>
    <definedName name="FORM315" localSheetId="9">#REF!</definedName>
    <definedName name="FORM315" localSheetId="12">#REF!</definedName>
    <definedName name="FORM315" localSheetId="14">#REF!</definedName>
    <definedName name="FORM315" localSheetId="11">#REF!</definedName>
    <definedName name="FORM315" localSheetId="10">#REF!</definedName>
    <definedName name="FORM315" localSheetId="7">#REF!</definedName>
    <definedName name="FORM315" localSheetId="8">#REF!</definedName>
    <definedName name="FORM315" localSheetId="13">#REF!</definedName>
    <definedName name="FORM315">#REF!</definedName>
    <definedName name="FORM316" localSheetId="9">#REF!</definedName>
    <definedName name="FORM316" localSheetId="12">#REF!</definedName>
    <definedName name="FORM316" localSheetId="14">#REF!</definedName>
    <definedName name="FORM316" localSheetId="11">#REF!</definedName>
    <definedName name="FORM316" localSheetId="10">#REF!</definedName>
    <definedName name="FORM316" localSheetId="7">#REF!</definedName>
    <definedName name="FORM316" localSheetId="8">#REF!</definedName>
    <definedName name="FORM316" localSheetId="13">#REF!</definedName>
    <definedName name="FORM316">#REF!</definedName>
    <definedName name="FORM319" localSheetId="9">#REF!</definedName>
    <definedName name="FORM319" localSheetId="12">#REF!</definedName>
    <definedName name="FORM319" localSheetId="14">#REF!</definedName>
    <definedName name="FORM319" localSheetId="11">#REF!</definedName>
    <definedName name="FORM319" localSheetId="10">#REF!</definedName>
    <definedName name="FORM319" localSheetId="7">#REF!</definedName>
    <definedName name="FORM319" localSheetId="8">#REF!</definedName>
    <definedName name="FORM319" localSheetId="13">#REF!</definedName>
    <definedName name="FORM319">#REF!</definedName>
    <definedName name="FORM321" localSheetId="9">#REF!</definedName>
    <definedName name="FORM321" localSheetId="12">#REF!</definedName>
    <definedName name="FORM321" localSheetId="14">#REF!</definedName>
    <definedName name="FORM321" localSheetId="11">#REF!</definedName>
    <definedName name="FORM321" localSheetId="10">#REF!</definedName>
    <definedName name="FORM321" localSheetId="7">#REF!</definedName>
    <definedName name="FORM321" localSheetId="8">#REF!</definedName>
    <definedName name="FORM321" localSheetId="13">#REF!</definedName>
    <definedName name="FORM321">#REF!</definedName>
    <definedName name="FORM322" localSheetId="9">#REF!</definedName>
    <definedName name="FORM322" localSheetId="12">#REF!</definedName>
    <definedName name="FORM322" localSheetId="14">#REF!</definedName>
    <definedName name="FORM322" localSheetId="11">#REF!</definedName>
    <definedName name="FORM322" localSheetId="10">#REF!</definedName>
    <definedName name="FORM322" localSheetId="7">#REF!</definedName>
    <definedName name="FORM322" localSheetId="8">#REF!</definedName>
    <definedName name="FORM322" localSheetId="13">#REF!</definedName>
    <definedName name="FORM322">#REF!</definedName>
    <definedName name="FORM323" localSheetId="9">#REF!</definedName>
    <definedName name="FORM323" localSheetId="12">#REF!</definedName>
    <definedName name="FORM323" localSheetId="14">#REF!</definedName>
    <definedName name="FORM323" localSheetId="11">#REF!</definedName>
    <definedName name="FORM323" localSheetId="10">#REF!</definedName>
    <definedName name="FORM323" localSheetId="7">#REF!</definedName>
    <definedName name="FORM323" localSheetId="8">#REF!</definedName>
    <definedName name="FORM323" localSheetId="13">#REF!</definedName>
    <definedName name="FORM323">#REF!</definedName>
    <definedName name="FORM323L" localSheetId="9">#REF!</definedName>
    <definedName name="FORM323L" localSheetId="12">#REF!</definedName>
    <definedName name="FORM323L" localSheetId="14">#REF!</definedName>
    <definedName name="FORM323L" localSheetId="11">#REF!</definedName>
    <definedName name="FORM323L" localSheetId="10">#REF!</definedName>
    <definedName name="FORM323L" localSheetId="7">#REF!</definedName>
    <definedName name="FORM323L" localSheetId="8">#REF!</definedName>
    <definedName name="FORM323L" localSheetId="13">#REF!</definedName>
    <definedName name="FORM323L">#REF!</definedName>
    <definedName name="FORM324" localSheetId="9">#REF!</definedName>
    <definedName name="FORM324" localSheetId="12">#REF!</definedName>
    <definedName name="FORM324" localSheetId="14">#REF!</definedName>
    <definedName name="FORM324" localSheetId="11">#REF!</definedName>
    <definedName name="FORM324" localSheetId="10">#REF!</definedName>
    <definedName name="FORM324" localSheetId="7">#REF!</definedName>
    <definedName name="FORM324" localSheetId="8">#REF!</definedName>
    <definedName name="FORM324" localSheetId="13">#REF!</definedName>
    <definedName name="FORM324">#REF!</definedName>
    <definedName name="FORM33" localSheetId="9">#REF!</definedName>
    <definedName name="FORM33" localSheetId="12">#REF!</definedName>
    <definedName name="FORM33" localSheetId="14">#REF!</definedName>
    <definedName name="FORM33" localSheetId="11">#REF!</definedName>
    <definedName name="FORM33" localSheetId="10">#REF!</definedName>
    <definedName name="FORM33" localSheetId="7">#REF!</definedName>
    <definedName name="FORM33" localSheetId="8">#REF!</definedName>
    <definedName name="FORM33" localSheetId="13">#REF!</definedName>
    <definedName name="FORM33">#REF!</definedName>
    <definedName name="FORM331" localSheetId="9">#REF!</definedName>
    <definedName name="FORM331" localSheetId="12">#REF!</definedName>
    <definedName name="FORM331" localSheetId="14">#REF!</definedName>
    <definedName name="FORM331" localSheetId="11">#REF!</definedName>
    <definedName name="FORM331" localSheetId="10">#REF!</definedName>
    <definedName name="FORM331" localSheetId="7">#REF!</definedName>
    <definedName name="FORM331" localSheetId="8">#REF!</definedName>
    <definedName name="FORM331" localSheetId="13">#REF!</definedName>
    <definedName name="FORM331">#REF!</definedName>
    <definedName name="FORM346" localSheetId="9">#REF!</definedName>
    <definedName name="FORM346" localSheetId="12">#REF!</definedName>
    <definedName name="FORM346" localSheetId="14">#REF!</definedName>
    <definedName name="FORM346" localSheetId="11">#REF!</definedName>
    <definedName name="FORM346" localSheetId="10">#REF!</definedName>
    <definedName name="FORM346" localSheetId="7">#REF!</definedName>
    <definedName name="FORM346" localSheetId="8">#REF!</definedName>
    <definedName name="FORM346" localSheetId="13">#REF!</definedName>
    <definedName name="FORM346">#REF!</definedName>
    <definedName name="FORM421" localSheetId="9">#REF!</definedName>
    <definedName name="FORM421" localSheetId="12">#REF!</definedName>
    <definedName name="FORM421" localSheetId="14">#REF!</definedName>
    <definedName name="FORM421" localSheetId="11">#REF!</definedName>
    <definedName name="FORM421" localSheetId="10">#REF!</definedName>
    <definedName name="FORM421" localSheetId="7">#REF!</definedName>
    <definedName name="FORM421" localSheetId="8">#REF!</definedName>
    <definedName name="FORM421" localSheetId="13">#REF!</definedName>
    <definedName name="FORM421">#REF!</definedName>
    <definedName name="FORM422" localSheetId="9">#REF!</definedName>
    <definedName name="FORM422" localSheetId="12">#REF!</definedName>
    <definedName name="FORM422" localSheetId="14">#REF!</definedName>
    <definedName name="FORM422" localSheetId="11">#REF!</definedName>
    <definedName name="FORM422" localSheetId="10">#REF!</definedName>
    <definedName name="FORM422" localSheetId="7">#REF!</definedName>
    <definedName name="FORM422" localSheetId="8">#REF!</definedName>
    <definedName name="FORM422" localSheetId="13">#REF!</definedName>
    <definedName name="FORM422">#REF!</definedName>
    <definedName name="FORM423" localSheetId="9">#REF!</definedName>
    <definedName name="FORM423" localSheetId="12">#REF!</definedName>
    <definedName name="FORM423" localSheetId="14">#REF!</definedName>
    <definedName name="FORM423" localSheetId="11">#REF!</definedName>
    <definedName name="FORM423" localSheetId="10">#REF!</definedName>
    <definedName name="FORM423" localSheetId="7">#REF!</definedName>
    <definedName name="FORM423" localSheetId="8">#REF!</definedName>
    <definedName name="FORM423" localSheetId="13">#REF!</definedName>
    <definedName name="FORM423">#REF!</definedName>
    <definedName name="FORM424" localSheetId="9">#REF!</definedName>
    <definedName name="FORM424" localSheetId="12">#REF!</definedName>
    <definedName name="FORM424" localSheetId="14">#REF!</definedName>
    <definedName name="FORM424" localSheetId="11">#REF!</definedName>
    <definedName name="FORM424" localSheetId="10">#REF!</definedName>
    <definedName name="FORM424" localSheetId="7">#REF!</definedName>
    <definedName name="FORM424" localSheetId="8">#REF!</definedName>
    <definedName name="FORM424" localSheetId="13">#REF!</definedName>
    <definedName name="FORM424">#REF!</definedName>
    <definedName name="FORM425" localSheetId="9">#REF!</definedName>
    <definedName name="FORM425" localSheetId="12">#REF!</definedName>
    <definedName name="FORM425" localSheetId="14">#REF!</definedName>
    <definedName name="FORM425" localSheetId="11">#REF!</definedName>
    <definedName name="FORM425" localSheetId="10">#REF!</definedName>
    <definedName name="FORM425" localSheetId="7">#REF!</definedName>
    <definedName name="FORM425" localSheetId="8">#REF!</definedName>
    <definedName name="FORM425" localSheetId="13">#REF!</definedName>
    <definedName name="FORM425">#REF!</definedName>
    <definedName name="FORM426" localSheetId="9">#REF!</definedName>
    <definedName name="FORM426" localSheetId="12">#REF!</definedName>
    <definedName name="FORM426" localSheetId="14">#REF!</definedName>
    <definedName name="FORM426" localSheetId="11">#REF!</definedName>
    <definedName name="FORM426" localSheetId="10">#REF!</definedName>
    <definedName name="FORM426" localSheetId="7">#REF!</definedName>
    <definedName name="FORM426" localSheetId="8">#REF!</definedName>
    <definedName name="FORM426" localSheetId="13">#REF!</definedName>
    <definedName name="FORM426">#REF!</definedName>
    <definedName name="FORM427" localSheetId="9">#REF!</definedName>
    <definedName name="FORM427" localSheetId="12">#REF!</definedName>
    <definedName name="FORM427" localSheetId="14">#REF!</definedName>
    <definedName name="FORM427" localSheetId="11">#REF!</definedName>
    <definedName name="FORM427" localSheetId="10">#REF!</definedName>
    <definedName name="FORM427" localSheetId="7">#REF!</definedName>
    <definedName name="FORM427" localSheetId="8">#REF!</definedName>
    <definedName name="FORM427" localSheetId="13">#REF!</definedName>
    <definedName name="FORM427">#REF!</definedName>
    <definedName name="FORM511">#REF!</definedName>
    <definedName name="FORM512">#REF!</definedName>
    <definedName name="FORM521">#REF!</definedName>
    <definedName name="FORM522">#REF!</definedName>
    <definedName name="FORM541">#REF!</definedName>
    <definedName name="FORM542">#REF!</definedName>
    <definedName name="FORM611" localSheetId="9">#REF!</definedName>
    <definedName name="FORM611" localSheetId="12">#REF!</definedName>
    <definedName name="FORM611" localSheetId="14">#REF!</definedName>
    <definedName name="FORM611" localSheetId="11">#REF!</definedName>
    <definedName name="FORM611" localSheetId="10">#REF!</definedName>
    <definedName name="FORM611" localSheetId="7">#REF!</definedName>
    <definedName name="FORM611" localSheetId="8">#REF!</definedName>
    <definedName name="FORM611" localSheetId="13">#REF!</definedName>
    <definedName name="FORM611">#REF!</definedName>
    <definedName name="FORM612" localSheetId="9">#REF!</definedName>
    <definedName name="FORM612" localSheetId="12">#REF!</definedName>
    <definedName name="FORM612" localSheetId="14">#REF!</definedName>
    <definedName name="FORM612" localSheetId="11">#REF!</definedName>
    <definedName name="FORM612" localSheetId="10">#REF!</definedName>
    <definedName name="FORM612" localSheetId="7">#REF!</definedName>
    <definedName name="FORM612" localSheetId="8">#REF!</definedName>
    <definedName name="FORM612" localSheetId="13">#REF!</definedName>
    <definedName name="FORM612">#REF!</definedName>
    <definedName name="FORM621" localSheetId="9">#REF!</definedName>
    <definedName name="FORM621" localSheetId="12">#REF!</definedName>
    <definedName name="FORM621" localSheetId="14">#REF!</definedName>
    <definedName name="FORM621" localSheetId="11">#REF!</definedName>
    <definedName name="FORM621" localSheetId="10">#REF!</definedName>
    <definedName name="FORM621" localSheetId="7">#REF!</definedName>
    <definedName name="FORM621" localSheetId="8">#REF!</definedName>
    <definedName name="FORM621" localSheetId="13">#REF!</definedName>
    <definedName name="FORM621">#REF!</definedName>
    <definedName name="FORM622" localSheetId="9">#REF!</definedName>
    <definedName name="FORM622" localSheetId="12">#REF!</definedName>
    <definedName name="FORM622" localSheetId="14">#REF!</definedName>
    <definedName name="FORM622" localSheetId="11">#REF!</definedName>
    <definedName name="FORM622" localSheetId="10">#REF!</definedName>
    <definedName name="FORM622" localSheetId="7">#REF!</definedName>
    <definedName name="FORM622" localSheetId="8">#REF!</definedName>
    <definedName name="FORM622" localSheetId="13">#REF!</definedName>
    <definedName name="FORM622">#REF!</definedName>
    <definedName name="FORM623" localSheetId="9">#REF!</definedName>
    <definedName name="FORM623" localSheetId="12">#REF!</definedName>
    <definedName name="FORM623" localSheetId="14">#REF!</definedName>
    <definedName name="FORM623" localSheetId="11">#REF!</definedName>
    <definedName name="FORM623" localSheetId="10">#REF!</definedName>
    <definedName name="FORM623" localSheetId="7">#REF!</definedName>
    <definedName name="FORM623" localSheetId="8">#REF!</definedName>
    <definedName name="FORM623" localSheetId="13">#REF!</definedName>
    <definedName name="FORM623">#REF!</definedName>
    <definedName name="FORM624" localSheetId="9">#REF!</definedName>
    <definedName name="FORM624" localSheetId="12">#REF!</definedName>
    <definedName name="FORM624" localSheetId="14">#REF!</definedName>
    <definedName name="FORM624" localSheetId="11">#REF!</definedName>
    <definedName name="FORM624" localSheetId="10">#REF!</definedName>
    <definedName name="FORM624" localSheetId="7">#REF!</definedName>
    <definedName name="FORM624" localSheetId="8">#REF!</definedName>
    <definedName name="FORM624" localSheetId="13">#REF!</definedName>
    <definedName name="FORM624">#REF!</definedName>
    <definedName name="FORM631" localSheetId="9">#REF!</definedName>
    <definedName name="FORM631" localSheetId="12">#REF!</definedName>
    <definedName name="FORM631" localSheetId="14">#REF!</definedName>
    <definedName name="FORM631" localSheetId="11">#REF!</definedName>
    <definedName name="FORM631" localSheetId="10">#REF!</definedName>
    <definedName name="FORM631" localSheetId="7">#REF!</definedName>
    <definedName name="FORM631" localSheetId="8">#REF!</definedName>
    <definedName name="FORM631" localSheetId="13">#REF!</definedName>
    <definedName name="FORM631">#REF!</definedName>
    <definedName name="FORM632" localSheetId="9">#REF!</definedName>
    <definedName name="FORM632" localSheetId="12">#REF!</definedName>
    <definedName name="FORM632" localSheetId="14">#REF!</definedName>
    <definedName name="FORM632" localSheetId="11">#REF!</definedName>
    <definedName name="FORM632" localSheetId="10">#REF!</definedName>
    <definedName name="FORM632" localSheetId="7">#REF!</definedName>
    <definedName name="FORM632" localSheetId="8">#REF!</definedName>
    <definedName name="FORM632" localSheetId="13">#REF!</definedName>
    <definedName name="FORM632">#REF!</definedName>
    <definedName name="FORM633" localSheetId="9">#REF!</definedName>
    <definedName name="FORM633" localSheetId="12">#REF!</definedName>
    <definedName name="FORM633" localSheetId="14">#REF!</definedName>
    <definedName name="FORM633" localSheetId="11">#REF!</definedName>
    <definedName name="FORM633" localSheetId="10">#REF!</definedName>
    <definedName name="FORM633" localSheetId="7">#REF!</definedName>
    <definedName name="FORM633" localSheetId="8">#REF!</definedName>
    <definedName name="FORM633" localSheetId="13">#REF!</definedName>
    <definedName name="FORM633">#REF!</definedName>
    <definedName name="FORM634" localSheetId="9">#REF!</definedName>
    <definedName name="FORM634" localSheetId="12">#REF!</definedName>
    <definedName name="FORM634" localSheetId="14">#REF!</definedName>
    <definedName name="FORM634" localSheetId="11">#REF!</definedName>
    <definedName name="FORM634" localSheetId="10">#REF!</definedName>
    <definedName name="FORM634" localSheetId="7">#REF!</definedName>
    <definedName name="FORM634" localSheetId="8">#REF!</definedName>
    <definedName name="FORM634" localSheetId="13">#REF!</definedName>
    <definedName name="FORM634">#REF!</definedName>
    <definedName name="FORM635" localSheetId="9">#REF!</definedName>
    <definedName name="FORM635" localSheetId="12">#REF!</definedName>
    <definedName name="FORM635" localSheetId="14">#REF!</definedName>
    <definedName name="FORM635" localSheetId="11">#REF!</definedName>
    <definedName name="FORM635" localSheetId="10">#REF!</definedName>
    <definedName name="FORM635" localSheetId="7">#REF!</definedName>
    <definedName name="FORM635" localSheetId="8">#REF!</definedName>
    <definedName name="FORM635" localSheetId="13">#REF!</definedName>
    <definedName name="FORM635">#REF!</definedName>
    <definedName name="FORM635A" localSheetId="9">#REF!</definedName>
    <definedName name="FORM635A" localSheetId="12">#REF!</definedName>
    <definedName name="FORM635A" localSheetId="14">#REF!</definedName>
    <definedName name="FORM635A" localSheetId="11">#REF!</definedName>
    <definedName name="FORM635A" localSheetId="10">#REF!</definedName>
    <definedName name="FORM635A" localSheetId="7">#REF!</definedName>
    <definedName name="FORM635A" localSheetId="8">#REF!</definedName>
    <definedName name="FORM635A" localSheetId="13">#REF!</definedName>
    <definedName name="FORM635A">#REF!</definedName>
    <definedName name="FORM636" localSheetId="9">#REF!</definedName>
    <definedName name="FORM636" localSheetId="12">#REF!</definedName>
    <definedName name="FORM636" localSheetId="14">#REF!</definedName>
    <definedName name="FORM636" localSheetId="11">#REF!</definedName>
    <definedName name="FORM636" localSheetId="10">#REF!</definedName>
    <definedName name="FORM636" localSheetId="7">#REF!</definedName>
    <definedName name="FORM636" localSheetId="8">#REF!</definedName>
    <definedName name="FORM636" localSheetId="13">#REF!</definedName>
    <definedName name="FORM636">#REF!</definedName>
    <definedName name="FORM641L" localSheetId="9">#REF!</definedName>
    <definedName name="FORM641L" localSheetId="12">#REF!</definedName>
    <definedName name="FORM641L" localSheetId="14">#REF!</definedName>
    <definedName name="FORM641L" localSheetId="11">#REF!</definedName>
    <definedName name="FORM641L" localSheetId="10">#REF!</definedName>
    <definedName name="FORM641L" localSheetId="7">#REF!</definedName>
    <definedName name="FORM641L" localSheetId="8">#REF!</definedName>
    <definedName name="FORM641L" localSheetId="13">#REF!</definedName>
    <definedName name="FORM641L">#REF!</definedName>
    <definedName name="FORM642" localSheetId="9">#REF!</definedName>
    <definedName name="FORM642" localSheetId="12">#REF!</definedName>
    <definedName name="FORM642" localSheetId="14">#REF!</definedName>
    <definedName name="FORM642" localSheetId="11">#REF!</definedName>
    <definedName name="FORM642" localSheetId="10">#REF!</definedName>
    <definedName name="FORM642" localSheetId="7">#REF!</definedName>
    <definedName name="FORM642" localSheetId="8">#REF!</definedName>
    <definedName name="FORM642" localSheetId="13">#REF!</definedName>
    <definedName name="FORM642">#REF!</definedName>
    <definedName name="FORM65" localSheetId="9">#REF!</definedName>
    <definedName name="FORM65" localSheetId="12">#REF!</definedName>
    <definedName name="FORM65" localSheetId="14">#REF!</definedName>
    <definedName name="FORM65" localSheetId="11">#REF!</definedName>
    <definedName name="FORM65" localSheetId="10">#REF!</definedName>
    <definedName name="FORM65" localSheetId="7">#REF!</definedName>
    <definedName name="FORM65" localSheetId="8">#REF!</definedName>
    <definedName name="FORM65" localSheetId="13">#REF!</definedName>
    <definedName name="FORM65">#REF!</definedName>
    <definedName name="FORM651" localSheetId="9">#REF!</definedName>
    <definedName name="FORM651" localSheetId="12">#REF!</definedName>
    <definedName name="FORM651" localSheetId="14">#REF!</definedName>
    <definedName name="FORM651" localSheetId="11">#REF!</definedName>
    <definedName name="FORM651" localSheetId="10">#REF!</definedName>
    <definedName name="FORM651" localSheetId="7">#REF!</definedName>
    <definedName name="FORM651" localSheetId="8">#REF!</definedName>
    <definedName name="FORM651" localSheetId="13">#REF!</definedName>
    <definedName name="FORM651">#REF!</definedName>
    <definedName name="FORM66" localSheetId="9">#REF!</definedName>
    <definedName name="FORM66" localSheetId="12">#REF!</definedName>
    <definedName name="FORM66" localSheetId="14">#REF!</definedName>
    <definedName name="FORM66" localSheetId="11">#REF!</definedName>
    <definedName name="FORM66" localSheetId="10">#REF!</definedName>
    <definedName name="FORM66" localSheetId="7">#REF!</definedName>
    <definedName name="FORM66" localSheetId="8">#REF!</definedName>
    <definedName name="FORM66" localSheetId="13">#REF!</definedName>
    <definedName name="FORM66">#REF!</definedName>
    <definedName name="FORM661" localSheetId="9">#REF!</definedName>
    <definedName name="FORM661" localSheetId="12">#REF!</definedName>
    <definedName name="FORM661" localSheetId="14">#REF!</definedName>
    <definedName name="FORM661" localSheetId="11">#REF!</definedName>
    <definedName name="FORM661" localSheetId="10">#REF!</definedName>
    <definedName name="FORM661" localSheetId="7">#REF!</definedName>
    <definedName name="FORM661" localSheetId="8">#REF!</definedName>
    <definedName name="FORM661" localSheetId="13">#REF!</definedName>
    <definedName name="FORM661">#REF!</definedName>
    <definedName name="FORM662" localSheetId="9">#REF!</definedName>
    <definedName name="FORM662" localSheetId="12">#REF!</definedName>
    <definedName name="FORM662" localSheetId="14">#REF!</definedName>
    <definedName name="FORM662" localSheetId="11">#REF!</definedName>
    <definedName name="FORM662" localSheetId="10">#REF!</definedName>
    <definedName name="FORM662" localSheetId="7">#REF!</definedName>
    <definedName name="FORM662" localSheetId="8">#REF!</definedName>
    <definedName name="FORM662" localSheetId="13">#REF!</definedName>
    <definedName name="FORM662">#REF!</definedName>
    <definedName name="FORM66PERATA" localSheetId="9">#REF!</definedName>
    <definedName name="FORM66PERATA" localSheetId="12">#REF!</definedName>
    <definedName name="FORM66PERATA" localSheetId="14">#REF!</definedName>
    <definedName name="FORM66PERATA" localSheetId="11">#REF!</definedName>
    <definedName name="FORM66PERATA" localSheetId="10">#REF!</definedName>
    <definedName name="FORM66PERATA" localSheetId="7">#REF!</definedName>
    <definedName name="FORM66PERATA" localSheetId="8">#REF!</definedName>
    <definedName name="FORM66PERATA" localSheetId="13">#REF!</definedName>
    <definedName name="FORM66PERATA">#REF!</definedName>
    <definedName name="FORM66PERMUKAAN" localSheetId="9">#REF!</definedName>
    <definedName name="FORM66PERMUKAAN" localSheetId="12">#REF!</definedName>
    <definedName name="FORM66PERMUKAAN" localSheetId="14">#REF!</definedName>
    <definedName name="FORM66PERMUKAAN" localSheetId="11">#REF!</definedName>
    <definedName name="FORM66PERMUKAAN" localSheetId="10">#REF!</definedName>
    <definedName name="FORM66PERMUKAAN" localSheetId="7">#REF!</definedName>
    <definedName name="FORM66PERMUKAAN" localSheetId="8">#REF!</definedName>
    <definedName name="FORM66PERMUKAAN" localSheetId="13">#REF!</definedName>
    <definedName name="FORM66PERMUKAAN">#REF!</definedName>
    <definedName name="FORM7101">#REF!</definedName>
    <definedName name="FORM7102">#REF!</definedName>
    <definedName name="FORM7103">#REF!</definedName>
    <definedName name="FORM711" localSheetId="9">#REF!</definedName>
    <definedName name="FORM711" localSheetId="12">#REF!</definedName>
    <definedName name="FORM711" localSheetId="14">#REF!</definedName>
    <definedName name="FORM711" localSheetId="11">#REF!</definedName>
    <definedName name="FORM711" localSheetId="10">#REF!</definedName>
    <definedName name="FORM711" localSheetId="7">#REF!</definedName>
    <definedName name="FORM711" localSheetId="8">#REF!</definedName>
    <definedName name="FORM711" localSheetId="13">#REF!</definedName>
    <definedName name="FORM711">#REF!</definedName>
    <definedName name="FORM712">#REF!</definedName>
    <definedName name="FORM713">#REF!</definedName>
    <definedName name="FORM714" localSheetId="9">#REF!</definedName>
    <definedName name="FORM714" localSheetId="12">#REF!</definedName>
    <definedName name="FORM714" localSheetId="14">#REF!</definedName>
    <definedName name="FORM714" localSheetId="11">#REF!</definedName>
    <definedName name="FORM714" localSheetId="10">#REF!</definedName>
    <definedName name="FORM714" localSheetId="7">#REF!</definedName>
    <definedName name="FORM714" localSheetId="8">#REF!</definedName>
    <definedName name="FORM714" localSheetId="13">#REF!</definedName>
    <definedName name="FORM714">#REF!</definedName>
    <definedName name="FORM715" localSheetId="9">#REF!</definedName>
    <definedName name="FORM715" localSheetId="12">#REF!</definedName>
    <definedName name="FORM715" localSheetId="14">#REF!</definedName>
    <definedName name="FORM715" localSheetId="11">#REF!</definedName>
    <definedName name="FORM715" localSheetId="10">#REF!</definedName>
    <definedName name="FORM715" localSheetId="7">#REF!</definedName>
    <definedName name="FORM715" localSheetId="8">#REF!</definedName>
    <definedName name="FORM715" localSheetId="13">#REF!</definedName>
    <definedName name="FORM715">#REF!</definedName>
    <definedName name="FORM716">#REF!</definedName>
    <definedName name="FORM717">#REF!</definedName>
    <definedName name="FORM718">#REF!</definedName>
    <definedName name="FORM721" localSheetId="9">#REF!</definedName>
    <definedName name="FORM721" localSheetId="12">#REF!</definedName>
    <definedName name="FORM721" localSheetId="14">#REF!</definedName>
    <definedName name="FORM721" localSheetId="11">#REF!</definedName>
    <definedName name="FORM721" localSheetId="10">#REF!</definedName>
    <definedName name="FORM721" localSheetId="7">#REF!</definedName>
    <definedName name="FORM721" localSheetId="8">#REF!</definedName>
    <definedName name="FORM721" localSheetId="13">#REF!</definedName>
    <definedName name="FORM721">#REF!</definedName>
    <definedName name="FORM73" localSheetId="9">#REF!</definedName>
    <definedName name="FORM73" localSheetId="12">#REF!</definedName>
    <definedName name="FORM73" localSheetId="13">#REF!</definedName>
    <definedName name="FORM73">#REF!</definedName>
    <definedName name="FORM731" localSheetId="9">#REF!</definedName>
    <definedName name="FORM731" localSheetId="12">#REF!</definedName>
    <definedName name="FORM731" localSheetId="14">#REF!</definedName>
    <definedName name="FORM731" localSheetId="11">#REF!</definedName>
    <definedName name="FORM731" localSheetId="10">#REF!</definedName>
    <definedName name="FORM731" localSheetId="7">#REF!</definedName>
    <definedName name="FORM731" localSheetId="8">#REF!</definedName>
    <definedName name="FORM731" localSheetId="13">#REF!</definedName>
    <definedName name="FORM731">#REF!</definedName>
    <definedName name="FORM732" localSheetId="9">#REF!</definedName>
    <definedName name="FORM732" localSheetId="12">#REF!</definedName>
    <definedName name="FORM732" localSheetId="14">#REF!</definedName>
    <definedName name="FORM732" localSheetId="11">#REF!</definedName>
    <definedName name="FORM732" localSheetId="10">#REF!</definedName>
    <definedName name="FORM732" localSheetId="7">#REF!</definedName>
    <definedName name="FORM732" localSheetId="8">#REF!</definedName>
    <definedName name="FORM732" localSheetId="13">#REF!</definedName>
    <definedName name="FORM732">#REF!</definedName>
    <definedName name="FORM733" localSheetId="9">#REF!</definedName>
    <definedName name="FORM733" localSheetId="12">#REF!</definedName>
    <definedName name="FORM733" localSheetId="14">#REF!</definedName>
    <definedName name="FORM733" localSheetId="11">#REF!</definedName>
    <definedName name="FORM733" localSheetId="10">#REF!</definedName>
    <definedName name="FORM733" localSheetId="7">#REF!</definedName>
    <definedName name="FORM733" localSheetId="8">#REF!</definedName>
    <definedName name="FORM733" localSheetId="13">#REF!</definedName>
    <definedName name="FORM733">#REF!</definedName>
    <definedName name="FORM734" localSheetId="9">#REF!</definedName>
    <definedName name="FORM734" localSheetId="12">#REF!</definedName>
    <definedName name="FORM734" localSheetId="14">#REF!</definedName>
    <definedName name="FORM734" localSheetId="11">#REF!</definedName>
    <definedName name="FORM734" localSheetId="10">#REF!</definedName>
    <definedName name="FORM734" localSheetId="7">#REF!</definedName>
    <definedName name="FORM734" localSheetId="8">#REF!</definedName>
    <definedName name="FORM734" localSheetId="13">#REF!</definedName>
    <definedName name="FORM734">#REF!</definedName>
    <definedName name="FORM735" localSheetId="9">#REF!</definedName>
    <definedName name="FORM735" localSheetId="12">#REF!</definedName>
    <definedName name="FORM735" localSheetId="14">#REF!</definedName>
    <definedName name="FORM735" localSheetId="11">#REF!</definedName>
    <definedName name="FORM735" localSheetId="10">#REF!</definedName>
    <definedName name="FORM735" localSheetId="7">#REF!</definedName>
    <definedName name="FORM735" localSheetId="8">#REF!</definedName>
    <definedName name="FORM735" localSheetId="13">#REF!</definedName>
    <definedName name="FORM735">#REF!</definedName>
    <definedName name="FORM73PL" localSheetId="9">#REF!</definedName>
    <definedName name="FORM73PL" localSheetId="12">#REF!</definedName>
    <definedName name="FORM73PL" localSheetId="14">#REF!</definedName>
    <definedName name="FORM73PL" localSheetId="11">#REF!</definedName>
    <definedName name="FORM73PL" localSheetId="10">#REF!</definedName>
    <definedName name="FORM73PL" localSheetId="7">#REF!</definedName>
    <definedName name="FORM73PL" localSheetId="8">#REF!</definedName>
    <definedName name="FORM73PL" localSheetId="13">#REF!</definedName>
    <definedName name="FORM73PL">#REF!</definedName>
    <definedName name="FORM73UL" localSheetId="9">#REF!</definedName>
    <definedName name="FORM73UL" localSheetId="12">#REF!</definedName>
    <definedName name="FORM73UL" localSheetId="14">#REF!</definedName>
    <definedName name="FORM73UL" localSheetId="11">#REF!</definedName>
    <definedName name="FORM73UL" localSheetId="10">#REF!</definedName>
    <definedName name="FORM73UL" localSheetId="7">#REF!</definedName>
    <definedName name="FORM73UL" localSheetId="8">#REF!</definedName>
    <definedName name="FORM73UL" localSheetId="13">#REF!</definedName>
    <definedName name="FORM73UL">#REF!</definedName>
    <definedName name="FORM744">#REF!</definedName>
    <definedName name="FORM745">#REF!</definedName>
    <definedName name="FORM751" localSheetId="9">#REF!</definedName>
    <definedName name="FORM751" localSheetId="12">#REF!</definedName>
    <definedName name="FORM751" localSheetId="14">#REF!</definedName>
    <definedName name="FORM751" localSheetId="11">#REF!</definedName>
    <definedName name="FORM751" localSheetId="10">#REF!</definedName>
    <definedName name="FORM751" localSheetId="7">#REF!</definedName>
    <definedName name="FORM751" localSheetId="8">#REF!</definedName>
    <definedName name="FORM751" localSheetId="13">#REF!</definedName>
    <definedName name="FORM751">#REF!</definedName>
    <definedName name="FORM752" localSheetId="9">#REF!</definedName>
    <definedName name="FORM752" localSheetId="12">#REF!</definedName>
    <definedName name="FORM752" localSheetId="14">#REF!</definedName>
    <definedName name="FORM752" localSheetId="11">#REF!</definedName>
    <definedName name="FORM752" localSheetId="10">#REF!</definedName>
    <definedName name="FORM752" localSheetId="7">#REF!</definedName>
    <definedName name="FORM752" localSheetId="8">#REF!</definedName>
    <definedName name="FORM752" localSheetId="13">#REF!</definedName>
    <definedName name="FORM752">#REF!</definedName>
    <definedName name="FORM7610">#REF!</definedName>
    <definedName name="FORM7611" localSheetId="9">#REF!</definedName>
    <definedName name="FORM7611" localSheetId="12">#REF!</definedName>
    <definedName name="FORM7611" localSheetId="14">#REF!</definedName>
    <definedName name="FORM7611" localSheetId="11">#REF!</definedName>
    <definedName name="FORM7611" localSheetId="10">#REF!</definedName>
    <definedName name="FORM7611" localSheetId="7">#REF!</definedName>
    <definedName name="FORM7611" localSheetId="8">#REF!</definedName>
    <definedName name="FORM7611" localSheetId="13">#REF!</definedName>
    <definedName name="FORM7611">#REF!</definedName>
    <definedName name="FORM7612" localSheetId="9">#REF!</definedName>
    <definedName name="FORM7612" localSheetId="12">#REF!</definedName>
    <definedName name="FORM7612" localSheetId="14">#REF!</definedName>
    <definedName name="FORM7612" localSheetId="11">#REF!</definedName>
    <definedName name="FORM7612" localSheetId="10">#REF!</definedName>
    <definedName name="FORM7612" localSheetId="7">#REF!</definedName>
    <definedName name="FORM7612" localSheetId="8">#REF!</definedName>
    <definedName name="FORM7612" localSheetId="13">#REF!</definedName>
    <definedName name="FORM7612">#REF!</definedName>
    <definedName name="FORM7612a">#REF!</definedName>
    <definedName name="FORM7612b">#REF!</definedName>
    <definedName name="FORM7612c">#REF!</definedName>
    <definedName name="FORM7613" localSheetId="9">#REF!</definedName>
    <definedName name="FORM7613" localSheetId="12">#REF!</definedName>
    <definedName name="FORM7613" localSheetId="14">#REF!</definedName>
    <definedName name="FORM7613" localSheetId="11">#REF!</definedName>
    <definedName name="FORM7613" localSheetId="10">#REF!</definedName>
    <definedName name="FORM7613" localSheetId="7">#REF!</definedName>
    <definedName name="FORM7613" localSheetId="8">#REF!</definedName>
    <definedName name="FORM7613" localSheetId="13">#REF!</definedName>
    <definedName name="FORM7613">#REF!</definedName>
    <definedName name="FORM7613a">#REF!</definedName>
    <definedName name="FORM7613b">#REF!</definedName>
    <definedName name="FORM7613c">#REF!</definedName>
    <definedName name="FORM7614" localSheetId="9">#REF!</definedName>
    <definedName name="FORM7614" localSheetId="12">#REF!</definedName>
    <definedName name="FORM7614" localSheetId="14">#REF!</definedName>
    <definedName name="FORM7614" localSheetId="11">#REF!</definedName>
    <definedName name="FORM7614" localSheetId="10">#REF!</definedName>
    <definedName name="FORM7614" localSheetId="7">#REF!</definedName>
    <definedName name="FORM7614" localSheetId="8">#REF!</definedName>
    <definedName name="FORM7614" localSheetId="13">#REF!</definedName>
    <definedName name="FORM7614">#REF!</definedName>
    <definedName name="FORM7614a">#REF!</definedName>
    <definedName name="FORM7614b">#REF!</definedName>
    <definedName name="FORM7614c">#REF!</definedName>
    <definedName name="FORM7614d">#REF!</definedName>
    <definedName name="FORM7614e">#REF!</definedName>
    <definedName name="FORM7615" localSheetId="9">#REF!</definedName>
    <definedName name="FORM7615" localSheetId="12">#REF!</definedName>
    <definedName name="FORM7615" localSheetId="14">#REF!</definedName>
    <definedName name="FORM7615" localSheetId="11">#REF!</definedName>
    <definedName name="FORM7615" localSheetId="10">#REF!</definedName>
    <definedName name="FORM7615" localSheetId="7">#REF!</definedName>
    <definedName name="FORM7615" localSheetId="8">#REF!</definedName>
    <definedName name="FORM7615" localSheetId="13">#REF!</definedName>
    <definedName name="FORM7615">#REF!</definedName>
    <definedName name="FORM7616" localSheetId="9">#REF!</definedName>
    <definedName name="FORM7616" localSheetId="12">#REF!</definedName>
    <definedName name="FORM7616" localSheetId="14">#REF!</definedName>
    <definedName name="FORM7616" localSheetId="11">#REF!</definedName>
    <definedName name="FORM7616" localSheetId="10">#REF!</definedName>
    <definedName name="FORM7616" localSheetId="7">#REF!</definedName>
    <definedName name="FORM7616" localSheetId="8">#REF!</definedName>
    <definedName name="FORM7616" localSheetId="13">#REF!</definedName>
    <definedName name="FORM7616">#REF!</definedName>
    <definedName name="FORM7617" localSheetId="9">#REF!</definedName>
    <definedName name="FORM7617" localSheetId="12">#REF!</definedName>
    <definedName name="FORM7617" localSheetId="14">#REF!</definedName>
    <definedName name="FORM7617" localSheetId="11">#REF!</definedName>
    <definedName name="FORM7617" localSheetId="10">#REF!</definedName>
    <definedName name="FORM7617" localSheetId="7">#REF!</definedName>
    <definedName name="FORM7617" localSheetId="8">#REF!</definedName>
    <definedName name="FORM7617" localSheetId="13">#REF!</definedName>
    <definedName name="FORM7617">#REF!</definedName>
    <definedName name="FORM7618">#REF!</definedName>
    <definedName name="FORM7619">#REF!</definedName>
    <definedName name="FORM7620" localSheetId="9">#REF!</definedName>
    <definedName name="FORM7620" localSheetId="12">#REF!</definedName>
    <definedName name="FORM7620" localSheetId="14">#REF!</definedName>
    <definedName name="FORM7620" localSheetId="11">#REF!</definedName>
    <definedName name="FORM7620" localSheetId="10">#REF!</definedName>
    <definedName name="FORM7620" localSheetId="7">#REF!</definedName>
    <definedName name="FORM7620" localSheetId="8">#REF!</definedName>
    <definedName name="FORM7620" localSheetId="13">#REF!</definedName>
    <definedName name="FORM7620">#REF!</definedName>
    <definedName name="FORM7621" localSheetId="9">#REF!</definedName>
    <definedName name="FORM7621" localSheetId="12">#REF!</definedName>
    <definedName name="FORM7621" localSheetId="14">#REF!</definedName>
    <definedName name="FORM7621" localSheetId="11">#REF!</definedName>
    <definedName name="FORM7621" localSheetId="10">#REF!</definedName>
    <definedName name="FORM7621" localSheetId="7">#REF!</definedName>
    <definedName name="FORM7621" localSheetId="8">#REF!</definedName>
    <definedName name="FORM7621" localSheetId="13">#REF!</definedName>
    <definedName name="FORM7621">#REF!</definedName>
    <definedName name="FORM7625" localSheetId="9">#REF!</definedName>
    <definedName name="FORM7625" localSheetId="12">#REF!</definedName>
    <definedName name="FORM7625" localSheetId="14">#REF!</definedName>
    <definedName name="FORM7625" localSheetId="11">#REF!</definedName>
    <definedName name="FORM7625" localSheetId="10">#REF!</definedName>
    <definedName name="FORM7625" localSheetId="7">#REF!</definedName>
    <definedName name="FORM7625" localSheetId="8">#REF!</definedName>
    <definedName name="FORM7625" localSheetId="13">#REF!</definedName>
    <definedName name="FORM7625">#REF!</definedName>
    <definedName name="FORM7626" localSheetId="9">#REF!</definedName>
    <definedName name="FORM7626" localSheetId="12">#REF!</definedName>
    <definedName name="FORM7626" localSheetId="14">#REF!</definedName>
    <definedName name="FORM7626" localSheetId="11">#REF!</definedName>
    <definedName name="FORM7626" localSheetId="10">#REF!</definedName>
    <definedName name="FORM7626" localSheetId="7">#REF!</definedName>
    <definedName name="FORM7626" localSheetId="8">#REF!</definedName>
    <definedName name="FORM7626" localSheetId="13">#REF!</definedName>
    <definedName name="FORM7626">#REF!</definedName>
    <definedName name="FORM767" localSheetId="9">#REF!</definedName>
    <definedName name="FORM767" localSheetId="12">#REF!</definedName>
    <definedName name="FORM767" localSheetId="14">#REF!</definedName>
    <definedName name="FORM767" localSheetId="11">#REF!</definedName>
    <definedName name="FORM767" localSheetId="10">#REF!</definedName>
    <definedName name="FORM767" localSheetId="7">#REF!</definedName>
    <definedName name="FORM767" localSheetId="8">#REF!</definedName>
    <definedName name="FORM767" localSheetId="13">#REF!</definedName>
    <definedName name="FORM767">#REF!</definedName>
    <definedName name="FORM768">#REF!</definedName>
    <definedName name="FORM769">#REF!</definedName>
    <definedName name="FORM76X">#REF!</definedName>
    <definedName name="FORM771" localSheetId="9">#REF!</definedName>
    <definedName name="FORM771" localSheetId="12">#REF!</definedName>
    <definedName name="FORM771" localSheetId="14">#REF!</definedName>
    <definedName name="FORM771" localSheetId="11">#REF!</definedName>
    <definedName name="FORM771" localSheetId="10">#REF!</definedName>
    <definedName name="FORM771" localSheetId="7">#REF!</definedName>
    <definedName name="FORM771" localSheetId="8">#REF!</definedName>
    <definedName name="FORM771" localSheetId="13">#REF!</definedName>
    <definedName name="FORM771">#REF!</definedName>
    <definedName name="FORM771a" localSheetId="9">#REF!</definedName>
    <definedName name="FORM771a" localSheetId="12">#REF!</definedName>
    <definedName name="FORM771a" localSheetId="14">#REF!</definedName>
    <definedName name="FORM771a" localSheetId="11">#REF!</definedName>
    <definedName name="FORM771a" localSheetId="10">#REF!</definedName>
    <definedName name="FORM771a" localSheetId="7">#REF!</definedName>
    <definedName name="FORM771a" localSheetId="8">#REF!</definedName>
    <definedName name="FORM771a" localSheetId="13">#REF!</definedName>
    <definedName name="FORM771a">#REF!</definedName>
    <definedName name="FORM771b" localSheetId="9">#REF!</definedName>
    <definedName name="FORM771b" localSheetId="12">#REF!</definedName>
    <definedName name="FORM771b" localSheetId="14">#REF!</definedName>
    <definedName name="FORM771b" localSheetId="11">#REF!</definedName>
    <definedName name="FORM771b" localSheetId="10">#REF!</definedName>
    <definedName name="FORM771b" localSheetId="7">#REF!</definedName>
    <definedName name="FORM771b" localSheetId="8">#REF!</definedName>
    <definedName name="FORM771b" localSheetId="13">#REF!</definedName>
    <definedName name="FORM771b">#REF!</definedName>
    <definedName name="FORM771c" localSheetId="9">#REF!</definedName>
    <definedName name="FORM771c" localSheetId="12">#REF!</definedName>
    <definedName name="FORM771c" localSheetId="14">#REF!</definedName>
    <definedName name="FORM771c" localSheetId="11">#REF!</definedName>
    <definedName name="FORM771c" localSheetId="10">#REF!</definedName>
    <definedName name="FORM771c" localSheetId="7">#REF!</definedName>
    <definedName name="FORM771c" localSheetId="8">#REF!</definedName>
    <definedName name="FORM771c" localSheetId="13">#REF!</definedName>
    <definedName name="FORM771c">#REF!</definedName>
    <definedName name="FORM771d" localSheetId="9">#REF!</definedName>
    <definedName name="FORM771d" localSheetId="12">#REF!</definedName>
    <definedName name="FORM771d" localSheetId="14">#REF!</definedName>
    <definedName name="FORM771d" localSheetId="11">#REF!</definedName>
    <definedName name="FORM771d" localSheetId="10">#REF!</definedName>
    <definedName name="FORM771d" localSheetId="7">#REF!</definedName>
    <definedName name="FORM771d" localSheetId="8">#REF!</definedName>
    <definedName name="FORM771d" localSheetId="13">#REF!</definedName>
    <definedName name="FORM771d">#REF!</definedName>
    <definedName name="FORM772a" localSheetId="9">#REF!</definedName>
    <definedName name="FORM772a" localSheetId="12">#REF!</definedName>
    <definedName name="FORM772a" localSheetId="14">#REF!</definedName>
    <definedName name="FORM772a" localSheetId="11">#REF!</definedName>
    <definedName name="FORM772a" localSheetId="10">#REF!</definedName>
    <definedName name="FORM772a" localSheetId="7">#REF!</definedName>
    <definedName name="FORM772a" localSheetId="8">#REF!</definedName>
    <definedName name="FORM772a" localSheetId="13">#REF!</definedName>
    <definedName name="FORM772a">#REF!</definedName>
    <definedName name="FORM772b" localSheetId="9">#REF!</definedName>
    <definedName name="FORM772b" localSheetId="12">#REF!</definedName>
    <definedName name="FORM772b" localSheetId="14">#REF!</definedName>
    <definedName name="FORM772b" localSheetId="11">#REF!</definedName>
    <definedName name="FORM772b" localSheetId="10">#REF!</definedName>
    <definedName name="FORM772b" localSheetId="7">#REF!</definedName>
    <definedName name="FORM772b" localSheetId="8">#REF!</definedName>
    <definedName name="FORM772b" localSheetId="13">#REF!</definedName>
    <definedName name="FORM772b">#REF!</definedName>
    <definedName name="FORM772c" localSheetId="9">#REF!</definedName>
    <definedName name="FORM772c" localSheetId="12">#REF!</definedName>
    <definedName name="FORM772c" localSheetId="14">#REF!</definedName>
    <definedName name="FORM772c" localSheetId="11">#REF!</definedName>
    <definedName name="FORM772c" localSheetId="10">#REF!</definedName>
    <definedName name="FORM772c" localSheetId="7">#REF!</definedName>
    <definedName name="FORM772c" localSheetId="8">#REF!</definedName>
    <definedName name="FORM772c" localSheetId="13">#REF!</definedName>
    <definedName name="FORM772c">#REF!</definedName>
    <definedName name="FORM772d" localSheetId="9">#REF!</definedName>
    <definedName name="FORM772d" localSheetId="12">#REF!</definedName>
    <definedName name="FORM772d" localSheetId="14">#REF!</definedName>
    <definedName name="FORM772d" localSheetId="11">#REF!</definedName>
    <definedName name="FORM772d" localSheetId="10">#REF!</definedName>
    <definedName name="FORM772d" localSheetId="7">#REF!</definedName>
    <definedName name="FORM772d" localSheetId="8">#REF!</definedName>
    <definedName name="FORM772d" localSheetId="13">#REF!</definedName>
    <definedName name="FORM772d">#REF!</definedName>
    <definedName name="FORM775" localSheetId="9">#REF!</definedName>
    <definedName name="FORM775" localSheetId="12">#REF!</definedName>
    <definedName name="FORM775" localSheetId="14">#REF!</definedName>
    <definedName name="FORM775" localSheetId="11">#REF!</definedName>
    <definedName name="FORM775" localSheetId="10">#REF!</definedName>
    <definedName name="FORM775" localSheetId="7">#REF!</definedName>
    <definedName name="FORM775" localSheetId="8">#REF!</definedName>
    <definedName name="FORM775" localSheetId="13">#REF!</definedName>
    <definedName name="FORM775">#REF!</definedName>
    <definedName name="FORM79" localSheetId="9">#REF!</definedName>
    <definedName name="FORM79" localSheetId="12">#REF!</definedName>
    <definedName name="FORM79" localSheetId="14">#REF!</definedName>
    <definedName name="FORM79" localSheetId="11">#REF!</definedName>
    <definedName name="FORM79" localSheetId="10">#REF!</definedName>
    <definedName name="FORM79" localSheetId="7">#REF!</definedName>
    <definedName name="FORM79" localSheetId="8">#REF!</definedName>
    <definedName name="FORM79" localSheetId="13">#REF!</definedName>
    <definedName name="FORM79">#REF!</definedName>
    <definedName name="FORM79L" localSheetId="9">#REF!</definedName>
    <definedName name="FORM79L" localSheetId="12">#REF!</definedName>
    <definedName name="FORM79L" localSheetId="14">#REF!</definedName>
    <definedName name="FORM79L" localSheetId="11">#REF!</definedName>
    <definedName name="FORM79L" localSheetId="10">#REF!</definedName>
    <definedName name="FORM79L" localSheetId="7">#REF!</definedName>
    <definedName name="FORM79L" localSheetId="8">#REF!</definedName>
    <definedName name="FORM79L" localSheetId="13">#REF!</definedName>
    <definedName name="FORM79L">#REF!</definedName>
    <definedName name="FORM79manual">#REF!</definedName>
    <definedName name="FORM79mekanis">#REF!</definedName>
    <definedName name="FORM811" localSheetId="9">#REF!</definedName>
    <definedName name="FORM811" localSheetId="12">#REF!</definedName>
    <definedName name="FORM811" localSheetId="14">#REF!</definedName>
    <definedName name="FORM811" localSheetId="11">#REF!</definedName>
    <definedName name="FORM811" localSheetId="10">#REF!</definedName>
    <definedName name="FORM811" localSheetId="7">#REF!</definedName>
    <definedName name="FORM811" localSheetId="8">#REF!</definedName>
    <definedName name="FORM811" localSheetId="13">#REF!</definedName>
    <definedName name="FORM811">#REF!</definedName>
    <definedName name="FORM812" localSheetId="9">#REF!</definedName>
    <definedName name="FORM812" localSheetId="12">#REF!</definedName>
    <definedName name="FORM812" localSheetId="14">#REF!</definedName>
    <definedName name="FORM812" localSheetId="11">#REF!</definedName>
    <definedName name="FORM812" localSheetId="10">#REF!</definedName>
    <definedName name="FORM812" localSheetId="7">#REF!</definedName>
    <definedName name="FORM812" localSheetId="8">#REF!</definedName>
    <definedName name="FORM812" localSheetId="13">#REF!</definedName>
    <definedName name="FORM812">#REF!</definedName>
    <definedName name="FORM813" localSheetId="9">#REF!</definedName>
    <definedName name="FORM813" localSheetId="12">#REF!</definedName>
    <definedName name="FORM813" localSheetId="14">#REF!</definedName>
    <definedName name="FORM813" localSheetId="11">#REF!</definedName>
    <definedName name="FORM813" localSheetId="10">#REF!</definedName>
    <definedName name="FORM813" localSheetId="7">#REF!</definedName>
    <definedName name="FORM813" localSheetId="8">#REF!</definedName>
    <definedName name="FORM813" localSheetId="13">#REF!</definedName>
    <definedName name="FORM813">#REF!</definedName>
    <definedName name="FORM814" localSheetId="9">#REF!</definedName>
    <definedName name="FORM814" localSheetId="12">#REF!</definedName>
    <definedName name="FORM814" localSheetId="14">#REF!</definedName>
    <definedName name="FORM814" localSheetId="11">#REF!</definedName>
    <definedName name="FORM814" localSheetId="10">#REF!</definedName>
    <definedName name="FORM814" localSheetId="7">#REF!</definedName>
    <definedName name="FORM814" localSheetId="8">#REF!</definedName>
    <definedName name="FORM814" localSheetId="13">#REF!</definedName>
    <definedName name="FORM814">#REF!</definedName>
    <definedName name="FORM815" localSheetId="9">#REF!</definedName>
    <definedName name="FORM815" localSheetId="12">#REF!</definedName>
    <definedName name="FORM815" localSheetId="14">#REF!</definedName>
    <definedName name="FORM815" localSheetId="11">#REF!</definedName>
    <definedName name="FORM815" localSheetId="10">#REF!</definedName>
    <definedName name="FORM815" localSheetId="7">#REF!</definedName>
    <definedName name="FORM815" localSheetId="8">#REF!</definedName>
    <definedName name="FORM815" localSheetId="13">#REF!</definedName>
    <definedName name="FORM815">#REF!</definedName>
    <definedName name="FORM817" localSheetId="9">#REF!</definedName>
    <definedName name="FORM817" localSheetId="12">#REF!</definedName>
    <definedName name="FORM817" localSheetId="14">#REF!</definedName>
    <definedName name="FORM817" localSheetId="11">#REF!</definedName>
    <definedName name="FORM817" localSheetId="10">#REF!</definedName>
    <definedName name="FORM817" localSheetId="7">#REF!</definedName>
    <definedName name="FORM817" localSheetId="8">#REF!</definedName>
    <definedName name="FORM817" localSheetId="13">#REF!</definedName>
    <definedName name="FORM817">#REF!</definedName>
    <definedName name="FORM818" localSheetId="9">#REF!</definedName>
    <definedName name="FORM818" localSheetId="12">#REF!</definedName>
    <definedName name="FORM818" localSheetId="14">#REF!</definedName>
    <definedName name="FORM818" localSheetId="11">#REF!</definedName>
    <definedName name="FORM818" localSheetId="10">#REF!</definedName>
    <definedName name="FORM818" localSheetId="7">#REF!</definedName>
    <definedName name="FORM818" localSheetId="8">#REF!</definedName>
    <definedName name="FORM818" localSheetId="13">#REF!</definedName>
    <definedName name="FORM818">#REF!</definedName>
    <definedName name="FORM819" localSheetId="9">#REF!</definedName>
    <definedName name="FORM819" localSheetId="12">#REF!</definedName>
    <definedName name="FORM819" localSheetId="14">#REF!</definedName>
    <definedName name="FORM819" localSheetId="11">#REF!</definedName>
    <definedName name="FORM819" localSheetId="10">#REF!</definedName>
    <definedName name="FORM819" localSheetId="7">#REF!</definedName>
    <definedName name="FORM819" localSheetId="8">#REF!</definedName>
    <definedName name="FORM819" localSheetId="13">#REF!</definedName>
    <definedName name="FORM819">#REF!</definedName>
    <definedName name="FORM82" localSheetId="9">#REF!</definedName>
    <definedName name="FORM82" localSheetId="12">#REF!</definedName>
    <definedName name="FORM82" localSheetId="14">#REF!</definedName>
    <definedName name="FORM82" localSheetId="11">#REF!</definedName>
    <definedName name="FORM82" localSheetId="10">#REF!</definedName>
    <definedName name="FORM82" localSheetId="7">#REF!</definedName>
    <definedName name="FORM82" localSheetId="8">#REF!</definedName>
    <definedName name="FORM82" localSheetId="13">#REF!</definedName>
    <definedName name="FORM82">#REF!</definedName>
    <definedName name="FORM83">#REF!</definedName>
    <definedName name="FORM841" localSheetId="9">#REF!</definedName>
    <definedName name="FORM841" localSheetId="12">#REF!</definedName>
    <definedName name="FORM841" localSheetId="14">#REF!</definedName>
    <definedName name="FORM841" localSheetId="11">#REF!</definedName>
    <definedName name="FORM841" localSheetId="10">#REF!</definedName>
    <definedName name="FORM841" localSheetId="7">#REF!</definedName>
    <definedName name="FORM841" localSheetId="8">#REF!</definedName>
    <definedName name="FORM841" localSheetId="13">#REF!</definedName>
    <definedName name="FORM841">#REF!</definedName>
    <definedName name="FORM8410" localSheetId="9">#REF!</definedName>
    <definedName name="FORM8410" localSheetId="12">#REF!</definedName>
    <definedName name="FORM8410" localSheetId="14">#REF!</definedName>
    <definedName name="FORM8410" localSheetId="11">#REF!</definedName>
    <definedName name="FORM8410" localSheetId="10">#REF!</definedName>
    <definedName name="FORM8410" localSheetId="7">#REF!</definedName>
    <definedName name="FORM8410" localSheetId="8">#REF!</definedName>
    <definedName name="FORM8410" localSheetId="13">#REF!</definedName>
    <definedName name="FORM8410">#REF!</definedName>
    <definedName name="FORM842" localSheetId="9">#REF!</definedName>
    <definedName name="FORM842" localSheetId="12">#REF!</definedName>
    <definedName name="FORM842" localSheetId="14">#REF!</definedName>
    <definedName name="FORM842" localSheetId="11">#REF!</definedName>
    <definedName name="FORM842" localSheetId="10">#REF!</definedName>
    <definedName name="FORM842" localSheetId="7">#REF!</definedName>
    <definedName name="FORM842" localSheetId="8">#REF!</definedName>
    <definedName name="FORM842" localSheetId="13">#REF!</definedName>
    <definedName name="FORM842">#REF!</definedName>
    <definedName name="FORM843">#REF!</definedName>
    <definedName name="FORM844" localSheetId="9">#REF!</definedName>
    <definedName name="FORM844" localSheetId="12">#REF!</definedName>
    <definedName name="FORM844" localSheetId="14">#REF!</definedName>
    <definedName name="FORM844" localSheetId="11">#REF!</definedName>
    <definedName name="FORM844" localSheetId="10">#REF!</definedName>
    <definedName name="FORM844" localSheetId="7">#REF!</definedName>
    <definedName name="FORM844" localSheetId="8">#REF!</definedName>
    <definedName name="FORM844" localSheetId="13">#REF!</definedName>
    <definedName name="FORM844">#REF!</definedName>
    <definedName name="FORM845" localSheetId="9">#REF!</definedName>
    <definedName name="FORM845" localSheetId="12">#REF!</definedName>
    <definedName name="FORM845" localSheetId="14">#REF!</definedName>
    <definedName name="FORM845" localSheetId="11">#REF!</definedName>
    <definedName name="FORM845" localSheetId="10">#REF!</definedName>
    <definedName name="FORM845" localSheetId="7">#REF!</definedName>
    <definedName name="FORM845" localSheetId="8">#REF!</definedName>
    <definedName name="FORM845" localSheetId="13">#REF!</definedName>
    <definedName name="FORM845">#REF!</definedName>
    <definedName name="FORM846" localSheetId="9">#REF!</definedName>
    <definedName name="FORM846" localSheetId="12">#REF!</definedName>
    <definedName name="FORM846" localSheetId="14">#REF!</definedName>
    <definedName name="FORM846" localSheetId="11">#REF!</definedName>
    <definedName name="FORM846" localSheetId="10">#REF!</definedName>
    <definedName name="FORM846" localSheetId="7">#REF!</definedName>
    <definedName name="FORM846" localSheetId="8">#REF!</definedName>
    <definedName name="FORM846" localSheetId="13">#REF!</definedName>
    <definedName name="FORM846">#REF!</definedName>
    <definedName name="FORM847" localSheetId="9">#REF!</definedName>
    <definedName name="FORM847" localSheetId="12">#REF!</definedName>
    <definedName name="FORM847" localSheetId="14">#REF!</definedName>
    <definedName name="FORM847" localSheetId="11">#REF!</definedName>
    <definedName name="FORM847" localSheetId="10">#REF!</definedName>
    <definedName name="FORM847" localSheetId="7">#REF!</definedName>
    <definedName name="FORM847" localSheetId="8">#REF!</definedName>
    <definedName name="FORM847" localSheetId="13">#REF!</definedName>
    <definedName name="FORM847">#REF!</definedName>
    <definedName name="FORM910" localSheetId="9">#REF!</definedName>
    <definedName name="FORM910" localSheetId="12">#REF!</definedName>
    <definedName name="FORM910" localSheetId="14">#REF!</definedName>
    <definedName name="FORM910" localSheetId="11">#REF!</definedName>
    <definedName name="FORM910" localSheetId="10">#REF!</definedName>
    <definedName name="FORM910" localSheetId="7">#REF!</definedName>
    <definedName name="FORM910" localSheetId="8">#REF!</definedName>
    <definedName name="FORM910" localSheetId="13">#REF!</definedName>
    <definedName name="FORM910">#REF!</definedName>
    <definedName name="FORM911" localSheetId="9">#REF!</definedName>
    <definedName name="FORM911" localSheetId="12">#REF!</definedName>
    <definedName name="FORM911" localSheetId="14">#REF!</definedName>
    <definedName name="FORM911" localSheetId="11">#REF!</definedName>
    <definedName name="FORM911" localSheetId="10">#REF!</definedName>
    <definedName name="FORM911" localSheetId="7">#REF!</definedName>
    <definedName name="FORM911" localSheetId="8">#REF!</definedName>
    <definedName name="FORM911" localSheetId="13">#REF!</definedName>
    <definedName name="FORM911">#REF!</definedName>
    <definedName name="FORM912" localSheetId="9">#REF!</definedName>
    <definedName name="FORM912" localSheetId="12">#REF!</definedName>
    <definedName name="FORM912" localSheetId="14">#REF!</definedName>
    <definedName name="FORM912" localSheetId="11">#REF!</definedName>
    <definedName name="FORM912" localSheetId="10">#REF!</definedName>
    <definedName name="FORM912" localSheetId="7">#REF!</definedName>
    <definedName name="FORM912" localSheetId="8">#REF!</definedName>
    <definedName name="FORM912" localSheetId="13">#REF!</definedName>
    <definedName name="FORM912">#REF!</definedName>
    <definedName name="FORM913" localSheetId="9">#REF!</definedName>
    <definedName name="FORM913" localSheetId="12">#REF!</definedName>
    <definedName name="FORM913" localSheetId="14">#REF!</definedName>
    <definedName name="FORM913" localSheetId="11">#REF!</definedName>
    <definedName name="FORM913" localSheetId="10">#REF!</definedName>
    <definedName name="FORM913" localSheetId="7">#REF!</definedName>
    <definedName name="FORM913" localSheetId="8">#REF!</definedName>
    <definedName name="FORM913" localSheetId="13">#REF!</definedName>
    <definedName name="FORM913">#REF!</definedName>
    <definedName name="FORM914" localSheetId="9">#REF!</definedName>
    <definedName name="FORM914" localSheetId="12">#REF!</definedName>
    <definedName name="FORM914" localSheetId="14">#REF!</definedName>
    <definedName name="FORM914" localSheetId="11">#REF!</definedName>
    <definedName name="FORM914" localSheetId="10">#REF!</definedName>
    <definedName name="FORM914" localSheetId="7">#REF!</definedName>
    <definedName name="FORM914" localSheetId="8">#REF!</definedName>
    <definedName name="FORM914" localSheetId="13">#REF!</definedName>
    <definedName name="FORM914">#REF!</definedName>
    <definedName name="FORM915" localSheetId="9">#REF!</definedName>
    <definedName name="FORM915" localSheetId="12">#REF!</definedName>
    <definedName name="FORM915" localSheetId="14">#REF!</definedName>
    <definedName name="FORM915" localSheetId="11">#REF!</definedName>
    <definedName name="FORM915" localSheetId="10">#REF!</definedName>
    <definedName name="FORM915" localSheetId="7">#REF!</definedName>
    <definedName name="FORM915" localSheetId="8">#REF!</definedName>
    <definedName name="FORM915" localSheetId="13">#REF!</definedName>
    <definedName name="FORM915">#REF!</definedName>
    <definedName name="FORM916" localSheetId="9">#REF!</definedName>
    <definedName name="FORM916" localSheetId="12">#REF!</definedName>
    <definedName name="FORM916" localSheetId="14">#REF!</definedName>
    <definedName name="FORM916" localSheetId="11">#REF!</definedName>
    <definedName name="FORM916" localSheetId="10">#REF!</definedName>
    <definedName name="FORM916" localSheetId="7">#REF!</definedName>
    <definedName name="FORM916" localSheetId="8">#REF!</definedName>
    <definedName name="FORM916" localSheetId="13">#REF!</definedName>
    <definedName name="FORM916">#REF!</definedName>
    <definedName name="FORM917" localSheetId="9">#REF!</definedName>
    <definedName name="FORM917" localSheetId="12">#REF!</definedName>
    <definedName name="FORM917" localSheetId="14">#REF!</definedName>
    <definedName name="FORM917" localSheetId="11">#REF!</definedName>
    <definedName name="FORM917" localSheetId="10">#REF!</definedName>
    <definedName name="FORM917" localSheetId="7">#REF!</definedName>
    <definedName name="FORM917" localSheetId="8">#REF!</definedName>
    <definedName name="FORM917" localSheetId="13">#REF!</definedName>
    <definedName name="FORM917">#REF!</definedName>
    <definedName name="FORM918" localSheetId="9">#REF!</definedName>
    <definedName name="FORM918" localSheetId="12">#REF!</definedName>
    <definedName name="FORM918" localSheetId="14">#REF!</definedName>
    <definedName name="FORM918" localSheetId="11">#REF!</definedName>
    <definedName name="FORM918" localSheetId="10">#REF!</definedName>
    <definedName name="FORM918" localSheetId="7">#REF!</definedName>
    <definedName name="FORM918" localSheetId="8">#REF!</definedName>
    <definedName name="FORM918" localSheetId="13">#REF!</definedName>
    <definedName name="FORM918">#REF!</definedName>
    <definedName name="FORM919" localSheetId="9">#REF!</definedName>
    <definedName name="FORM919" localSheetId="12">#REF!</definedName>
    <definedName name="FORM919" localSheetId="14">#REF!</definedName>
    <definedName name="FORM919" localSheetId="11">#REF!</definedName>
    <definedName name="FORM919" localSheetId="10">#REF!</definedName>
    <definedName name="FORM919" localSheetId="7">#REF!</definedName>
    <definedName name="FORM919" localSheetId="8">#REF!</definedName>
    <definedName name="FORM919" localSheetId="13">#REF!</definedName>
    <definedName name="FORM919">#REF!</definedName>
    <definedName name="FORM920" localSheetId="9">#REF!</definedName>
    <definedName name="FORM920" localSheetId="12">#REF!</definedName>
    <definedName name="FORM920" localSheetId="14">#REF!</definedName>
    <definedName name="FORM920" localSheetId="11">#REF!</definedName>
    <definedName name="FORM920" localSheetId="10">#REF!</definedName>
    <definedName name="FORM920" localSheetId="7">#REF!</definedName>
    <definedName name="FORM920" localSheetId="8">#REF!</definedName>
    <definedName name="FORM920" localSheetId="13">#REF!</definedName>
    <definedName name="FORM920">#REF!</definedName>
    <definedName name="FORM94" localSheetId="9">#REF!</definedName>
    <definedName name="FORM94" localSheetId="12">#REF!</definedName>
    <definedName name="FORM94" localSheetId="14">#REF!</definedName>
    <definedName name="FORM94" localSheetId="11">#REF!</definedName>
    <definedName name="FORM94" localSheetId="10">#REF!</definedName>
    <definedName name="FORM94" localSheetId="7">#REF!</definedName>
    <definedName name="FORM94" localSheetId="8">#REF!</definedName>
    <definedName name="FORM94" localSheetId="13">#REF!</definedName>
    <definedName name="FORM94">#REF!</definedName>
    <definedName name="FORM95" localSheetId="9">#REF!</definedName>
    <definedName name="FORM95" localSheetId="12">#REF!</definedName>
    <definedName name="FORM95" localSheetId="14">#REF!</definedName>
    <definedName name="FORM95" localSheetId="11">#REF!</definedName>
    <definedName name="FORM95" localSheetId="10">#REF!</definedName>
    <definedName name="FORM95" localSheetId="7">#REF!</definedName>
    <definedName name="FORM95" localSheetId="8">#REF!</definedName>
    <definedName name="FORM95" localSheetId="13">#REF!</definedName>
    <definedName name="FORM95">#REF!</definedName>
    <definedName name="FORM96" localSheetId="9">#REF!</definedName>
    <definedName name="FORM96" localSheetId="12">#REF!</definedName>
    <definedName name="FORM96" localSheetId="14">#REF!</definedName>
    <definedName name="FORM96" localSheetId="11">#REF!</definedName>
    <definedName name="FORM96" localSheetId="10">#REF!</definedName>
    <definedName name="FORM96" localSheetId="7">#REF!</definedName>
    <definedName name="FORM96" localSheetId="8">#REF!</definedName>
    <definedName name="FORM96" localSheetId="13">#REF!</definedName>
    <definedName name="FORM96">#REF!</definedName>
    <definedName name="FORM97" localSheetId="9">#REF!</definedName>
    <definedName name="FORM97" localSheetId="12">#REF!</definedName>
    <definedName name="FORM97" localSheetId="14">#REF!</definedName>
    <definedName name="FORM97" localSheetId="11">#REF!</definedName>
    <definedName name="FORM97" localSheetId="10">#REF!</definedName>
    <definedName name="FORM97" localSheetId="7">#REF!</definedName>
    <definedName name="FORM97" localSheetId="8">#REF!</definedName>
    <definedName name="FORM97" localSheetId="13">#REF!</definedName>
    <definedName name="FORM97">#REF!</definedName>
    <definedName name="FORM98" localSheetId="9">#REF!</definedName>
    <definedName name="FORM98" localSheetId="12">#REF!</definedName>
    <definedName name="FORM98" localSheetId="14">#REF!</definedName>
    <definedName name="FORM98" localSheetId="11">#REF!</definedName>
    <definedName name="FORM98" localSheetId="10">#REF!</definedName>
    <definedName name="FORM98" localSheetId="7">#REF!</definedName>
    <definedName name="FORM98" localSheetId="8">#REF!</definedName>
    <definedName name="FORM98" localSheetId="13">#REF!</definedName>
    <definedName name="FORM98">#REF!</definedName>
    <definedName name="FORM99" localSheetId="9">#REF!</definedName>
    <definedName name="FORM99" localSheetId="12">#REF!</definedName>
    <definedName name="FORM99" localSheetId="14">#REF!</definedName>
    <definedName name="FORM99" localSheetId="11">#REF!</definedName>
    <definedName name="FORM99" localSheetId="10">#REF!</definedName>
    <definedName name="FORM99" localSheetId="7">#REF!</definedName>
    <definedName name="FORM99" localSheetId="8">#REF!</definedName>
    <definedName name="FORM99" localSheetId="13">#REF!</definedName>
    <definedName name="FORM99">#REF!</definedName>
    <definedName name="formbta">#REF!</definedName>
    <definedName name="FORMGEOTEKSTIL">#REF!</definedName>
    <definedName name="Formk">#REF!</definedName>
    <definedName name="formkolom">#REF!</definedName>
    <definedName name="formlant">#REF!</definedName>
    <definedName name="FORMLatasirK" localSheetId="9">#REF!</definedName>
    <definedName name="FORMLatasirK" localSheetId="12">#REF!</definedName>
    <definedName name="FORMLatasirK" localSheetId="14">#REF!</definedName>
    <definedName name="FORMLatasirK" localSheetId="11">#REF!</definedName>
    <definedName name="FORMLatasirK" localSheetId="10">#REF!</definedName>
    <definedName name="FORMLatasirK" localSheetId="7">#REF!</definedName>
    <definedName name="FORMLatasirK" localSheetId="8">#REF!</definedName>
    <definedName name="FORMLatasirK" localSheetId="13">#REF!</definedName>
    <definedName name="FORMLatasirK">#REF!</definedName>
    <definedName name="FORMLatasirKL" localSheetId="9">#REF!</definedName>
    <definedName name="FORMLatasirKL" localSheetId="12">#REF!</definedName>
    <definedName name="FORMLatasirKL" localSheetId="14">#REF!</definedName>
    <definedName name="FORMLatasirKL" localSheetId="11">#REF!</definedName>
    <definedName name="FORMLatasirKL" localSheetId="10">#REF!</definedName>
    <definedName name="FORMLatasirKL" localSheetId="7">#REF!</definedName>
    <definedName name="FORMLatasirKL" localSheetId="8">#REF!</definedName>
    <definedName name="FORMLatasirKL" localSheetId="13">#REF!</definedName>
    <definedName name="FORMLatasirKL">#REF!</definedName>
    <definedName name="formlt" localSheetId="9">#REF!</definedName>
    <definedName name="formlt" localSheetId="12">#REF!</definedName>
    <definedName name="formlt" localSheetId="13">#REF!</definedName>
    <definedName name="formlt">#REF!</definedName>
    <definedName name="FORMTIE" localSheetId="9">#REF!</definedName>
    <definedName name="FORMTIE" localSheetId="12">#REF!</definedName>
    <definedName name="FORMTIE" localSheetId="13">#REF!</definedName>
    <definedName name="FORMTIE">#REF!</definedName>
    <definedName name="FORMW">#REF!</definedName>
    <definedName name="fox">#REF!</definedName>
    <definedName name="fpvc100" localSheetId="9">#REF!</definedName>
    <definedName name="fpvc100" localSheetId="12">#REF!</definedName>
    <definedName name="fpvc100" localSheetId="13">#REF!</definedName>
    <definedName name="fpvc100">#REF!</definedName>
    <definedName name="fpvc150" localSheetId="9">#REF!</definedName>
    <definedName name="fpvc150" localSheetId="12">#REF!</definedName>
    <definedName name="fpvc150" localSheetId="13">#REF!</definedName>
    <definedName name="fpvc150">#REF!</definedName>
    <definedName name="fpvc200" localSheetId="9">#REF!</definedName>
    <definedName name="fpvc200" localSheetId="12">#REF!</definedName>
    <definedName name="fpvc200" localSheetId="13">#REF!</definedName>
    <definedName name="fpvc200">#REF!</definedName>
    <definedName name="fpvc250" localSheetId="9">#REF!</definedName>
    <definedName name="fpvc250" localSheetId="12">#REF!</definedName>
    <definedName name="fpvc250" localSheetId="13">#REF!</definedName>
    <definedName name="fpvc250">#REF!</definedName>
    <definedName name="fpvc40" localSheetId="9">#REF!</definedName>
    <definedName name="fpvc40" localSheetId="12">#REF!</definedName>
    <definedName name="fpvc40" localSheetId="13">#REF!</definedName>
    <definedName name="fpvc40">#REF!</definedName>
    <definedName name="fpvc50" localSheetId="9">#REF!</definedName>
    <definedName name="fpvc50" localSheetId="12">#REF!</definedName>
    <definedName name="fpvc50" localSheetId="13">#REF!</definedName>
    <definedName name="fpvc50">#REF!</definedName>
    <definedName name="fpvc75" localSheetId="9">#REF!</definedName>
    <definedName name="fpvc75" localSheetId="12">#REF!</definedName>
    <definedName name="fpvc75" localSheetId="13">#REF!</definedName>
    <definedName name="fpvc75">#REF!</definedName>
    <definedName name="FR" localSheetId="9">#REF!</definedName>
    <definedName name="FR" localSheetId="12">#REF!</definedName>
    <definedName name="FR" localSheetId="14">#REF!</definedName>
    <definedName name="FR" localSheetId="11">#REF!</definedName>
    <definedName name="FR" localSheetId="10">#REF!</definedName>
    <definedName name="FR" localSheetId="7">#REF!</definedName>
    <definedName name="FR" localSheetId="8">#REF!</definedName>
    <definedName name="FR" localSheetId="13">#REF!</definedName>
    <definedName name="FR">#REF!</definedName>
    <definedName name="FR_6" localSheetId="9">#REF!</definedName>
    <definedName name="FR_6" localSheetId="12">#REF!</definedName>
    <definedName name="FR_6" localSheetId="13">#REF!</definedName>
    <definedName name="FR_6">#REF!</definedName>
    <definedName name="FRA">#REF!</definedName>
    <definedName name="fraksi3">#REF!</definedName>
    <definedName name="fraksi4">#REF!</definedName>
    <definedName name="frc">#REF!</definedName>
    <definedName name="FRC.1X25" localSheetId="9">#REF!</definedName>
    <definedName name="FRC.1X25" localSheetId="12">#REF!</definedName>
    <definedName name="FRC.1X25" localSheetId="13">#REF!</definedName>
    <definedName name="FRC.1X25">#REF!</definedName>
    <definedName name="FRC.1X70" localSheetId="9">#REF!</definedName>
    <definedName name="FRC.1X70" localSheetId="12">#REF!</definedName>
    <definedName name="FRC.1X70" localSheetId="13">#REF!</definedName>
    <definedName name="FRC.1X70">#REF!</definedName>
    <definedName name="FRC.2X2.5" localSheetId="9">#REF!</definedName>
    <definedName name="FRC.2X2.5" localSheetId="12">#REF!</definedName>
    <definedName name="FRC.2X2.5" localSheetId="13">#REF!</definedName>
    <definedName name="FRC.2X2.5">#REF!</definedName>
    <definedName name="FRC.4X10" localSheetId="9">#REF!</definedName>
    <definedName name="FRC.4X10" localSheetId="12">#REF!</definedName>
    <definedName name="FRC.4X10" localSheetId="13">#REF!</definedName>
    <definedName name="FRC.4X10">#REF!</definedName>
    <definedName name="FRC.4X4" localSheetId="9">#REF!</definedName>
    <definedName name="FRC.4X4" localSheetId="12">#REF!</definedName>
    <definedName name="FRC.4X4" localSheetId="13">#REF!</definedName>
    <definedName name="FRC.4X4">#REF!</definedName>
    <definedName name="FRC.4X6" localSheetId="9">#REF!</definedName>
    <definedName name="FRC.4X6" localSheetId="12">#REF!</definedName>
    <definedName name="FRC.4X6" localSheetId="13">#REF!</definedName>
    <definedName name="FRC.4X6">#REF!</definedName>
    <definedName name="FRC.4X70" localSheetId="9">#REF!</definedName>
    <definedName name="FRC.4X70" localSheetId="12">#REF!</definedName>
    <definedName name="FRC.4X70" localSheetId="13">#REF!</definedName>
    <definedName name="FRC.4X70">#REF!</definedName>
    <definedName name="FRC1x120" localSheetId="9">#REF!</definedName>
    <definedName name="FRC1x120" localSheetId="12">#REF!</definedName>
    <definedName name="FRC1x120" localSheetId="13">#REF!</definedName>
    <definedName name="FRC1x120">#REF!</definedName>
    <definedName name="FRC1x120mm" localSheetId="9">#REF!</definedName>
    <definedName name="FRC1x120mm" localSheetId="12">#REF!</definedName>
    <definedName name="FRC1x120mm" localSheetId="13">#REF!</definedName>
    <definedName name="FRC1x120mm">#REF!</definedName>
    <definedName name="FRC1x150" localSheetId="9">#REF!</definedName>
    <definedName name="FRC1x150" localSheetId="12">#REF!</definedName>
    <definedName name="FRC1x150" localSheetId="13">#REF!</definedName>
    <definedName name="FRC1x150">#REF!</definedName>
    <definedName name="FRC1x150mm" localSheetId="9">#REF!</definedName>
    <definedName name="FRC1x150mm" localSheetId="12">#REF!</definedName>
    <definedName name="FRC1x150mm" localSheetId="13">#REF!</definedName>
    <definedName name="FRC1x150mm">#REF!</definedName>
    <definedName name="FRC1x185" localSheetId="9">#REF!</definedName>
    <definedName name="FRC1x185" localSheetId="12">#REF!</definedName>
    <definedName name="FRC1x185" localSheetId="13">#REF!</definedName>
    <definedName name="FRC1x185">#REF!</definedName>
    <definedName name="FRC1x185mm" localSheetId="9">#REF!</definedName>
    <definedName name="FRC1x185mm" localSheetId="12">#REF!</definedName>
    <definedName name="FRC1x185mm" localSheetId="13">#REF!</definedName>
    <definedName name="FRC1x185mm">#REF!</definedName>
    <definedName name="FRC1x240" localSheetId="9">#REF!</definedName>
    <definedName name="FRC1x240" localSheetId="12">#REF!</definedName>
    <definedName name="FRC1x240" localSheetId="13">#REF!</definedName>
    <definedName name="FRC1x240">#REF!</definedName>
    <definedName name="FRC1x240mm" localSheetId="9">#REF!</definedName>
    <definedName name="FRC1x240mm" localSheetId="12">#REF!</definedName>
    <definedName name="FRC1x240mm" localSheetId="13">#REF!</definedName>
    <definedName name="FRC1x240mm">#REF!</definedName>
    <definedName name="FRC1x25" localSheetId="9">#REF!</definedName>
    <definedName name="FRC1x25" localSheetId="12">#REF!</definedName>
    <definedName name="FRC1x25" localSheetId="13">#REF!</definedName>
    <definedName name="FRC1x25">#REF!</definedName>
    <definedName name="FRC1x25mm" localSheetId="9">#REF!</definedName>
    <definedName name="FRC1x25mm" localSheetId="12">#REF!</definedName>
    <definedName name="FRC1x25mm" localSheetId="13">#REF!</definedName>
    <definedName name="FRC1x25mm">#REF!</definedName>
    <definedName name="FRC1x50" localSheetId="9">#REF!</definedName>
    <definedName name="FRC1x50" localSheetId="12">#REF!</definedName>
    <definedName name="FRC1x50" localSheetId="13">#REF!</definedName>
    <definedName name="FRC1x50">#REF!</definedName>
    <definedName name="FRC1x50mm" localSheetId="9">#REF!</definedName>
    <definedName name="FRC1x50mm" localSheetId="12">#REF!</definedName>
    <definedName name="FRC1x50mm" localSheetId="13">#REF!</definedName>
    <definedName name="FRC1x50mm">#REF!</definedName>
    <definedName name="FRC1x95" localSheetId="9">#REF!</definedName>
    <definedName name="FRC1x95" localSheetId="12">#REF!</definedName>
    <definedName name="FRC1x95" localSheetId="13">#REF!</definedName>
    <definedName name="FRC1x95">#REF!</definedName>
    <definedName name="FRC1x95mm" localSheetId="9">#REF!</definedName>
    <definedName name="FRC1x95mm" localSheetId="12">#REF!</definedName>
    <definedName name="FRC1x95mm" localSheetId="13">#REF!</definedName>
    <definedName name="FRC1x95mm">#REF!</definedName>
    <definedName name="frc42115070" localSheetId="9">#REF!</definedName>
    <definedName name="frc42115070" localSheetId="12">#REF!</definedName>
    <definedName name="frc42115070" localSheetId="13">#REF!</definedName>
    <definedName name="frc42115070">#REF!</definedName>
    <definedName name="frc4x10" localSheetId="9">#REF!</definedName>
    <definedName name="frc4x10" localSheetId="12">#REF!</definedName>
    <definedName name="frc4x10" localSheetId="13">#REF!</definedName>
    <definedName name="frc4x10">#REF!</definedName>
    <definedName name="FRC4x10mm" localSheetId="9">#REF!</definedName>
    <definedName name="FRC4x10mm" localSheetId="12">#REF!</definedName>
    <definedName name="FRC4x10mm" localSheetId="13">#REF!</definedName>
    <definedName name="FRC4x10mm">#REF!</definedName>
    <definedName name="frc4x1x400" localSheetId="9">#REF!</definedName>
    <definedName name="frc4x1x400" localSheetId="12">#REF!</definedName>
    <definedName name="frc4x1x400" localSheetId="13">#REF!</definedName>
    <definedName name="frc4x1x400">#REF!</definedName>
    <definedName name="frc4x25" localSheetId="9">#REF!</definedName>
    <definedName name="frc4x25" localSheetId="12">#REF!</definedName>
    <definedName name="frc4x25" localSheetId="13">#REF!</definedName>
    <definedName name="frc4x25">#REF!</definedName>
    <definedName name="FRC4x25mm" localSheetId="9">#REF!</definedName>
    <definedName name="FRC4x25mm" localSheetId="12">#REF!</definedName>
    <definedName name="FRC4x25mm" localSheetId="13">#REF!</definedName>
    <definedName name="FRC4x25mm">#REF!</definedName>
    <definedName name="frc4x300" localSheetId="9">#REF!</definedName>
    <definedName name="frc4x300" localSheetId="12">#REF!</definedName>
    <definedName name="frc4x300" localSheetId="13">#REF!</definedName>
    <definedName name="frc4x300">#REF!</definedName>
    <definedName name="frc4x35" localSheetId="9">#REF!</definedName>
    <definedName name="frc4x35" localSheetId="12">#REF!</definedName>
    <definedName name="frc4x35" localSheetId="13">#REF!</definedName>
    <definedName name="frc4x35">#REF!</definedName>
    <definedName name="FRC4x50" localSheetId="9">#REF!</definedName>
    <definedName name="FRC4x50" localSheetId="12">#REF!</definedName>
    <definedName name="FRC4x50" localSheetId="13">#REF!</definedName>
    <definedName name="FRC4x50">#REF!</definedName>
    <definedName name="FRC4x50mm" localSheetId="9">#REF!</definedName>
    <definedName name="FRC4x50mm" localSheetId="12">#REF!</definedName>
    <definedName name="FRC4x50mm" localSheetId="13">#REF!</definedName>
    <definedName name="FRC4x50mm">#REF!</definedName>
    <definedName name="frc4x95" localSheetId="9">#REF!</definedName>
    <definedName name="frc4x95" localSheetId="12">#REF!</definedName>
    <definedName name="frc4x95" localSheetId="13">#REF!</definedName>
    <definedName name="frc4x95">#REF!</definedName>
    <definedName name="frc5x4" localSheetId="9">#REF!</definedName>
    <definedName name="frc5x4" localSheetId="12">#REF!</definedName>
    <definedName name="frc5x4" localSheetId="13">#REF!</definedName>
    <definedName name="frc5x4">#REF!</definedName>
    <definedName name="frc5x6" localSheetId="9">#REF!</definedName>
    <definedName name="frc5x6" localSheetId="12">#REF!</definedName>
    <definedName name="frc5x6" localSheetId="13">#REF!</definedName>
    <definedName name="frc5x6">#REF!</definedName>
    <definedName name="FRE">#N/A</definedName>
    <definedName name="frf">#REF!</definedName>
    <definedName name="FRG">#N/A</definedName>
    <definedName name="FRRDS" localSheetId="9">#REF!</definedName>
    <definedName name="FRRDS" localSheetId="12">#REF!</definedName>
    <definedName name="FRRDS" localSheetId="14">#REF!</definedName>
    <definedName name="FRRDS" localSheetId="11">#REF!</definedName>
    <definedName name="FRRDS" localSheetId="10">#REF!</definedName>
    <definedName name="FRRDS" localSheetId="7">#REF!</definedName>
    <definedName name="FRRDS" localSheetId="8">#REF!</definedName>
    <definedName name="FRRDS" localSheetId="13">#REF!</definedName>
    <definedName name="FRRDS">#REF!</definedName>
    <definedName name="frsk" localSheetId="9">#REF!</definedName>
    <definedName name="frsk" localSheetId="12">#REF!</definedName>
    <definedName name="frsk" localSheetId="14">#REF!</definedName>
    <definedName name="frsk" localSheetId="11">#REF!</definedName>
    <definedName name="frsk" localSheetId="10">#REF!</definedName>
    <definedName name="frsk" localSheetId="7">#REF!</definedName>
    <definedName name="frsk" localSheetId="8">#REF!</definedName>
    <definedName name="frsk" localSheetId="13">#REF!</definedName>
    <definedName name="frsk">#REF!</definedName>
    <definedName name="frt" localSheetId="9">#REF!</definedName>
    <definedName name="frt" localSheetId="12">#REF!</definedName>
    <definedName name="frt" localSheetId="13">#REF!</definedName>
    <definedName name="frt">#REF!</definedName>
    <definedName name="frtvf">#REF!</definedName>
    <definedName name="fs" localSheetId="9">#REF!</definedName>
    <definedName name="fs" localSheetId="12">#REF!</definedName>
    <definedName name="fs" localSheetId="13">#REF!</definedName>
    <definedName name="fs">#REF!</definedName>
    <definedName name="FSB" localSheetId="9">#REF!</definedName>
    <definedName name="FSB" localSheetId="12">#REF!</definedName>
    <definedName name="FSB" localSheetId="13">#REF!</definedName>
    <definedName name="FSB">#REF!</definedName>
    <definedName name="FSDATA" localSheetId="9">#REF!</definedName>
    <definedName name="FSDATA" localSheetId="12">#REF!</definedName>
    <definedName name="FSDATA" localSheetId="13">#REF!</definedName>
    <definedName name="FSDATA">#REF!</definedName>
    <definedName name="fsocket100">#REF!</definedName>
    <definedName name="fsocket150">#REF!</definedName>
    <definedName name="fsocket200">#REF!</definedName>
    <definedName name="fsocket250">#REF!</definedName>
    <definedName name="fsocket50">#REF!</definedName>
    <definedName name="fsocket75">#REF!</definedName>
    <definedName name="fspigot100" localSheetId="9">#REF!</definedName>
    <definedName name="fspigot100" localSheetId="12">#REF!</definedName>
    <definedName name="fspigot100" localSheetId="13">#REF!</definedName>
    <definedName name="fspigot100">#REF!</definedName>
    <definedName name="fspigot150" localSheetId="9">#REF!</definedName>
    <definedName name="fspigot150" localSheetId="12">#REF!</definedName>
    <definedName name="fspigot150" localSheetId="13">#REF!</definedName>
    <definedName name="fspigot150">#REF!</definedName>
    <definedName name="fspigot200" localSheetId="9">#REF!</definedName>
    <definedName name="fspigot200" localSheetId="12">#REF!</definedName>
    <definedName name="fspigot200" localSheetId="13">#REF!</definedName>
    <definedName name="fspigot200">#REF!</definedName>
    <definedName name="fspigot50" localSheetId="9">#REF!</definedName>
    <definedName name="fspigot50" localSheetId="12">#REF!</definedName>
    <definedName name="fspigot50" localSheetId="13">#REF!</definedName>
    <definedName name="fspigot50">#REF!</definedName>
    <definedName name="fspigot75" localSheetId="9">#REF!</definedName>
    <definedName name="fspigot75" localSheetId="12">#REF!</definedName>
    <definedName name="fspigot75" localSheetId="13">#REF!</definedName>
    <definedName name="fspigot75">#REF!</definedName>
    <definedName name="FSPOT100" localSheetId="9">#REF!</definedName>
    <definedName name="FSPOT100" localSheetId="12">#REF!</definedName>
    <definedName name="FSPOT100" localSheetId="13">#REF!</definedName>
    <definedName name="FSPOT100">#REF!</definedName>
    <definedName name="FSPOT65" localSheetId="9">#REF!</definedName>
    <definedName name="FSPOT65" localSheetId="12">#REF!</definedName>
    <definedName name="FSPOT65" localSheetId="13">#REF!</definedName>
    <definedName name="FSPOT65">#REF!</definedName>
    <definedName name="FSPOT80" localSheetId="9">#REF!</definedName>
    <definedName name="FSPOT80" localSheetId="12">#REF!</definedName>
    <definedName name="FSPOT80" localSheetId="13">#REF!</definedName>
    <definedName name="FSPOT80">#REF!</definedName>
    <definedName name="FST" localSheetId="9">#REF!</definedName>
    <definedName name="FST" localSheetId="12">#REF!</definedName>
    <definedName name="FST" localSheetId="13">#REF!</definedName>
    <definedName name="FST">#REF!</definedName>
    <definedName name="fsvd100" localSheetId="9">#REF!</definedName>
    <definedName name="fsvd100" localSheetId="12">#REF!</definedName>
    <definedName name="fsvd100" localSheetId="14">#REF!</definedName>
    <definedName name="fsvd100" localSheetId="11">#REF!</definedName>
    <definedName name="fsvd100" localSheetId="10">#REF!</definedName>
    <definedName name="fsvd100" localSheetId="7">#REF!</definedName>
    <definedName name="fsvd100" localSheetId="8">#REF!</definedName>
    <definedName name="fsvd100" localSheetId="13">#REF!</definedName>
    <definedName name="fsvd100">#REF!</definedName>
    <definedName name="fsvd150" localSheetId="9">#REF!</definedName>
    <definedName name="fsvd150" localSheetId="12">#REF!</definedName>
    <definedName name="fsvd150" localSheetId="14">#REF!</definedName>
    <definedName name="fsvd150" localSheetId="11">#REF!</definedName>
    <definedName name="fsvd150" localSheetId="10">#REF!</definedName>
    <definedName name="fsvd150" localSheetId="7">#REF!</definedName>
    <definedName name="fsvd150" localSheetId="8">#REF!</definedName>
    <definedName name="fsvd150" localSheetId="13">#REF!</definedName>
    <definedName name="fsvd150">#REF!</definedName>
    <definedName name="fsvd65" localSheetId="9">#REF!</definedName>
    <definedName name="fsvd65" localSheetId="12">#REF!</definedName>
    <definedName name="fsvd65" localSheetId="14">#REF!</definedName>
    <definedName name="fsvd65" localSheetId="11">#REF!</definedName>
    <definedName name="fsvd65" localSheetId="10">#REF!</definedName>
    <definedName name="fsvd65" localSheetId="7">#REF!</definedName>
    <definedName name="fsvd65" localSheetId="8">#REF!</definedName>
    <definedName name="fsvd65" localSheetId="13">#REF!</definedName>
    <definedName name="fsvd65">#REF!</definedName>
    <definedName name="ftgregh" localSheetId="9">#REF!</definedName>
    <definedName name="ftgregh" localSheetId="12">#REF!</definedName>
    <definedName name="ftgregh" localSheetId="13">#REF!</definedName>
    <definedName name="ftgregh">#REF!</definedName>
    <definedName name="FTOP" localSheetId="9">#REF!</definedName>
    <definedName name="FTOP" localSheetId="12">#REF!</definedName>
    <definedName name="FTOP" localSheetId="13">#REF!</definedName>
    <definedName name="FTOP">#REF!</definedName>
    <definedName name="FTOP2" localSheetId="9">#REF!</definedName>
    <definedName name="FTOP2" localSheetId="12">#REF!</definedName>
    <definedName name="FTOP2" localSheetId="13">#REF!</definedName>
    <definedName name="FTOP2">#REF!</definedName>
    <definedName name="FTOPE" localSheetId="9">#REF!</definedName>
    <definedName name="FTOPE" localSheetId="12">#REF!</definedName>
    <definedName name="FTOPE" localSheetId="13">#REF!</definedName>
    <definedName name="FTOPE">#REF!</definedName>
    <definedName name="ftr" localSheetId="9">#REF!</definedName>
    <definedName name="ftr" localSheetId="12">#REF!</definedName>
    <definedName name="ftr" localSheetId="13">#REF!</definedName>
    <definedName name="ftr">#REF!</definedName>
    <definedName name="ftrr">#REF!</definedName>
    <definedName name="ftv1.5" localSheetId="9">#REF!</definedName>
    <definedName name="ftv1.5" localSheetId="12">#REF!</definedName>
    <definedName name="ftv1.5" localSheetId="13">#REF!</definedName>
    <definedName name="ftv1.5">#REF!</definedName>
    <definedName name="ftv2.5" localSheetId="9">#REF!</definedName>
    <definedName name="ftv2.5" localSheetId="12">#REF!</definedName>
    <definedName name="ftv2.5" localSheetId="13">#REF!</definedName>
    <definedName name="ftv2.5">#REF!</definedName>
    <definedName name="FU">#REF!</definedName>
    <definedName name="fubjls100" localSheetId="9">#REF!</definedName>
    <definedName name="fubjls100" localSheetId="12">#REF!</definedName>
    <definedName name="fubjls100" localSheetId="13">#REF!</definedName>
    <definedName name="fubjls100">#REF!</definedName>
    <definedName name="fubjls120" localSheetId="9">#REF!</definedName>
    <definedName name="fubjls120" localSheetId="12">#REF!</definedName>
    <definedName name="fubjls120" localSheetId="13">#REF!</definedName>
    <definedName name="fubjls120">#REF!</definedName>
    <definedName name="fubjls40" localSheetId="9">#REF!</definedName>
    <definedName name="fubjls40" localSheetId="12">#REF!</definedName>
    <definedName name="fubjls40" localSheetId="13">#REF!</definedName>
    <definedName name="fubjls40">#REF!</definedName>
    <definedName name="fubjls50" localSheetId="9">#REF!</definedName>
    <definedName name="fubjls50" localSheetId="12">#REF!</definedName>
    <definedName name="fubjls50" localSheetId="13">#REF!</definedName>
    <definedName name="fubjls50">#REF!</definedName>
    <definedName name="fubjls60" localSheetId="9">#REF!</definedName>
    <definedName name="fubjls60" localSheetId="12">#REF!</definedName>
    <definedName name="fubjls60" localSheetId="13">#REF!</definedName>
    <definedName name="fubjls60">#REF!</definedName>
    <definedName name="fubjls70" localSheetId="9">#REF!</definedName>
    <definedName name="fubjls70" localSheetId="12">#REF!</definedName>
    <definedName name="fubjls70" localSheetId="13">#REF!</definedName>
    <definedName name="fubjls70">#REF!</definedName>
    <definedName name="fubjls80" localSheetId="9">#REF!</definedName>
    <definedName name="fubjls80" localSheetId="12">#REF!</definedName>
    <definedName name="fubjls80" localSheetId="13">#REF!</definedName>
    <definedName name="fubjls80">#REF!</definedName>
    <definedName name="fubjls90" localSheetId="9">#REF!</definedName>
    <definedName name="fubjls90" localSheetId="12">#REF!</definedName>
    <definedName name="fubjls90" localSheetId="13">#REF!</definedName>
    <definedName name="fubjls90">#REF!</definedName>
    <definedName name="Fujiaire" localSheetId="9">#REF!</definedName>
    <definedName name="Fujiaire" localSheetId="12">#REF!</definedName>
    <definedName name="Fujiaire" localSheetId="13">#REF!</definedName>
    <definedName name="Fujiaire">#REF!</definedName>
    <definedName name="Full_Print" localSheetId="9">#REF!</definedName>
    <definedName name="Full_Print" localSheetId="12">#REF!</definedName>
    <definedName name="Full_Print" localSheetId="13">#REF!</definedName>
    <definedName name="Full_Print">#REF!</definedName>
    <definedName name="Fulvi.mixer" localSheetId="9">#REF!</definedName>
    <definedName name="Fulvi.mixer" localSheetId="12">#REF!</definedName>
    <definedName name="Fulvi.mixer" localSheetId="13">#REF!</definedName>
    <definedName name="Fulvi.mixer">#REF!</definedName>
    <definedName name="FULVIMIXER" localSheetId="9">#REF!</definedName>
    <definedName name="FULVIMIXER" localSheetId="12">#REF!</definedName>
    <definedName name="FULVIMIXER" localSheetId="14">#REF!</definedName>
    <definedName name="FULVIMIXER" localSheetId="11">#REF!</definedName>
    <definedName name="FULVIMIXER" localSheetId="10">#REF!</definedName>
    <definedName name="FULVIMIXER" localSheetId="7">#REF!</definedName>
    <definedName name="FULVIMIXER" localSheetId="8">#REF!</definedName>
    <definedName name="FULVIMIXER" localSheetId="13">#REF!</definedName>
    <definedName name="FULVIMIXER">#REF!</definedName>
    <definedName name="FUNCTIONAL" localSheetId="9">#REF!</definedName>
    <definedName name="FUNCTIONAL" localSheetId="12">#REF!</definedName>
    <definedName name="FUNCTIONAL" localSheetId="13">#REF!</definedName>
    <definedName name="FUNCTIONAL">#REF!</definedName>
    <definedName name="Furnica___Melamin____1_2_x_2_4__m">#REF!</definedName>
    <definedName name="FURNITURE__FURNISHING" localSheetId="9">#REF!</definedName>
    <definedName name="FURNITURE__FURNISHING" localSheetId="12">#REF!</definedName>
    <definedName name="FURNITURE__FURNISHING" localSheetId="14">#REF!</definedName>
    <definedName name="FURNITURE__FURNISHING" localSheetId="11">#REF!</definedName>
    <definedName name="FURNITURE__FURNISHING" localSheetId="10">#REF!</definedName>
    <definedName name="FURNITURE__FURNISHING" localSheetId="7">#REF!</definedName>
    <definedName name="FURNITURE__FURNISHING" localSheetId="8">#REF!</definedName>
    <definedName name="FURNITURE__FURNISHING" localSheetId="13">#REF!</definedName>
    <definedName name="FURNITURE__FURNISHING">#REF!</definedName>
    <definedName name="FURNITURE__FURNISHING_2" localSheetId="9">#REF!</definedName>
    <definedName name="FURNITURE__FURNISHING_2" localSheetId="12">#REF!</definedName>
    <definedName name="FURNITURE__FURNISHING_2" localSheetId="13">#REF!</definedName>
    <definedName name="FURNITURE__FURNISHING_2">#REF!</definedName>
    <definedName name="FURNITURE__FURNISHING_3" localSheetId="9">#REF!</definedName>
    <definedName name="FURNITURE__FURNISHING_3" localSheetId="12">#REF!</definedName>
    <definedName name="FURNITURE__FURNISHING_3" localSheetId="13">#REF!</definedName>
    <definedName name="FURNITURE__FURNISHING_3">#REF!</definedName>
    <definedName name="Fuse2A" localSheetId="9">#REF!</definedName>
    <definedName name="Fuse2A" localSheetId="12">#REF!</definedName>
    <definedName name="Fuse2A" localSheetId="13">#REF!</definedName>
    <definedName name="Fuse2A">#REF!</definedName>
    <definedName name="FV10K100" localSheetId="9">#REF!</definedName>
    <definedName name="FV10K100" localSheetId="12">#REF!</definedName>
    <definedName name="FV10K100" localSheetId="13">#REF!</definedName>
    <definedName name="FV10K100">#REF!</definedName>
    <definedName name="FV10K125" localSheetId="9">#REF!</definedName>
    <definedName name="FV10K125" localSheetId="12">#REF!</definedName>
    <definedName name="FV10K125" localSheetId="13">#REF!</definedName>
    <definedName name="FV10K125">#REF!</definedName>
    <definedName name="FV10K150" localSheetId="9">#REF!</definedName>
    <definedName name="FV10K150" localSheetId="12">#REF!</definedName>
    <definedName name="FV10K150" localSheetId="13">#REF!</definedName>
    <definedName name="FV10K150">#REF!</definedName>
    <definedName name="FV10K200" localSheetId="9">#REF!</definedName>
    <definedName name="FV10K200" localSheetId="12">#REF!</definedName>
    <definedName name="FV10K200" localSheetId="13">#REF!</definedName>
    <definedName name="FV10K200">#REF!</definedName>
    <definedName name="FV10K250" localSheetId="9">#REF!</definedName>
    <definedName name="FV10K250" localSheetId="12">#REF!</definedName>
    <definedName name="FV10K250" localSheetId="13">#REF!</definedName>
    <definedName name="FV10K250">#REF!</definedName>
    <definedName name="FV10K300" localSheetId="9">#REF!</definedName>
    <definedName name="FV10K300" localSheetId="12">#REF!</definedName>
    <definedName name="FV10K300" localSheetId="13">#REF!</definedName>
    <definedName name="FV10K300">#REF!</definedName>
    <definedName name="FV10K40" localSheetId="9">#REF!</definedName>
    <definedName name="FV10K40" localSheetId="12">#REF!</definedName>
    <definedName name="FV10K40" localSheetId="13">#REF!</definedName>
    <definedName name="FV10K40">#REF!</definedName>
    <definedName name="FV10K50" localSheetId="9">#REF!</definedName>
    <definedName name="FV10K50" localSheetId="12">#REF!</definedName>
    <definedName name="FV10K50" localSheetId="13">#REF!</definedName>
    <definedName name="FV10K50">#REF!</definedName>
    <definedName name="FV10K65" localSheetId="9">#REF!</definedName>
    <definedName name="FV10K65" localSheetId="12">#REF!</definedName>
    <definedName name="FV10K65" localSheetId="13">#REF!</definedName>
    <definedName name="FV10K65">#REF!</definedName>
    <definedName name="FV10K80" localSheetId="9">#REF!</definedName>
    <definedName name="FV10K80" localSheetId="12">#REF!</definedName>
    <definedName name="FV10K80" localSheetId="13">#REF!</definedName>
    <definedName name="FV10K80">#REF!</definedName>
    <definedName name="FVFVFVFV" localSheetId="9">#REF!</definedName>
    <definedName name="FVFVFVFV" localSheetId="12">#REF!</definedName>
    <definedName name="FVFVFVFV" localSheetId="13">#REF!</definedName>
    <definedName name="FVFVFVFV">#REF!</definedName>
    <definedName name="fw" localSheetId="9">#REF!</definedName>
    <definedName name="fw" localSheetId="12">#REF!</definedName>
    <definedName name="fw" localSheetId="13">#REF!</definedName>
    <definedName name="fw">#REF!</definedName>
    <definedName name="fxj1.25" localSheetId="9">#REF!</definedName>
    <definedName name="fxj1.25" localSheetId="12">#REF!</definedName>
    <definedName name="fxj1.25" localSheetId="13">#REF!</definedName>
    <definedName name="fxj1.25">#REF!</definedName>
    <definedName name="fxj1.5" localSheetId="9">#REF!</definedName>
    <definedName name="fxj1.5" localSheetId="12">#REF!</definedName>
    <definedName name="fxj1.5" localSheetId="13">#REF!</definedName>
    <definedName name="fxj1.5">#REF!</definedName>
    <definedName name="fxj2.5" localSheetId="9">#REF!</definedName>
    <definedName name="fxj2.5" localSheetId="12">#REF!</definedName>
    <definedName name="fxj2.5" localSheetId="13">#REF!</definedName>
    <definedName name="fxj2.5">#REF!</definedName>
    <definedName name="fxshwrTX436S" localSheetId="9">#REF!</definedName>
    <definedName name="fxshwrTX436S" localSheetId="12">#REF!</definedName>
    <definedName name="fxshwrTX436S" localSheetId="13">#REF!</definedName>
    <definedName name="fxshwrTX436S">#REF!</definedName>
    <definedName name="FYHDHFHCGJF" localSheetId="9">#REF!</definedName>
    <definedName name="FYHDHFHCGJF" localSheetId="12">#REF!</definedName>
    <definedName name="FYHDHFHCGJF" localSheetId="13">#REF!</definedName>
    <definedName name="FYHDHFHCGJF">#REF!</definedName>
    <definedName name="G">#REF!</definedName>
    <definedName name="G.1">#REF!</definedName>
    <definedName name="G.107.10" localSheetId="9">#REF!</definedName>
    <definedName name="G.107.10" localSheetId="12">#REF!</definedName>
    <definedName name="G.107.10" localSheetId="13">#REF!</definedName>
    <definedName name="G.107.10">#REF!</definedName>
    <definedName name="G.107.10B" localSheetId="9">#REF!</definedName>
    <definedName name="G.107.10B" localSheetId="12">#REF!</definedName>
    <definedName name="G.107.10B" localSheetId="13">#REF!</definedName>
    <definedName name="G.107.10B">#REF!</definedName>
    <definedName name="G.107.10E" localSheetId="9">#REF!</definedName>
    <definedName name="G.107.10E" localSheetId="12">#REF!</definedName>
    <definedName name="G.107.10E" localSheetId="13">#REF!</definedName>
    <definedName name="G.107.10E">#REF!</definedName>
    <definedName name="G.17" localSheetId="9">#REF!</definedName>
    <definedName name="G.17" localSheetId="12">#REF!</definedName>
    <definedName name="G.17" localSheetId="13">#REF!</definedName>
    <definedName name="G.17">#REF!</definedName>
    <definedName name="G.18" localSheetId="9">#REF!</definedName>
    <definedName name="G.18" localSheetId="12">#REF!</definedName>
    <definedName name="G.18" localSheetId="13">#REF!</definedName>
    <definedName name="G.18">#REF!</definedName>
    <definedName name="G.19" localSheetId="9">#REF!</definedName>
    <definedName name="G.19" localSheetId="12">#REF!</definedName>
    <definedName name="G.19" localSheetId="13">#REF!</definedName>
    <definedName name="G.19">#REF!</definedName>
    <definedName name="G.2">#REF!</definedName>
    <definedName name="G.20" localSheetId="9">#REF!</definedName>
    <definedName name="G.20" localSheetId="12">#REF!</definedName>
    <definedName name="G.20" localSheetId="13">#REF!</definedName>
    <definedName name="G.20">#REF!</definedName>
    <definedName name="G.21" localSheetId="9">#REF!</definedName>
    <definedName name="G.21" localSheetId="12">#REF!</definedName>
    <definedName name="G.21" localSheetId="13">#REF!</definedName>
    <definedName name="G.21">#REF!</definedName>
    <definedName name="G.32M" localSheetId="9">#REF!</definedName>
    <definedName name="G.32M" localSheetId="12">#REF!</definedName>
    <definedName name="G.32M" localSheetId="13">#REF!</definedName>
    <definedName name="G.32M">#REF!</definedName>
    <definedName name="G.33g">#REF!</definedName>
    <definedName name="G.33g.1">#REF!</definedName>
    <definedName name="G.33g.2">#REF!</definedName>
    <definedName name="G.33g.3">#REF!</definedName>
    <definedName name="G.33i" localSheetId="9">#REF!</definedName>
    <definedName name="G.33i" localSheetId="12">#REF!</definedName>
    <definedName name="G.33i" localSheetId="13">#REF!</definedName>
    <definedName name="G.33i">#REF!</definedName>
    <definedName name="G.33k" localSheetId="9">#REF!</definedName>
    <definedName name="G.33k" localSheetId="12">#REF!</definedName>
    <definedName name="G.33k" localSheetId="13">#REF!</definedName>
    <definedName name="G.33k">#REF!</definedName>
    <definedName name="G.44">#REF!</definedName>
    <definedName name="G.44.VK">#REF!</definedName>
    <definedName name="g.50a">#REF!</definedName>
    <definedName name="g.50ba">#REF!</definedName>
    <definedName name="G.50BT" localSheetId="9">#REF!</definedName>
    <definedName name="G.50BT" localSheetId="12">#REF!</definedName>
    <definedName name="G.50BT" localSheetId="13">#REF!</definedName>
    <definedName name="G.50BT">#REF!</definedName>
    <definedName name="G.50C">#REF!</definedName>
    <definedName name="G.50D">#REF!</definedName>
    <definedName name="G.50I">#REF!</definedName>
    <definedName name="G.50k.1">#REF!</definedName>
    <definedName name="G.50k.2">#REF!</definedName>
    <definedName name="G.50k.3">#REF!</definedName>
    <definedName name="g.50krm">#REF!</definedName>
    <definedName name="G.50p" localSheetId="9">#REF!</definedName>
    <definedName name="G.50p" localSheetId="12">#REF!</definedName>
    <definedName name="G.50p" localSheetId="13">#REF!</definedName>
    <definedName name="G.50p">#REF!</definedName>
    <definedName name="G.50TB">#REF!</definedName>
    <definedName name="G.51c" localSheetId="9">#REF!</definedName>
    <definedName name="G.51c" localSheetId="12">#REF!</definedName>
    <definedName name="G.51c" localSheetId="13">#REF!</definedName>
    <definedName name="G.51c">#REF!</definedName>
    <definedName name="G.51i">#REF!</definedName>
    <definedName name="G.60A" localSheetId="9">#REF!</definedName>
    <definedName name="G.60A" localSheetId="12">#REF!</definedName>
    <definedName name="G.60A" localSheetId="13">#REF!</definedName>
    <definedName name="G.60A">#REF!</definedName>
    <definedName name="G.69b" localSheetId="9">#REF!</definedName>
    <definedName name="G.69b" localSheetId="12">#REF!</definedName>
    <definedName name="G.69b" localSheetId="13">#REF!</definedName>
    <definedName name="G.69b">#REF!</definedName>
    <definedName name="G.75a">#REF!</definedName>
    <definedName name="G.Kramik" localSheetId="9">#REF!</definedName>
    <definedName name="G.Kramik" localSheetId="12">#REF!</definedName>
    <definedName name="G.Kramik" localSheetId="13">#REF!</definedName>
    <definedName name="G.Kramik">#REF!</definedName>
    <definedName name="G_1" localSheetId="9">#REF!</definedName>
    <definedName name="G_1" localSheetId="12">#REF!</definedName>
    <definedName name="G_1" localSheetId="13">#REF!</definedName>
    <definedName name="G_1">#REF!</definedName>
    <definedName name="G_10" localSheetId="9">#REF!</definedName>
    <definedName name="G_10" localSheetId="12">#REF!</definedName>
    <definedName name="G_10" localSheetId="13">#REF!</definedName>
    <definedName name="G_10">#REF!</definedName>
    <definedName name="G_11" localSheetId="9">#REF!</definedName>
    <definedName name="G_11" localSheetId="12">#REF!</definedName>
    <definedName name="G_11" localSheetId="13">#REF!</definedName>
    <definedName name="G_11">#REF!</definedName>
    <definedName name="G_12" localSheetId="9">#REF!</definedName>
    <definedName name="G_12" localSheetId="12">#REF!</definedName>
    <definedName name="G_12" localSheetId="13">#REF!</definedName>
    <definedName name="G_12">#REF!</definedName>
    <definedName name="G_13" localSheetId="9">#REF!</definedName>
    <definedName name="G_13" localSheetId="12">#REF!</definedName>
    <definedName name="G_13" localSheetId="13">#REF!</definedName>
    <definedName name="G_13">#REF!</definedName>
    <definedName name="G_2" localSheetId="9">#REF!</definedName>
    <definedName name="G_2" localSheetId="12">#REF!</definedName>
    <definedName name="G_2" localSheetId="13">#REF!</definedName>
    <definedName name="G_2">#REF!</definedName>
    <definedName name="G_3" localSheetId="9">#REF!</definedName>
    <definedName name="G_3" localSheetId="12">#REF!</definedName>
    <definedName name="G_3" localSheetId="13">#REF!</definedName>
    <definedName name="G_3">#REF!</definedName>
    <definedName name="G_4" localSheetId="9">#REF!</definedName>
    <definedName name="G_4" localSheetId="12">#REF!</definedName>
    <definedName name="G_4" localSheetId="13">#REF!</definedName>
    <definedName name="G_4">#REF!</definedName>
    <definedName name="G_5" localSheetId="9">#REF!</definedName>
    <definedName name="G_5" localSheetId="12">#REF!</definedName>
    <definedName name="G_5" localSheetId="13">#REF!</definedName>
    <definedName name="G_5">#REF!</definedName>
    <definedName name="G_6" localSheetId="9">#REF!</definedName>
    <definedName name="G_6" localSheetId="12">#REF!</definedName>
    <definedName name="G_6" localSheetId="13">#REF!</definedName>
    <definedName name="G_6">#REF!</definedName>
    <definedName name="G_7" localSheetId="9">#REF!</definedName>
    <definedName name="G_7" localSheetId="12">#REF!</definedName>
    <definedName name="G_7" localSheetId="13">#REF!</definedName>
    <definedName name="G_7">#REF!</definedName>
    <definedName name="G_8" localSheetId="9">#REF!</definedName>
    <definedName name="G_8" localSheetId="12">#REF!</definedName>
    <definedName name="G_8" localSheetId="13">#REF!</definedName>
    <definedName name="G_8">#REF!</definedName>
    <definedName name="g_9" localSheetId="9">#REF!</definedName>
    <definedName name="g_9" localSheetId="12">#REF!</definedName>
    <definedName name="g_9" localSheetId="13">#REF!</definedName>
    <definedName name="g_9">#REF!</definedName>
    <definedName name="g_9wp" localSheetId="9">#REF!</definedName>
    <definedName name="g_9wp" localSheetId="12">#REF!</definedName>
    <definedName name="g_9wp" localSheetId="13">#REF!</definedName>
    <definedName name="g_9wp">#REF!</definedName>
    <definedName name="g_k" localSheetId="9">#REF!</definedName>
    <definedName name="g_k" localSheetId="12">#REF!</definedName>
    <definedName name="g_k" localSheetId="13">#REF!</definedName>
    <definedName name="g_k">#REF!</definedName>
    <definedName name="G224.">#REF!</definedName>
    <definedName name="G50K" localSheetId="9">#REF!</definedName>
    <definedName name="G50K" localSheetId="12">#REF!</definedName>
    <definedName name="G50K" localSheetId="13">#REF!</definedName>
    <definedName name="G50K">#REF!</definedName>
    <definedName name="G50p" localSheetId="9">#REF!</definedName>
    <definedName name="G50p" localSheetId="12">#REF!</definedName>
    <definedName name="G50p" localSheetId="13">#REF!</definedName>
    <definedName name="G50p">#REF!</definedName>
    <definedName name="gaji">#REF!</definedName>
    <definedName name="GAJISTAFF" localSheetId="9">#REF!</definedName>
    <definedName name="GAJISTAFF" localSheetId="12">#REF!</definedName>
    <definedName name="GAJISTAFF" localSheetId="13">#REF!</definedName>
    <definedName name="GAJISTAFF">#REF!</definedName>
    <definedName name="gal" localSheetId="9">#REF!</definedName>
    <definedName name="gal" localSheetId="12">#REF!</definedName>
    <definedName name="gal" localSheetId="13">#REF!</definedName>
    <definedName name="gal">#REF!</definedName>
    <definedName name="gal.biasa">#REF!</definedName>
    <definedName name="Gal.Sal" localSheetId="9">#REF!</definedName>
    <definedName name="Gal.Sal" localSheetId="12">#REF!</definedName>
    <definedName name="Gal.Sal" localSheetId="14">#REF!</definedName>
    <definedName name="Gal.Sal" localSheetId="11">#REF!</definedName>
    <definedName name="Gal.Sal" localSheetId="10">#REF!</definedName>
    <definedName name="Gal.Sal" localSheetId="7">#REF!</definedName>
    <definedName name="Gal.Sal" localSheetId="8">#REF!</definedName>
    <definedName name="Gal.Sal" localSheetId="13">#REF!</definedName>
    <definedName name="Gal.Sal">#REF!</definedName>
    <definedName name="gal6meter" localSheetId="9">#REF!</definedName>
    <definedName name="gal6meter" localSheetId="12">#REF!</definedName>
    <definedName name="gal6meter" localSheetId="13">#REF!</definedName>
    <definedName name="gal6meter">#REF!</definedName>
    <definedName name="GALBIASA">#REF!</definedName>
    <definedName name="GALDRAINASE">#REF!</definedName>
    <definedName name="GALI" localSheetId="9">#REF!</definedName>
    <definedName name="GALI" localSheetId="12">#REF!</definedName>
    <definedName name="GALI" localSheetId="14">#REF!</definedName>
    <definedName name="GALI" localSheetId="11">#REF!</definedName>
    <definedName name="GALI" localSheetId="10">#REF!</definedName>
    <definedName name="GALI" localSheetId="7">#REF!</definedName>
    <definedName name="GALI" localSheetId="8">#REF!</definedName>
    <definedName name="GALI" localSheetId="13">#REF!</definedName>
    <definedName name="GALI">#REF!</definedName>
    <definedName name="Gali.Padas" localSheetId="9">#REF!</definedName>
    <definedName name="Gali.Padas" localSheetId="12">#REF!</definedName>
    <definedName name="Gali.Padas" localSheetId="13">#REF!</definedName>
    <definedName name="Gali.Padas">#REF!</definedName>
    <definedName name="Gali.Sal" localSheetId="9">#REF!</definedName>
    <definedName name="Gali.Sal" localSheetId="12">#REF!</definedName>
    <definedName name="Gali.Sal" localSheetId="13">#REF!</definedName>
    <definedName name="Gali.Sal">#REF!</definedName>
    <definedName name="gali_6">#REF!</definedName>
    <definedName name="GALI_TB">#REF!</definedName>
    <definedName name="GALIAN">#REF!</definedName>
    <definedName name="Galian_Biasa" localSheetId="9">#REF!</definedName>
    <definedName name="Galian_Biasa" localSheetId="12">#REF!</definedName>
    <definedName name="Galian_Biasa" localSheetId="13">#REF!</definedName>
    <definedName name="Galian_Biasa">#REF!</definedName>
    <definedName name="Galian_dg_CM" localSheetId="9">#REF!</definedName>
    <definedName name="Galian_dg_CM" localSheetId="12">#REF!</definedName>
    <definedName name="Galian_dg_CM" localSheetId="13">#REF!</definedName>
    <definedName name="Galian_dg_CM">#REF!</definedName>
    <definedName name="Galian_Str_2" localSheetId="9">#REF!</definedName>
    <definedName name="Galian_Str_2" localSheetId="12">#REF!</definedName>
    <definedName name="Galian_Str_2" localSheetId="13">#REF!</definedName>
    <definedName name="Galian_Str_2">#REF!</definedName>
    <definedName name="Galian_Str_2_4" localSheetId="9">#REF!</definedName>
    <definedName name="Galian_Str_2_4" localSheetId="12">#REF!</definedName>
    <definedName name="Galian_Str_2_4" localSheetId="13">#REF!</definedName>
    <definedName name="Galian_Str_2_4">#REF!</definedName>
    <definedName name="Galian_Str_4_6" localSheetId="9">#REF!</definedName>
    <definedName name="Galian_Str_4_6" localSheetId="12">#REF!</definedName>
    <definedName name="Galian_Str_4_6" localSheetId="13">#REF!</definedName>
    <definedName name="Galian_Str_4_6">#REF!</definedName>
    <definedName name="GALIAN_TANAH">#REF!</definedName>
    <definedName name="Galian_tnp_CM" localSheetId="9">#REF!</definedName>
    <definedName name="Galian_tnp_CM" localSheetId="12">#REF!</definedName>
    <definedName name="Galian_tnp_CM" localSheetId="13">#REF!</definedName>
    <definedName name="Galian_tnp_CM">#REF!</definedName>
    <definedName name="galian100" localSheetId="9">#REF!</definedName>
    <definedName name="galian100" localSheetId="12">#REF!</definedName>
    <definedName name="galian100" localSheetId="13">#REF!</definedName>
    <definedName name="galian100">#REF!</definedName>
    <definedName name="galian200" localSheetId="9">#REF!</definedName>
    <definedName name="galian200" localSheetId="12">#REF!</definedName>
    <definedName name="galian200" localSheetId="13">#REF!</definedName>
    <definedName name="galian200">#REF!</definedName>
    <definedName name="galian250" localSheetId="9">#REF!</definedName>
    <definedName name="galian250" localSheetId="12">#REF!</definedName>
    <definedName name="galian250" localSheetId="13">#REF!</definedName>
    <definedName name="galian250">#REF!</definedName>
    <definedName name="galian50" localSheetId="9">#REF!</definedName>
    <definedName name="galian50" localSheetId="12">#REF!</definedName>
    <definedName name="galian50" localSheetId="13">#REF!</definedName>
    <definedName name="galian50">#REF!</definedName>
    <definedName name="galian75" localSheetId="9">#REF!</definedName>
    <definedName name="galian75" localSheetId="12">#REF!</definedName>
    <definedName name="galian75" localSheetId="13">#REF!</definedName>
    <definedName name="galian75">#REF!</definedName>
    <definedName name="galianbatukecil">#REF!</definedName>
    <definedName name="galianbatukecil1m">#REF!</definedName>
    <definedName name="galianberbatu">#REF!</definedName>
    <definedName name="galianberbatu1m">#REF!</definedName>
    <definedName name="galianberbatu200" localSheetId="9">#REF!</definedName>
    <definedName name="galianberbatu200" localSheetId="12">#REF!</definedName>
    <definedName name="galianberbatu200" localSheetId="13">#REF!</definedName>
    <definedName name="galianberbatu200">#REF!</definedName>
    <definedName name="galianbercampurbatukecil">#REF!</definedName>
    <definedName name="galianbiasa">#REF!</definedName>
    <definedName name="galianbiasa1m">#REF!</definedName>
    <definedName name="galianbiasa2m">#REF!</definedName>
    <definedName name="galianbs" localSheetId="9">#REF!</definedName>
    <definedName name="galianbs" localSheetId="12">#REF!</definedName>
    <definedName name="galianbs" localSheetId="13">#REF!</definedName>
    <definedName name="galianbs">#REF!</definedName>
    <definedName name="galiancadas1m">#REF!</definedName>
    <definedName name="galiandrainase">#REF!</definedName>
    <definedName name="galiankeras1m">#REF!</definedName>
    <definedName name="galianpakaimesin">#REF!</definedName>
    <definedName name="galianst2" localSheetId="9">#REF!</definedName>
    <definedName name="galianst2" localSheetId="12">#REF!</definedName>
    <definedName name="galianst2" localSheetId="13">#REF!</definedName>
    <definedName name="galianst2">#REF!</definedName>
    <definedName name="galianstruktur">#REF!</definedName>
    <definedName name="GALIANSUMUR">#REF!</definedName>
    <definedName name="galiantanah" localSheetId="9">#REF!</definedName>
    <definedName name="galiantanah" localSheetId="12">#REF!</definedName>
    <definedName name="galiantanah" localSheetId="13">#REF!</definedName>
    <definedName name="galiantanah">#REF!</definedName>
    <definedName name="galiantanah1" localSheetId="9">#REF!</definedName>
    <definedName name="galiantanah1" localSheetId="12">#REF!</definedName>
    <definedName name="galiantanah1" localSheetId="13">#REF!</definedName>
    <definedName name="galiantanah1">#REF!</definedName>
    <definedName name="galiantanahberbatu">#REF!</definedName>
    <definedName name="GALIANTNH" localSheetId="9">#REF!</definedName>
    <definedName name="GALIANTNH" localSheetId="12">#REF!</definedName>
    <definedName name="GALIANTNH" localSheetId="13">#REF!</definedName>
    <definedName name="GALIANTNH">#REF!</definedName>
    <definedName name="galikonstruksi">#REF!</definedName>
    <definedName name="galimek" localSheetId="9">#REF!</definedName>
    <definedName name="galimek" localSheetId="12">#REF!</definedName>
    <definedName name="galimek" localSheetId="13">#REF!</definedName>
    <definedName name="galimek">#REF!</definedName>
    <definedName name="galitnh">#REF!</definedName>
    <definedName name="GALKON" localSheetId="9">#REF!</definedName>
    <definedName name="GALKON" localSheetId="12">#REF!</definedName>
    <definedName name="GALKON" localSheetId="14">#REF!</definedName>
    <definedName name="GALKON" localSheetId="11">#REF!</definedName>
    <definedName name="GALKON" localSheetId="10">#REF!</definedName>
    <definedName name="GALKON" localSheetId="7">#REF!</definedName>
    <definedName name="GALKON" localSheetId="8">#REF!</definedName>
    <definedName name="GALKON" localSheetId="13">#REF!</definedName>
    <definedName name="GALKON">#REF!</definedName>
    <definedName name="galperkers" localSheetId="9">#REF!</definedName>
    <definedName name="galperkers" localSheetId="12">#REF!</definedName>
    <definedName name="galperkers" localSheetId="13">#REF!</definedName>
    <definedName name="galperkers">#REF!</definedName>
    <definedName name="galsaluran" localSheetId="9">#REF!</definedName>
    <definedName name="galsaluran" localSheetId="12">#REF!</definedName>
    <definedName name="galsaluran" localSheetId="13">#REF!</definedName>
    <definedName name="galsaluran">#REF!</definedName>
    <definedName name="GALSELOKAN" localSheetId="9">#REF!</definedName>
    <definedName name="GALSELOKAN" localSheetId="12">#REF!</definedName>
    <definedName name="GALSELOKAN" localSheetId="13">#REF!</definedName>
    <definedName name="GALSELOKAN">#REF!</definedName>
    <definedName name="galslk">#REF!</definedName>
    <definedName name="galtnh">#REF!</definedName>
    <definedName name="galv25" localSheetId="9">#REF!</definedName>
    <definedName name="galv25" localSheetId="12">#REF!</definedName>
    <definedName name="galv25" localSheetId="13">#REF!</definedName>
    <definedName name="galv25">#REF!</definedName>
    <definedName name="galv4" localSheetId="9">#REF!</definedName>
    <definedName name="galv4" localSheetId="12">#REF!</definedName>
    <definedName name="galv4" localSheetId="13">#REF!</definedName>
    <definedName name="galv4">#REF!</definedName>
    <definedName name="galvanis3" localSheetId="9">#REF!</definedName>
    <definedName name="galvanis3" localSheetId="12">#REF!</definedName>
    <definedName name="galvanis3" localSheetId="13">#REF!</definedName>
    <definedName name="galvanis3">#REF!</definedName>
    <definedName name="galvanis3_1">#REF!</definedName>
    <definedName name="GANDA" localSheetId="9">#REF!</definedName>
    <definedName name="GANDA" localSheetId="12">#REF!</definedName>
    <definedName name="GANDA" localSheetId="13">#REF!</definedName>
    <definedName name="GANDA">#REF!</definedName>
    <definedName name="GANDAA" localSheetId="9">#REF!</definedName>
    <definedName name="GANDAA" localSheetId="12">#REF!</definedName>
    <definedName name="GANDAA" localSheetId="13">#REF!</definedName>
    <definedName name="GANDAA">#REF!</definedName>
    <definedName name="gantungan">#REF!</definedName>
    <definedName name="gantunganplafond1">#REF!</definedName>
    <definedName name="gaplex">#N/A</definedName>
    <definedName name="GARIS">#REF!</definedName>
    <definedName name="GAS">#REF!</definedName>
    <definedName name="Gas_oxytilyn" localSheetId="9">#REF!</definedName>
    <definedName name="Gas_oxytilyn" localSheetId="12">#REF!</definedName>
    <definedName name="Gas_oxytilyn" localSheetId="13">#REF!</definedName>
    <definedName name="Gas_oxytilyn">#REF!</definedName>
    <definedName name="gasket100">#REF!</definedName>
    <definedName name="gasket150">#REF!</definedName>
    <definedName name="gasket200">#REF!</definedName>
    <definedName name="gasket250">#REF!</definedName>
    <definedName name="gasket300">#REF!</definedName>
    <definedName name="gasket50">#REF!</definedName>
    <definedName name="gasket75">#REF!</definedName>
    <definedName name="gate_100">#REF!</definedName>
    <definedName name="gate_valve_20mm">#REF!</definedName>
    <definedName name="gate_valve_25mm">#REF!</definedName>
    <definedName name="gate_valve_30mm">#REF!</definedName>
    <definedName name="gate_valve_40mm">#REF!</definedName>
    <definedName name="gate100">#REF!</definedName>
    <definedName name="gate150">#REF!</definedName>
    <definedName name="gate200">#REF!</definedName>
    <definedName name="gate250">#REF!</definedName>
    <definedName name="gate300">#REF!</definedName>
    <definedName name="gate50">#REF!</definedName>
    <definedName name="gate75">#REF!</definedName>
    <definedName name="gatevalve100" localSheetId="9">#REF!</definedName>
    <definedName name="gatevalve100" localSheetId="12">#REF!</definedName>
    <definedName name="gatevalve100" localSheetId="13">#REF!</definedName>
    <definedName name="gatevalve100">#REF!</definedName>
    <definedName name="gatevalve150" localSheetId="9">#REF!</definedName>
    <definedName name="gatevalve150" localSheetId="12">#REF!</definedName>
    <definedName name="gatevalve150" localSheetId="13">#REF!</definedName>
    <definedName name="gatevalve150">#REF!</definedName>
    <definedName name="gatevalve200" localSheetId="9">#REF!</definedName>
    <definedName name="gatevalve200" localSheetId="12">#REF!</definedName>
    <definedName name="gatevalve200" localSheetId="13">#REF!</definedName>
    <definedName name="gatevalve200">#REF!</definedName>
    <definedName name="gatevalve250" localSheetId="9">#REF!</definedName>
    <definedName name="gatevalve250" localSheetId="12">#REF!</definedName>
    <definedName name="gatevalve250" localSheetId="13">#REF!</definedName>
    <definedName name="gatevalve250">#REF!</definedName>
    <definedName name="gatevalve50" localSheetId="9">#REF!</definedName>
    <definedName name="gatevalve50" localSheetId="12">#REF!</definedName>
    <definedName name="gatevalve50" localSheetId="13">#REF!</definedName>
    <definedName name="gatevalve50">#REF!</definedName>
    <definedName name="gatevalve75" localSheetId="9">#REF!</definedName>
    <definedName name="gatevalve75" localSheetId="12">#REF!</definedName>
    <definedName name="gatevalve75" localSheetId="13">#REF!</definedName>
    <definedName name="gatevalve75">#REF!</definedName>
    <definedName name="GB">#REF!</definedName>
    <definedName name="GBG">#REF!</definedName>
    <definedName name="GBGGN" localSheetId="9">#REF!</definedName>
    <definedName name="GBGGN" localSheetId="12">#REF!</definedName>
    <definedName name="GBGGN" localSheetId="13">#REF!</definedName>
    <definedName name="GBGGN">#REF!</definedName>
    <definedName name="GBKa" localSheetId="9">#REF!</definedName>
    <definedName name="GBKa" localSheetId="12">#REF!</definedName>
    <definedName name="GBKa" localSheetId="13">#REF!</definedName>
    <definedName name="GBKa">#REF!</definedName>
    <definedName name="gbkaxx">#REF!</definedName>
    <definedName name="GBKi" localSheetId="9">#REF!</definedName>
    <definedName name="GBKi" localSheetId="12">#REF!</definedName>
    <definedName name="GBKi" localSheetId="13">#REF!</definedName>
    <definedName name="GBKi">#REF!</definedName>
    <definedName name="gbkixx">#REF!</definedName>
    <definedName name="GBS" localSheetId="9">#REF!</definedName>
    <definedName name="GBS" localSheetId="12">#REF!</definedName>
    <definedName name="GBS" localSheetId="13">#REF!</definedName>
    <definedName name="GBS">#REF!</definedName>
    <definedName name="gcampaka" localSheetId="9">#REF!</definedName>
    <definedName name="gcampaka" localSheetId="12">#REF!</definedName>
    <definedName name="gcampaka" localSheetId="13">#REF!</definedName>
    <definedName name="gcampaka">#REF!</definedName>
    <definedName name="gdf">#REF!</definedName>
    <definedName name="gdnh" localSheetId="12" hidden="1">{#N/A,#N/A,FALSE,"REK";#N/A,#N/A,FALSE,"rab"}</definedName>
    <definedName name="gdnh" localSheetId="15" hidden="1">{#N/A,#N/A,FALSE,"REK";#N/A,#N/A,FALSE,"rab"}</definedName>
    <definedName name="gdnh" hidden="1">{#N/A,#N/A,FALSE,"REK";#N/A,#N/A,FALSE,"rab"}</definedName>
    <definedName name="GDP.amf">#REF!</definedName>
    <definedName name="gdsd">#N/A</definedName>
    <definedName name="gea" localSheetId="9">#REF!</definedName>
    <definedName name="gea" localSheetId="12">#REF!</definedName>
    <definedName name="gea" localSheetId="13">#REF!</definedName>
    <definedName name="gea">#REF!</definedName>
    <definedName name="gebalan">#REF!</definedName>
    <definedName name="gedung" localSheetId="9" hidden="1">#REF!</definedName>
    <definedName name="gedung" localSheetId="12" hidden="1">#REF!</definedName>
    <definedName name="gedung" localSheetId="13" hidden="1">#REF!</definedName>
    <definedName name="gedung" localSheetId="15" hidden="1">#REF!</definedName>
    <definedName name="gedung" hidden="1">#REF!</definedName>
    <definedName name="gelagar1" localSheetId="9">#REF!</definedName>
    <definedName name="gelagar1" localSheetId="12">#REF!</definedName>
    <definedName name="gelagar1" localSheetId="13">#REF!</definedName>
    <definedName name="gelagar1">#REF!</definedName>
    <definedName name="gelarpasirurug" localSheetId="9">#REF!</definedName>
    <definedName name="gelarpasirurug" localSheetId="12">#REF!</definedName>
    <definedName name="gelarpasirurug" localSheetId="13">#REF!</definedName>
    <definedName name="gelarpasirurug">#REF!</definedName>
    <definedName name="gembok" localSheetId="9">#REF!</definedName>
    <definedName name="gembok" localSheetId="12">#REF!</definedName>
    <definedName name="gembok" localSheetId="13">#REF!</definedName>
    <definedName name="gembok">#REF!</definedName>
    <definedName name="gembok_1">#REF!</definedName>
    <definedName name="GEN">#REF!</definedName>
    <definedName name="gendokglaz" localSheetId="9">#REF!</definedName>
    <definedName name="gendokglaz" localSheetId="12">#REF!</definedName>
    <definedName name="gendokglaz" localSheetId="13">#REF!</definedName>
    <definedName name="gendokglaz">#REF!</definedName>
    <definedName name="GENDOKNATUR" localSheetId="9">#REF!</definedName>
    <definedName name="GENDOKNATUR" localSheetId="12">#REF!</definedName>
    <definedName name="GENDOKNATUR" localSheetId="13">#REF!</definedName>
    <definedName name="GENDOKNATUR">#REF!</definedName>
    <definedName name="Generator.Set" localSheetId="9">#REF!</definedName>
    <definedName name="Generator.Set" localSheetId="12">#REF!</definedName>
    <definedName name="Generator.Set" localSheetId="13">#REF!</definedName>
    <definedName name="Generator.Set">#REF!</definedName>
    <definedName name="generatorset">#REF!</definedName>
    <definedName name="genkerglaz" localSheetId="9">#REF!</definedName>
    <definedName name="genkerglaz" localSheetId="12">#REF!</definedName>
    <definedName name="genkerglaz" localSheetId="13">#REF!</definedName>
    <definedName name="genkerglaz">#REF!</definedName>
    <definedName name="genkernatur" localSheetId="9">#REF!</definedName>
    <definedName name="genkernatur" localSheetId="12">#REF!</definedName>
    <definedName name="genkernatur" localSheetId="13">#REF!</definedName>
    <definedName name="genkernatur">#REF!</definedName>
    <definedName name="GENSET" localSheetId="9">#REF!</definedName>
    <definedName name="GENSET" localSheetId="12">#REF!</definedName>
    <definedName name="GENSET" localSheetId="14">#REF!</definedName>
    <definedName name="GENSET" localSheetId="11">#REF!</definedName>
    <definedName name="GENSET" localSheetId="10">#REF!</definedName>
    <definedName name="GENSET" localSheetId="7">#REF!</definedName>
    <definedName name="GENSET" localSheetId="8">#REF!</definedName>
    <definedName name="GENSET" localSheetId="13">#REF!</definedName>
    <definedName name="GENSET">#REF!</definedName>
    <definedName name="gensetcat" localSheetId="9">#REF!</definedName>
    <definedName name="gensetcat" localSheetId="12">#REF!</definedName>
    <definedName name="gensetcat" localSheetId="13">#REF!</definedName>
    <definedName name="gensetcat">#REF!</definedName>
    <definedName name="genteng">#REF!</definedName>
    <definedName name="genteng_1">#REF!</definedName>
    <definedName name="Genteng_beton">#REF!</definedName>
    <definedName name="Genteng_bubungan_soka">#REF!</definedName>
    <definedName name="Genteng_lokal" localSheetId="9">#REF!</definedName>
    <definedName name="Genteng_lokal" localSheetId="12">#REF!</definedName>
    <definedName name="Genteng_lokal" localSheetId="13">#REF!</definedName>
    <definedName name="Genteng_lokal">#REF!</definedName>
    <definedName name="Genteng_Plentong">#REF!</definedName>
    <definedName name="Genteng_press_pejaten" localSheetId="9">#REF!</definedName>
    <definedName name="Genteng_press_pejaten" localSheetId="12">#REF!</definedName>
    <definedName name="Genteng_press_pejaten" localSheetId="13">#REF!</definedName>
    <definedName name="Genteng_press_pejaten">#REF!</definedName>
    <definedName name="Genteng_soka_kodok">#REF!</definedName>
    <definedName name="gentengbtn">#REF!</definedName>
    <definedName name="gentengbtn_1">#REF!</definedName>
    <definedName name="gentenggs" localSheetId="9">#REF!</definedName>
    <definedName name="gentenggs" localSheetId="12">#REF!</definedName>
    <definedName name="gentenggs" localSheetId="13">#REF!</definedName>
    <definedName name="gentenggs">#REF!</definedName>
    <definedName name="gentengsakuraroof">#REF!</definedName>
    <definedName name="gentengsuryaroof">#REF!</definedName>
    <definedName name="gentonglaz" localSheetId="9">#REF!</definedName>
    <definedName name="gentonglaz" localSheetId="12">#REF!</definedName>
    <definedName name="gentonglaz" localSheetId="13">#REF!</definedName>
    <definedName name="gentonglaz">#REF!</definedName>
    <definedName name="gentongnatur" localSheetId="9">#REF!</definedName>
    <definedName name="gentongnatur" localSheetId="12">#REF!</definedName>
    <definedName name="gentongnatur" localSheetId="13">#REF!</definedName>
    <definedName name="gentongnatur">#REF!</definedName>
    <definedName name="gentonpol" localSheetId="9">#REF!</definedName>
    <definedName name="gentonpol" localSheetId="12">#REF!</definedName>
    <definedName name="gentonpol" localSheetId="13">#REF!</definedName>
    <definedName name="gentonpol">#REF!</definedName>
    <definedName name="gentonwar" localSheetId="9">#REF!</definedName>
    <definedName name="gentonwar" localSheetId="12">#REF!</definedName>
    <definedName name="gentonwar" localSheetId="13">#REF!</definedName>
    <definedName name="gentonwar">#REF!</definedName>
    <definedName name="geogrid">#REF!</definedName>
    <definedName name="geononwov">#REF!</definedName>
    <definedName name="Geotekstil" localSheetId="9">#REF!</definedName>
    <definedName name="Geotekstil" localSheetId="12">#REF!</definedName>
    <definedName name="Geotekstil" localSheetId="13">#REF!</definedName>
    <definedName name="Geotekstil">#REF!</definedName>
    <definedName name="geotex">#REF!</definedName>
    <definedName name="Geotextile" localSheetId="9">#REF!</definedName>
    <definedName name="Geotextile" localSheetId="12">#REF!</definedName>
    <definedName name="Geotextile" localSheetId="14">#REF!</definedName>
    <definedName name="Geotextile" localSheetId="11">#REF!</definedName>
    <definedName name="Geotextile" localSheetId="10">#REF!</definedName>
    <definedName name="Geotextile" localSheetId="7">#REF!</definedName>
    <definedName name="Geotextile" localSheetId="8">#REF!</definedName>
    <definedName name="Geotextile" localSheetId="13">#REF!</definedName>
    <definedName name="Geotextile">#REF!</definedName>
    <definedName name="geowov">#REF!</definedName>
    <definedName name="ger" localSheetId="12">{"Book1","4.09 FLORA DAN FAUNA.xls","4.22 PERLENGKAPAN SEKOLAH.xls"}</definedName>
    <definedName name="ger">{"Book1","4.09 FLORA DAN FAUNA.xls","4.22 PERLENGKAPAN SEKOLAH.xls"}</definedName>
    <definedName name="gersel" localSheetId="9">#REF!</definedName>
    <definedName name="gersel" localSheetId="12">#REF!</definedName>
    <definedName name="gersel" localSheetId="13">#REF!</definedName>
    <definedName name="gersel">#REF!</definedName>
    <definedName name="gewn">#REF!</definedName>
    <definedName name="gf" localSheetId="15" hidden="1">#REF!</definedName>
    <definedName name="gf">#REF!</definedName>
    <definedName name="GFD" localSheetId="9">#REF!</definedName>
    <definedName name="GFD" localSheetId="12">#REF!</definedName>
    <definedName name="GFD" localSheetId="13">#REF!</definedName>
    <definedName name="GFD">#REF!</definedName>
    <definedName name="gfdgf" localSheetId="9">#REF!</definedName>
    <definedName name="gfdgf" localSheetId="12">#REF!</definedName>
    <definedName name="gfdgf" localSheetId="13">#REF!</definedName>
    <definedName name="gfdgf">#REF!</definedName>
    <definedName name="gff">#REF!</definedName>
    <definedName name="gfgf">#REF!</definedName>
    <definedName name="GFGJHFGJH" localSheetId="9">#REF!</definedName>
    <definedName name="GFGJHFGJH" localSheetId="12">#REF!</definedName>
    <definedName name="GFGJHFGJH" localSheetId="13">#REF!</definedName>
    <definedName name="GFGJHFGJH">#REF!</definedName>
    <definedName name="gfhfmd">#N/A</definedName>
    <definedName name="GFMHG">#REF!</definedName>
    <definedName name="gg">#REF!</definedName>
    <definedName name="GGG">#REF!</definedName>
    <definedName name="gggg">#REF!</definedName>
    <definedName name="GGNGF" localSheetId="9">#REF!</definedName>
    <definedName name="GGNGF" localSheetId="12">#REF!</definedName>
    <definedName name="GGNGF" localSheetId="13">#REF!</definedName>
    <definedName name="GGNGF">#REF!</definedName>
    <definedName name="gh">#REF!</definedName>
    <definedName name="ghgfjhh">#REF!</definedName>
    <definedName name="ghi" localSheetId="9">#REF!</definedName>
    <definedName name="ghi" localSheetId="12">#REF!</definedName>
    <definedName name="ghi" localSheetId="13">#REF!</definedName>
    <definedName name="ghi">#REF!</definedName>
    <definedName name="gi40light">#REF!</definedName>
    <definedName name="gi50light">#REF!</definedName>
    <definedName name="gi75light">#REF!</definedName>
    <definedName name="gibolt100">#REF!</definedName>
    <definedName name="gibolt150">#REF!</definedName>
    <definedName name="gibolt200">#REF!</definedName>
    <definedName name="gibolt250">#REF!</definedName>
    <definedName name="gibolt300">#REF!</definedName>
    <definedName name="gibolt75">#REF!</definedName>
    <definedName name="gijalur100" localSheetId="9">#REF!</definedName>
    <definedName name="gijalur100" localSheetId="12">#REF!</definedName>
    <definedName name="gijalur100" localSheetId="13">#REF!</definedName>
    <definedName name="gijalur100">#REF!</definedName>
    <definedName name="gijalur150" localSheetId="9">#REF!</definedName>
    <definedName name="gijalur150" localSheetId="12">#REF!</definedName>
    <definedName name="gijalur150" localSheetId="13">#REF!</definedName>
    <definedName name="gijalur150">#REF!</definedName>
    <definedName name="gijalur200" localSheetId="9">#REF!</definedName>
    <definedName name="gijalur200" localSheetId="12">#REF!</definedName>
    <definedName name="gijalur200" localSheetId="13">#REF!</definedName>
    <definedName name="gijalur200">#REF!</definedName>
    <definedName name="gijalur75" localSheetId="9">#REF!</definedName>
    <definedName name="gijalur75" localSheetId="12">#REF!</definedName>
    <definedName name="gijalur75" localSheetId="13">#REF!</definedName>
    <definedName name="gijalur75">#REF!</definedName>
    <definedName name="GIP" localSheetId="9">#REF!</definedName>
    <definedName name="GIP" localSheetId="12">#REF!</definedName>
    <definedName name="GIP" localSheetId="13">#REF!</definedName>
    <definedName name="GIP">#REF!</definedName>
    <definedName name="GIP_isolasi" localSheetId="9">#REF!</definedName>
    <definedName name="GIP_isolasi" localSheetId="12">#REF!</definedName>
    <definedName name="GIP_isolasi" localSheetId="13">#REF!</definedName>
    <definedName name="GIP_isolasi">#REF!</definedName>
    <definedName name="GIP_MED_ISL" localSheetId="9">#REF!</definedName>
    <definedName name="GIP_MED_ISL" localSheetId="12">#REF!</definedName>
    <definedName name="GIP_MED_ISL" localSheetId="13">#REF!</definedName>
    <definedName name="GIP_MED_ISL">#REF!</definedName>
    <definedName name="GIP_MED_JAKC" localSheetId="9">#REF!</definedName>
    <definedName name="GIP_MED_JAKC" localSheetId="12">#REF!</definedName>
    <definedName name="GIP_MED_JAKC" localSheetId="13">#REF!</definedName>
    <definedName name="GIP_MED_JAKC">#REF!</definedName>
    <definedName name="GIP_MEDA_0.5" localSheetId="9">#REF!</definedName>
    <definedName name="GIP_MEDA_0.5" localSheetId="12">#REF!</definedName>
    <definedName name="GIP_MEDA_0.5" localSheetId="13">#REF!</definedName>
    <definedName name="GIP_MEDA_0.5">#REF!</definedName>
    <definedName name="GIP_MEDA_0.75" localSheetId="9">#REF!</definedName>
    <definedName name="GIP_MEDA_0.75" localSheetId="12">#REF!</definedName>
    <definedName name="GIP_MEDA_0.75" localSheetId="13">#REF!</definedName>
    <definedName name="GIP_MEDA_0.75">#REF!</definedName>
    <definedName name="GIP_MEDA_1" localSheetId="9">#REF!</definedName>
    <definedName name="GIP_MEDA_1" localSheetId="12">#REF!</definedName>
    <definedName name="GIP_MEDA_1" localSheetId="13">#REF!</definedName>
    <definedName name="GIP_MEDA_1">#REF!</definedName>
    <definedName name="GIP_MEDA_1.25" localSheetId="9">#REF!</definedName>
    <definedName name="GIP_MEDA_1.25" localSheetId="12">#REF!</definedName>
    <definedName name="GIP_MEDA_1.25" localSheetId="13">#REF!</definedName>
    <definedName name="GIP_MEDA_1.25">#REF!</definedName>
    <definedName name="GIP_MEDA_1.5" localSheetId="9">#REF!</definedName>
    <definedName name="GIP_MEDA_1.5" localSheetId="12">#REF!</definedName>
    <definedName name="GIP_MEDA_1.5" localSheetId="13">#REF!</definedName>
    <definedName name="GIP_MEDA_1.5">#REF!</definedName>
    <definedName name="GIP_MEDA_2" localSheetId="9">#REF!</definedName>
    <definedName name="GIP_MEDA_2" localSheetId="12">#REF!</definedName>
    <definedName name="GIP_MEDA_2" localSheetId="13">#REF!</definedName>
    <definedName name="GIP_MEDA_2">#REF!</definedName>
    <definedName name="GIP_MEDA_2.5" localSheetId="9">#REF!</definedName>
    <definedName name="GIP_MEDA_2.5" localSheetId="12">#REF!</definedName>
    <definedName name="GIP_MEDA_2.5" localSheetId="13">#REF!</definedName>
    <definedName name="GIP_MEDA_2.5">#REF!</definedName>
    <definedName name="GIP_MEDA_3" localSheetId="9">#REF!</definedName>
    <definedName name="GIP_MEDA_3" localSheetId="12">#REF!</definedName>
    <definedName name="GIP_MEDA_3" localSheetId="13">#REF!</definedName>
    <definedName name="GIP_MEDA_3">#REF!</definedName>
    <definedName name="GIP_MEDA_4" localSheetId="9">#REF!</definedName>
    <definedName name="GIP_MEDA_4" localSheetId="12">#REF!</definedName>
    <definedName name="GIP_MEDA_4" localSheetId="13">#REF!</definedName>
    <definedName name="GIP_MEDA_4">#REF!</definedName>
    <definedName name="GIP_MEDA_5" localSheetId="9">#REF!</definedName>
    <definedName name="GIP_MEDA_5" localSheetId="12">#REF!</definedName>
    <definedName name="GIP_MEDA_5" localSheetId="13">#REF!</definedName>
    <definedName name="GIP_MEDA_5">#REF!</definedName>
    <definedName name="GIP_MEDA_6" localSheetId="9">#REF!</definedName>
    <definedName name="GIP_MEDA_6" localSheetId="12">#REF!</definedName>
    <definedName name="GIP_MEDA_6" localSheetId="13">#REF!</definedName>
    <definedName name="GIP_MEDA_6">#REF!</definedName>
    <definedName name="gip40bakrie6" localSheetId="9">#REF!</definedName>
    <definedName name="gip40bakrie6" localSheetId="12">#REF!</definedName>
    <definedName name="gip40bakrie6" localSheetId="13">#REF!</definedName>
    <definedName name="gip40bakrie6">#REF!</definedName>
    <definedName name="gipbakrie0.5" localSheetId="9">#REF!</definedName>
    <definedName name="gipbakrie0.5" localSheetId="12">#REF!</definedName>
    <definedName name="gipbakrie0.5" localSheetId="13">#REF!</definedName>
    <definedName name="gipbakrie0.5">#REF!</definedName>
    <definedName name="gipbakrie0.75" localSheetId="9">#REF!</definedName>
    <definedName name="gipbakrie0.75" localSheetId="12">#REF!</definedName>
    <definedName name="gipbakrie0.75" localSheetId="13">#REF!</definedName>
    <definedName name="gipbakrie0.75">#REF!</definedName>
    <definedName name="gipbakrie1" localSheetId="9">#REF!</definedName>
    <definedName name="gipbakrie1" localSheetId="12">#REF!</definedName>
    <definedName name="gipbakrie1" localSheetId="13">#REF!</definedName>
    <definedName name="gipbakrie1">#REF!</definedName>
    <definedName name="gipbakrie1.25" localSheetId="9">#REF!</definedName>
    <definedName name="gipbakrie1.25" localSheetId="12">#REF!</definedName>
    <definedName name="gipbakrie1.25" localSheetId="13">#REF!</definedName>
    <definedName name="gipbakrie1.25">#REF!</definedName>
    <definedName name="gipbakrie1.5" localSheetId="9">#REF!</definedName>
    <definedName name="gipbakrie1.5" localSheetId="12">#REF!</definedName>
    <definedName name="gipbakrie1.5" localSheetId="13">#REF!</definedName>
    <definedName name="gipbakrie1.5">#REF!</definedName>
    <definedName name="gipbakrie10" localSheetId="9">#REF!</definedName>
    <definedName name="gipbakrie10" localSheetId="12">#REF!</definedName>
    <definedName name="gipbakrie10" localSheetId="13">#REF!</definedName>
    <definedName name="gipbakrie10">#REF!</definedName>
    <definedName name="gipbakrie12" localSheetId="9">#REF!</definedName>
    <definedName name="gipbakrie12" localSheetId="12">#REF!</definedName>
    <definedName name="gipbakrie12" localSheetId="13">#REF!</definedName>
    <definedName name="gipbakrie12">#REF!</definedName>
    <definedName name="gipbakrie2" localSheetId="9">#REF!</definedName>
    <definedName name="gipbakrie2" localSheetId="12">#REF!</definedName>
    <definedName name="gipbakrie2" localSheetId="13">#REF!</definedName>
    <definedName name="gipbakrie2">#REF!</definedName>
    <definedName name="gipbakrie2.5" localSheetId="9">#REF!</definedName>
    <definedName name="gipbakrie2.5" localSheetId="12">#REF!</definedName>
    <definedName name="gipbakrie2.5" localSheetId="13">#REF!</definedName>
    <definedName name="gipbakrie2.5">#REF!</definedName>
    <definedName name="gipbakrie3" localSheetId="9">#REF!</definedName>
    <definedName name="gipbakrie3" localSheetId="12">#REF!</definedName>
    <definedName name="gipbakrie3" localSheetId="13">#REF!</definedName>
    <definedName name="gipbakrie3">#REF!</definedName>
    <definedName name="gipbakrie4" localSheetId="9">#REF!</definedName>
    <definedName name="gipbakrie4" localSheetId="12">#REF!</definedName>
    <definedName name="gipbakrie4" localSheetId="13">#REF!</definedName>
    <definedName name="gipbakrie4">#REF!</definedName>
    <definedName name="gipbakrie5" localSheetId="9">#REF!</definedName>
    <definedName name="gipbakrie5" localSheetId="12">#REF!</definedName>
    <definedName name="gipbakrie5" localSheetId="13">#REF!</definedName>
    <definedName name="gipbakrie5">#REF!</definedName>
    <definedName name="gipbakrie6" localSheetId="9">#REF!</definedName>
    <definedName name="gipbakrie6" localSheetId="12">#REF!</definedName>
    <definedName name="gipbakrie6" localSheetId="13">#REF!</definedName>
    <definedName name="gipbakrie6">#REF!</definedName>
    <definedName name="gipbakrie8" localSheetId="9">#REF!</definedName>
    <definedName name="gipbakrie8" localSheetId="12">#REF!</definedName>
    <definedName name="gipbakrie8" localSheetId="13">#REF!</definedName>
    <definedName name="gipbakrie8">#REF!</definedName>
    <definedName name="GIPBMEDA100" localSheetId="9">#REF!</definedName>
    <definedName name="GIPBMEDA100" localSheetId="12">#REF!</definedName>
    <definedName name="GIPBMEDA100" localSheetId="13">#REF!</definedName>
    <definedName name="GIPBMEDA100">#REF!</definedName>
    <definedName name="GIPBMEDA125" localSheetId="9">#REF!</definedName>
    <definedName name="GIPBMEDA125" localSheetId="12">#REF!</definedName>
    <definedName name="GIPBMEDA125" localSheetId="13">#REF!</definedName>
    <definedName name="GIPBMEDA125">#REF!</definedName>
    <definedName name="GIPBMEDA15" localSheetId="9">#REF!</definedName>
    <definedName name="GIPBMEDA15" localSheetId="12">#REF!</definedName>
    <definedName name="GIPBMEDA15" localSheetId="13">#REF!</definedName>
    <definedName name="GIPBMEDA15">#REF!</definedName>
    <definedName name="GIPBMEDA150" localSheetId="9">#REF!</definedName>
    <definedName name="GIPBMEDA150" localSheetId="12">#REF!</definedName>
    <definedName name="GIPBMEDA150" localSheetId="13">#REF!</definedName>
    <definedName name="GIPBMEDA150">#REF!</definedName>
    <definedName name="GIPBMEDA20" localSheetId="9">#REF!</definedName>
    <definedName name="GIPBMEDA20" localSheetId="12">#REF!</definedName>
    <definedName name="GIPBMEDA20" localSheetId="13">#REF!</definedName>
    <definedName name="GIPBMEDA20">#REF!</definedName>
    <definedName name="GIPBMEDA200" localSheetId="9">#REF!</definedName>
    <definedName name="GIPBMEDA200" localSheetId="12">#REF!</definedName>
    <definedName name="GIPBMEDA200" localSheetId="13">#REF!</definedName>
    <definedName name="GIPBMEDA200">#REF!</definedName>
    <definedName name="GIPBMEDA25" localSheetId="9">#REF!</definedName>
    <definedName name="GIPBMEDA25" localSheetId="12">#REF!</definedName>
    <definedName name="GIPBMEDA25" localSheetId="13">#REF!</definedName>
    <definedName name="GIPBMEDA25">#REF!</definedName>
    <definedName name="GIPBMEDA250" localSheetId="9">#REF!</definedName>
    <definedName name="GIPBMEDA250" localSheetId="12">#REF!</definedName>
    <definedName name="GIPBMEDA250" localSheetId="13">#REF!</definedName>
    <definedName name="GIPBMEDA250">#REF!</definedName>
    <definedName name="GIPBMEDA300" localSheetId="9">#REF!</definedName>
    <definedName name="GIPBMEDA300" localSheetId="12">#REF!</definedName>
    <definedName name="GIPBMEDA300" localSheetId="13">#REF!</definedName>
    <definedName name="GIPBMEDA300">#REF!</definedName>
    <definedName name="GIPBMEDA32" localSheetId="9">#REF!</definedName>
    <definedName name="GIPBMEDA32" localSheetId="12">#REF!</definedName>
    <definedName name="GIPBMEDA32" localSheetId="13">#REF!</definedName>
    <definedName name="GIPBMEDA32">#REF!</definedName>
    <definedName name="GIPBMEDA350" localSheetId="9">#REF!</definedName>
    <definedName name="GIPBMEDA350" localSheetId="12">#REF!</definedName>
    <definedName name="GIPBMEDA350" localSheetId="13">#REF!</definedName>
    <definedName name="GIPBMEDA350">#REF!</definedName>
    <definedName name="GIPBMEDA40" localSheetId="9">#REF!</definedName>
    <definedName name="GIPBMEDA40" localSheetId="12">#REF!</definedName>
    <definedName name="GIPBMEDA40" localSheetId="13">#REF!</definedName>
    <definedName name="GIPBMEDA40">#REF!</definedName>
    <definedName name="GIPBMEDA400" localSheetId="9">#REF!</definedName>
    <definedName name="GIPBMEDA400" localSheetId="12">#REF!</definedName>
    <definedName name="GIPBMEDA400" localSheetId="13">#REF!</definedName>
    <definedName name="GIPBMEDA400">#REF!</definedName>
    <definedName name="GIPBMEDA50" localSheetId="9">#REF!</definedName>
    <definedName name="GIPBMEDA50" localSheetId="12">#REF!</definedName>
    <definedName name="GIPBMEDA50" localSheetId="13">#REF!</definedName>
    <definedName name="GIPBMEDA50">#REF!</definedName>
    <definedName name="GIPBMEDA65" localSheetId="9">#REF!</definedName>
    <definedName name="GIPBMEDA65" localSheetId="12">#REF!</definedName>
    <definedName name="GIPBMEDA65" localSheetId="13">#REF!</definedName>
    <definedName name="GIPBMEDA65">#REF!</definedName>
    <definedName name="GIPBMEDA80" localSheetId="9">#REF!</definedName>
    <definedName name="GIPBMEDA80" localSheetId="12">#REF!</definedName>
    <definedName name="GIPBMEDA80" localSheetId="13">#REF!</definedName>
    <definedName name="GIPBMEDA80">#REF!</definedName>
    <definedName name="gipbs40spindo0.5" localSheetId="9">#REF!</definedName>
    <definedName name="gipbs40spindo0.5" localSheetId="12">#REF!</definedName>
    <definedName name="gipbs40spindo0.5" localSheetId="13">#REF!</definedName>
    <definedName name="gipbs40spindo0.5">#REF!</definedName>
    <definedName name="gipbs40spindo0.75" localSheetId="9">#REF!</definedName>
    <definedName name="gipbs40spindo0.75" localSheetId="12">#REF!</definedName>
    <definedName name="gipbs40spindo0.75" localSheetId="13">#REF!</definedName>
    <definedName name="gipbs40spindo0.75">#REF!</definedName>
    <definedName name="gipbs40spindo1" localSheetId="9">#REF!</definedName>
    <definedName name="gipbs40spindo1" localSheetId="12">#REF!</definedName>
    <definedName name="gipbs40spindo1" localSheetId="13">#REF!</definedName>
    <definedName name="gipbs40spindo1">#REF!</definedName>
    <definedName name="gipbs40spindo1.25" localSheetId="9">#REF!</definedName>
    <definedName name="gipbs40spindo1.25" localSheetId="12">#REF!</definedName>
    <definedName name="gipbs40spindo1.25" localSheetId="13">#REF!</definedName>
    <definedName name="gipbs40spindo1.25">#REF!</definedName>
    <definedName name="gipbs40spindo1.5" localSheetId="9">#REF!</definedName>
    <definedName name="gipbs40spindo1.5" localSheetId="12">#REF!</definedName>
    <definedName name="gipbs40spindo1.5" localSheetId="13">#REF!</definedName>
    <definedName name="gipbs40spindo1.5">#REF!</definedName>
    <definedName name="gipbs40spindo2" localSheetId="9">#REF!</definedName>
    <definedName name="gipbs40spindo2" localSheetId="12">#REF!</definedName>
    <definedName name="gipbs40spindo2" localSheetId="13">#REF!</definedName>
    <definedName name="gipbs40spindo2">#REF!</definedName>
    <definedName name="gipbs40spindo2.5" localSheetId="9">#REF!</definedName>
    <definedName name="gipbs40spindo2.5" localSheetId="12">#REF!</definedName>
    <definedName name="gipbs40spindo2.5" localSheetId="13">#REF!</definedName>
    <definedName name="gipbs40spindo2.5">#REF!</definedName>
    <definedName name="gipbs40spindo3" localSheetId="9">#REF!</definedName>
    <definedName name="gipbs40spindo3" localSheetId="12">#REF!</definedName>
    <definedName name="gipbs40spindo3" localSheetId="13">#REF!</definedName>
    <definedName name="gipbs40spindo3">#REF!</definedName>
    <definedName name="gipbs40spindo4" localSheetId="9">#REF!</definedName>
    <definedName name="gipbs40spindo4" localSheetId="12">#REF!</definedName>
    <definedName name="gipbs40spindo4" localSheetId="13">#REF!</definedName>
    <definedName name="gipbs40spindo4">#REF!</definedName>
    <definedName name="gipbs40spindo5" localSheetId="9">#REF!</definedName>
    <definedName name="gipbs40spindo5" localSheetId="12">#REF!</definedName>
    <definedName name="gipbs40spindo5" localSheetId="13">#REF!</definedName>
    <definedName name="gipbs40spindo5">#REF!</definedName>
    <definedName name="gipbs40spindo6" localSheetId="9">#REF!</definedName>
    <definedName name="gipbs40spindo6" localSheetId="12">#REF!</definedName>
    <definedName name="gipbs40spindo6" localSheetId="13">#REF!</definedName>
    <definedName name="gipbs40spindo6">#REF!</definedName>
    <definedName name="gipbs40spindo8" localSheetId="9">#REF!</definedName>
    <definedName name="gipbs40spindo8" localSheetId="12">#REF!</definedName>
    <definedName name="gipbs40spindo8" localSheetId="13">#REF!</definedName>
    <definedName name="gipbs40spindo8">#REF!</definedName>
    <definedName name="gipbsppi0.5" localSheetId="9">#REF!</definedName>
    <definedName name="gipbsppi0.5" localSheetId="12">#REF!</definedName>
    <definedName name="gipbsppi0.5" localSheetId="13">#REF!</definedName>
    <definedName name="gipbsppi0.5">#REF!</definedName>
    <definedName name="gipbsppi0.75" localSheetId="9">#REF!</definedName>
    <definedName name="gipbsppi0.75" localSheetId="12">#REF!</definedName>
    <definedName name="gipbsppi0.75" localSheetId="13">#REF!</definedName>
    <definedName name="gipbsppi0.75">#REF!</definedName>
    <definedName name="gipbsppi1" localSheetId="9">#REF!</definedName>
    <definedName name="gipbsppi1" localSheetId="12">#REF!</definedName>
    <definedName name="gipbsppi1" localSheetId="13">#REF!</definedName>
    <definedName name="gipbsppi1">#REF!</definedName>
    <definedName name="gipbsppi1.25" localSheetId="9">#REF!</definedName>
    <definedName name="gipbsppi1.25" localSheetId="12">#REF!</definedName>
    <definedName name="gipbsppi1.25" localSheetId="13">#REF!</definedName>
    <definedName name="gipbsppi1.25">#REF!</definedName>
    <definedName name="gipbsppi1.5" localSheetId="9">#REF!</definedName>
    <definedName name="gipbsppi1.5" localSheetId="12">#REF!</definedName>
    <definedName name="gipbsppi1.5" localSheetId="13">#REF!</definedName>
    <definedName name="gipbsppi1.5">#REF!</definedName>
    <definedName name="gipbsppi2" localSheetId="9">#REF!</definedName>
    <definedName name="gipbsppi2" localSheetId="12">#REF!</definedName>
    <definedName name="gipbsppi2" localSheetId="13">#REF!</definedName>
    <definedName name="gipbsppi2">#REF!</definedName>
    <definedName name="gipbsppi2.5" localSheetId="9">#REF!</definedName>
    <definedName name="gipbsppi2.5" localSheetId="12">#REF!</definedName>
    <definedName name="gipbsppi2.5" localSheetId="13">#REF!</definedName>
    <definedName name="gipbsppi2.5">#REF!</definedName>
    <definedName name="gipbsppi3" localSheetId="9">#REF!</definedName>
    <definedName name="gipbsppi3" localSheetId="12">#REF!</definedName>
    <definedName name="gipbsppi3" localSheetId="13">#REF!</definedName>
    <definedName name="gipbsppi3">#REF!</definedName>
    <definedName name="gipbsppi4" localSheetId="9">#REF!</definedName>
    <definedName name="gipbsppi4" localSheetId="12">#REF!</definedName>
    <definedName name="gipbsppi4" localSheetId="13">#REF!</definedName>
    <definedName name="gipbsppi4">#REF!</definedName>
    <definedName name="gipbsppi5" localSheetId="9">#REF!</definedName>
    <definedName name="gipbsppi5" localSheetId="12">#REF!</definedName>
    <definedName name="gipbsppi5" localSheetId="13">#REF!</definedName>
    <definedName name="gipbsppi5">#REF!</definedName>
    <definedName name="gipbsppi6" localSheetId="9">#REF!</definedName>
    <definedName name="gipbsppi6" localSheetId="12">#REF!</definedName>
    <definedName name="gipbsppi6" localSheetId="13">#REF!</definedName>
    <definedName name="gipbsppi6">#REF!</definedName>
    <definedName name="gipbsppi8" localSheetId="9">#REF!</definedName>
    <definedName name="gipbsppi8" localSheetId="12">#REF!</definedName>
    <definedName name="gipbsppi8" localSheetId="13">#REF!</definedName>
    <definedName name="gipbsppi8">#REF!</definedName>
    <definedName name="GIPIPE" localSheetId="9">#REF!</definedName>
    <definedName name="GIPIPE" localSheetId="12">#REF!</definedName>
    <definedName name="GIPIPE" localSheetId="13">#REF!</definedName>
    <definedName name="GIPIPE">#REF!</definedName>
    <definedName name="GIPMA_.5" localSheetId="9">#REF!</definedName>
    <definedName name="GIPMA_.5" localSheetId="12">#REF!</definedName>
    <definedName name="GIPMA_.5" localSheetId="13">#REF!</definedName>
    <definedName name="GIPMA_.5">#REF!</definedName>
    <definedName name="GIPMA_0.75" localSheetId="9">#REF!</definedName>
    <definedName name="GIPMA_0.75" localSheetId="12">#REF!</definedName>
    <definedName name="GIPMA_0.75" localSheetId="13">#REF!</definedName>
    <definedName name="GIPMA_0.75">#REF!</definedName>
    <definedName name="GIPMA_1" localSheetId="9">#REF!</definedName>
    <definedName name="GIPMA_1" localSheetId="12">#REF!</definedName>
    <definedName name="GIPMA_1" localSheetId="13">#REF!</definedName>
    <definedName name="GIPMA_1">#REF!</definedName>
    <definedName name="GIPMA_1.25" localSheetId="9">#REF!</definedName>
    <definedName name="GIPMA_1.25" localSheetId="12">#REF!</definedName>
    <definedName name="GIPMA_1.25" localSheetId="13">#REF!</definedName>
    <definedName name="GIPMA_1.25">#REF!</definedName>
    <definedName name="GIPMA_1.5" localSheetId="9">#REF!</definedName>
    <definedName name="GIPMA_1.5" localSheetId="12">#REF!</definedName>
    <definedName name="GIPMA_1.5" localSheetId="13">#REF!</definedName>
    <definedName name="GIPMA_1.5">#REF!</definedName>
    <definedName name="GIPMA_2" localSheetId="9">#REF!</definedName>
    <definedName name="GIPMA_2" localSheetId="12">#REF!</definedName>
    <definedName name="GIPMA_2" localSheetId="13">#REF!</definedName>
    <definedName name="GIPMA_2">#REF!</definedName>
    <definedName name="GIPMA_2.5" localSheetId="9">#REF!</definedName>
    <definedName name="GIPMA_2.5" localSheetId="12">#REF!</definedName>
    <definedName name="GIPMA_2.5" localSheetId="13">#REF!</definedName>
    <definedName name="GIPMA_2.5">#REF!</definedName>
    <definedName name="GIPMA_3" localSheetId="9">#REF!</definedName>
    <definedName name="GIPMA_3" localSheetId="12">#REF!</definedName>
    <definedName name="GIPMA_3" localSheetId="13">#REF!</definedName>
    <definedName name="GIPMA_3">#REF!</definedName>
    <definedName name="GIPMA_4" localSheetId="9">#REF!</definedName>
    <definedName name="GIPMA_4" localSheetId="12">#REF!</definedName>
    <definedName name="GIPMA_4" localSheetId="13">#REF!</definedName>
    <definedName name="GIPMA_4">#REF!</definedName>
    <definedName name="GIPMA_5" localSheetId="9">#REF!</definedName>
    <definedName name="GIPMA_5" localSheetId="12">#REF!</definedName>
    <definedName name="GIPMA_5" localSheetId="13">#REF!</definedName>
    <definedName name="GIPMA_5">#REF!</definedName>
    <definedName name="GIPMA_6" localSheetId="9">#REF!</definedName>
    <definedName name="GIPMA_6" localSheetId="12">#REF!</definedName>
    <definedName name="GIPMA_6" localSheetId="13">#REF!</definedName>
    <definedName name="GIPMA_6">#REF!</definedName>
    <definedName name="GIPMA_8" localSheetId="9">#REF!</definedName>
    <definedName name="GIPMA_8" localSheetId="12">#REF!</definedName>
    <definedName name="GIPMA_8" localSheetId="13">#REF!</definedName>
    <definedName name="GIPMA_8">#REF!</definedName>
    <definedName name="GIPMEDA100" localSheetId="9">#REF!</definedName>
    <definedName name="GIPMEDA100" localSheetId="12">#REF!</definedName>
    <definedName name="GIPMEDA100" localSheetId="13">#REF!</definedName>
    <definedName name="GIPMEDA100">#REF!</definedName>
    <definedName name="GIPMEDA125" localSheetId="9">#REF!</definedName>
    <definedName name="GIPMEDA125" localSheetId="12">#REF!</definedName>
    <definedName name="GIPMEDA125" localSheetId="13">#REF!</definedName>
    <definedName name="GIPMEDA125">#REF!</definedName>
    <definedName name="GIPMEDA15" localSheetId="9">#REF!</definedName>
    <definedName name="GIPMEDA15" localSheetId="12">#REF!</definedName>
    <definedName name="GIPMEDA15" localSheetId="13">#REF!</definedName>
    <definedName name="GIPMEDA15">#REF!</definedName>
    <definedName name="GIPMEDA150" localSheetId="9">#REF!</definedName>
    <definedName name="GIPMEDA150" localSheetId="12">#REF!</definedName>
    <definedName name="GIPMEDA150" localSheetId="13">#REF!</definedName>
    <definedName name="GIPMEDA150">#REF!</definedName>
    <definedName name="GIPMEDA20" localSheetId="9">#REF!</definedName>
    <definedName name="GIPMEDA20" localSheetId="12">#REF!</definedName>
    <definedName name="GIPMEDA20" localSheetId="13">#REF!</definedName>
    <definedName name="GIPMEDA20">#REF!</definedName>
    <definedName name="GIPMEDA200" localSheetId="9">#REF!</definedName>
    <definedName name="GIPMEDA200" localSheetId="12">#REF!</definedName>
    <definedName name="GIPMEDA200" localSheetId="13">#REF!</definedName>
    <definedName name="GIPMEDA200">#REF!</definedName>
    <definedName name="GIPMEDA25" localSheetId="9">#REF!</definedName>
    <definedName name="GIPMEDA25" localSheetId="12">#REF!</definedName>
    <definedName name="GIPMEDA25" localSheetId="13">#REF!</definedName>
    <definedName name="GIPMEDA25">#REF!</definedName>
    <definedName name="GIPMEDA250" localSheetId="9">#REF!</definedName>
    <definedName name="GIPMEDA250" localSheetId="12">#REF!</definedName>
    <definedName name="GIPMEDA250" localSheetId="13">#REF!</definedName>
    <definedName name="GIPMEDA250">#REF!</definedName>
    <definedName name="GIPMEDA32" localSheetId="9">#REF!</definedName>
    <definedName name="GIPMEDA32" localSheetId="12">#REF!</definedName>
    <definedName name="GIPMEDA32" localSheetId="13">#REF!</definedName>
    <definedName name="GIPMEDA32">#REF!</definedName>
    <definedName name="GIPMEDA40" localSheetId="9">#REF!</definedName>
    <definedName name="GIPMEDA40" localSheetId="12">#REF!</definedName>
    <definedName name="GIPMEDA40" localSheetId="13">#REF!</definedName>
    <definedName name="GIPMEDA40">#REF!</definedName>
    <definedName name="GIPMEDA50" localSheetId="9">#REF!</definedName>
    <definedName name="GIPMEDA50" localSheetId="12">#REF!</definedName>
    <definedName name="GIPMEDA50" localSheetId="13">#REF!</definedName>
    <definedName name="GIPMEDA50">#REF!</definedName>
    <definedName name="GIPMEDA65" localSheetId="9">#REF!</definedName>
    <definedName name="GIPMEDA65" localSheetId="12">#REF!</definedName>
    <definedName name="GIPMEDA65" localSheetId="13">#REF!</definedName>
    <definedName name="GIPMEDA65">#REF!</definedName>
    <definedName name="GIPMEDA80" localSheetId="9">#REF!</definedName>
    <definedName name="GIPMEDA80" localSheetId="12">#REF!</definedName>
    <definedName name="GIPMEDA80" localSheetId="13">#REF!</definedName>
    <definedName name="GIPMEDA80">#REF!</definedName>
    <definedName name="gipmedppi0.5" localSheetId="9">#REF!</definedName>
    <definedName name="gipmedppi0.5" localSheetId="12">#REF!</definedName>
    <definedName name="gipmedppi0.5" localSheetId="13">#REF!</definedName>
    <definedName name="gipmedppi0.5">#REF!</definedName>
    <definedName name="gipmedppi0.75" localSheetId="9">#REF!</definedName>
    <definedName name="gipmedppi0.75" localSheetId="12">#REF!</definedName>
    <definedName name="gipmedppi0.75" localSheetId="13">#REF!</definedName>
    <definedName name="gipmedppi0.75">#REF!</definedName>
    <definedName name="gipmedppi1" localSheetId="9">#REF!</definedName>
    <definedName name="gipmedppi1" localSheetId="12">#REF!</definedName>
    <definedName name="gipmedppi1" localSheetId="13">#REF!</definedName>
    <definedName name="gipmedppi1">#REF!</definedName>
    <definedName name="gipmedppi1.25" localSheetId="9">#REF!</definedName>
    <definedName name="gipmedppi1.25" localSheetId="12">#REF!</definedName>
    <definedName name="gipmedppi1.25" localSheetId="13">#REF!</definedName>
    <definedName name="gipmedppi1.25">#REF!</definedName>
    <definedName name="gipmedppi1.5" localSheetId="9">#REF!</definedName>
    <definedName name="gipmedppi1.5" localSheetId="12">#REF!</definedName>
    <definedName name="gipmedppi1.5" localSheetId="13">#REF!</definedName>
    <definedName name="gipmedppi1.5">#REF!</definedName>
    <definedName name="gipmedppi2" localSheetId="9">#REF!</definedName>
    <definedName name="gipmedppi2" localSheetId="12">#REF!</definedName>
    <definedName name="gipmedppi2" localSheetId="13">#REF!</definedName>
    <definedName name="gipmedppi2">#REF!</definedName>
    <definedName name="gipmedppi2.5" localSheetId="9">#REF!</definedName>
    <definedName name="gipmedppi2.5" localSheetId="12">#REF!</definedName>
    <definedName name="gipmedppi2.5" localSheetId="13">#REF!</definedName>
    <definedName name="gipmedppi2.5">#REF!</definedName>
    <definedName name="gipmedppi3" localSheetId="9">#REF!</definedName>
    <definedName name="gipmedppi3" localSheetId="12">#REF!</definedName>
    <definedName name="gipmedppi3" localSheetId="13">#REF!</definedName>
    <definedName name="gipmedppi3">#REF!</definedName>
    <definedName name="gipmedppi4" localSheetId="9">#REF!</definedName>
    <definedName name="gipmedppi4" localSheetId="12">#REF!</definedName>
    <definedName name="gipmedppi4" localSheetId="13">#REF!</definedName>
    <definedName name="gipmedppi4">#REF!</definedName>
    <definedName name="gipmedppi5" localSheetId="9">#REF!</definedName>
    <definedName name="gipmedppi5" localSheetId="12">#REF!</definedName>
    <definedName name="gipmedppi5" localSheetId="13">#REF!</definedName>
    <definedName name="gipmedppi5">#REF!</definedName>
    <definedName name="gipmedppi6" localSheetId="9">#REF!</definedName>
    <definedName name="gipmedppi6" localSheetId="12">#REF!</definedName>
    <definedName name="gipmedppi6" localSheetId="13">#REF!</definedName>
    <definedName name="gipmedppi6">#REF!</definedName>
    <definedName name="gipmedppi8" localSheetId="9">#REF!</definedName>
    <definedName name="gipmedppi8" localSheetId="12">#REF!</definedName>
    <definedName name="gipmedppi8" localSheetId="13">#REF!</definedName>
    <definedName name="gipmedppi8">#REF!</definedName>
    <definedName name="gipmedspindo0.5" localSheetId="9">#REF!</definedName>
    <definedName name="gipmedspindo0.5" localSheetId="12">#REF!</definedName>
    <definedName name="gipmedspindo0.5" localSheetId="13">#REF!</definedName>
    <definedName name="gipmedspindo0.5">#REF!</definedName>
    <definedName name="gipmedspindo0.75" localSheetId="9">#REF!</definedName>
    <definedName name="gipmedspindo0.75" localSheetId="12">#REF!</definedName>
    <definedName name="gipmedspindo0.75" localSheetId="13">#REF!</definedName>
    <definedName name="gipmedspindo0.75">#REF!</definedName>
    <definedName name="gipmedspindo1" localSheetId="9">#REF!</definedName>
    <definedName name="gipmedspindo1" localSheetId="12">#REF!</definedName>
    <definedName name="gipmedspindo1" localSheetId="13">#REF!</definedName>
    <definedName name="gipmedspindo1">#REF!</definedName>
    <definedName name="gipmedspindo1.25" localSheetId="9">#REF!</definedName>
    <definedName name="gipmedspindo1.25" localSheetId="12">#REF!</definedName>
    <definedName name="gipmedspindo1.25" localSheetId="13">#REF!</definedName>
    <definedName name="gipmedspindo1.25">#REF!</definedName>
    <definedName name="gipmedspindo1.5" localSheetId="9">#REF!</definedName>
    <definedName name="gipmedspindo1.5" localSheetId="12">#REF!</definedName>
    <definedName name="gipmedspindo1.5" localSheetId="13">#REF!</definedName>
    <definedName name="gipmedspindo1.5">#REF!</definedName>
    <definedName name="gipmedspindo2" localSheetId="9">#REF!</definedName>
    <definedName name="gipmedspindo2" localSheetId="12">#REF!</definedName>
    <definedName name="gipmedspindo2" localSheetId="13">#REF!</definedName>
    <definedName name="gipmedspindo2">#REF!</definedName>
    <definedName name="gipmedspindo2.5" localSheetId="9">#REF!</definedName>
    <definedName name="gipmedspindo2.5" localSheetId="12">#REF!</definedName>
    <definedName name="gipmedspindo2.5" localSheetId="13">#REF!</definedName>
    <definedName name="gipmedspindo2.5">#REF!</definedName>
    <definedName name="gipmedspindo3" localSheetId="9">#REF!</definedName>
    <definedName name="gipmedspindo3" localSheetId="12">#REF!</definedName>
    <definedName name="gipmedspindo3" localSheetId="13">#REF!</definedName>
    <definedName name="gipmedspindo3">#REF!</definedName>
    <definedName name="gipmedspindo4" localSheetId="9">#REF!</definedName>
    <definedName name="gipmedspindo4" localSheetId="12">#REF!</definedName>
    <definedName name="gipmedspindo4" localSheetId="13">#REF!</definedName>
    <definedName name="gipmedspindo4">#REF!</definedName>
    <definedName name="gipmedspindo5" localSheetId="9">#REF!</definedName>
    <definedName name="gipmedspindo5" localSheetId="12">#REF!</definedName>
    <definedName name="gipmedspindo5" localSheetId="13">#REF!</definedName>
    <definedName name="gipmedspindo5">#REF!</definedName>
    <definedName name="gipmedspindo6" localSheetId="9">#REF!</definedName>
    <definedName name="gipmedspindo6" localSheetId="12">#REF!</definedName>
    <definedName name="gipmedspindo6" localSheetId="13">#REF!</definedName>
    <definedName name="gipmedspindo6">#REF!</definedName>
    <definedName name="gipmedspindo8" localSheetId="9">#REF!</definedName>
    <definedName name="gipmedspindo8" localSheetId="12">#REF!</definedName>
    <definedName name="gipmedspindo8" localSheetId="13">#REF!</definedName>
    <definedName name="gipmedspindo8">#REF!</definedName>
    <definedName name="gippi1" localSheetId="9">#REF!</definedName>
    <definedName name="gippi1" localSheetId="12">#REF!</definedName>
    <definedName name="gippi1" localSheetId="13">#REF!</definedName>
    <definedName name="gippi1">#REF!</definedName>
    <definedName name="gippib0.5" localSheetId="9">#REF!</definedName>
    <definedName name="gippib0.5" localSheetId="12">#REF!</definedName>
    <definedName name="gippib0.5" localSheetId="13">#REF!</definedName>
    <definedName name="gippib0.5">#REF!</definedName>
    <definedName name="gippib0.75" localSheetId="9">#REF!</definedName>
    <definedName name="gippib0.75" localSheetId="12">#REF!</definedName>
    <definedName name="gippib0.75" localSheetId="13">#REF!</definedName>
    <definedName name="gippib0.75">#REF!</definedName>
    <definedName name="gippib07.5" localSheetId="9">#REF!</definedName>
    <definedName name="gippib07.5" localSheetId="12">#REF!</definedName>
    <definedName name="gippib07.5" localSheetId="13">#REF!</definedName>
    <definedName name="gippib07.5">#REF!</definedName>
    <definedName name="gippib1" localSheetId="9">#REF!</definedName>
    <definedName name="gippib1" localSheetId="12">#REF!</definedName>
    <definedName name="gippib1" localSheetId="13">#REF!</definedName>
    <definedName name="gippib1">#REF!</definedName>
    <definedName name="gippib1.25" localSheetId="9">#REF!</definedName>
    <definedName name="gippib1.25" localSheetId="12">#REF!</definedName>
    <definedName name="gippib1.25" localSheetId="13">#REF!</definedName>
    <definedName name="gippib1.25">#REF!</definedName>
    <definedName name="gippib1.5" localSheetId="9">#REF!</definedName>
    <definedName name="gippib1.5" localSheetId="12">#REF!</definedName>
    <definedName name="gippib1.5" localSheetId="13">#REF!</definedName>
    <definedName name="gippib1.5">#REF!</definedName>
    <definedName name="gippib2" localSheetId="9">#REF!</definedName>
    <definedName name="gippib2" localSheetId="12">#REF!</definedName>
    <definedName name="gippib2" localSheetId="13">#REF!</definedName>
    <definedName name="gippib2">#REF!</definedName>
    <definedName name="gippib2.5" localSheetId="9">#REF!</definedName>
    <definedName name="gippib2.5" localSheetId="12">#REF!</definedName>
    <definedName name="gippib2.5" localSheetId="13">#REF!</definedName>
    <definedName name="gippib2.5">#REF!</definedName>
    <definedName name="gippib3" localSheetId="9">#REF!</definedName>
    <definedName name="gippib3" localSheetId="12">#REF!</definedName>
    <definedName name="gippib3" localSheetId="13">#REF!</definedName>
    <definedName name="gippib3">#REF!</definedName>
    <definedName name="gippib4" localSheetId="9">#REF!</definedName>
    <definedName name="gippib4" localSheetId="12">#REF!</definedName>
    <definedName name="gippib4" localSheetId="13">#REF!</definedName>
    <definedName name="gippib4">#REF!</definedName>
    <definedName name="gippib5" localSheetId="9">#REF!</definedName>
    <definedName name="gippib5" localSheetId="12">#REF!</definedName>
    <definedName name="gippib5" localSheetId="13">#REF!</definedName>
    <definedName name="gippib5">#REF!</definedName>
    <definedName name="gippib6" localSheetId="9">#REF!</definedName>
    <definedName name="gippib6" localSheetId="12">#REF!</definedName>
    <definedName name="gippib6" localSheetId="13">#REF!</definedName>
    <definedName name="gippib6">#REF!</definedName>
    <definedName name="gippib8" localSheetId="9">#REF!</definedName>
    <definedName name="gippib8" localSheetId="12">#REF!</definedName>
    <definedName name="gippib8" localSheetId="13">#REF!</definedName>
    <definedName name="gippib8">#REF!</definedName>
    <definedName name="gippiw0.5" localSheetId="9">#REF!</definedName>
    <definedName name="gippiw0.5" localSheetId="12">#REF!</definedName>
    <definedName name="gippiw0.5" localSheetId="13">#REF!</definedName>
    <definedName name="gippiw0.5">#REF!</definedName>
    <definedName name="gippiw0.75" localSheetId="9">#REF!</definedName>
    <definedName name="gippiw0.75" localSheetId="12">#REF!</definedName>
    <definedName name="gippiw0.75" localSheetId="13">#REF!</definedName>
    <definedName name="gippiw0.75">#REF!</definedName>
    <definedName name="gippiw1" localSheetId="9">#REF!</definedName>
    <definedName name="gippiw1" localSheetId="12">#REF!</definedName>
    <definedName name="gippiw1" localSheetId="13">#REF!</definedName>
    <definedName name="gippiw1">#REF!</definedName>
    <definedName name="gippiw1.25" localSheetId="9">#REF!</definedName>
    <definedName name="gippiw1.25" localSheetId="12">#REF!</definedName>
    <definedName name="gippiw1.25" localSheetId="13">#REF!</definedName>
    <definedName name="gippiw1.25">#REF!</definedName>
    <definedName name="gippiw1.5" localSheetId="9">#REF!</definedName>
    <definedName name="gippiw1.5" localSheetId="12">#REF!</definedName>
    <definedName name="gippiw1.5" localSheetId="13">#REF!</definedName>
    <definedName name="gippiw1.5">#REF!</definedName>
    <definedName name="gippiw2" localSheetId="9">#REF!</definedName>
    <definedName name="gippiw2" localSheetId="12">#REF!</definedName>
    <definedName name="gippiw2" localSheetId="13">#REF!</definedName>
    <definedName name="gippiw2">#REF!</definedName>
    <definedName name="gippiw2.5" localSheetId="9">#REF!</definedName>
    <definedName name="gippiw2.5" localSheetId="12">#REF!</definedName>
    <definedName name="gippiw2.5" localSheetId="13">#REF!</definedName>
    <definedName name="gippiw2.5">#REF!</definedName>
    <definedName name="gippiw3" localSheetId="9">#REF!</definedName>
    <definedName name="gippiw3" localSheetId="12">#REF!</definedName>
    <definedName name="gippiw3" localSheetId="13">#REF!</definedName>
    <definedName name="gippiw3">#REF!</definedName>
    <definedName name="gippiw4" localSheetId="9">#REF!</definedName>
    <definedName name="gippiw4" localSheetId="12">#REF!</definedName>
    <definedName name="gippiw4" localSheetId="13">#REF!</definedName>
    <definedName name="gippiw4">#REF!</definedName>
    <definedName name="gippiw5" localSheetId="9">#REF!</definedName>
    <definedName name="gippiw5" localSheetId="12">#REF!</definedName>
    <definedName name="gippiw5" localSheetId="13">#REF!</definedName>
    <definedName name="gippiw5">#REF!</definedName>
    <definedName name="gippiw6" localSheetId="9">#REF!</definedName>
    <definedName name="gippiw6" localSheetId="12">#REF!</definedName>
    <definedName name="gippiw6" localSheetId="13">#REF!</definedName>
    <definedName name="gippiw6">#REF!</definedName>
    <definedName name="gippiw8" localSheetId="9">#REF!</definedName>
    <definedName name="gippiw8" localSheetId="12">#REF!</definedName>
    <definedName name="gippiw8" localSheetId="13">#REF!</definedName>
    <definedName name="gippiw8">#REF!</definedName>
    <definedName name="gipppi0.5" localSheetId="9">#REF!</definedName>
    <definedName name="gipppi0.5" localSheetId="12">#REF!</definedName>
    <definedName name="gipppi0.5" localSheetId="13">#REF!</definedName>
    <definedName name="gipppi0.5">#REF!</definedName>
    <definedName name="gipppi0.75" localSheetId="9">#REF!</definedName>
    <definedName name="gipppi0.75" localSheetId="12">#REF!</definedName>
    <definedName name="gipppi0.75" localSheetId="13">#REF!</definedName>
    <definedName name="gipppi0.75">#REF!</definedName>
    <definedName name="gipppi1" localSheetId="9">#REF!</definedName>
    <definedName name="gipppi1" localSheetId="12">#REF!</definedName>
    <definedName name="gipppi1" localSheetId="13">#REF!</definedName>
    <definedName name="gipppi1">#REF!</definedName>
    <definedName name="gipppi1.25" localSheetId="9">#REF!</definedName>
    <definedName name="gipppi1.25" localSheetId="12">#REF!</definedName>
    <definedName name="gipppi1.25" localSheetId="13">#REF!</definedName>
    <definedName name="gipppi1.25">#REF!</definedName>
    <definedName name="gipppi1.5" localSheetId="9">#REF!</definedName>
    <definedName name="gipppi1.5" localSheetId="12">#REF!</definedName>
    <definedName name="gipppi1.5" localSheetId="13">#REF!</definedName>
    <definedName name="gipppi1.5">#REF!</definedName>
    <definedName name="gipppi2" localSheetId="9">#REF!</definedName>
    <definedName name="gipppi2" localSheetId="12">#REF!</definedName>
    <definedName name="gipppi2" localSheetId="13">#REF!</definedName>
    <definedName name="gipppi2">#REF!</definedName>
    <definedName name="gipppi2.5" localSheetId="9">#REF!</definedName>
    <definedName name="gipppi2.5" localSheetId="12">#REF!</definedName>
    <definedName name="gipppi2.5" localSheetId="13">#REF!</definedName>
    <definedName name="gipppi2.5">#REF!</definedName>
    <definedName name="gipppi3" localSheetId="9">#REF!</definedName>
    <definedName name="gipppi3" localSheetId="12">#REF!</definedName>
    <definedName name="gipppi3" localSheetId="13">#REF!</definedName>
    <definedName name="gipppi3">#REF!</definedName>
    <definedName name="gipppi4" localSheetId="9">#REF!</definedName>
    <definedName name="gipppi4" localSheetId="12">#REF!</definedName>
    <definedName name="gipppi4" localSheetId="13">#REF!</definedName>
    <definedName name="gipppi4">#REF!</definedName>
    <definedName name="gipppi5" localSheetId="9">#REF!</definedName>
    <definedName name="gipppi5" localSheetId="12">#REF!</definedName>
    <definedName name="gipppi5" localSheetId="13">#REF!</definedName>
    <definedName name="gipppi5">#REF!</definedName>
    <definedName name="gipppi6" localSheetId="9">#REF!</definedName>
    <definedName name="gipppi6" localSheetId="12">#REF!</definedName>
    <definedName name="gipppi6" localSheetId="13">#REF!</definedName>
    <definedName name="gipppi6">#REF!</definedName>
    <definedName name="gipppi8" localSheetId="9">#REF!</definedName>
    <definedName name="gipppi8" localSheetId="12">#REF!</definedName>
    <definedName name="gipppi8" localSheetId="13">#REF!</definedName>
    <definedName name="gipppi8">#REF!</definedName>
    <definedName name="gipsum">#REF!</definedName>
    <definedName name="Girder316" localSheetId="9">#REF!</definedName>
    <definedName name="Girder316" localSheetId="12">#REF!</definedName>
    <definedName name="Girder316" localSheetId="14">#REF!</definedName>
    <definedName name="Girder316" localSheetId="11">#REF!</definedName>
    <definedName name="Girder316" localSheetId="10">#REF!</definedName>
    <definedName name="Girder316" localSheetId="7">#REF!</definedName>
    <definedName name="Girder316" localSheetId="8">#REF!</definedName>
    <definedName name="Girder316" localSheetId="13">#REF!</definedName>
    <definedName name="Girder316">#REF!</definedName>
    <definedName name="Girder400" localSheetId="9">#REF!</definedName>
    <definedName name="Girder400" localSheetId="12">#REF!</definedName>
    <definedName name="Girder400" localSheetId="14">#REF!</definedName>
    <definedName name="Girder400" localSheetId="11">#REF!</definedName>
    <definedName name="Girder400" localSheetId="10">#REF!</definedName>
    <definedName name="Girder400" localSheetId="7">#REF!</definedName>
    <definedName name="Girder400" localSheetId="8">#REF!</definedName>
    <definedName name="Girder400" localSheetId="13">#REF!</definedName>
    <definedName name="Girder400">#REF!</definedName>
    <definedName name="Girder405" localSheetId="9">#REF!</definedName>
    <definedName name="Girder405" localSheetId="12">#REF!</definedName>
    <definedName name="Girder405" localSheetId="14">#REF!</definedName>
    <definedName name="Girder405" localSheetId="11">#REF!</definedName>
    <definedName name="Girder405" localSheetId="10">#REF!</definedName>
    <definedName name="Girder405" localSheetId="7">#REF!</definedName>
    <definedName name="Girder405" localSheetId="8">#REF!</definedName>
    <definedName name="Girder405" localSheetId="13">#REF!</definedName>
    <definedName name="Girder405">#REF!</definedName>
    <definedName name="GIU" localSheetId="9">#REF!</definedName>
    <definedName name="GIU" localSheetId="12">#REF!</definedName>
    <definedName name="GIU" localSheetId="13">#REF!</definedName>
    <definedName name="GIU">#REF!</definedName>
    <definedName name="gjci150" localSheetId="9">#REF!</definedName>
    <definedName name="gjci150" localSheetId="12">#REF!</definedName>
    <definedName name="gjci150" localSheetId="13">#REF!</definedName>
    <definedName name="gjci150">#REF!</definedName>
    <definedName name="Gjoint200" localSheetId="9">#REF!</definedName>
    <definedName name="Gjoint200" localSheetId="12">#REF!</definedName>
    <definedName name="Gjoint200" localSheetId="13">#REF!</definedName>
    <definedName name="Gjoint200">#REF!</definedName>
    <definedName name="gkjtw" localSheetId="9">#REF!</definedName>
    <definedName name="gkjtw" localSheetId="12">#REF!</definedName>
    <definedName name="gkjtw" localSheetId="13">#REF!</definedName>
    <definedName name="gkjtw">#REF!</definedName>
    <definedName name="gkmberg" localSheetId="9">#REF!</definedName>
    <definedName name="gkmberg" localSheetId="12">#REF!</definedName>
    <definedName name="gkmberg" localSheetId="13">#REF!</definedName>
    <definedName name="gkmberg">#REF!</definedName>
    <definedName name="gkmbw" localSheetId="9">#REF!</definedName>
    <definedName name="gkmbw" localSheetId="12">#REF!</definedName>
    <definedName name="gkmbw" localSheetId="13">#REF!</definedName>
    <definedName name="gkmbw">#REF!</definedName>
    <definedName name="gkmn" localSheetId="9">#REF!</definedName>
    <definedName name="gkmn" localSheetId="12">#REF!</definedName>
    <definedName name="gkmn" localSheetId="13">#REF!</definedName>
    <definedName name="gkmn">#REF!</definedName>
    <definedName name="gkmorando">#REF!</definedName>
    <definedName name="gkmwberg" localSheetId="9">#REF!</definedName>
    <definedName name="gkmwberg" localSheetId="12">#REF!</definedName>
    <definedName name="gkmwberg" localSheetId="13">#REF!</definedName>
    <definedName name="gkmwberg">#REF!</definedName>
    <definedName name="GKT" localSheetId="9">#REF!</definedName>
    <definedName name="GKT" localSheetId="12">#REF!</definedName>
    <definedName name="GKT" localSheetId="13">#REF!</definedName>
    <definedName name="GKT">#REF!</definedName>
    <definedName name="GL" localSheetId="9">#REF!</definedName>
    <definedName name="GL" localSheetId="12">#REF!</definedName>
    <definedName name="GL" localSheetId="14">#REF!</definedName>
    <definedName name="GL" localSheetId="11">#REF!</definedName>
    <definedName name="GL" localSheetId="10">#REF!</definedName>
    <definedName name="GL" localSheetId="7">#REF!</definedName>
    <definedName name="GL" localSheetId="8">#REF!</definedName>
    <definedName name="GL" localSheetId="13">#REF!</definedName>
    <definedName name="GL">#REF!</definedName>
    <definedName name="GL_6" localSheetId="9">#REF!</definedName>
    <definedName name="GL_6" localSheetId="12">#REF!</definedName>
    <definedName name="GL_6" localSheetId="13">#REF!</definedName>
    <definedName name="GL_6">#REF!</definedName>
    <definedName name="gl3p" localSheetId="9">#REF!</definedName>
    <definedName name="gl3p" localSheetId="12">#REF!</definedName>
    <definedName name="gl3p" localSheetId="13">#REF!</definedName>
    <definedName name="gl3p">#REF!</definedName>
    <definedName name="GLAS">#REF!</definedName>
    <definedName name="glas1">#REF!</definedName>
    <definedName name="glass">#REF!</definedName>
    <definedName name="Glass_Bit">#REF!</definedName>
    <definedName name="glass_block" localSheetId="9">#REF!</definedName>
    <definedName name="glass_block" localSheetId="12">#REF!</definedName>
    <definedName name="glass_block" localSheetId="13">#REF!</definedName>
    <definedName name="glass_block">#REF!</definedName>
    <definedName name="glass_wool" localSheetId="9">#REF!</definedName>
    <definedName name="glass_wool" localSheetId="12">#REF!</definedName>
    <definedName name="glass_wool" localSheetId="13">#REF!</definedName>
    <definedName name="glass_wool">#REF!</definedName>
    <definedName name="glassblock" localSheetId="9">#REF!</definedName>
    <definedName name="glassblock" localSheetId="12">#REF!</definedName>
    <definedName name="glassblock" localSheetId="13">#REF!</definedName>
    <definedName name="glassblock">#REF!</definedName>
    <definedName name="GlbS2">#REF!</definedName>
    <definedName name="glbv" localSheetId="9">#REF!</definedName>
    <definedName name="glbv" localSheetId="12">#REF!</definedName>
    <definedName name="glbv" localSheetId="13">#REF!</definedName>
    <definedName name="glbv">#REF!</definedName>
    <definedName name="glsgn">#REF!</definedName>
    <definedName name="glsln">#REF!</definedName>
    <definedName name="glugu">#REF!</definedName>
    <definedName name="GLV10K100" localSheetId="9">#REF!</definedName>
    <definedName name="GLV10K100" localSheetId="12">#REF!</definedName>
    <definedName name="GLV10K100" localSheetId="13">#REF!</definedName>
    <definedName name="GLV10K100">#REF!</definedName>
    <definedName name="GLV10K125" localSheetId="9">#REF!</definedName>
    <definedName name="GLV10K125" localSheetId="12">#REF!</definedName>
    <definedName name="GLV10K125" localSheetId="13">#REF!</definedName>
    <definedName name="GLV10K125">#REF!</definedName>
    <definedName name="GLV10K150" localSheetId="9">#REF!</definedName>
    <definedName name="GLV10K150" localSheetId="12">#REF!</definedName>
    <definedName name="GLV10K150" localSheetId="13">#REF!</definedName>
    <definedName name="GLV10K150">#REF!</definedName>
    <definedName name="GLV10K200" localSheetId="9">#REF!</definedName>
    <definedName name="GLV10K200" localSheetId="12">#REF!</definedName>
    <definedName name="GLV10K200" localSheetId="13">#REF!</definedName>
    <definedName name="GLV10K200">#REF!</definedName>
    <definedName name="GLV10K250" localSheetId="9">#REF!</definedName>
    <definedName name="GLV10K250" localSheetId="12">#REF!</definedName>
    <definedName name="GLV10K250" localSheetId="13">#REF!</definedName>
    <definedName name="GLV10K250">#REF!</definedName>
    <definedName name="GLV10K300" localSheetId="9">#REF!</definedName>
    <definedName name="GLV10K300" localSheetId="12">#REF!</definedName>
    <definedName name="GLV10K300" localSheetId="13">#REF!</definedName>
    <definedName name="GLV10K300">#REF!</definedName>
    <definedName name="GLV10K40" localSheetId="9">#REF!</definedName>
    <definedName name="GLV10K40" localSheetId="12">#REF!</definedName>
    <definedName name="GLV10K40" localSheetId="13">#REF!</definedName>
    <definedName name="GLV10K40">#REF!</definedName>
    <definedName name="GLV10K50" localSheetId="9">#REF!</definedName>
    <definedName name="GLV10K50" localSheetId="12">#REF!</definedName>
    <definedName name="GLV10K50" localSheetId="13">#REF!</definedName>
    <definedName name="GLV10K50">#REF!</definedName>
    <definedName name="GLV10K65" localSheetId="9">#REF!</definedName>
    <definedName name="GLV10K65" localSheetId="12">#REF!</definedName>
    <definedName name="GLV10K65" localSheetId="13">#REF!</definedName>
    <definedName name="GLV10K65">#REF!</definedName>
    <definedName name="GLV10K80" localSheetId="9">#REF!</definedName>
    <definedName name="GLV10K80" localSheetId="12">#REF!</definedName>
    <definedName name="GLV10K80" localSheetId="13">#REF!</definedName>
    <definedName name="GLV10K80">#REF!</definedName>
    <definedName name="GLV150K15" localSheetId="9">#REF!</definedName>
    <definedName name="GLV150K15" localSheetId="12">#REF!</definedName>
    <definedName name="GLV150K15" localSheetId="13">#REF!</definedName>
    <definedName name="GLV150K15">#REF!</definedName>
    <definedName name="GLV150K20" localSheetId="9">#REF!</definedName>
    <definedName name="GLV150K20" localSheetId="12">#REF!</definedName>
    <definedName name="GLV150K20" localSheetId="13">#REF!</definedName>
    <definedName name="GLV150K20">#REF!</definedName>
    <definedName name="GLV150K25" localSheetId="9">#REF!</definedName>
    <definedName name="GLV150K25" localSheetId="12">#REF!</definedName>
    <definedName name="GLV150K25" localSheetId="13">#REF!</definedName>
    <definedName name="GLV150K25">#REF!</definedName>
    <definedName name="GLV150K32" localSheetId="9">#REF!</definedName>
    <definedName name="GLV150K32" localSheetId="12">#REF!</definedName>
    <definedName name="GLV150K32" localSheetId="13">#REF!</definedName>
    <definedName name="GLV150K32">#REF!</definedName>
    <definedName name="GLV150K40" localSheetId="9">#REF!</definedName>
    <definedName name="GLV150K40" localSheetId="12">#REF!</definedName>
    <definedName name="GLV150K40" localSheetId="13">#REF!</definedName>
    <definedName name="GLV150K40">#REF!</definedName>
    <definedName name="GLV150K50" localSheetId="9">#REF!</definedName>
    <definedName name="GLV150K50" localSheetId="12">#REF!</definedName>
    <definedName name="GLV150K50" localSheetId="13">#REF!</definedName>
    <definedName name="GLV150K50">#REF!</definedName>
    <definedName name="GLV150K65" localSheetId="9">#REF!</definedName>
    <definedName name="GLV150K65" localSheetId="12">#REF!</definedName>
    <definedName name="GLV150K65" localSheetId="13">#REF!</definedName>
    <definedName name="GLV150K65">#REF!</definedName>
    <definedName name="GLV150P15" localSheetId="9">#REF!</definedName>
    <definedName name="GLV150P15" localSheetId="12">#REF!</definedName>
    <definedName name="GLV150P15" localSheetId="13">#REF!</definedName>
    <definedName name="GLV150P15">#REF!</definedName>
    <definedName name="GLV150P20" localSheetId="9">#REF!</definedName>
    <definedName name="GLV150P20" localSheetId="12">#REF!</definedName>
    <definedName name="GLV150P20" localSheetId="13">#REF!</definedName>
    <definedName name="GLV150P20">#REF!</definedName>
    <definedName name="GLV150P25" localSheetId="9">#REF!</definedName>
    <definedName name="GLV150P25" localSheetId="12">#REF!</definedName>
    <definedName name="GLV150P25" localSheetId="13">#REF!</definedName>
    <definedName name="GLV150P25">#REF!</definedName>
    <definedName name="GLV150P32" localSheetId="9">#REF!</definedName>
    <definedName name="GLV150P32" localSheetId="12">#REF!</definedName>
    <definedName name="GLV150P32" localSheetId="13">#REF!</definedName>
    <definedName name="GLV150P32">#REF!</definedName>
    <definedName name="GLV150P40" localSheetId="9">#REF!</definedName>
    <definedName name="GLV150P40" localSheetId="12">#REF!</definedName>
    <definedName name="GLV150P40" localSheetId="13">#REF!</definedName>
    <definedName name="GLV150P40">#REF!</definedName>
    <definedName name="GLV150P50" localSheetId="9">#REF!</definedName>
    <definedName name="GLV150P50" localSheetId="12">#REF!</definedName>
    <definedName name="GLV150P50" localSheetId="13">#REF!</definedName>
    <definedName name="GLV150P50">#REF!</definedName>
    <definedName name="GLV150P65" localSheetId="9">#REF!</definedName>
    <definedName name="GLV150P65" localSheetId="12">#REF!</definedName>
    <definedName name="GLV150P65" localSheetId="13">#REF!</definedName>
    <definedName name="GLV150P65">#REF!</definedName>
    <definedName name="GLV16K100" localSheetId="9">#REF!</definedName>
    <definedName name="GLV16K100" localSheetId="12">#REF!</definedName>
    <definedName name="GLV16K100" localSheetId="13">#REF!</definedName>
    <definedName name="GLV16K100">#REF!</definedName>
    <definedName name="GLV16K125" localSheetId="9">#REF!</definedName>
    <definedName name="GLV16K125" localSheetId="12">#REF!</definedName>
    <definedName name="GLV16K125" localSheetId="13">#REF!</definedName>
    <definedName name="GLV16K125">#REF!</definedName>
    <definedName name="GLV16K150" localSheetId="9">#REF!</definedName>
    <definedName name="GLV16K150" localSheetId="12">#REF!</definedName>
    <definedName name="GLV16K150" localSheetId="13">#REF!</definedName>
    <definedName name="GLV16K150">#REF!</definedName>
    <definedName name="GLV16K200" localSheetId="9">#REF!</definedName>
    <definedName name="GLV16K200" localSheetId="12">#REF!</definedName>
    <definedName name="GLV16K200" localSheetId="13">#REF!</definedName>
    <definedName name="GLV16K200">#REF!</definedName>
    <definedName name="GLV16K250" localSheetId="9">#REF!</definedName>
    <definedName name="GLV16K250" localSheetId="12">#REF!</definedName>
    <definedName name="GLV16K250" localSheetId="13">#REF!</definedName>
    <definedName name="GLV16K250">#REF!</definedName>
    <definedName name="GLV16K300" localSheetId="9">#REF!</definedName>
    <definedName name="GLV16K300" localSheetId="12">#REF!</definedName>
    <definedName name="GLV16K300" localSheetId="13">#REF!</definedName>
    <definedName name="GLV16K300">#REF!</definedName>
    <definedName name="GLV16K40" localSheetId="9">#REF!</definedName>
    <definedName name="GLV16K40" localSheetId="12">#REF!</definedName>
    <definedName name="GLV16K40" localSheetId="13">#REF!</definedName>
    <definedName name="GLV16K40">#REF!</definedName>
    <definedName name="GLV16K50" localSheetId="9">#REF!</definedName>
    <definedName name="GLV16K50" localSheetId="12">#REF!</definedName>
    <definedName name="GLV16K50" localSheetId="13">#REF!</definedName>
    <definedName name="GLV16K50">#REF!</definedName>
    <definedName name="GLV16K65" localSheetId="9">#REF!</definedName>
    <definedName name="GLV16K65" localSheetId="12">#REF!</definedName>
    <definedName name="GLV16K65" localSheetId="13">#REF!</definedName>
    <definedName name="GLV16K65">#REF!</definedName>
    <definedName name="GLV16K80" localSheetId="9">#REF!</definedName>
    <definedName name="GLV16K80" localSheetId="12">#REF!</definedName>
    <definedName name="GLV16K80" localSheetId="13">#REF!</definedName>
    <definedName name="GLV16K80">#REF!</definedName>
    <definedName name="GLV20K100" localSheetId="9">#REF!</definedName>
    <definedName name="GLV20K100" localSheetId="12">#REF!</definedName>
    <definedName name="GLV20K100" localSheetId="13">#REF!</definedName>
    <definedName name="GLV20K100">#REF!</definedName>
    <definedName name="GLV20K125" localSheetId="9">#REF!</definedName>
    <definedName name="GLV20K125" localSheetId="12">#REF!</definedName>
    <definedName name="GLV20K125" localSheetId="13">#REF!</definedName>
    <definedName name="GLV20K125">#REF!</definedName>
    <definedName name="GLV20K150" localSheetId="9">#REF!</definedName>
    <definedName name="GLV20K150" localSheetId="12">#REF!</definedName>
    <definedName name="GLV20K150" localSheetId="13">#REF!</definedName>
    <definedName name="GLV20K150">#REF!</definedName>
    <definedName name="GLV20K200" localSheetId="9">#REF!</definedName>
    <definedName name="GLV20K200" localSheetId="12">#REF!</definedName>
    <definedName name="GLV20K200" localSheetId="13">#REF!</definedName>
    <definedName name="GLV20K200">#REF!</definedName>
    <definedName name="GLV20K250" localSheetId="9">#REF!</definedName>
    <definedName name="GLV20K250" localSheetId="12">#REF!</definedName>
    <definedName name="GLV20K250" localSheetId="13">#REF!</definedName>
    <definedName name="GLV20K250">#REF!</definedName>
    <definedName name="GLV20K300" localSheetId="9">#REF!</definedName>
    <definedName name="GLV20K300" localSheetId="12">#REF!</definedName>
    <definedName name="GLV20K300" localSheetId="13">#REF!</definedName>
    <definedName name="GLV20K300">#REF!</definedName>
    <definedName name="GLV20K40" localSheetId="9">#REF!</definedName>
    <definedName name="GLV20K40" localSheetId="12">#REF!</definedName>
    <definedName name="GLV20K40" localSheetId="13">#REF!</definedName>
    <definedName name="GLV20K40">#REF!</definedName>
    <definedName name="GLV20K50" localSheetId="9">#REF!</definedName>
    <definedName name="GLV20K50" localSheetId="12">#REF!</definedName>
    <definedName name="GLV20K50" localSheetId="13">#REF!</definedName>
    <definedName name="GLV20K50">#REF!</definedName>
    <definedName name="GLV20K65" localSheetId="9">#REF!</definedName>
    <definedName name="GLV20K65" localSheetId="12">#REF!</definedName>
    <definedName name="GLV20K65" localSheetId="13">#REF!</definedName>
    <definedName name="GLV20K65">#REF!</definedName>
    <definedName name="GLV20K80" localSheetId="9">#REF!</definedName>
    <definedName name="GLV20K80" localSheetId="12">#REF!</definedName>
    <definedName name="GLV20K80" localSheetId="13">#REF!</definedName>
    <definedName name="GLV20K80">#REF!</definedName>
    <definedName name="GLWO">#REF!</definedName>
    <definedName name="gm" localSheetId="9">#REF!</definedName>
    <definedName name="gm" localSheetId="12">#REF!</definedName>
    <definedName name="gm" localSheetId="13">#REF!</definedName>
    <definedName name="gm">#REF!</definedName>
    <definedName name="gms118_c_wbatt">#REF!</definedName>
    <definedName name="GNok0">#REF!</definedName>
    <definedName name="gns" localSheetId="9">#REF!</definedName>
    <definedName name="gns" localSheetId="12">#REF!</definedName>
    <definedName name="gns" localSheetId="13">#REF!</definedName>
    <definedName name="gns">#REF!</definedName>
    <definedName name="gogon" hidden="1">#REF!</definedName>
    <definedName name="GOHONG">#REF!</definedName>
    <definedName name="GONDOLA" localSheetId="9">#REF!</definedName>
    <definedName name="GONDOLA" localSheetId="12">#REF!</definedName>
    <definedName name="GONDOLA" localSheetId="13">#REF!</definedName>
    <definedName name="GONDOLA">#REF!</definedName>
    <definedName name="GONDOLA_A" localSheetId="9">#REF!</definedName>
    <definedName name="GONDOLA_A" localSheetId="12">#REF!</definedName>
    <definedName name="GONDOLA_A" localSheetId="13">#REF!</definedName>
    <definedName name="GONDOLA_A">#REF!</definedName>
    <definedName name="GONDOLA_B" localSheetId="9">#REF!</definedName>
    <definedName name="GONDOLA_B" localSheetId="12">#REF!</definedName>
    <definedName name="GONDOLA_B" localSheetId="13">#REF!</definedName>
    <definedName name="GONDOLA_B">#REF!</definedName>
    <definedName name="GONDOLA_C" localSheetId="9">#REF!</definedName>
    <definedName name="GONDOLA_C" localSheetId="12">#REF!</definedName>
    <definedName name="GONDOLA_C" localSheetId="13">#REF!</definedName>
    <definedName name="GONDOLA_C">#REF!</definedName>
    <definedName name="goni">#REF!</definedName>
    <definedName name="gorbos" localSheetId="9">#REF!</definedName>
    <definedName name="gorbos" localSheetId="12">#REF!</definedName>
    <definedName name="gorbos" localSheetId="13">#REF!</definedName>
    <definedName name="gorbos">#REF!</definedName>
    <definedName name="gorong2">#REF!</definedName>
    <definedName name="govpd15" localSheetId="9">#REF!</definedName>
    <definedName name="govpd15" localSheetId="12">#REF!</definedName>
    <definedName name="govpd15" localSheetId="14">#REF!</definedName>
    <definedName name="govpd15" localSheetId="11">#REF!</definedName>
    <definedName name="govpd15" localSheetId="10">#REF!</definedName>
    <definedName name="govpd15" localSheetId="7">#REF!</definedName>
    <definedName name="govpd15" localSheetId="8">#REF!</definedName>
    <definedName name="govpd15" localSheetId="13">#REF!</definedName>
    <definedName name="govpd15">#REF!</definedName>
    <definedName name="gp" localSheetId="9">#REF!</definedName>
    <definedName name="gp" localSheetId="12">#REF!</definedName>
    <definedName name="gp" localSheetId="13">#REF!</definedName>
    <definedName name="gp">#REF!</definedName>
    <definedName name="gpek">#REF!</definedName>
    <definedName name="GPMEDA100" localSheetId="9">#REF!</definedName>
    <definedName name="GPMEDA100" localSheetId="12">#REF!</definedName>
    <definedName name="GPMEDA100" localSheetId="13">#REF!</definedName>
    <definedName name="GPMEDA100">#REF!</definedName>
    <definedName name="GPMEDA125" localSheetId="9">#REF!</definedName>
    <definedName name="GPMEDA125" localSheetId="12">#REF!</definedName>
    <definedName name="GPMEDA125" localSheetId="13">#REF!</definedName>
    <definedName name="GPMEDA125">#REF!</definedName>
    <definedName name="GPMEDA15" localSheetId="9">#REF!</definedName>
    <definedName name="GPMEDA15" localSheetId="12">#REF!</definedName>
    <definedName name="GPMEDA15" localSheetId="13">#REF!</definedName>
    <definedName name="GPMEDA15">#REF!</definedName>
    <definedName name="GPMEDA150" localSheetId="9">#REF!</definedName>
    <definedName name="GPMEDA150" localSheetId="12">#REF!</definedName>
    <definedName name="GPMEDA150" localSheetId="13">#REF!</definedName>
    <definedName name="GPMEDA150">#REF!</definedName>
    <definedName name="GPMEDA20" localSheetId="9">#REF!</definedName>
    <definedName name="GPMEDA20" localSheetId="12">#REF!</definedName>
    <definedName name="GPMEDA20" localSheetId="13">#REF!</definedName>
    <definedName name="GPMEDA20">#REF!</definedName>
    <definedName name="GPMEDA25" localSheetId="9">#REF!</definedName>
    <definedName name="GPMEDA25" localSheetId="12">#REF!</definedName>
    <definedName name="GPMEDA25" localSheetId="13">#REF!</definedName>
    <definedName name="GPMEDA25">#REF!</definedName>
    <definedName name="GPMEDA32" localSheetId="9">#REF!</definedName>
    <definedName name="GPMEDA32" localSheetId="12">#REF!</definedName>
    <definedName name="GPMEDA32" localSheetId="13">#REF!</definedName>
    <definedName name="GPMEDA32">#REF!</definedName>
    <definedName name="GPMEDA40" localSheetId="9">#REF!</definedName>
    <definedName name="GPMEDA40" localSheetId="12">#REF!</definedName>
    <definedName name="GPMEDA40" localSheetId="13">#REF!</definedName>
    <definedName name="GPMEDA40">#REF!</definedName>
    <definedName name="GPMEDA50" localSheetId="9">#REF!</definedName>
    <definedName name="GPMEDA50" localSheetId="12">#REF!</definedName>
    <definedName name="GPMEDA50" localSheetId="13">#REF!</definedName>
    <definedName name="GPMEDA50">#REF!</definedName>
    <definedName name="GPMEDA65" localSheetId="9">#REF!</definedName>
    <definedName name="GPMEDA65" localSheetId="12">#REF!</definedName>
    <definedName name="GPMEDA65" localSheetId="13">#REF!</definedName>
    <definedName name="GPMEDA65">#REF!</definedName>
    <definedName name="GPMEDA80" localSheetId="9">#REF!</definedName>
    <definedName name="GPMEDA80" localSheetId="12">#REF!</definedName>
    <definedName name="GPMEDA80" localSheetId="13">#REF!</definedName>
    <definedName name="GPMEDA80">#REF!</definedName>
    <definedName name="GPO" localSheetId="9">#REF!</definedName>
    <definedName name="GPO" localSheetId="12">#REF!</definedName>
    <definedName name="GPO" localSheetId="13">#REF!</definedName>
    <definedName name="GPO">#REF!</definedName>
    <definedName name="GPOSAV" localSheetId="9">#REF!</definedName>
    <definedName name="GPOSAV" localSheetId="12">#REF!</definedName>
    <definedName name="GPOSAV" localSheetId="13">#REF!</definedName>
    <definedName name="GPOSAV">#REF!</definedName>
    <definedName name="gr.20" localSheetId="9">#REF!</definedName>
    <definedName name="gr.20" localSheetId="12">#REF!</definedName>
    <definedName name="gr.20" localSheetId="13">#REF!</definedName>
    <definedName name="gr.20">#REF!</definedName>
    <definedName name="GR.50" localSheetId="9">#REF!</definedName>
    <definedName name="GR.50" localSheetId="12">#REF!</definedName>
    <definedName name="GR.50" localSheetId="13">#REF!</definedName>
    <definedName name="GR.50">#REF!</definedName>
    <definedName name="grabTX3A2" localSheetId="9">#REF!</definedName>
    <definedName name="grabTX3A2" localSheetId="12">#REF!</definedName>
    <definedName name="grabTX3A2" localSheetId="13">#REF!</definedName>
    <definedName name="grabTX3A2">#REF!</definedName>
    <definedName name="grade">#REF!</definedName>
    <definedName name="GRADER" localSheetId="9">#REF!</definedName>
    <definedName name="GRADER" localSheetId="12">#REF!</definedName>
    <definedName name="GRADER" localSheetId="14">#REF!</definedName>
    <definedName name="GRADER" localSheetId="11">#REF!</definedName>
    <definedName name="GRADER" localSheetId="10">#REF!</definedName>
    <definedName name="GRADER" localSheetId="7">#REF!</definedName>
    <definedName name="GRADER" localSheetId="8">#REF!</definedName>
    <definedName name="GRADER" localSheetId="13">#REF!</definedName>
    <definedName name="GRADER">#REF!</definedName>
    <definedName name="gradxer2">#REF!</definedName>
    <definedName name="GRAND_PALEMBANG_HOTEL___PALEMBANG" localSheetId="9">#REF!</definedName>
    <definedName name="GRAND_PALEMBANG_HOTEL___PALEMBANG" localSheetId="12">#REF!</definedName>
    <definedName name="GRAND_PALEMBANG_HOTEL___PALEMBANG" localSheetId="14">#REF!</definedName>
    <definedName name="GRAND_PALEMBANG_HOTEL___PALEMBANG" localSheetId="11">#REF!</definedName>
    <definedName name="GRAND_PALEMBANG_HOTEL___PALEMBANG" localSheetId="10">#REF!</definedName>
    <definedName name="GRAND_PALEMBANG_HOTEL___PALEMBANG" localSheetId="7">#REF!</definedName>
    <definedName name="GRAND_PALEMBANG_HOTEL___PALEMBANG" localSheetId="8">#REF!</definedName>
    <definedName name="GRAND_PALEMBANG_HOTEL___PALEMBANG" localSheetId="13">#REF!</definedName>
    <definedName name="GRAND_PALEMBANG_HOTEL___PALEMBANG">#REF!</definedName>
    <definedName name="GRAND_PALEMBANG_HOTEL___PALEMBANG_2" localSheetId="9">#REF!</definedName>
    <definedName name="GRAND_PALEMBANG_HOTEL___PALEMBANG_2" localSheetId="12">#REF!</definedName>
    <definedName name="GRAND_PALEMBANG_HOTEL___PALEMBANG_2" localSheetId="13">#REF!</definedName>
    <definedName name="GRAND_PALEMBANG_HOTEL___PALEMBANG_2">#REF!</definedName>
    <definedName name="GRAND_PALEMBANG_HOTEL___PALEMBANG_3" localSheetId="9">#REF!</definedName>
    <definedName name="GRAND_PALEMBANG_HOTEL___PALEMBANG_3" localSheetId="12">#REF!</definedName>
    <definedName name="GRAND_PALEMBANG_HOTEL___PALEMBANG_3" localSheetId="13">#REF!</definedName>
    <definedName name="GRAND_PALEMBANG_HOTEL___PALEMBANG_3">#REF!</definedName>
    <definedName name="GRAND_PALEMBANG_HOTEL___PALEMBANG_6" localSheetId="9">#REF!</definedName>
    <definedName name="GRAND_PALEMBANG_HOTEL___PALEMBANG_6" localSheetId="12">#REF!</definedName>
    <definedName name="GRAND_PALEMBANG_HOTEL___PALEMBANG_6" localSheetId="13">#REF!</definedName>
    <definedName name="GRAND_PALEMBANG_HOTEL___PALEMBANG_6">#REF!</definedName>
    <definedName name="granit" localSheetId="9">#REF!</definedName>
    <definedName name="granit" localSheetId="12">#REF!</definedName>
    <definedName name="granit" localSheetId="13">#REF!</definedName>
    <definedName name="granit">#REF!</definedName>
    <definedName name="granit60lt">#REF!</definedName>
    <definedName name="granito">#REF!</definedName>
    <definedName name="granito_6">#REF!</definedName>
    <definedName name="grass" localSheetId="9">#REF!</definedName>
    <definedName name="grass" localSheetId="12">#REF!</definedName>
    <definedName name="grass" localSheetId="13">#REF!</definedName>
    <definedName name="grass">#REF!</definedName>
    <definedName name="grass2020">#REF!</definedName>
    <definedName name="grass2020_1">#REF!</definedName>
    <definedName name="GRAVEL" localSheetId="9">#REF!</definedName>
    <definedName name="GRAVEL" localSheetId="12">#REF!</definedName>
    <definedName name="GRAVEL" localSheetId="14">#REF!</definedName>
    <definedName name="GRAVEL" localSheetId="11">#REF!</definedName>
    <definedName name="GRAVEL" localSheetId="10">#REF!</definedName>
    <definedName name="GRAVEL" localSheetId="7">#REF!</definedName>
    <definedName name="GRAVEL" localSheetId="8">#REF!</definedName>
    <definedName name="GRAVEL" localSheetId="13">#REF!</definedName>
    <definedName name="GRAVEL">#REF!</definedName>
    <definedName name="gravel12">#REF!</definedName>
    <definedName name="gravel2">#REF!</definedName>
    <definedName name="gravel8">#REF!</definedName>
    <definedName name="grc" localSheetId="9">#REF!</definedName>
    <definedName name="grc" localSheetId="12">#REF!</definedName>
    <definedName name="grc" localSheetId="14">#REF!</definedName>
    <definedName name="grc" localSheetId="11">#REF!</definedName>
    <definedName name="grc" localSheetId="10">#REF!</definedName>
    <definedName name="grc" localSheetId="7">#REF!</definedName>
    <definedName name="grc" localSheetId="8">#REF!</definedName>
    <definedName name="grc" localSheetId="13">#REF!</definedName>
    <definedName name="grc">#REF!</definedName>
    <definedName name="grcb">#REF!</definedName>
    <definedName name="grcb_6">#REF!</definedName>
    <definedName name="grcp">#REF!</definedName>
    <definedName name="grcp_6">#REF!</definedName>
    <definedName name="grendalfa">#REF!</definedName>
    <definedName name="grendalfa_1">#REF!</definedName>
    <definedName name="grendbiasa">#REF!</definedName>
    <definedName name="grendbiasa_1">#REF!</definedName>
    <definedName name="grendel">#REF!</definedName>
    <definedName name="Grendel_kuningan">#REF!</definedName>
    <definedName name="grendeljendela">#REF!</definedName>
    <definedName name="grendelpintu">#REF!</definedName>
    <definedName name="grev20">#REF!</definedName>
    <definedName name="grev20_6">#REF!</definedName>
    <definedName name="Grevel1ø20">#REF!</definedName>
    <definedName name="Grid20_gang">#REF!</definedName>
    <definedName name="Grid24gang">#REF!</definedName>
    <definedName name="gril" localSheetId="9">#REF!</definedName>
    <definedName name="gril" localSheetId="12">#REF!</definedName>
    <definedName name="gril" localSheetId="13">#REF!</definedName>
    <definedName name="gril">#REF!</definedName>
    <definedName name="grill_30">#REF!</definedName>
    <definedName name="grill_30_6">#REF!</definedName>
    <definedName name="GROSS" localSheetId="9">#REF!</definedName>
    <definedName name="GROSS" localSheetId="12">#REF!</definedName>
    <definedName name="GROSS" localSheetId="13">#REF!</definedName>
    <definedName name="GROSS">#REF!</definedName>
    <definedName name="GROSS1X" localSheetId="9">#REF!</definedName>
    <definedName name="GROSS1X" localSheetId="12">#REF!</definedName>
    <definedName name="GROSS1X" localSheetId="13">#REF!</definedName>
    <definedName name="GROSS1X">#REF!</definedName>
    <definedName name="GROUND_FLOOR" localSheetId="9">#REF!</definedName>
    <definedName name="GROUND_FLOOR" localSheetId="12">#REF!</definedName>
    <definedName name="GROUND_FLOOR" localSheetId="14">#REF!</definedName>
    <definedName name="GROUND_FLOOR" localSheetId="11">#REF!</definedName>
    <definedName name="GROUND_FLOOR" localSheetId="10">#REF!</definedName>
    <definedName name="GROUND_FLOOR" localSheetId="7">#REF!</definedName>
    <definedName name="GROUND_FLOOR" localSheetId="8">#REF!</definedName>
    <definedName name="GROUND_FLOOR" localSheetId="13">#REF!</definedName>
    <definedName name="GROUND_FLOOR">#REF!</definedName>
    <definedName name="GROUND_FLOOR_2" localSheetId="9">#REF!</definedName>
    <definedName name="GROUND_FLOOR_2" localSheetId="12">#REF!</definedName>
    <definedName name="GROUND_FLOOR_2" localSheetId="13">#REF!</definedName>
    <definedName name="GROUND_FLOOR_2">#REF!</definedName>
    <definedName name="GROUND_FLOOR_3" localSheetId="9">#REF!</definedName>
    <definedName name="GROUND_FLOOR_3" localSheetId="12">#REF!</definedName>
    <definedName name="GROUND_FLOOR_3" localSheetId="13">#REF!</definedName>
    <definedName name="GROUND_FLOOR_3">#REF!</definedName>
    <definedName name="groundmatv">#REF!</definedName>
    <definedName name="grout" localSheetId="9">#REF!</definedName>
    <definedName name="grout" localSheetId="12">#REF!</definedName>
    <definedName name="grout" localSheetId="13">#REF!</definedName>
    <definedName name="grout">#REF!</definedName>
    <definedName name="grouting" localSheetId="9">#REF!</definedName>
    <definedName name="grouting" localSheetId="12">#REF!</definedName>
    <definedName name="grouting" localSheetId="13">#REF!</definedName>
    <definedName name="grouting">#REF!</definedName>
    <definedName name="grsb20">#REF!</definedName>
    <definedName name="grsb30">#REF!</definedName>
    <definedName name="GS" localSheetId="9">#REF!</definedName>
    <definedName name="GS" localSheetId="12">#REF!</definedName>
    <definedName name="GS" localSheetId="13">#REF!</definedName>
    <definedName name="GS">#REF!</definedName>
    <definedName name="gs110g" localSheetId="9">#REF!</definedName>
    <definedName name="gs110g" localSheetId="12">#REF!</definedName>
    <definedName name="gs110g" localSheetId="13">#REF!</definedName>
    <definedName name="gs110g">#REF!</definedName>
    <definedName name="gs14g" localSheetId="9">#REF!</definedName>
    <definedName name="gs14g" localSheetId="12">#REF!</definedName>
    <definedName name="gs14g" localSheetId="13">#REF!</definedName>
    <definedName name="gs14g">#REF!</definedName>
    <definedName name="gs55g" localSheetId="9">#REF!</definedName>
    <definedName name="gs55g" localSheetId="12">#REF!</definedName>
    <definedName name="gs55g" localSheetId="13">#REF!</definedName>
    <definedName name="gs55g">#REF!</definedName>
    <definedName name="gs6g" localSheetId="9">#REF!</definedName>
    <definedName name="gs6g" localSheetId="12">#REF!</definedName>
    <definedName name="gs6g" localSheetId="13">#REF!</definedName>
    <definedName name="gs6g">#REF!</definedName>
    <definedName name="gs80g" localSheetId="9">#REF!</definedName>
    <definedName name="gs80g" localSheetId="12">#REF!</definedName>
    <definedName name="gs80g" localSheetId="13">#REF!</definedName>
    <definedName name="gs80g">#REF!</definedName>
    <definedName name="gsekring" localSheetId="9">#REF!</definedName>
    <definedName name="gsekring" localSheetId="12">#REF!</definedName>
    <definedName name="gsekring" localSheetId="13">#REF!</definedName>
    <definedName name="gsekring">#REF!</definedName>
    <definedName name="GSVXG">#N/A</definedName>
    <definedName name="GSXGSZGAZSXG">#REF!</definedName>
    <definedName name="gt">#REF!</definedName>
    <definedName name="gtanahbiasa" localSheetId="9">#REF!</definedName>
    <definedName name="gtanahbiasa" localSheetId="12">#REF!</definedName>
    <definedName name="gtanahbiasa" localSheetId="13">#REF!</definedName>
    <definedName name="gtanahbiasa">#REF!</definedName>
    <definedName name="gtb" localSheetId="9">#REF!</definedName>
    <definedName name="gtb" localSheetId="12">#REF!</definedName>
    <definedName name="gtb" localSheetId="13">#REF!</definedName>
    <definedName name="gtb">#REF!</definedName>
    <definedName name="GTBATU100" localSheetId="9">#REF!</definedName>
    <definedName name="GTBATU100" localSheetId="12">#REF!</definedName>
    <definedName name="GTBATU100" localSheetId="13">#REF!</definedName>
    <definedName name="GTBATU100">#REF!</definedName>
    <definedName name="GTBATU150" localSheetId="9">#REF!</definedName>
    <definedName name="GTBATU150" localSheetId="12">#REF!</definedName>
    <definedName name="GTBATU150" localSheetId="13">#REF!</definedName>
    <definedName name="GTBATU150">#REF!</definedName>
    <definedName name="GTBATU200" localSheetId="9">#REF!</definedName>
    <definedName name="GTBATU200" localSheetId="12">#REF!</definedName>
    <definedName name="GTBATU200" localSheetId="13">#REF!</definedName>
    <definedName name="GTBATU200">#REF!</definedName>
    <definedName name="GTBATU40" localSheetId="9">#REF!</definedName>
    <definedName name="GTBATU40" localSheetId="12">#REF!</definedName>
    <definedName name="GTBATU40" localSheetId="13">#REF!</definedName>
    <definedName name="GTBATU40">#REF!</definedName>
    <definedName name="GTBATU50" localSheetId="9">#REF!</definedName>
    <definedName name="GTBATU50" localSheetId="12">#REF!</definedName>
    <definedName name="GTBATU50" localSheetId="13">#REF!</definedName>
    <definedName name="GTBATU50">#REF!</definedName>
    <definedName name="GTBATU75" localSheetId="9">#REF!</definedName>
    <definedName name="GTBATU75" localSheetId="12">#REF!</definedName>
    <definedName name="GTBATU75" localSheetId="13">#REF!</definedName>
    <definedName name="GTBATU75">#REF!</definedName>
    <definedName name="GTBB">#REF!</definedName>
    <definedName name="gtbbk" localSheetId="9">#REF!</definedName>
    <definedName name="gtbbk" localSheetId="12">#REF!</definedName>
    <definedName name="gtbbk" localSheetId="13">#REF!</definedName>
    <definedName name="gtbbk">#REF!</definedName>
    <definedName name="GTBBK100" localSheetId="9">#REF!</definedName>
    <definedName name="GTBBK100" localSheetId="12">#REF!</definedName>
    <definedName name="GTBBK100" localSheetId="13">#REF!</definedName>
    <definedName name="GTBBK100">#REF!</definedName>
    <definedName name="GTBBK150" localSheetId="9">#REF!</definedName>
    <definedName name="GTBBK150" localSheetId="12">#REF!</definedName>
    <definedName name="GTBBK150" localSheetId="13">#REF!</definedName>
    <definedName name="GTBBK150">#REF!</definedName>
    <definedName name="GTBBK200" localSheetId="9">#REF!</definedName>
    <definedName name="GTBBK200" localSheetId="12">#REF!</definedName>
    <definedName name="GTBBK200" localSheetId="13">#REF!</definedName>
    <definedName name="GTBBK200">#REF!</definedName>
    <definedName name="GTBBK40" localSheetId="9">#REF!</definedName>
    <definedName name="GTBBK40" localSheetId="12">#REF!</definedName>
    <definedName name="GTBBK40" localSheetId="13">#REF!</definedName>
    <definedName name="GTBBK40">#REF!</definedName>
    <definedName name="GTBBK50" localSheetId="9">#REF!</definedName>
    <definedName name="GTBBK50" localSheetId="12">#REF!</definedName>
    <definedName name="GTBBK50" localSheetId="13">#REF!</definedName>
    <definedName name="GTBBK50">#REF!</definedName>
    <definedName name="GTBBK75" localSheetId="9">#REF!</definedName>
    <definedName name="GTBBK75" localSheetId="12">#REF!</definedName>
    <definedName name="GTBBK75" localSheetId="13">#REF!</definedName>
    <definedName name="GTBBK75">#REF!</definedName>
    <definedName name="GTBBKGI100">#REF!</definedName>
    <definedName name="gtbbkgi150">#REF!</definedName>
    <definedName name="gtbbkgi200" localSheetId="9">#REF!</definedName>
    <definedName name="gtbbkgi200" localSheetId="12">#REF!</definedName>
    <definedName name="gtbbkgi200" localSheetId="13">#REF!</definedName>
    <definedName name="gtbbkgi200">#REF!</definedName>
    <definedName name="GTBERBATU" localSheetId="9">#REF!</definedName>
    <definedName name="GTBERBATU" localSheetId="12">#REF!</definedName>
    <definedName name="GTBERBATU" localSheetId="13">#REF!</definedName>
    <definedName name="GTBERBATU">#REF!</definedName>
    <definedName name="GTBM">#REF!</definedName>
    <definedName name="gtbtn" localSheetId="9">#REF!</definedName>
    <definedName name="gtbtn" localSheetId="12">#REF!</definedName>
    <definedName name="gtbtn" localSheetId="13">#REF!</definedName>
    <definedName name="gtbtn">#REF!</definedName>
    <definedName name="gtbtnwr" localSheetId="9">#REF!</definedName>
    <definedName name="gtbtnwr" localSheetId="12">#REF!</definedName>
    <definedName name="gtbtnwr" localSheetId="13">#REF!</definedName>
    <definedName name="gtbtnwr">#REF!</definedName>
    <definedName name="gtk">#REF!</definedName>
    <definedName name="GTM">#REF!</definedName>
    <definedName name="gttb">#REF!</definedName>
    <definedName name="gtv" localSheetId="9">#REF!</definedName>
    <definedName name="gtv" localSheetId="12">#REF!</definedName>
    <definedName name="gtv" localSheetId="13">#REF!</definedName>
    <definedName name="gtv">#REF!</definedName>
    <definedName name="gtv20kg" localSheetId="9">#REF!</definedName>
    <definedName name="gtv20kg" localSheetId="12">#REF!</definedName>
    <definedName name="gtv20kg" localSheetId="13">#REF!</definedName>
    <definedName name="gtv20kg">#REF!</definedName>
    <definedName name="Guidepost" localSheetId="9">#REF!</definedName>
    <definedName name="Guidepost" localSheetId="12">#REF!</definedName>
    <definedName name="Guidepost" localSheetId="14">#REF!</definedName>
    <definedName name="Guidepost" localSheetId="11">#REF!</definedName>
    <definedName name="Guidepost" localSheetId="10">#REF!</definedName>
    <definedName name="Guidepost" localSheetId="7">#REF!</definedName>
    <definedName name="Guidepost" localSheetId="8">#REF!</definedName>
    <definedName name="Guidepost" localSheetId="13">#REF!</definedName>
    <definedName name="Guidepost">#REF!</definedName>
    <definedName name="Guidesign" localSheetId="9">#REF!</definedName>
    <definedName name="Guidesign" localSheetId="12">#REF!</definedName>
    <definedName name="Guidesign" localSheetId="14">#REF!</definedName>
    <definedName name="Guidesign" localSheetId="11">#REF!</definedName>
    <definedName name="Guidesign" localSheetId="10">#REF!</definedName>
    <definedName name="Guidesign" localSheetId="7">#REF!</definedName>
    <definedName name="Guidesign" localSheetId="8">#REF!</definedName>
    <definedName name="Guidesign" localSheetId="13">#REF!</definedName>
    <definedName name="Guidesign">#REF!</definedName>
    <definedName name="GUN">#REF!</definedName>
    <definedName name="guy">#REF!</definedName>
    <definedName name="gv">#REF!</definedName>
    <definedName name="gv_100_c150">#REF!</definedName>
    <definedName name="gv_20">#REF!</definedName>
    <definedName name="gv_25_c150">#REF!</definedName>
    <definedName name="gv_40">#REF!</definedName>
    <definedName name="gv_65">#REF!</definedName>
    <definedName name="gv_80_c150">#REF!</definedName>
    <definedName name="gv1.25ab" localSheetId="9">#REF!</definedName>
    <definedName name="gv1.25ab" localSheetId="12">#REF!</definedName>
    <definedName name="gv1.25ab" localSheetId="13">#REF!</definedName>
    <definedName name="gv1.25ab">#REF!</definedName>
    <definedName name="gv1.5ab" localSheetId="9">#REF!</definedName>
    <definedName name="gv1.5ab" localSheetId="12">#REF!</definedName>
    <definedName name="gv1.5ab" localSheetId="13">#REF!</definedName>
    <definedName name="gv1.5ab">#REF!</definedName>
    <definedName name="GV10K100" localSheetId="9">#REF!</definedName>
    <definedName name="GV10K100" localSheetId="12">#REF!</definedName>
    <definedName name="GV10K100" localSheetId="13">#REF!</definedName>
    <definedName name="GV10K100">#REF!</definedName>
    <definedName name="GV10K125" localSheetId="9">#REF!</definedName>
    <definedName name="GV10K125" localSheetId="12">#REF!</definedName>
    <definedName name="GV10K125" localSheetId="13">#REF!</definedName>
    <definedName name="GV10K125">#REF!</definedName>
    <definedName name="GV10K150" localSheetId="9">#REF!</definedName>
    <definedName name="GV10K150" localSheetId="12">#REF!</definedName>
    <definedName name="GV10K150" localSheetId="13">#REF!</definedName>
    <definedName name="GV10K150">#REF!</definedName>
    <definedName name="GV10K200" localSheetId="9">#REF!</definedName>
    <definedName name="GV10K200" localSheetId="12">#REF!</definedName>
    <definedName name="GV10K200" localSheetId="13">#REF!</definedName>
    <definedName name="GV10K200">#REF!</definedName>
    <definedName name="GV10K250" localSheetId="9">#REF!</definedName>
    <definedName name="GV10K250" localSheetId="12">#REF!</definedName>
    <definedName name="GV10K250" localSheetId="13">#REF!</definedName>
    <definedName name="GV10K250">#REF!</definedName>
    <definedName name="GV10K300" localSheetId="9">#REF!</definedName>
    <definedName name="GV10K300" localSheetId="12">#REF!</definedName>
    <definedName name="GV10K300" localSheetId="13">#REF!</definedName>
    <definedName name="GV10K300">#REF!</definedName>
    <definedName name="GV10K50" localSheetId="9">#REF!</definedName>
    <definedName name="GV10K50" localSheetId="12">#REF!</definedName>
    <definedName name="GV10K50" localSheetId="13">#REF!</definedName>
    <definedName name="GV10K50">#REF!</definedName>
    <definedName name="GV10K65" localSheetId="9">#REF!</definedName>
    <definedName name="GV10K65" localSheetId="12">#REF!</definedName>
    <definedName name="GV10K65" localSheetId="13">#REF!</definedName>
    <definedName name="GV10K65">#REF!</definedName>
    <definedName name="GV10K80" localSheetId="9">#REF!</definedName>
    <definedName name="GV10K80" localSheetId="12">#REF!</definedName>
    <definedName name="GV10K80" localSheetId="13">#REF!</definedName>
    <definedName name="GV10K80">#REF!</definedName>
    <definedName name="gv10kitz0.5" localSheetId="9">#REF!</definedName>
    <definedName name="gv10kitz0.5" localSheetId="12">#REF!</definedName>
    <definedName name="gv10kitz0.5" localSheetId="13">#REF!</definedName>
    <definedName name="gv10kitz0.5">#REF!</definedName>
    <definedName name="gv10kitz0.75" localSheetId="9">#REF!</definedName>
    <definedName name="gv10kitz0.75" localSheetId="12">#REF!</definedName>
    <definedName name="gv10kitz0.75" localSheetId="13">#REF!</definedName>
    <definedName name="gv10kitz0.75">#REF!</definedName>
    <definedName name="gv10kitz1" localSheetId="9">#REF!</definedName>
    <definedName name="gv10kitz1" localSheetId="12">#REF!</definedName>
    <definedName name="gv10kitz1" localSheetId="13">#REF!</definedName>
    <definedName name="gv10kitz1">#REF!</definedName>
    <definedName name="gv10kitz1.25" localSheetId="9">#REF!</definedName>
    <definedName name="gv10kitz1.25" localSheetId="12">#REF!</definedName>
    <definedName name="gv10kitz1.25" localSheetId="13">#REF!</definedName>
    <definedName name="gv10kitz1.25">#REF!</definedName>
    <definedName name="gv10kitz1.5" localSheetId="9">#REF!</definedName>
    <definedName name="gv10kitz1.5" localSheetId="12">#REF!</definedName>
    <definedName name="gv10kitz1.5" localSheetId="13">#REF!</definedName>
    <definedName name="gv10kitz1.5">#REF!</definedName>
    <definedName name="gv10kitz10" localSheetId="9">#REF!</definedName>
    <definedName name="gv10kitz10" localSheetId="12">#REF!</definedName>
    <definedName name="gv10kitz10" localSheetId="13">#REF!</definedName>
    <definedName name="gv10kitz10">#REF!</definedName>
    <definedName name="gv10kitz12" localSheetId="9">#REF!</definedName>
    <definedName name="gv10kitz12" localSheetId="12">#REF!</definedName>
    <definedName name="gv10kitz12" localSheetId="13">#REF!</definedName>
    <definedName name="gv10kitz12">#REF!</definedName>
    <definedName name="gv10kitz2" localSheetId="9">#REF!</definedName>
    <definedName name="gv10kitz2" localSheetId="12">#REF!</definedName>
    <definedName name="gv10kitz2" localSheetId="13">#REF!</definedName>
    <definedName name="gv10kitz2">#REF!</definedName>
    <definedName name="gv10kitz2.5" localSheetId="9">#REF!</definedName>
    <definedName name="gv10kitz2.5" localSheetId="12">#REF!</definedName>
    <definedName name="gv10kitz2.5" localSheetId="13">#REF!</definedName>
    <definedName name="gv10kitz2.5">#REF!</definedName>
    <definedName name="gv10kitz3" localSheetId="9">#REF!</definedName>
    <definedName name="gv10kitz3" localSheetId="12">#REF!</definedName>
    <definedName name="gv10kitz3" localSheetId="13">#REF!</definedName>
    <definedName name="gv10kitz3">#REF!</definedName>
    <definedName name="gv10kitz4" localSheetId="9">#REF!</definedName>
    <definedName name="gv10kitz4" localSheetId="12">#REF!</definedName>
    <definedName name="gv10kitz4" localSheetId="13">#REF!</definedName>
    <definedName name="gv10kitz4">#REF!</definedName>
    <definedName name="gv10kitz5" localSheetId="9">#REF!</definedName>
    <definedName name="gv10kitz5" localSheetId="12">#REF!</definedName>
    <definedName name="gv10kitz5" localSheetId="13">#REF!</definedName>
    <definedName name="gv10kitz5">#REF!</definedName>
    <definedName name="gv10kitz6" localSheetId="9">#REF!</definedName>
    <definedName name="gv10kitz6" localSheetId="12">#REF!</definedName>
    <definedName name="gv10kitz6" localSheetId="13">#REF!</definedName>
    <definedName name="gv10kitz6">#REF!</definedName>
    <definedName name="gv10kitz8" localSheetId="9">#REF!</definedName>
    <definedName name="gv10kitz8" localSheetId="12">#REF!</definedName>
    <definedName name="gv10kitz8" localSheetId="13">#REF!</definedName>
    <definedName name="gv10kitz8">#REF!</definedName>
    <definedName name="GV10KN100" localSheetId="9">#REF!</definedName>
    <definedName name="GV10KN100" localSheetId="12">#REF!</definedName>
    <definedName name="GV10KN100" localSheetId="13">#REF!</definedName>
    <definedName name="GV10KN100">#REF!</definedName>
    <definedName name="GV10KN125" localSheetId="9">#REF!</definedName>
    <definedName name="GV10KN125" localSheetId="12">#REF!</definedName>
    <definedName name="GV10KN125" localSheetId="13">#REF!</definedName>
    <definedName name="GV10KN125">#REF!</definedName>
    <definedName name="GV10KN150" localSheetId="9">#REF!</definedName>
    <definedName name="GV10KN150" localSheetId="12">#REF!</definedName>
    <definedName name="GV10KN150" localSheetId="13">#REF!</definedName>
    <definedName name="GV10KN150">#REF!</definedName>
    <definedName name="GV10KN200" localSheetId="9">#REF!</definedName>
    <definedName name="GV10KN200" localSheetId="12">#REF!</definedName>
    <definedName name="GV10KN200" localSheetId="13">#REF!</definedName>
    <definedName name="GV10KN200">#REF!</definedName>
    <definedName name="GV10KN250" localSheetId="9">#REF!</definedName>
    <definedName name="GV10KN250" localSheetId="12">#REF!</definedName>
    <definedName name="GV10KN250" localSheetId="13">#REF!</definedName>
    <definedName name="GV10KN250">#REF!</definedName>
    <definedName name="GV10KN300" localSheetId="9">#REF!</definedName>
    <definedName name="GV10KN300" localSheetId="12">#REF!</definedName>
    <definedName name="GV10KN300" localSheetId="13">#REF!</definedName>
    <definedName name="GV10KN300">#REF!</definedName>
    <definedName name="GV10KN40" localSheetId="9">#REF!</definedName>
    <definedName name="GV10KN40" localSheetId="12">#REF!</definedName>
    <definedName name="GV10KN40" localSheetId="13">#REF!</definedName>
    <definedName name="GV10KN40">#REF!</definedName>
    <definedName name="GV10KN50" localSheetId="9">#REF!</definedName>
    <definedName name="GV10KN50" localSheetId="12">#REF!</definedName>
    <definedName name="GV10KN50" localSheetId="13">#REF!</definedName>
    <definedName name="GV10KN50">#REF!</definedName>
    <definedName name="GV10KN65" localSheetId="9">#REF!</definedName>
    <definedName name="GV10KN65" localSheetId="12">#REF!</definedName>
    <definedName name="GV10KN65" localSheetId="13">#REF!</definedName>
    <definedName name="GV10KN65">#REF!</definedName>
    <definedName name="GV10KN80" localSheetId="9">#REF!</definedName>
    <definedName name="GV10KN80" localSheetId="12">#REF!</definedName>
    <definedName name="GV10KN80" localSheetId="13">#REF!</definedName>
    <definedName name="GV10KN80">#REF!</definedName>
    <definedName name="GV10KR100" localSheetId="9">#REF!</definedName>
    <definedName name="GV10KR100" localSheetId="12">#REF!</definedName>
    <definedName name="GV10KR100" localSheetId="13">#REF!</definedName>
    <definedName name="GV10KR100">#REF!</definedName>
    <definedName name="GV10KR125" localSheetId="9">#REF!</definedName>
    <definedName name="GV10KR125" localSheetId="12">#REF!</definedName>
    <definedName name="GV10KR125" localSheetId="13">#REF!</definedName>
    <definedName name="GV10KR125">#REF!</definedName>
    <definedName name="GV10KR150" localSheetId="9">#REF!</definedName>
    <definedName name="GV10KR150" localSheetId="12">#REF!</definedName>
    <definedName name="GV10KR150" localSheetId="13">#REF!</definedName>
    <definedName name="GV10KR150">#REF!</definedName>
    <definedName name="GV10KR200" localSheetId="9">#REF!</definedName>
    <definedName name="GV10KR200" localSheetId="12">#REF!</definedName>
    <definedName name="GV10KR200" localSheetId="13">#REF!</definedName>
    <definedName name="GV10KR200">#REF!</definedName>
    <definedName name="GV10KR250" localSheetId="9">#REF!</definedName>
    <definedName name="GV10KR250" localSheetId="12">#REF!</definedName>
    <definedName name="GV10KR250" localSheetId="13">#REF!</definedName>
    <definedName name="GV10KR250">#REF!</definedName>
    <definedName name="GV10KR300" localSheetId="9">#REF!</definedName>
    <definedName name="GV10KR300" localSheetId="12">#REF!</definedName>
    <definedName name="GV10KR300" localSheetId="13">#REF!</definedName>
    <definedName name="GV10KR300">#REF!</definedName>
    <definedName name="GV10KR40" localSheetId="9">#REF!</definedName>
    <definedName name="GV10KR40" localSheetId="12">#REF!</definedName>
    <definedName name="GV10KR40" localSheetId="13">#REF!</definedName>
    <definedName name="GV10KR40">#REF!</definedName>
    <definedName name="GV10KR50" localSheetId="9">#REF!</definedName>
    <definedName name="GV10KR50" localSheetId="12">#REF!</definedName>
    <definedName name="GV10KR50" localSheetId="13">#REF!</definedName>
    <definedName name="GV10KR50">#REF!</definedName>
    <definedName name="GV10KR65" localSheetId="9">#REF!</definedName>
    <definedName name="GV10KR65" localSheetId="12">#REF!</definedName>
    <definedName name="GV10KR65" localSheetId="13">#REF!</definedName>
    <definedName name="GV10KR65">#REF!</definedName>
    <definedName name="GV10KR80" localSheetId="9">#REF!</definedName>
    <definedName name="GV10KR80" localSheetId="12">#REF!</definedName>
    <definedName name="GV10KR80" localSheetId="13">#REF!</definedName>
    <definedName name="GV10KR80">#REF!</definedName>
    <definedName name="gv10ktoyo0.5">#REF!</definedName>
    <definedName name="gv10ktoyo0.75">#REF!</definedName>
    <definedName name="gv10ktoyo1">#REF!</definedName>
    <definedName name="gv10ktoyo1.25">#REF!</definedName>
    <definedName name="gv10ktoyo1.5">#REF!</definedName>
    <definedName name="gv10ktoyo10">#REF!</definedName>
    <definedName name="gv10ktoyo12">#REF!</definedName>
    <definedName name="gv10ktoyo2">#REF!</definedName>
    <definedName name="gv10ktoyo2.5">#REF!</definedName>
    <definedName name="gv10ktoyo3">#REF!</definedName>
    <definedName name="gv10ktoyo4">#REF!</definedName>
    <definedName name="gv10ktoyo5">#REF!</definedName>
    <definedName name="gv10ktoyo6">#REF!</definedName>
    <definedName name="gv10ktoyo8">#REF!</definedName>
    <definedName name="gv10toyo0.5" localSheetId="9">#REF!</definedName>
    <definedName name="gv10toyo0.5" localSheetId="12">#REF!</definedName>
    <definedName name="gv10toyo0.5" localSheetId="13">#REF!</definedName>
    <definedName name="gv10toyo0.5">#REF!</definedName>
    <definedName name="gv10toyo0.75" localSheetId="9">#REF!</definedName>
    <definedName name="gv10toyo0.75" localSheetId="12">#REF!</definedName>
    <definedName name="gv10toyo0.75" localSheetId="13">#REF!</definedName>
    <definedName name="gv10toyo0.75">#REF!</definedName>
    <definedName name="gv10toyo1" localSheetId="9">#REF!</definedName>
    <definedName name="gv10toyo1" localSheetId="12">#REF!</definedName>
    <definedName name="gv10toyo1" localSheetId="13">#REF!</definedName>
    <definedName name="gv10toyo1">#REF!</definedName>
    <definedName name="gv10toyo1.25" localSheetId="9">#REF!</definedName>
    <definedName name="gv10toyo1.25" localSheetId="12">#REF!</definedName>
    <definedName name="gv10toyo1.25" localSheetId="13">#REF!</definedName>
    <definedName name="gv10toyo1.25">#REF!</definedName>
    <definedName name="gv10toyo1.5" localSheetId="9">#REF!</definedName>
    <definedName name="gv10toyo1.5" localSheetId="12">#REF!</definedName>
    <definedName name="gv10toyo1.5" localSheetId="13">#REF!</definedName>
    <definedName name="gv10toyo1.5">#REF!</definedName>
    <definedName name="gv10toyo10" localSheetId="9">#REF!</definedName>
    <definedName name="gv10toyo10" localSheetId="12">#REF!</definedName>
    <definedName name="gv10toyo10" localSheetId="13">#REF!</definedName>
    <definedName name="gv10toyo10">#REF!</definedName>
    <definedName name="gv10toyo12" localSheetId="9">#REF!</definedName>
    <definedName name="gv10toyo12" localSheetId="12">#REF!</definedName>
    <definedName name="gv10toyo12" localSheetId="13">#REF!</definedName>
    <definedName name="gv10toyo12">#REF!</definedName>
    <definedName name="gv10toyo2" localSheetId="9">#REF!</definedName>
    <definedName name="gv10toyo2" localSheetId="12">#REF!</definedName>
    <definedName name="gv10toyo2" localSheetId="13">#REF!</definedName>
    <definedName name="gv10toyo2">#REF!</definedName>
    <definedName name="gv10toyo2.5" localSheetId="9">#REF!</definedName>
    <definedName name="gv10toyo2.5" localSheetId="12">#REF!</definedName>
    <definedName name="gv10toyo2.5" localSheetId="13">#REF!</definedName>
    <definedName name="gv10toyo2.5">#REF!</definedName>
    <definedName name="gv10toyo3" localSheetId="9">#REF!</definedName>
    <definedName name="gv10toyo3" localSheetId="12">#REF!</definedName>
    <definedName name="gv10toyo3" localSheetId="13">#REF!</definedName>
    <definedName name="gv10toyo3">#REF!</definedName>
    <definedName name="gv10toyo4" localSheetId="9">#REF!</definedName>
    <definedName name="gv10toyo4" localSheetId="12">#REF!</definedName>
    <definedName name="gv10toyo4" localSheetId="13">#REF!</definedName>
    <definedName name="gv10toyo4">#REF!</definedName>
    <definedName name="gv10toyo5" localSheetId="9">#REF!</definedName>
    <definedName name="gv10toyo5" localSheetId="12">#REF!</definedName>
    <definedName name="gv10toyo5" localSheetId="13">#REF!</definedName>
    <definedName name="gv10toyo5">#REF!</definedName>
    <definedName name="gv10toyo6" localSheetId="9">#REF!</definedName>
    <definedName name="gv10toyo6" localSheetId="12">#REF!</definedName>
    <definedName name="gv10toyo6" localSheetId="13">#REF!</definedName>
    <definedName name="gv10toyo6">#REF!</definedName>
    <definedName name="gv10toyo7">#REF!</definedName>
    <definedName name="gv10toyo8" localSheetId="9">#REF!</definedName>
    <definedName name="gv10toyo8" localSheetId="12">#REF!</definedName>
    <definedName name="gv10toyo8" localSheetId="13">#REF!</definedName>
    <definedName name="gv10toyo8">#REF!</definedName>
    <definedName name="GV125P100" localSheetId="9">#REF!</definedName>
    <definedName name="GV125P100" localSheetId="12">#REF!</definedName>
    <definedName name="GV125P100" localSheetId="13">#REF!</definedName>
    <definedName name="GV125P100">#REF!</definedName>
    <definedName name="GV125P15" localSheetId="9">#REF!</definedName>
    <definedName name="GV125P15" localSheetId="12">#REF!</definedName>
    <definedName name="GV125P15" localSheetId="13">#REF!</definedName>
    <definedName name="GV125P15">#REF!</definedName>
    <definedName name="GV125P20" localSheetId="9">#REF!</definedName>
    <definedName name="GV125P20" localSheetId="12">#REF!</definedName>
    <definedName name="GV125P20" localSheetId="13">#REF!</definedName>
    <definedName name="GV125P20">#REF!</definedName>
    <definedName name="GV125P25" localSheetId="9">#REF!</definedName>
    <definedName name="GV125P25" localSheetId="12">#REF!</definedName>
    <definedName name="GV125P25" localSheetId="13">#REF!</definedName>
    <definedName name="GV125P25">#REF!</definedName>
    <definedName name="GV125P32" localSheetId="9">#REF!</definedName>
    <definedName name="GV125P32" localSheetId="12">#REF!</definedName>
    <definedName name="GV125P32" localSheetId="13">#REF!</definedName>
    <definedName name="GV125P32">#REF!</definedName>
    <definedName name="GV125P40" localSheetId="9">#REF!</definedName>
    <definedName name="GV125P40" localSheetId="12">#REF!</definedName>
    <definedName name="GV125P40" localSheetId="13">#REF!</definedName>
    <definedName name="GV125P40">#REF!</definedName>
    <definedName name="GV125P50" localSheetId="9">#REF!</definedName>
    <definedName name="GV125P50" localSheetId="12">#REF!</definedName>
    <definedName name="GV125P50" localSheetId="13">#REF!</definedName>
    <definedName name="GV125P50">#REF!</definedName>
    <definedName name="GV125P65" localSheetId="9">#REF!</definedName>
    <definedName name="GV125P65" localSheetId="12">#REF!</definedName>
    <definedName name="GV125P65" localSheetId="13">#REF!</definedName>
    <definedName name="GV125P65">#REF!</definedName>
    <definedName name="GV125P80" localSheetId="9">#REF!</definedName>
    <definedName name="GV125P80" localSheetId="12">#REF!</definedName>
    <definedName name="GV125P80" localSheetId="13">#REF!</definedName>
    <definedName name="GV125P80">#REF!</definedName>
    <definedName name="gv12ab" localSheetId="9">#REF!</definedName>
    <definedName name="gv12ab" localSheetId="12">#REF!</definedName>
    <definedName name="gv12ab" localSheetId="13">#REF!</definedName>
    <definedName name="gv12ab">#REF!</definedName>
    <definedName name="GV150P15" localSheetId="9">#REF!</definedName>
    <definedName name="GV150P15" localSheetId="12">#REF!</definedName>
    <definedName name="GV150P15" localSheetId="13">#REF!</definedName>
    <definedName name="GV150P15">#REF!</definedName>
    <definedName name="GV150P20" localSheetId="9">#REF!</definedName>
    <definedName name="GV150P20" localSheetId="12">#REF!</definedName>
    <definedName name="GV150P20" localSheetId="13">#REF!</definedName>
    <definedName name="GV150P20">#REF!</definedName>
    <definedName name="GV150P25" localSheetId="9">#REF!</definedName>
    <definedName name="GV150P25" localSheetId="12">#REF!</definedName>
    <definedName name="GV150P25" localSheetId="13">#REF!</definedName>
    <definedName name="GV150P25">#REF!</definedName>
    <definedName name="GV150P32" localSheetId="9">#REF!</definedName>
    <definedName name="GV150P32" localSheetId="12">#REF!</definedName>
    <definedName name="GV150P32" localSheetId="13">#REF!</definedName>
    <definedName name="GV150P32">#REF!</definedName>
    <definedName name="GV150P40" localSheetId="9">#REF!</definedName>
    <definedName name="GV150P40" localSheetId="12">#REF!</definedName>
    <definedName name="GV150P40" localSheetId="13">#REF!</definedName>
    <definedName name="GV150P40">#REF!</definedName>
    <definedName name="GV150P50" localSheetId="9">#REF!</definedName>
    <definedName name="GV150P50" localSheetId="12">#REF!</definedName>
    <definedName name="GV150P50" localSheetId="13">#REF!</definedName>
    <definedName name="GV150P50">#REF!</definedName>
    <definedName name="GV150P65" localSheetId="9">#REF!</definedName>
    <definedName name="GV150P65" localSheetId="12">#REF!</definedName>
    <definedName name="GV150P65" localSheetId="13">#REF!</definedName>
    <definedName name="GV150P65">#REF!</definedName>
    <definedName name="GV150PN15" localSheetId="9">#REF!</definedName>
    <definedName name="GV150PN15" localSheetId="12">#REF!</definedName>
    <definedName name="GV150PN15" localSheetId="13">#REF!</definedName>
    <definedName name="GV150PN15">#REF!</definedName>
    <definedName name="GV150PN20" localSheetId="9">#REF!</definedName>
    <definedName name="GV150PN20" localSheetId="12">#REF!</definedName>
    <definedName name="GV150PN20" localSheetId="13">#REF!</definedName>
    <definedName name="GV150PN20">#REF!</definedName>
    <definedName name="GV150PN25" localSheetId="9">#REF!</definedName>
    <definedName name="GV150PN25" localSheetId="12">#REF!</definedName>
    <definedName name="GV150PN25" localSheetId="13">#REF!</definedName>
    <definedName name="GV150PN25">#REF!</definedName>
    <definedName name="GV150PN32" localSheetId="9">#REF!</definedName>
    <definedName name="GV150PN32" localSheetId="12">#REF!</definedName>
    <definedName name="GV150PN32" localSheetId="13">#REF!</definedName>
    <definedName name="GV150PN32">#REF!</definedName>
    <definedName name="GV150PN40" localSheetId="9">#REF!</definedName>
    <definedName name="GV150PN40" localSheetId="12">#REF!</definedName>
    <definedName name="GV150PN40" localSheetId="13">#REF!</definedName>
    <definedName name="GV150PN40">#REF!</definedName>
    <definedName name="GV150PN50" localSheetId="9">#REF!</definedName>
    <definedName name="GV150PN50" localSheetId="12">#REF!</definedName>
    <definedName name="GV150PN50" localSheetId="13">#REF!</definedName>
    <definedName name="GV150PN50">#REF!</definedName>
    <definedName name="GV150PN65" localSheetId="9">#REF!</definedName>
    <definedName name="GV150PN65" localSheetId="12">#REF!</definedName>
    <definedName name="GV150PN65" localSheetId="13">#REF!</definedName>
    <definedName name="GV150PN65">#REF!</definedName>
    <definedName name="GV150PR15" localSheetId="9">#REF!</definedName>
    <definedName name="GV150PR15" localSheetId="12">#REF!</definedName>
    <definedName name="GV150PR15" localSheetId="13">#REF!</definedName>
    <definedName name="GV150PR15">#REF!</definedName>
    <definedName name="GV150PR20" localSheetId="9">#REF!</definedName>
    <definedName name="GV150PR20" localSheetId="12">#REF!</definedName>
    <definedName name="GV150PR20" localSheetId="13">#REF!</definedName>
    <definedName name="GV150PR20">#REF!</definedName>
    <definedName name="GV150PR25" localSheetId="9">#REF!</definedName>
    <definedName name="GV150PR25" localSheetId="12">#REF!</definedName>
    <definedName name="GV150PR25" localSheetId="13">#REF!</definedName>
    <definedName name="GV150PR25">#REF!</definedName>
    <definedName name="GV150PR32" localSheetId="9">#REF!</definedName>
    <definedName name="GV150PR32" localSheetId="12">#REF!</definedName>
    <definedName name="GV150PR32" localSheetId="13">#REF!</definedName>
    <definedName name="GV150PR32">#REF!</definedName>
    <definedName name="GV150PR40" localSheetId="9">#REF!</definedName>
    <definedName name="GV150PR40" localSheetId="12">#REF!</definedName>
    <definedName name="GV150PR40" localSheetId="13">#REF!</definedName>
    <definedName name="GV150PR40">#REF!</definedName>
    <definedName name="GV150PR50" localSheetId="9">#REF!</definedName>
    <definedName name="GV150PR50" localSheetId="12">#REF!</definedName>
    <definedName name="GV150PR50" localSheetId="13">#REF!</definedName>
    <definedName name="GV150PR50">#REF!</definedName>
    <definedName name="GV150PR65" localSheetId="9">#REF!</definedName>
    <definedName name="GV150PR65" localSheetId="12">#REF!</definedName>
    <definedName name="GV150PR65" localSheetId="13">#REF!</definedName>
    <definedName name="GV150PR65">#REF!</definedName>
    <definedName name="gv16k1.5">#REF!</definedName>
    <definedName name="gv16k10">#REF!</definedName>
    <definedName name="gv16k12">#REF!</definedName>
    <definedName name="gv16k2">#REF!</definedName>
    <definedName name="gv16k2.5">#REF!</definedName>
    <definedName name="gv16k3">#REF!</definedName>
    <definedName name="gv16k4">#REF!</definedName>
    <definedName name="gv16k5">#REF!</definedName>
    <definedName name="gv16k6">#REF!</definedName>
    <definedName name="gv16k8">#REF!</definedName>
    <definedName name="gv16kitz1.5" localSheetId="9">#REF!</definedName>
    <definedName name="gv16kitz1.5" localSheetId="12">#REF!</definedName>
    <definedName name="gv16kitz1.5" localSheetId="13">#REF!</definedName>
    <definedName name="gv16kitz1.5">#REF!</definedName>
    <definedName name="gv16kitz10" localSheetId="9">#REF!</definedName>
    <definedName name="gv16kitz10" localSheetId="12">#REF!</definedName>
    <definedName name="gv16kitz10" localSheetId="13">#REF!</definedName>
    <definedName name="gv16kitz10">#REF!</definedName>
    <definedName name="gv16kitz12" localSheetId="9">#REF!</definedName>
    <definedName name="gv16kitz12" localSheetId="12">#REF!</definedName>
    <definedName name="gv16kitz12" localSheetId="13">#REF!</definedName>
    <definedName name="gv16kitz12">#REF!</definedName>
    <definedName name="gv16kitz2" localSheetId="9">#REF!</definedName>
    <definedName name="gv16kitz2" localSheetId="12">#REF!</definedName>
    <definedName name="gv16kitz2" localSheetId="13">#REF!</definedName>
    <definedName name="gv16kitz2">#REF!</definedName>
    <definedName name="gv16kitz2.5" localSheetId="9">#REF!</definedName>
    <definedName name="gv16kitz2.5" localSheetId="12">#REF!</definedName>
    <definedName name="gv16kitz2.5" localSheetId="13">#REF!</definedName>
    <definedName name="gv16kitz2.5">#REF!</definedName>
    <definedName name="gv16kitz3" localSheetId="9">#REF!</definedName>
    <definedName name="gv16kitz3" localSheetId="12">#REF!</definedName>
    <definedName name="gv16kitz3" localSheetId="13">#REF!</definedName>
    <definedName name="gv16kitz3">#REF!</definedName>
    <definedName name="gv16kitz4" localSheetId="9">#REF!</definedName>
    <definedName name="gv16kitz4" localSheetId="12">#REF!</definedName>
    <definedName name="gv16kitz4" localSheetId="13">#REF!</definedName>
    <definedName name="gv16kitz4">#REF!</definedName>
    <definedName name="gv16kitz5" localSheetId="9">#REF!</definedName>
    <definedName name="gv16kitz5" localSheetId="12">#REF!</definedName>
    <definedName name="gv16kitz5" localSheetId="13">#REF!</definedName>
    <definedName name="gv16kitz5">#REF!</definedName>
    <definedName name="gv16kitz6" localSheetId="9">#REF!</definedName>
    <definedName name="gv16kitz6" localSheetId="12">#REF!</definedName>
    <definedName name="gv16kitz6" localSheetId="13">#REF!</definedName>
    <definedName name="gv16kitz6">#REF!</definedName>
    <definedName name="gv16kitz8" localSheetId="9">#REF!</definedName>
    <definedName name="gv16kitz8" localSheetId="12">#REF!</definedName>
    <definedName name="gv16kitz8" localSheetId="13">#REF!</definedName>
    <definedName name="gv16kitz8">#REF!</definedName>
    <definedName name="GV16KN100" localSheetId="9">#REF!</definedName>
    <definedName name="GV16KN100" localSheetId="12">#REF!</definedName>
    <definedName name="GV16KN100" localSheetId="13">#REF!</definedName>
    <definedName name="GV16KN100">#REF!</definedName>
    <definedName name="GV16KN125" localSheetId="9">#REF!</definedName>
    <definedName name="GV16KN125" localSheetId="12">#REF!</definedName>
    <definedName name="GV16KN125" localSheetId="13">#REF!</definedName>
    <definedName name="GV16KN125">#REF!</definedName>
    <definedName name="GV16KN150" localSheetId="9">#REF!</definedName>
    <definedName name="GV16KN150" localSheetId="12">#REF!</definedName>
    <definedName name="GV16KN150" localSheetId="13">#REF!</definedName>
    <definedName name="GV16KN150">#REF!</definedName>
    <definedName name="GV16KN200" localSheetId="9">#REF!</definedName>
    <definedName name="GV16KN200" localSheetId="12">#REF!</definedName>
    <definedName name="GV16KN200" localSheetId="13">#REF!</definedName>
    <definedName name="GV16KN200">#REF!</definedName>
    <definedName name="GV16KN250" localSheetId="9">#REF!</definedName>
    <definedName name="GV16KN250" localSheetId="12">#REF!</definedName>
    <definedName name="GV16KN250" localSheetId="13">#REF!</definedName>
    <definedName name="GV16KN250">#REF!</definedName>
    <definedName name="GV16KN300" localSheetId="9">#REF!</definedName>
    <definedName name="GV16KN300" localSheetId="12">#REF!</definedName>
    <definedName name="GV16KN300" localSheetId="13">#REF!</definedName>
    <definedName name="GV16KN300">#REF!</definedName>
    <definedName name="GV16KN50" localSheetId="9">#REF!</definedName>
    <definedName name="GV16KN50" localSheetId="12">#REF!</definedName>
    <definedName name="GV16KN50" localSheetId="13">#REF!</definedName>
    <definedName name="GV16KN50">#REF!</definedName>
    <definedName name="GV16KN65" localSheetId="9">#REF!</definedName>
    <definedName name="GV16KN65" localSheetId="12">#REF!</definedName>
    <definedName name="GV16KN65" localSheetId="13">#REF!</definedName>
    <definedName name="GV16KN65">#REF!</definedName>
    <definedName name="GV16KN80" localSheetId="9">#REF!</definedName>
    <definedName name="GV16KN80" localSheetId="12">#REF!</definedName>
    <definedName name="GV16KN80" localSheetId="13">#REF!</definedName>
    <definedName name="GV16KN80">#REF!</definedName>
    <definedName name="GV16KR100" localSheetId="9">#REF!</definedName>
    <definedName name="GV16KR100" localSheetId="12">#REF!</definedName>
    <definedName name="GV16KR100" localSheetId="13">#REF!</definedName>
    <definedName name="GV16KR100">#REF!</definedName>
    <definedName name="GV16KR125" localSheetId="9">#REF!</definedName>
    <definedName name="GV16KR125" localSheetId="12">#REF!</definedName>
    <definedName name="GV16KR125" localSheetId="13">#REF!</definedName>
    <definedName name="GV16KR125">#REF!</definedName>
    <definedName name="GV16KR150" localSheetId="9">#REF!</definedName>
    <definedName name="GV16KR150" localSheetId="12">#REF!</definedName>
    <definedName name="GV16KR150" localSheetId="13">#REF!</definedName>
    <definedName name="GV16KR150">#REF!</definedName>
    <definedName name="GV16KR200" localSheetId="9">#REF!</definedName>
    <definedName name="GV16KR200" localSheetId="12">#REF!</definedName>
    <definedName name="GV16KR200" localSheetId="13">#REF!</definedName>
    <definedName name="GV16KR200">#REF!</definedName>
    <definedName name="GV16KR250" localSheetId="9">#REF!</definedName>
    <definedName name="GV16KR250" localSheetId="12">#REF!</definedName>
    <definedName name="GV16KR250" localSheetId="13">#REF!</definedName>
    <definedName name="GV16KR250">#REF!</definedName>
    <definedName name="GV16KR300" localSheetId="9">#REF!</definedName>
    <definedName name="GV16KR300" localSheetId="12">#REF!</definedName>
    <definedName name="GV16KR300" localSheetId="13">#REF!</definedName>
    <definedName name="GV16KR300">#REF!</definedName>
    <definedName name="GV16KR50" localSheetId="9">#REF!</definedName>
    <definedName name="GV16KR50" localSheetId="12">#REF!</definedName>
    <definedName name="GV16KR50" localSheetId="13">#REF!</definedName>
    <definedName name="GV16KR50">#REF!</definedName>
    <definedName name="GV16KR65" localSheetId="9">#REF!</definedName>
    <definedName name="GV16KR65" localSheetId="12">#REF!</definedName>
    <definedName name="GV16KR65" localSheetId="13">#REF!</definedName>
    <definedName name="GV16KR65">#REF!</definedName>
    <definedName name="GV16KR80" localSheetId="9">#REF!</definedName>
    <definedName name="GV16KR80" localSheetId="12">#REF!</definedName>
    <definedName name="GV16KR80" localSheetId="13">#REF!</definedName>
    <definedName name="GV16KR80">#REF!</definedName>
    <definedName name="gv16ktoyo0.5">#REF!</definedName>
    <definedName name="gv16ktoyo0.75">#REF!</definedName>
    <definedName name="gv16ktoyo1">#REF!</definedName>
    <definedName name="gv16ktoyo1.25">#REF!</definedName>
    <definedName name="gv16ktoyo1.5">#REF!</definedName>
    <definedName name="gv16ktoyo10">#REF!</definedName>
    <definedName name="gv16ktoyo12">#REF!</definedName>
    <definedName name="gv16ktoyo2">#REF!</definedName>
    <definedName name="gv16ktoyo2.5">#REF!</definedName>
    <definedName name="gv16ktoyo3">#REF!</definedName>
    <definedName name="gv16ktoyo4">#REF!</definedName>
    <definedName name="gv16ktoyo5">#REF!</definedName>
    <definedName name="gv16ktoyo6">#REF!</definedName>
    <definedName name="gv16ktoyo8">#REF!</definedName>
    <definedName name="gv16toyo10" localSheetId="9">#REF!</definedName>
    <definedName name="gv16toyo10" localSheetId="12">#REF!</definedName>
    <definedName name="gv16toyo10" localSheetId="13">#REF!</definedName>
    <definedName name="gv16toyo10">#REF!</definedName>
    <definedName name="gv16toyo12" localSheetId="9">#REF!</definedName>
    <definedName name="gv16toyo12" localSheetId="12">#REF!</definedName>
    <definedName name="gv16toyo12" localSheetId="13">#REF!</definedName>
    <definedName name="gv16toyo12">#REF!</definedName>
    <definedName name="gv16toyo2" localSheetId="9">#REF!</definedName>
    <definedName name="gv16toyo2" localSheetId="12">#REF!</definedName>
    <definedName name="gv16toyo2" localSheetId="13">#REF!</definedName>
    <definedName name="gv16toyo2">#REF!</definedName>
    <definedName name="gv16toyo2.5" localSheetId="9">#REF!</definedName>
    <definedName name="gv16toyo2.5" localSheetId="12">#REF!</definedName>
    <definedName name="gv16toyo2.5" localSheetId="13">#REF!</definedName>
    <definedName name="gv16toyo2.5">#REF!</definedName>
    <definedName name="gv16toyo3" localSheetId="9">#REF!</definedName>
    <definedName name="gv16toyo3" localSheetId="12">#REF!</definedName>
    <definedName name="gv16toyo3" localSheetId="13">#REF!</definedName>
    <definedName name="gv16toyo3">#REF!</definedName>
    <definedName name="gv16toyo4" localSheetId="9">#REF!</definedName>
    <definedName name="gv16toyo4" localSheetId="12">#REF!</definedName>
    <definedName name="gv16toyo4" localSheetId="13">#REF!</definedName>
    <definedName name="gv16toyo4">#REF!</definedName>
    <definedName name="gv16toyo5" localSheetId="9">#REF!</definedName>
    <definedName name="gv16toyo5" localSheetId="12">#REF!</definedName>
    <definedName name="gv16toyo5" localSheetId="13">#REF!</definedName>
    <definedName name="gv16toyo5">#REF!</definedName>
    <definedName name="gv16toyo6" localSheetId="9">#REF!</definedName>
    <definedName name="gv16toyo6" localSheetId="12">#REF!</definedName>
    <definedName name="gv16toyo6" localSheetId="13">#REF!</definedName>
    <definedName name="gv16toyo6">#REF!</definedName>
    <definedName name="gv16toyo8" localSheetId="9">#REF!</definedName>
    <definedName name="gv16toyo8" localSheetId="12">#REF!</definedName>
    <definedName name="gv16toyo8" localSheetId="13">#REF!</definedName>
    <definedName name="gv16toyo8">#REF!</definedName>
    <definedName name="gv1ab" localSheetId="9">#REF!</definedName>
    <definedName name="gv1ab" localSheetId="12">#REF!</definedName>
    <definedName name="gv1ab" localSheetId="13">#REF!</definedName>
    <definedName name="gv1ab">#REF!</definedName>
    <definedName name="GV20K100" localSheetId="9">#REF!</definedName>
    <definedName name="GV20K100" localSheetId="12">#REF!</definedName>
    <definedName name="GV20K100" localSheetId="13">#REF!</definedName>
    <definedName name="GV20K100">#REF!</definedName>
    <definedName name="GV20K125" localSheetId="9">#REF!</definedName>
    <definedName name="GV20K125" localSheetId="12">#REF!</definedName>
    <definedName name="GV20K125" localSheetId="13">#REF!</definedName>
    <definedName name="GV20K125">#REF!</definedName>
    <definedName name="GV20K150" localSheetId="9">#REF!</definedName>
    <definedName name="GV20K150" localSheetId="12">#REF!</definedName>
    <definedName name="GV20K150" localSheetId="13">#REF!</definedName>
    <definedName name="GV20K150">#REF!</definedName>
    <definedName name="GV20K200" localSheetId="9">#REF!</definedName>
    <definedName name="GV20K200" localSheetId="12">#REF!</definedName>
    <definedName name="GV20K200" localSheetId="13">#REF!</definedName>
    <definedName name="GV20K200">#REF!</definedName>
    <definedName name="GV20K250" localSheetId="9">#REF!</definedName>
    <definedName name="GV20K250" localSheetId="12">#REF!</definedName>
    <definedName name="GV20K250" localSheetId="13">#REF!</definedName>
    <definedName name="GV20K250">#REF!</definedName>
    <definedName name="GV20K300" localSheetId="9">#REF!</definedName>
    <definedName name="GV20K300" localSheetId="12">#REF!</definedName>
    <definedName name="GV20K300" localSheetId="13">#REF!</definedName>
    <definedName name="GV20K300">#REF!</definedName>
    <definedName name="GV20K50" localSheetId="9">#REF!</definedName>
    <definedName name="GV20K50" localSheetId="12">#REF!</definedName>
    <definedName name="GV20K50" localSheetId="13">#REF!</definedName>
    <definedName name="GV20K50">#REF!</definedName>
    <definedName name="GV20K65" localSheetId="9">#REF!</definedName>
    <definedName name="GV20K65" localSheetId="12">#REF!</definedName>
    <definedName name="GV20K65" localSheetId="13">#REF!</definedName>
    <definedName name="GV20K65">#REF!</definedName>
    <definedName name="GV20K80" localSheetId="9">#REF!</definedName>
    <definedName name="GV20K80" localSheetId="12">#REF!</definedName>
    <definedName name="GV20K80" localSheetId="13">#REF!</definedName>
    <definedName name="GV20K80">#REF!</definedName>
    <definedName name="gv34ab" localSheetId="9">#REF!</definedName>
    <definedName name="gv34ab" localSheetId="12">#REF!</definedName>
    <definedName name="gv34ab" localSheetId="13">#REF!</definedName>
    <definedName name="gv34ab">#REF!</definedName>
    <definedName name="gv40spindo0.5" localSheetId="9">#REF!</definedName>
    <definedName name="gv40spindo0.5" localSheetId="12">#REF!</definedName>
    <definedName name="gv40spindo0.5" localSheetId="13">#REF!</definedName>
    <definedName name="gv40spindo0.5">#REF!</definedName>
    <definedName name="gv40spindo0.75" localSheetId="9">#REF!</definedName>
    <definedName name="gv40spindo0.75" localSheetId="12">#REF!</definedName>
    <definedName name="gv40spindo0.75" localSheetId="13">#REF!</definedName>
    <definedName name="gv40spindo0.75">#REF!</definedName>
    <definedName name="gv40spindo1" localSheetId="9">#REF!</definedName>
    <definedName name="gv40spindo1" localSheetId="12">#REF!</definedName>
    <definedName name="gv40spindo1" localSheetId="13">#REF!</definedName>
    <definedName name="gv40spindo1">#REF!</definedName>
    <definedName name="gv40spindo1.25" localSheetId="9">#REF!</definedName>
    <definedName name="gv40spindo1.25" localSheetId="12">#REF!</definedName>
    <definedName name="gv40spindo1.25" localSheetId="13">#REF!</definedName>
    <definedName name="gv40spindo1.25">#REF!</definedName>
    <definedName name="gv40spindo1.5" localSheetId="9">#REF!</definedName>
    <definedName name="gv40spindo1.5" localSheetId="12">#REF!</definedName>
    <definedName name="gv40spindo1.5" localSheetId="13">#REF!</definedName>
    <definedName name="gv40spindo1.5">#REF!</definedName>
    <definedName name="gv40spindo2" localSheetId="9">#REF!</definedName>
    <definedName name="gv40spindo2" localSheetId="12">#REF!</definedName>
    <definedName name="gv40spindo2" localSheetId="13">#REF!</definedName>
    <definedName name="gv40spindo2">#REF!</definedName>
    <definedName name="gv40spindo2.5" localSheetId="9">#REF!</definedName>
    <definedName name="gv40spindo2.5" localSheetId="12">#REF!</definedName>
    <definedName name="gv40spindo2.5" localSheetId="13">#REF!</definedName>
    <definedName name="gv40spindo2.5">#REF!</definedName>
    <definedName name="gv40spindo3" localSheetId="9">#REF!</definedName>
    <definedName name="gv40spindo3" localSheetId="12">#REF!</definedName>
    <definedName name="gv40spindo3" localSheetId="13">#REF!</definedName>
    <definedName name="gv40spindo3">#REF!</definedName>
    <definedName name="gv40spindo4" localSheetId="9">#REF!</definedName>
    <definedName name="gv40spindo4" localSheetId="12">#REF!</definedName>
    <definedName name="gv40spindo4" localSheetId="13">#REF!</definedName>
    <definedName name="gv40spindo4">#REF!</definedName>
    <definedName name="gv40spindo5" localSheetId="9">#REF!</definedName>
    <definedName name="gv40spindo5" localSheetId="12">#REF!</definedName>
    <definedName name="gv40spindo5" localSheetId="13">#REF!</definedName>
    <definedName name="gv40spindo5">#REF!</definedName>
    <definedName name="gv40spindo6" localSheetId="9">#REF!</definedName>
    <definedName name="gv40spindo6" localSheetId="12">#REF!</definedName>
    <definedName name="gv40spindo6" localSheetId="13">#REF!</definedName>
    <definedName name="gv40spindo6">#REF!</definedName>
    <definedName name="gv40spindo8" localSheetId="9">#REF!</definedName>
    <definedName name="gv40spindo8" localSheetId="12">#REF!</definedName>
    <definedName name="gv40spindo8" localSheetId="13">#REF!</definedName>
    <definedName name="gv40spindo8">#REF!</definedName>
    <definedName name="gvbersih0.5" localSheetId="9">#REF!</definedName>
    <definedName name="gvbersih0.5" localSheetId="12">#REF!</definedName>
    <definedName name="gvbersih0.5" localSheetId="13">#REF!</definedName>
    <definedName name="gvbersih0.5">#REF!</definedName>
    <definedName name="gvbersih0.75" localSheetId="9">#REF!</definedName>
    <definedName name="gvbersih0.75" localSheetId="12">#REF!</definedName>
    <definedName name="gvbersih0.75" localSheetId="13">#REF!</definedName>
    <definedName name="gvbersih0.75">#REF!</definedName>
    <definedName name="gvbersih1" localSheetId="9">#REF!</definedName>
    <definedName name="gvbersih1" localSheetId="12">#REF!</definedName>
    <definedName name="gvbersih1" localSheetId="13">#REF!</definedName>
    <definedName name="gvbersih1">#REF!</definedName>
    <definedName name="gvbersih1.25" localSheetId="9">#REF!</definedName>
    <definedName name="gvbersih1.25" localSheetId="12">#REF!</definedName>
    <definedName name="gvbersih1.25" localSheetId="13">#REF!</definedName>
    <definedName name="gvbersih1.25">#REF!</definedName>
    <definedName name="gvbersih1.5" localSheetId="9">#REF!</definedName>
    <definedName name="gvbersih1.5" localSheetId="12">#REF!</definedName>
    <definedName name="gvbersih1.5" localSheetId="13">#REF!</definedName>
    <definedName name="gvbersih1.5">#REF!</definedName>
    <definedName name="gvbersih10ktoyo0.5">#REF!</definedName>
    <definedName name="gvbersih10ktoyo0.75">#REF!</definedName>
    <definedName name="gvbersih10ktoyo1">#REF!</definedName>
    <definedName name="gvbersih10ktoyo1.25">#REF!</definedName>
    <definedName name="gvbersih10ktoyo1.5">#REF!</definedName>
    <definedName name="gvbersih10ktoyo10">#REF!</definedName>
    <definedName name="gvbersih10ktoyo12">#REF!</definedName>
    <definedName name="gvbersih10ktoyo2">#REF!</definedName>
    <definedName name="gvbersih10ktoyo2.5">#REF!</definedName>
    <definedName name="gvbersih10ktoyo3">#REF!</definedName>
    <definedName name="gvbersih10ktoyo4">#REF!</definedName>
    <definedName name="gvbersih10ktoyo5">#REF!</definedName>
    <definedName name="gvbersih10ktoyo6">#REF!</definedName>
    <definedName name="gvbersih10ktoyo8">#REF!</definedName>
    <definedName name="gvbersih2" localSheetId="9">#REF!</definedName>
    <definedName name="gvbersih2" localSheetId="12">#REF!</definedName>
    <definedName name="gvbersih2" localSheetId="13">#REF!</definedName>
    <definedName name="gvbersih2">#REF!</definedName>
    <definedName name="gvbersih2.5" localSheetId="9">#REF!</definedName>
    <definedName name="gvbersih2.5" localSheetId="12">#REF!</definedName>
    <definedName name="gvbersih2.5" localSheetId="13">#REF!</definedName>
    <definedName name="gvbersih2.5">#REF!</definedName>
    <definedName name="gvbersih3" localSheetId="9">#REF!</definedName>
    <definedName name="gvbersih3" localSheetId="12">#REF!</definedName>
    <definedName name="gvbersih3" localSheetId="13">#REF!</definedName>
    <definedName name="gvbersih3">#REF!</definedName>
    <definedName name="gvbersih4" localSheetId="9">#REF!</definedName>
    <definedName name="gvbersih4" localSheetId="12">#REF!</definedName>
    <definedName name="gvbersih4" localSheetId="13">#REF!</definedName>
    <definedName name="gvbersih4">#REF!</definedName>
    <definedName name="gvbersihafa0.5" localSheetId="9">#REF!</definedName>
    <definedName name="gvbersihafa0.5" localSheetId="12">#REF!</definedName>
    <definedName name="gvbersihafa0.5" localSheetId="13">#REF!</definedName>
    <definedName name="gvbersihafa0.5">#REF!</definedName>
    <definedName name="gvbersihafa0.75" localSheetId="9">#REF!</definedName>
    <definedName name="gvbersihafa0.75" localSheetId="12">#REF!</definedName>
    <definedName name="gvbersihafa0.75" localSheetId="13">#REF!</definedName>
    <definedName name="gvbersihafa0.75">#REF!</definedName>
    <definedName name="gvbersihafa1" localSheetId="9">#REF!</definedName>
    <definedName name="gvbersihafa1" localSheetId="12">#REF!</definedName>
    <definedName name="gvbersihafa1" localSheetId="13">#REF!</definedName>
    <definedName name="gvbersihafa1">#REF!</definedName>
    <definedName name="gvbersihafa1.25" localSheetId="9">#REF!</definedName>
    <definedName name="gvbersihafa1.25" localSheetId="12">#REF!</definedName>
    <definedName name="gvbersihafa1.25" localSheetId="13">#REF!</definedName>
    <definedName name="gvbersihafa1.25">#REF!</definedName>
    <definedName name="gvbersihafa1.5" localSheetId="9">#REF!</definedName>
    <definedName name="gvbersihafa1.5" localSheetId="12">#REF!</definedName>
    <definedName name="gvbersihafa1.5" localSheetId="13">#REF!</definedName>
    <definedName name="gvbersihafa1.5">#REF!</definedName>
    <definedName name="gvbersihafa2" localSheetId="9">#REF!</definedName>
    <definedName name="gvbersihafa2" localSheetId="12">#REF!</definedName>
    <definedName name="gvbersihafa2" localSheetId="13">#REF!</definedName>
    <definedName name="gvbersihafa2">#REF!</definedName>
    <definedName name="gvbersihafa2.5" localSheetId="9">#REF!</definedName>
    <definedName name="gvbersihafa2.5" localSheetId="12">#REF!</definedName>
    <definedName name="gvbersihafa2.5" localSheetId="13">#REF!</definedName>
    <definedName name="gvbersihafa2.5">#REF!</definedName>
    <definedName name="gvbersihafa3" localSheetId="9">#REF!</definedName>
    <definedName name="gvbersihafa3" localSheetId="12">#REF!</definedName>
    <definedName name="gvbersihafa3" localSheetId="13">#REF!</definedName>
    <definedName name="gvbersihafa3">#REF!</definedName>
    <definedName name="gvbersihafa4" localSheetId="9">#REF!</definedName>
    <definedName name="gvbersihafa4" localSheetId="12">#REF!</definedName>
    <definedName name="gvbersihafa4" localSheetId="13">#REF!</definedName>
    <definedName name="gvbersihafa4">#REF!</definedName>
    <definedName name="gvbersihafa5" localSheetId="9">#REF!</definedName>
    <definedName name="gvbersihafa5" localSheetId="12">#REF!</definedName>
    <definedName name="gvbersihafa5" localSheetId="13">#REF!</definedName>
    <definedName name="gvbersihafa5">#REF!</definedName>
    <definedName name="gvbersihafa6" localSheetId="9">#REF!</definedName>
    <definedName name="gvbersihafa6" localSheetId="12">#REF!</definedName>
    <definedName name="gvbersihafa6" localSheetId="13">#REF!</definedName>
    <definedName name="gvbersihafa6">#REF!</definedName>
    <definedName name="gvbersihafa8" localSheetId="9">#REF!</definedName>
    <definedName name="gvbersihafa8" localSheetId="12">#REF!</definedName>
    <definedName name="gvbersihafa8" localSheetId="13">#REF!</definedName>
    <definedName name="gvbersihafa8">#REF!</definedName>
    <definedName name="gvbersihkitz0.5" localSheetId="9">#REF!</definedName>
    <definedName name="gvbersihkitz0.5" localSheetId="12">#REF!</definedName>
    <definedName name="gvbersihkitz0.5" localSheetId="13">#REF!</definedName>
    <definedName name="gvbersihkitz0.5">#REF!</definedName>
    <definedName name="gvbersihkitz0.75" localSheetId="9">#REF!</definedName>
    <definedName name="gvbersihkitz0.75" localSheetId="12">#REF!</definedName>
    <definedName name="gvbersihkitz0.75" localSheetId="13">#REF!</definedName>
    <definedName name="gvbersihkitz0.75">#REF!</definedName>
    <definedName name="gvbersihkitz1" localSheetId="9">#REF!</definedName>
    <definedName name="gvbersihkitz1" localSheetId="12">#REF!</definedName>
    <definedName name="gvbersihkitz1" localSheetId="13">#REF!</definedName>
    <definedName name="gvbersihkitz1">#REF!</definedName>
    <definedName name="gvbersihkitz1.25" localSheetId="9">#REF!</definedName>
    <definedName name="gvbersihkitz1.25" localSheetId="12">#REF!</definedName>
    <definedName name="gvbersihkitz1.25" localSheetId="13">#REF!</definedName>
    <definedName name="gvbersihkitz1.25">#REF!</definedName>
    <definedName name="gvbersihkitz1.5" localSheetId="9">#REF!</definedName>
    <definedName name="gvbersihkitz1.5" localSheetId="12">#REF!</definedName>
    <definedName name="gvbersihkitz1.5" localSheetId="13">#REF!</definedName>
    <definedName name="gvbersihkitz1.5">#REF!</definedName>
    <definedName name="gvbersihkitz2" localSheetId="9">#REF!</definedName>
    <definedName name="gvbersihkitz2" localSheetId="12">#REF!</definedName>
    <definedName name="gvbersihkitz2" localSheetId="13">#REF!</definedName>
    <definedName name="gvbersihkitz2">#REF!</definedName>
    <definedName name="gvbersihkitz2.5" localSheetId="9">#REF!</definedName>
    <definedName name="gvbersihkitz2.5" localSheetId="12">#REF!</definedName>
    <definedName name="gvbersihkitz2.5" localSheetId="13">#REF!</definedName>
    <definedName name="gvbersihkitz2.5">#REF!</definedName>
    <definedName name="gvbersihkitz3" localSheetId="9">#REF!</definedName>
    <definedName name="gvbersihkitz3" localSheetId="12">#REF!</definedName>
    <definedName name="gvbersihkitz3" localSheetId="13">#REF!</definedName>
    <definedName name="gvbersihkitz3">#REF!</definedName>
    <definedName name="gvbersihkitz4" localSheetId="9">#REF!</definedName>
    <definedName name="gvbersihkitz4" localSheetId="12">#REF!</definedName>
    <definedName name="gvbersihkitz4" localSheetId="13">#REF!</definedName>
    <definedName name="gvbersihkitz4">#REF!</definedName>
    <definedName name="gvbersihkz0.5" localSheetId="9">#REF!</definedName>
    <definedName name="gvbersihkz0.5" localSheetId="12">#REF!</definedName>
    <definedName name="gvbersihkz0.5" localSheetId="13">#REF!</definedName>
    <definedName name="gvbersihkz0.5">#REF!</definedName>
    <definedName name="gvbersihkz0.75" localSheetId="9">#REF!</definedName>
    <definedName name="gvbersihkz0.75" localSheetId="12">#REF!</definedName>
    <definedName name="gvbersihkz0.75" localSheetId="13">#REF!</definedName>
    <definedName name="gvbersihkz0.75">#REF!</definedName>
    <definedName name="gvbersihtoyo0.5" localSheetId="9">#REF!</definedName>
    <definedName name="gvbersihtoyo0.5" localSheetId="12">#REF!</definedName>
    <definedName name="gvbersihtoyo0.5" localSheetId="13">#REF!</definedName>
    <definedName name="gvbersihtoyo0.5">#REF!</definedName>
    <definedName name="gvbersihtoyo0.75" localSheetId="9">#REF!</definedName>
    <definedName name="gvbersihtoyo0.75" localSheetId="12">#REF!</definedName>
    <definedName name="gvbersihtoyo0.75" localSheetId="13">#REF!</definedName>
    <definedName name="gvbersihtoyo0.75">#REF!</definedName>
    <definedName name="gvbersihtoyo1" localSheetId="9">#REF!</definedName>
    <definedName name="gvbersihtoyo1" localSheetId="12">#REF!</definedName>
    <definedName name="gvbersihtoyo1" localSheetId="13">#REF!</definedName>
    <definedName name="gvbersihtoyo1">#REF!</definedName>
    <definedName name="gvbersihtoyo1.25" localSheetId="9">#REF!</definedName>
    <definedName name="gvbersihtoyo1.25" localSheetId="12">#REF!</definedName>
    <definedName name="gvbersihtoyo1.25" localSheetId="13">#REF!</definedName>
    <definedName name="gvbersihtoyo1.25">#REF!</definedName>
    <definedName name="gvbersihtoyo1.5" localSheetId="9">#REF!</definedName>
    <definedName name="gvbersihtoyo1.5" localSheetId="12">#REF!</definedName>
    <definedName name="gvbersihtoyo1.5" localSheetId="13">#REF!</definedName>
    <definedName name="gvbersihtoyo1.5">#REF!</definedName>
    <definedName name="gvbersihtoyo2" localSheetId="9">#REF!</definedName>
    <definedName name="gvbersihtoyo2" localSheetId="12">#REF!</definedName>
    <definedName name="gvbersihtoyo2" localSheetId="13">#REF!</definedName>
    <definedName name="gvbersihtoyo2">#REF!</definedName>
    <definedName name="gvbersihtoyo2.5" localSheetId="9">#REF!</definedName>
    <definedName name="gvbersihtoyo2.5" localSheetId="12">#REF!</definedName>
    <definedName name="gvbersihtoyo2.5" localSheetId="13">#REF!</definedName>
    <definedName name="gvbersihtoyo2.5">#REF!</definedName>
    <definedName name="gvbersihtoyo3" localSheetId="9">#REF!</definedName>
    <definedName name="gvbersihtoyo3" localSheetId="12">#REF!</definedName>
    <definedName name="gvbersihtoyo3" localSheetId="13">#REF!</definedName>
    <definedName name="gvbersihtoyo3">#REF!</definedName>
    <definedName name="gvbersihtoyo4" localSheetId="9">#REF!</definedName>
    <definedName name="gvbersihtoyo4" localSheetId="12">#REF!</definedName>
    <definedName name="gvbersihtoyo4" localSheetId="13">#REF!</definedName>
    <definedName name="gvbersihtoyo4">#REF!</definedName>
    <definedName name="gvbersihty0.5" localSheetId="9">#REF!</definedName>
    <definedName name="gvbersihty0.5" localSheetId="12">#REF!</definedName>
    <definedName name="gvbersihty0.5" localSheetId="13">#REF!</definedName>
    <definedName name="gvbersihty0.5">#REF!</definedName>
    <definedName name="gvbersihty0.75" localSheetId="9">#REF!</definedName>
    <definedName name="gvbersihty0.75" localSheetId="12">#REF!</definedName>
    <definedName name="gvbersihty0.75" localSheetId="13">#REF!</definedName>
    <definedName name="gvbersihty0.75">#REF!</definedName>
    <definedName name="gvbersihty1" localSheetId="9">#REF!</definedName>
    <definedName name="gvbersihty1" localSheetId="12">#REF!</definedName>
    <definedName name="gvbersihty1" localSheetId="13">#REF!</definedName>
    <definedName name="gvbersihty1">#REF!</definedName>
    <definedName name="gvbersihty1.25" localSheetId="9">#REF!</definedName>
    <definedName name="gvbersihty1.25" localSheetId="12">#REF!</definedName>
    <definedName name="gvbersihty1.25" localSheetId="13">#REF!</definedName>
    <definedName name="gvbersihty1.25">#REF!</definedName>
    <definedName name="gvbersihty1.5" localSheetId="9">#REF!</definedName>
    <definedName name="gvbersihty1.5" localSheetId="12">#REF!</definedName>
    <definedName name="gvbersihty1.5" localSheetId="13">#REF!</definedName>
    <definedName name="gvbersihty1.5">#REF!</definedName>
    <definedName name="gvbersihty2" localSheetId="9">#REF!</definedName>
    <definedName name="gvbersihty2" localSheetId="12">#REF!</definedName>
    <definedName name="gvbersihty2" localSheetId="13">#REF!</definedName>
    <definedName name="gvbersihty2">#REF!</definedName>
    <definedName name="gvbersihty2.5" localSheetId="9">#REF!</definedName>
    <definedName name="gvbersihty2.5" localSheetId="12">#REF!</definedName>
    <definedName name="gvbersihty2.5" localSheetId="13">#REF!</definedName>
    <definedName name="gvbersihty2.5">#REF!</definedName>
    <definedName name="gvbersihty3" localSheetId="9">#REF!</definedName>
    <definedName name="gvbersihty3" localSheetId="12">#REF!</definedName>
    <definedName name="gvbersihty3" localSheetId="13">#REF!</definedName>
    <definedName name="gvbersihty3">#REF!</definedName>
    <definedName name="gvbersihty4" localSheetId="9">#REF!</definedName>
    <definedName name="gvbersihty4" localSheetId="12">#REF!</definedName>
    <definedName name="gvbersihty4" localSheetId="13">#REF!</definedName>
    <definedName name="gvbersihty4">#REF!</definedName>
    <definedName name="gvd0.5" localSheetId="9">#REF!</definedName>
    <definedName name="gvd0.5" localSheetId="12">#REF!</definedName>
    <definedName name="gvd0.5" localSheetId="13">#REF!</definedName>
    <definedName name="gvd0.5">#REF!</definedName>
    <definedName name="gvd0.75" localSheetId="9">#REF!</definedName>
    <definedName name="gvd0.75" localSheetId="12">#REF!</definedName>
    <definedName name="gvd0.75" localSheetId="13">#REF!</definedName>
    <definedName name="gvd0.75">#REF!</definedName>
    <definedName name="gvd1.25" localSheetId="9">#REF!</definedName>
    <definedName name="gvd1.25" localSheetId="12">#REF!</definedName>
    <definedName name="gvd1.25" localSheetId="13">#REF!</definedName>
    <definedName name="gvd1.25">#REF!</definedName>
    <definedName name="gvd1.5" localSheetId="9">#REF!</definedName>
    <definedName name="gvd1.5" localSheetId="12">#REF!</definedName>
    <definedName name="gvd1.5" localSheetId="13">#REF!</definedName>
    <definedName name="gvd1.5">#REF!</definedName>
    <definedName name="gvd2.5" localSheetId="9">#REF!</definedName>
    <definedName name="gvd2.5" localSheetId="12">#REF!</definedName>
    <definedName name="gvd2.5" localSheetId="13">#REF!</definedName>
    <definedName name="gvd2.5">#REF!</definedName>
    <definedName name="gvhydrant0.5" localSheetId="9">#REF!</definedName>
    <definedName name="gvhydrant0.5" localSheetId="12">#REF!</definedName>
    <definedName name="gvhydrant0.5" localSheetId="13">#REF!</definedName>
    <definedName name="gvhydrant0.5">#REF!</definedName>
    <definedName name="gvhydrant0.75" localSheetId="9">#REF!</definedName>
    <definedName name="gvhydrant0.75" localSheetId="12">#REF!</definedName>
    <definedName name="gvhydrant0.75" localSheetId="13">#REF!</definedName>
    <definedName name="gvhydrant0.75">#REF!</definedName>
    <definedName name="gvhydrant1" localSheetId="9">#REF!</definedName>
    <definedName name="gvhydrant1" localSheetId="12">#REF!</definedName>
    <definedName name="gvhydrant1" localSheetId="13">#REF!</definedName>
    <definedName name="gvhydrant1">#REF!</definedName>
    <definedName name="gvhydrant1.25" localSheetId="9">#REF!</definedName>
    <definedName name="gvhydrant1.25" localSheetId="12">#REF!</definedName>
    <definedName name="gvhydrant1.25" localSheetId="13">#REF!</definedName>
    <definedName name="gvhydrant1.25">#REF!</definedName>
    <definedName name="gvhydrant1.5" localSheetId="9">#REF!</definedName>
    <definedName name="gvhydrant1.5" localSheetId="12">#REF!</definedName>
    <definedName name="gvhydrant1.5" localSheetId="13">#REF!</definedName>
    <definedName name="gvhydrant1.5">#REF!</definedName>
    <definedName name="gvhydrant10ktoyo0.5">#REF!</definedName>
    <definedName name="gvhydrant10ktoyo0.75">#REF!</definedName>
    <definedName name="gvhydrant10ktoyo1">#REF!</definedName>
    <definedName name="gvhydrant10ktoyo1.25">#REF!</definedName>
    <definedName name="gvhydrant10ktoyo1.5">#REF!</definedName>
    <definedName name="gvhydrant10ktoyo10">#REF!</definedName>
    <definedName name="gvhydrant10ktoyo12">#REF!</definedName>
    <definedName name="gvhydrant10ktoyo2">#REF!</definedName>
    <definedName name="gvhydrant10ktoyo2.5">#REF!</definedName>
    <definedName name="gvhydrant10ktoyo3">#REF!</definedName>
    <definedName name="gvhydrant10ktoyo4">#REF!</definedName>
    <definedName name="gvhydrant10ktoyo5">#REF!</definedName>
    <definedName name="gvhydrant10ktoyo6">#REF!</definedName>
    <definedName name="gvhydrant10ktoyo8">#REF!</definedName>
    <definedName name="gvhydrant2" localSheetId="9">#REF!</definedName>
    <definedName name="gvhydrant2" localSheetId="12">#REF!</definedName>
    <definedName name="gvhydrant2" localSheetId="13">#REF!</definedName>
    <definedName name="gvhydrant2">#REF!</definedName>
    <definedName name="gvhydrant2.5" localSheetId="9">#REF!</definedName>
    <definedName name="gvhydrant2.5" localSheetId="12">#REF!</definedName>
    <definedName name="gvhydrant2.5" localSheetId="13">#REF!</definedName>
    <definedName name="gvhydrant2.5">#REF!</definedName>
    <definedName name="gvhydrant3" localSheetId="9">#REF!</definedName>
    <definedName name="gvhydrant3" localSheetId="12">#REF!</definedName>
    <definedName name="gvhydrant3" localSheetId="13">#REF!</definedName>
    <definedName name="gvhydrant3">#REF!</definedName>
    <definedName name="gvhydrant4" localSheetId="9">#REF!</definedName>
    <definedName name="gvhydrant4" localSheetId="12">#REF!</definedName>
    <definedName name="gvhydrant4" localSheetId="13">#REF!</definedName>
    <definedName name="gvhydrant4">#REF!</definedName>
    <definedName name="gvhydrant5" localSheetId="9">#REF!</definedName>
    <definedName name="gvhydrant5" localSheetId="12">#REF!</definedName>
    <definedName name="gvhydrant5" localSheetId="13">#REF!</definedName>
    <definedName name="gvhydrant5">#REF!</definedName>
    <definedName name="gvhydrant6" localSheetId="9">#REF!</definedName>
    <definedName name="gvhydrant6" localSheetId="12">#REF!</definedName>
    <definedName name="gvhydrant6" localSheetId="13">#REF!</definedName>
    <definedName name="gvhydrant6">#REF!</definedName>
    <definedName name="gvhydrant8" localSheetId="9">#REF!</definedName>
    <definedName name="gvhydrant8" localSheetId="12">#REF!</definedName>
    <definedName name="gvhydrant8" localSheetId="13">#REF!</definedName>
    <definedName name="gvhydrant8">#REF!</definedName>
    <definedName name="gvhydrantkitz0.5" localSheetId="9">#REF!</definedName>
    <definedName name="gvhydrantkitz0.5" localSheetId="12">#REF!</definedName>
    <definedName name="gvhydrantkitz0.5" localSheetId="13">#REF!</definedName>
    <definedName name="gvhydrantkitz0.5">#REF!</definedName>
    <definedName name="gvhydrantkitz0.75" localSheetId="9">#REF!</definedName>
    <definedName name="gvhydrantkitz0.75" localSheetId="12">#REF!</definedName>
    <definedName name="gvhydrantkitz0.75" localSheetId="13">#REF!</definedName>
    <definedName name="gvhydrantkitz0.75">#REF!</definedName>
    <definedName name="gvhydrantkitz1" localSheetId="9">#REF!</definedName>
    <definedName name="gvhydrantkitz1" localSheetId="12">#REF!</definedName>
    <definedName name="gvhydrantkitz1" localSheetId="13">#REF!</definedName>
    <definedName name="gvhydrantkitz1">#REF!</definedName>
    <definedName name="gvhydrantkitz1.25" localSheetId="9">#REF!</definedName>
    <definedName name="gvhydrantkitz1.25" localSheetId="12">#REF!</definedName>
    <definedName name="gvhydrantkitz1.25" localSheetId="13">#REF!</definedName>
    <definedName name="gvhydrantkitz1.25">#REF!</definedName>
    <definedName name="gvhydrantkitz1.5" localSheetId="9">#REF!</definedName>
    <definedName name="gvhydrantkitz1.5" localSheetId="12">#REF!</definedName>
    <definedName name="gvhydrantkitz1.5" localSheetId="13">#REF!</definedName>
    <definedName name="gvhydrantkitz1.5">#REF!</definedName>
    <definedName name="gvhydrantkitz10">#REF!</definedName>
    <definedName name="gvhydrantkitz12">#REF!</definedName>
    <definedName name="gvhydrantkitz2" localSheetId="9">#REF!</definedName>
    <definedName name="gvhydrantkitz2" localSheetId="12">#REF!</definedName>
    <definedName name="gvhydrantkitz2" localSheetId="13">#REF!</definedName>
    <definedName name="gvhydrantkitz2">#REF!</definedName>
    <definedName name="gvhydrantkitz2.5" localSheetId="9">#REF!</definedName>
    <definedName name="gvhydrantkitz2.5" localSheetId="12">#REF!</definedName>
    <definedName name="gvhydrantkitz2.5" localSheetId="13">#REF!</definedName>
    <definedName name="gvhydrantkitz2.5">#REF!</definedName>
    <definedName name="gvhydrantkitz3" localSheetId="9">#REF!</definedName>
    <definedName name="gvhydrantkitz3" localSheetId="12">#REF!</definedName>
    <definedName name="gvhydrantkitz3" localSheetId="13">#REF!</definedName>
    <definedName name="gvhydrantkitz3">#REF!</definedName>
    <definedName name="gvhydrantkitz4" localSheetId="9">#REF!</definedName>
    <definedName name="gvhydrantkitz4" localSheetId="12">#REF!</definedName>
    <definedName name="gvhydrantkitz4" localSheetId="13">#REF!</definedName>
    <definedName name="gvhydrantkitz4">#REF!</definedName>
    <definedName name="gvhydrantkitz5" localSheetId="9">#REF!</definedName>
    <definedName name="gvhydrantkitz5" localSheetId="12">#REF!</definedName>
    <definedName name="gvhydrantkitz5" localSheetId="13">#REF!</definedName>
    <definedName name="gvhydrantkitz5">#REF!</definedName>
    <definedName name="gvhydrantkitz6" localSheetId="9">#REF!</definedName>
    <definedName name="gvhydrantkitz6" localSheetId="12">#REF!</definedName>
    <definedName name="gvhydrantkitz6" localSheetId="13">#REF!</definedName>
    <definedName name="gvhydrantkitz6">#REF!</definedName>
    <definedName name="gvhydrantkitz8" localSheetId="9">#REF!</definedName>
    <definedName name="gvhydrantkitz8" localSheetId="12">#REF!</definedName>
    <definedName name="gvhydrantkitz8" localSheetId="13">#REF!</definedName>
    <definedName name="gvhydrantkitz8">#REF!</definedName>
    <definedName name="gvhydranty0.5" localSheetId="9">#REF!</definedName>
    <definedName name="gvhydranty0.5" localSheetId="12">#REF!</definedName>
    <definedName name="gvhydranty0.5" localSheetId="13">#REF!</definedName>
    <definedName name="gvhydranty0.5">#REF!</definedName>
    <definedName name="gvhydranty0.75" localSheetId="9">#REF!</definedName>
    <definedName name="gvhydranty0.75" localSheetId="12">#REF!</definedName>
    <definedName name="gvhydranty0.75" localSheetId="13">#REF!</definedName>
    <definedName name="gvhydranty0.75">#REF!</definedName>
    <definedName name="gvhydranty1" localSheetId="9">#REF!</definedName>
    <definedName name="gvhydranty1" localSheetId="12">#REF!</definedName>
    <definedName name="gvhydranty1" localSheetId="13">#REF!</definedName>
    <definedName name="gvhydranty1">#REF!</definedName>
    <definedName name="gvhydranty1.25" localSheetId="9">#REF!</definedName>
    <definedName name="gvhydranty1.25" localSheetId="12">#REF!</definedName>
    <definedName name="gvhydranty1.25" localSheetId="13">#REF!</definedName>
    <definedName name="gvhydranty1.25">#REF!</definedName>
    <definedName name="gvhydranty1.5" localSheetId="9">#REF!</definedName>
    <definedName name="gvhydranty1.5" localSheetId="12">#REF!</definedName>
    <definedName name="gvhydranty1.5" localSheetId="13">#REF!</definedName>
    <definedName name="gvhydranty1.5">#REF!</definedName>
    <definedName name="gvhydranty10" localSheetId="9">#REF!</definedName>
    <definedName name="gvhydranty10" localSheetId="12">#REF!</definedName>
    <definedName name="gvhydranty10" localSheetId="13">#REF!</definedName>
    <definedName name="gvhydranty10">#REF!</definedName>
    <definedName name="gvhydranty12" localSheetId="9">#REF!</definedName>
    <definedName name="gvhydranty12" localSheetId="12">#REF!</definedName>
    <definedName name="gvhydranty12" localSheetId="13">#REF!</definedName>
    <definedName name="gvhydranty12">#REF!</definedName>
    <definedName name="gvhydranty2" localSheetId="9">#REF!</definedName>
    <definedName name="gvhydranty2" localSheetId="12">#REF!</definedName>
    <definedName name="gvhydranty2" localSheetId="13">#REF!</definedName>
    <definedName name="gvhydranty2">#REF!</definedName>
    <definedName name="gvhydranty2.5" localSheetId="9">#REF!</definedName>
    <definedName name="gvhydranty2.5" localSheetId="12">#REF!</definedName>
    <definedName name="gvhydranty2.5" localSheetId="13">#REF!</definedName>
    <definedName name="gvhydranty2.5">#REF!</definedName>
    <definedName name="gvhydranty3" localSheetId="9">#REF!</definedName>
    <definedName name="gvhydranty3" localSheetId="12">#REF!</definedName>
    <definedName name="gvhydranty3" localSheetId="13">#REF!</definedName>
    <definedName name="gvhydranty3">#REF!</definedName>
    <definedName name="gvhydranty4" localSheetId="9">#REF!</definedName>
    <definedName name="gvhydranty4" localSheetId="12">#REF!</definedName>
    <definedName name="gvhydranty4" localSheetId="13">#REF!</definedName>
    <definedName name="gvhydranty4">#REF!</definedName>
    <definedName name="gvhydranty5" localSheetId="9">#REF!</definedName>
    <definedName name="gvhydranty5" localSheetId="12">#REF!</definedName>
    <definedName name="gvhydranty5" localSheetId="13">#REF!</definedName>
    <definedName name="gvhydranty5">#REF!</definedName>
    <definedName name="gvhydranty6" localSheetId="9">#REF!</definedName>
    <definedName name="gvhydranty6" localSheetId="12">#REF!</definedName>
    <definedName name="gvhydranty6" localSheetId="13">#REF!</definedName>
    <definedName name="gvhydranty6">#REF!</definedName>
    <definedName name="gvhydranty8" localSheetId="9">#REF!</definedName>
    <definedName name="gvhydranty8" localSheetId="12">#REF!</definedName>
    <definedName name="gvhydranty8" localSheetId="13">#REF!</definedName>
    <definedName name="gvhydranty8">#REF!</definedName>
    <definedName name="gvkitz16k1.5">#REF!</definedName>
    <definedName name="gvkitz16k10">#REF!</definedName>
    <definedName name="gvkitz16k12">#REF!</definedName>
    <definedName name="gvkitz16k2">#REF!</definedName>
    <definedName name="gvkitz16k2.5">#REF!</definedName>
    <definedName name="gvkitz16k3">#REF!</definedName>
    <definedName name="gvkitz16k4">#REF!</definedName>
    <definedName name="gvkitz16k5">#REF!</definedName>
    <definedName name="gvkitz16k6">#REF!</definedName>
    <definedName name="gvkitz16k8">#REF!</definedName>
    <definedName name="gvkz16k1.5">#REF!</definedName>
    <definedName name="gvlam" localSheetId="9">#REF!</definedName>
    <definedName name="gvlam" localSheetId="12">#REF!</definedName>
    <definedName name="gvlam" localSheetId="13">#REF!</definedName>
    <definedName name="gvlam">#REF!</definedName>
    <definedName name="gw_Rebar_ratio" localSheetId="9">#REF!</definedName>
    <definedName name="gw_Rebar_ratio" localSheetId="12">#REF!</definedName>
    <definedName name="gw_Rebar_ratio" localSheetId="13">#REF!</definedName>
    <definedName name="gw_Rebar_ratio">#REF!</definedName>
    <definedName name="gyp9_6">#REF!</definedName>
    <definedName name="Gypsm">#REF!</definedName>
    <definedName name="gypsum" localSheetId="9">#REF!</definedName>
    <definedName name="gypsum" localSheetId="12">#REF!</definedName>
    <definedName name="gypsum" localSheetId="13">#REF!</definedName>
    <definedName name="gypsum">#REF!</definedName>
    <definedName name="gypsum.9" localSheetId="9">#REF!</definedName>
    <definedName name="gypsum.9" localSheetId="12">#REF!</definedName>
    <definedName name="gypsum.9" localSheetId="13">#REF!</definedName>
    <definedName name="gypsum.9">#REF!</definedName>
    <definedName name="gypsum.prf" localSheetId="9">#REF!</definedName>
    <definedName name="gypsum.prf" localSheetId="12">#REF!</definedName>
    <definedName name="gypsum.prf" localSheetId="13">#REF!</definedName>
    <definedName name="gypsum.prf">#REF!</definedName>
    <definedName name="gypsum_1">#REF!</definedName>
    <definedName name="gypsum_board_9mm" localSheetId="9">#REF!</definedName>
    <definedName name="gypsum_board_9mm" localSheetId="12">#REF!</definedName>
    <definedName name="gypsum_board_9mm" localSheetId="13">#REF!</definedName>
    <definedName name="gypsum_board_9mm">#REF!</definedName>
    <definedName name="h" localSheetId="9">#REF!</definedName>
    <definedName name="h" localSheetId="12">#REF!</definedName>
    <definedName name="h" localSheetId="14">#REF!</definedName>
    <definedName name="h" localSheetId="11">#REF!</definedName>
    <definedName name="h" localSheetId="10">#REF!</definedName>
    <definedName name="h" localSheetId="7">#REF!</definedName>
    <definedName name="h" localSheetId="8">#REF!</definedName>
    <definedName name="h" localSheetId="13">#REF!</definedName>
    <definedName name="h">#REF!</definedName>
    <definedName name="H.2Bs" localSheetId="9">#REF!</definedName>
    <definedName name="H.2Bs" localSheetId="12">#REF!</definedName>
    <definedName name="H.2Bs" localSheetId="13">#REF!</definedName>
    <definedName name="H.2Bs">#REF!</definedName>
    <definedName name="H.2m" localSheetId="9">#REF!</definedName>
    <definedName name="H.2m" localSheetId="12">#REF!</definedName>
    <definedName name="H.2m" localSheetId="13">#REF!</definedName>
    <definedName name="H.2m">#REF!</definedName>
    <definedName name="H.2n" localSheetId="9">#REF!</definedName>
    <definedName name="H.2n" localSheetId="12">#REF!</definedName>
    <definedName name="H.2n" localSheetId="13">#REF!</definedName>
    <definedName name="H.2n">#REF!</definedName>
    <definedName name="H.2s." localSheetId="9">#REF!</definedName>
    <definedName name="H.2s." localSheetId="12">#REF!</definedName>
    <definedName name="H.2s." localSheetId="13">#REF!</definedName>
    <definedName name="H.2s.">#REF!</definedName>
    <definedName name="H.2Sp." localSheetId="9">#REF!</definedName>
    <definedName name="H.2Sp." localSheetId="12">#REF!</definedName>
    <definedName name="H.2Sp." localSheetId="13">#REF!</definedName>
    <definedName name="H.2Sp.">#REF!</definedName>
    <definedName name="h.keptukang" localSheetId="9">#REF!</definedName>
    <definedName name="h.keptukang" localSheetId="12">#REF!</definedName>
    <definedName name="h.keptukang" localSheetId="14">#REF!</definedName>
    <definedName name="h.keptukang" localSheetId="11">#REF!</definedName>
    <definedName name="h.keptukang" localSheetId="10">#REF!</definedName>
    <definedName name="h.keptukang" localSheetId="7">#REF!</definedName>
    <definedName name="h.keptukang" localSheetId="8">#REF!</definedName>
    <definedName name="h.keptukang" localSheetId="13">#REF!</definedName>
    <definedName name="h.keptukang">#REF!</definedName>
    <definedName name="h.mandor" localSheetId="9">#REF!</definedName>
    <definedName name="h.mandor" localSheetId="12">#REF!</definedName>
    <definedName name="h.mandor" localSheetId="14">#REF!</definedName>
    <definedName name="h.mandor" localSheetId="11">#REF!</definedName>
    <definedName name="h.mandor" localSheetId="10">#REF!</definedName>
    <definedName name="h.mandor" localSheetId="7">#REF!</definedName>
    <definedName name="h.mandor" localSheetId="8">#REF!</definedName>
    <definedName name="h.mandor" localSheetId="13">#REF!</definedName>
    <definedName name="h.mandor">#REF!</definedName>
    <definedName name="h.pekerja" localSheetId="9">#REF!</definedName>
    <definedName name="h.pekerja" localSheetId="12">#REF!</definedName>
    <definedName name="h.pekerja" localSheetId="14">#REF!</definedName>
    <definedName name="h.pekerja" localSheetId="11">#REF!</definedName>
    <definedName name="h.pekerja" localSheetId="10">#REF!</definedName>
    <definedName name="h.pekerja" localSheetId="7">#REF!</definedName>
    <definedName name="h.pekerja" localSheetId="8">#REF!</definedName>
    <definedName name="h.pekerja" localSheetId="13">#REF!</definedName>
    <definedName name="h.pekerja">#REF!</definedName>
    <definedName name="h.satuan">#REF!</definedName>
    <definedName name="H.SPEK15.B" localSheetId="9">#REF!</definedName>
    <definedName name="H.SPEK15.B" localSheetId="12">#REF!</definedName>
    <definedName name="H.SPEK15.B" localSheetId="13">#REF!</definedName>
    <definedName name="H.SPEK15.B">#REF!</definedName>
    <definedName name="H.SPEK15.T" localSheetId="9">#REF!</definedName>
    <definedName name="H.SPEK15.T" localSheetId="12">#REF!</definedName>
    <definedName name="H.SPEK15.T" localSheetId="13">#REF!</definedName>
    <definedName name="H.SPEK15.T">#REF!</definedName>
    <definedName name="H.SPEK25.T" localSheetId="9">#REF!</definedName>
    <definedName name="H.SPEK25.T" localSheetId="12">#REF!</definedName>
    <definedName name="H.SPEK25.T" localSheetId="13">#REF!</definedName>
    <definedName name="H.SPEK25.T">#REF!</definedName>
    <definedName name="h.tukang" localSheetId="9">#REF!</definedName>
    <definedName name="h.tukang" localSheetId="12">#REF!</definedName>
    <definedName name="h.tukang" localSheetId="14">#REF!</definedName>
    <definedName name="h.tukang" localSheetId="11">#REF!</definedName>
    <definedName name="h.tukang" localSheetId="10">#REF!</definedName>
    <definedName name="h.tukang" localSheetId="7">#REF!</definedName>
    <definedName name="h.tukang" localSheetId="8">#REF!</definedName>
    <definedName name="h.tukang" localSheetId="13">#REF!</definedName>
    <definedName name="h.tukang">#REF!</definedName>
    <definedName name="h_4040" localSheetId="9">#REF!</definedName>
    <definedName name="h_4040" localSheetId="12">#REF!</definedName>
    <definedName name="h_4040" localSheetId="13">#REF!</definedName>
    <definedName name="h_4040">#REF!</definedName>
    <definedName name="h_40u">#REF!</definedName>
    <definedName name="h_60">#REF!</definedName>
    <definedName name="h_bambu">#REF!</definedName>
    <definedName name="H_Bata_Merah">#REF!</definedName>
    <definedName name="h_batako_kapur">#REF!</definedName>
    <definedName name="h_batu_bata">#REF!</definedName>
    <definedName name="H_Batu_Belah">#REF!</definedName>
    <definedName name="h_batu_kali">#REF!</definedName>
    <definedName name="h_batu_seplit">#REF!</definedName>
    <definedName name="h_baut12">#REF!</definedName>
    <definedName name="h_benang_rami">#REF!</definedName>
    <definedName name="h_bendrad">#REF!</definedName>
    <definedName name="H_Besi_Beton">#REF!</definedName>
    <definedName name="h_besi_kanal_C">#REF!</definedName>
    <definedName name="h_besi_polos">#REF!</definedName>
    <definedName name="H_Besi_Profil_Plat">#REF!</definedName>
    <definedName name="h_besi_siku">#REF!</definedName>
    <definedName name="h_besi_ulir">#REF!</definedName>
    <definedName name="h_besi_WF">#REF!</definedName>
    <definedName name="h_beton_rm_k175">#REF!</definedName>
    <definedName name="h_beton_rm_k225">#REF!</definedName>
    <definedName name="h_beton_rm_k250">#REF!</definedName>
    <definedName name="h_beton_rm_k275">#REF!</definedName>
    <definedName name="h_beton_rm_k300">#REF!</definedName>
    <definedName name="h_beton_rm_k350">#REF!</definedName>
    <definedName name="h_catgenteng_mowilex">#REF!</definedName>
    <definedName name="h_conbex100">#REF!</definedName>
    <definedName name="h_kaso_borneo">#REF!</definedName>
    <definedName name="h_kaso_kamper_singkil">#REF!</definedName>
    <definedName name="H_Kawat_Beton">#REF!</definedName>
    <definedName name="h_kawat_las">#REF!</definedName>
    <definedName name="H_Kayu_Bekisting">#REF!</definedName>
    <definedName name="H_Kayu_Stoot">#REF!</definedName>
    <definedName name="H_Kep_Tukang">#REF!</definedName>
    <definedName name="H_Mandor">#REF!</definedName>
    <definedName name="h_matabor">#REF!</definedName>
    <definedName name="h_matagerinda">#REF!</definedName>
    <definedName name="h_minipile28">#REF!</definedName>
    <definedName name="h_minipile32">#REF!</definedName>
    <definedName name="H_MOB">#REF!</definedName>
    <definedName name="h_oksigen">#REF!</definedName>
    <definedName name="h_paku">#REF!</definedName>
    <definedName name="h_paku10_12">#REF!</definedName>
    <definedName name="h_papan_borneo">#REF!</definedName>
    <definedName name="H_Pasir_Beton">#REF!</definedName>
    <definedName name="h_pasir_extrabeton">#REF!</definedName>
    <definedName name="H_Pasir_Pasang">#REF!</definedName>
    <definedName name="H_Pasir_Urug">#REF!</definedName>
    <definedName name="h_pasirpasang">#REF!</definedName>
    <definedName name="h_pasirurug">#REF!</definedName>
    <definedName name="H_Pekerja">#REF!</definedName>
    <definedName name="H_Pipa_GI_dia._4__untuk_selubung">#REF!</definedName>
    <definedName name="H_PipaGI_15">#REF!</definedName>
    <definedName name="h_semenpc">#REF!</definedName>
    <definedName name="h_sirtu_gali">#REF!</definedName>
    <definedName name="h_splicejoint30x30">#REF!</definedName>
    <definedName name="h_splicejoint35x35">#REF!</definedName>
    <definedName name="h_splicejoint40x40">#REF!</definedName>
    <definedName name="h_splicejoint45x45">#REF!</definedName>
    <definedName name="h_splicejoint50x50">#REF!</definedName>
    <definedName name="H_Split">#REF!</definedName>
    <definedName name="h_spunpile30x30">#REF!</definedName>
    <definedName name="h_spunpile35x35">#REF!</definedName>
    <definedName name="h_spunpile40x40">#REF!</definedName>
    <definedName name="h_spunpile45x45">#REF!</definedName>
    <definedName name="h_spunpile50x50">#REF!</definedName>
    <definedName name="h_spunpile60x60">#REF!</definedName>
    <definedName name="h_squarepile20x20">#REF!</definedName>
    <definedName name="h_squarepile20x20JIP">#REF!</definedName>
    <definedName name="h_squarepile25x25">#REF!</definedName>
    <definedName name="h_squarepile30x30HH">#REF!</definedName>
    <definedName name="h_squarepile35x35HH">#REF!</definedName>
    <definedName name="h_squarepile40x40HH">#REF!</definedName>
    <definedName name="h_squarepile45x45HH">#REF!</definedName>
    <definedName name="h_squarepile50x50HH">#REF!</definedName>
    <definedName name="h_tanah_urug">#REF!</definedName>
    <definedName name="H_Tkg_Batu">#REF!</definedName>
    <definedName name="H_Tkg_Besi">#REF!</definedName>
    <definedName name="H_Tkg_Kayu">#REF!</definedName>
    <definedName name="H_Tkg_Pipa">#REF!</definedName>
    <definedName name="h_triplek_t12">#REF!</definedName>
    <definedName name="h_triplek_t9">#REF!</definedName>
    <definedName name="h_waterproffing_I.CSM">#REF!</definedName>
    <definedName name="h_waterproffing_I.PG">#REF!</definedName>
    <definedName name="h_waterproffing_M.PG">#REF!</definedName>
    <definedName name="H0">#REF!</definedName>
    <definedName name="H285_">#REF!</definedName>
    <definedName name="ha_ember_aduk">#REF!</definedName>
    <definedName name="ha_pacul_aduk">#REF!</definedName>
    <definedName name="ha_pengki">#REF!</definedName>
    <definedName name="ha_sekop">#REF!</definedName>
    <definedName name="ha_timbrisan_tanah">#REF!</definedName>
    <definedName name="hab">#REF!</definedName>
    <definedName name="habantu">#REF!</definedName>
    <definedName name="hadi">#REF!</definedName>
    <definedName name="hagis">#REF!</definedName>
    <definedName name="HAGO" localSheetId="9">#REF!</definedName>
    <definedName name="HAGO" localSheetId="12">#REF!</definedName>
    <definedName name="HAGO" localSheetId="14">#REF!</definedName>
    <definedName name="HAGO" localSheetId="11">#REF!</definedName>
    <definedName name="HAGO" localSheetId="10">#REF!</definedName>
    <definedName name="HAGO" localSheetId="7">#REF!</definedName>
    <definedName name="HAGO" localSheetId="8">#REF!</definedName>
    <definedName name="HAGO" localSheetId="13">#REF!</definedName>
    <definedName name="HAGO">#REF!</definedName>
    <definedName name="haha">#N/A</definedName>
    <definedName name="HAIII">#N/A</definedName>
    <definedName name="HAJIME" localSheetId="9">#REF!</definedName>
    <definedName name="HAJIME" localSheetId="12">#REF!</definedName>
    <definedName name="HAJIME" localSheetId="13">#REF!</definedName>
    <definedName name="HAJIME">#REF!</definedName>
    <definedName name="hakangin" localSheetId="9">#REF!</definedName>
    <definedName name="hakangin" localSheetId="12">#REF!</definedName>
    <definedName name="hakangin" localSheetId="13">#REF!</definedName>
    <definedName name="hakangin">#REF!</definedName>
    <definedName name="hakangin_1">#REF!</definedName>
    <definedName name="hakatk">#REF!</definedName>
    <definedName name="hakbs">#REF!</definedName>
    <definedName name="Halaman">#REF!</definedName>
    <definedName name="hammer">#REF!</definedName>
    <definedName name="HANCUR">#REF!</definedName>
    <definedName name="hand">#REF!</definedName>
    <definedName name="handcompactor" localSheetId="9">#REF!</definedName>
    <definedName name="handcompactor" localSheetId="12">#REF!</definedName>
    <definedName name="handcompactor" localSheetId="13">#REF!</definedName>
    <definedName name="handcompactor">#REF!</definedName>
    <definedName name="handle">#REF!</definedName>
    <definedName name="handle_1">#REF!</definedName>
    <definedName name="handrail">#REF!</definedName>
    <definedName name="hanger.C" localSheetId="9">#REF!</definedName>
    <definedName name="hanger.C" localSheetId="12">#REF!</definedName>
    <definedName name="hanger.C" localSheetId="13">#REF!</definedName>
    <definedName name="hanger.C">#REF!</definedName>
    <definedName name="hantru">#REF!</definedName>
    <definedName name="HANTU">#REF!</definedName>
    <definedName name="HANTU\">#REF!</definedName>
    <definedName name="HANUT">#REF!</definedName>
    <definedName name="HAPUS" localSheetId="9">#REF!</definedName>
    <definedName name="HAPUS" localSheetId="12">#REF!</definedName>
    <definedName name="HAPUS" localSheetId="13">#REF!</definedName>
    <definedName name="HAPUS">#REF!</definedName>
    <definedName name="hard" localSheetId="9">#REF!</definedName>
    <definedName name="hard" localSheetId="12">#REF!</definedName>
    <definedName name="hard" localSheetId="13">#REF!</definedName>
    <definedName name="hard">#REF!</definedName>
    <definedName name="HARGA" localSheetId="9">#REF!</definedName>
    <definedName name="HARGA" localSheetId="12">#REF!</definedName>
    <definedName name="HARGA" localSheetId="14">#REF!</definedName>
    <definedName name="HARGA" localSheetId="11">#REF!</definedName>
    <definedName name="HARGA" localSheetId="10">#REF!</definedName>
    <definedName name="HARGA" localSheetId="7">#REF!</definedName>
    <definedName name="HARGA" localSheetId="8">#REF!</definedName>
    <definedName name="HARGA" localSheetId="13">#REF!</definedName>
    <definedName name="HARGA">#REF!</definedName>
    <definedName name="HARGA_ALAT">#REF!</definedName>
    <definedName name="harga_baru" localSheetId="9">#REF!</definedName>
    <definedName name="harga_baru" localSheetId="12">#REF!</definedName>
    <definedName name="harga_baru" localSheetId="13">#REF!</definedName>
    <definedName name="harga_baru">#REF!</definedName>
    <definedName name="HARGA_JADI">#REF!</definedName>
    <definedName name="harga_pipa" localSheetId="9">#REF!</definedName>
    <definedName name="harga_pipa" localSheetId="12">#REF!</definedName>
    <definedName name="harga_pipa" localSheetId="13">#REF!</definedName>
    <definedName name="harga_pipa">#REF!</definedName>
    <definedName name="Harga_Satuan" localSheetId="9">#REF!</definedName>
    <definedName name="Harga_Satuan" localSheetId="12">#REF!</definedName>
    <definedName name="Harga_Satuan" localSheetId="14">#REF!</definedName>
    <definedName name="Harga_Satuan" localSheetId="11">#REF!</definedName>
    <definedName name="Harga_Satuan" localSheetId="10">#REF!</definedName>
    <definedName name="Harga_Satuan" localSheetId="7">#REF!</definedName>
    <definedName name="Harga_Satuan" localSheetId="8">#REF!</definedName>
    <definedName name="Harga_Satuan" localSheetId="13">#REF!</definedName>
    <definedName name="harga_satuan">#REF!</definedName>
    <definedName name="Harga_Total" localSheetId="9">#REF!</definedName>
    <definedName name="Harga_Total" localSheetId="12">#REF!</definedName>
    <definedName name="Harga_Total" localSheetId="13">#REF!</definedName>
    <definedName name="Harga_Total">#REF!</definedName>
    <definedName name="hargamaterial" localSheetId="9">#REF!</definedName>
    <definedName name="hargamaterial" localSheetId="12">#REF!</definedName>
    <definedName name="hargamaterial" localSheetId="13">#REF!</definedName>
    <definedName name="hargamaterial">#REF!</definedName>
    <definedName name="hargatiket1jalan" localSheetId="9">#REF!</definedName>
    <definedName name="hargatiket1jalan" localSheetId="12">#REF!</definedName>
    <definedName name="hargatiket1jalan" localSheetId="13">#REF!</definedName>
    <definedName name="hargatiket1jalan">#REF!</definedName>
    <definedName name="hari">#REF!</definedName>
    <definedName name="hari_6">#REF!</definedName>
    <definedName name="Hari_Tanggal">#REF!</definedName>
    <definedName name="harian" localSheetId="9">#REF!</definedName>
    <definedName name="harian" localSheetId="12">#REF!</definedName>
    <definedName name="harian" localSheetId="13">#REF!</definedName>
    <definedName name="harian">#REF!</definedName>
    <definedName name="harikerja">#REF!</definedName>
    <definedName name="harmonika">#REF!</definedName>
    <definedName name="harmonika_1">#REF!</definedName>
    <definedName name="HARSAT">#REF!</definedName>
    <definedName name="harsat21">#REF!</definedName>
    <definedName name="has.200">#REF!</definedName>
    <definedName name="hasb">#REF!</definedName>
    <definedName name="HASIL" localSheetId="9">#REF!</definedName>
    <definedName name="HASIL" localSheetId="12">#REF!</definedName>
    <definedName name="HASIL" localSheetId="13">#REF!</definedName>
    <definedName name="HASIL">#REF!</definedName>
    <definedName name="hatb">#REF!</definedName>
    <definedName name="haul">#REF!</definedName>
    <definedName name="hbahan">#REF!</definedName>
    <definedName name="hbb.05">#REF!</definedName>
    <definedName name="hbb.1">#REF!</definedName>
    <definedName name="hbb.10">#REF!</definedName>
    <definedName name="hbb.2">#REF!</definedName>
    <definedName name="hbb.3">#REF!</definedName>
    <definedName name="hbb.5">#REF!</definedName>
    <definedName name="Hbeam" localSheetId="9">#REF!</definedName>
    <definedName name="Hbeam" localSheetId="12">#REF!</definedName>
    <definedName name="Hbeam" localSheetId="13">#REF!</definedName>
    <definedName name="Hbeam">#REF!</definedName>
    <definedName name="hblw">#REF!</definedName>
    <definedName name="hbtb">#REF!</definedName>
    <definedName name="hbtp">#REF!</definedName>
    <definedName name="hbtpb">#REF!</definedName>
    <definedName name="HC100_" localSheetId="9">#REF!</definedName>
    <definedName name="HC100_" localSheetId="12">#REF!</definedName>
    <definedName name="HC100_" localSheetId="13">#REF!</definedName>
    <definedName name="HC100_">#REF!</definedName>
    <definedName name="HC125_" localSheetId="9">#REF!</definedName>
    <definedName name="HC125_" localSheetId="12">#REF!</definedName>
    <definedName name="HC125_" localSheetId="13">#REF!</definedName>
    <definedName name="HC125_">#REF!</definedName>
    <definedName name="HC15_" localSheetId="9">#REF!</definedName>
    <definedName name="HC15_" localSheetId="12">#REF!</definedName>
    <definedName name="HC15_" localSheetId="13">#REF!</definedName>
    <definedName name="HC15_">#REF!</definedName>
    <definedName name="HC150_" localSheetId="9">#REF!</definedName>
    <definedName name="HC150_" localSheetId="12">#REF!</definedName>
    <definedName name="HC150_" localSheetId="13">#REF!</definedName>
    <definedName name="HC150_">#REF!</definedName>
    <definedName name="HC20_" localSheetId="9">#REF!</definedName>
    <definedName name="HC20_" localSheetId="12">#REF!</definedName>
    <definedName name="HC20_" localSheetId="13">#REF!</definedName>
    <definedName name="HC20_">#REF!</definedName>
    <definedName name="HC200_" localSheetId="9">#REF!</definedName>
    <definedName name="HC200_" localSheetId="12">#REF!</definedName>
    <definedName name="HC200_" localSheetId="13">#REF!</definedName>
    <definedName name="HC200_">#REF!</definedName>
    <definedName name="HC25_" localSheetId="9">#REF!</definedName>
    <definedName name="HC25_" localSheetId="12">#REF!</definedName>
    <definedName name="HC25_" localSheetId="13">#REF!</definedName>
    <definedName name="HC25_">#REF!</definedName>
    <definedName name="HC250_" localSheetId="9">#REF!</definedName>
    <definedName name="HC250_" localSheetId="12">#REF!</definedName>
    <definedName name="HC250_" localSheetId="13">#REF!</definedName>
    <definedName name="HC250_">#REF!</definedName>
    <definedName name="HC3_" localSheetId="9">#REF!</definedName>
    <definedName name="HC3_" localSheetId="12">#REF!</definedName>
    <definedName name="HC3_" localSheetId="13">#REF!</definedName>
    <definedName name="HC3_">#REF!</definedName>
    <definedName name="HC32_" localSheetId="9">#REF!</definedName>
    <definedName name="HC32_" localSheetId="12">#REF!</definedName>
    <definedName name="HC32_" localSheetId="13">#REF!</definedName>
    <definedName name="HC32_">#REF!</definedName>
    <definedName name="HC40_" localSheetId="9">#REF!</definedName>
    <definedName name="HC40_" localSheetId="12">#REF!</definedName>
    <definedName name="HC40_" localSheetId="13">#REF!</definedName>
    <definedName name="HC40_">#REF!</definedName>
    <definedName name="HC50_" localSheetId="9">#REF!</definedName>
    <definedName name="HC50_" localSheetId="12">#REF!</definedName>
    <definedName name="HC50_" localSheetId="13">#REF!</definedName>
    <definedName name="HC50_">#REF!</definedName>
    <definedName name="HC65_" localSheetId="9">#REF!</definedName>
    <definedName name="HC65_" localSheetId="12">#REF!</definedName>
    <definedName name="HC65_" localSheetId="13">#REF!</definedName>
    <definedName name="HC65_">#REF!</definedName>
    <definedName name="HC80_" localSheetId="9">#REF!</definedName>
    <definedName name="HC80_" localSheetId="12">#REF!</definedName>
    <definedName name="HC80_" localSheetId="13">#REF!</definedName>
    <definedName name="HC80_">#REF!</definedName>
    <definedName name="hcab">#REF!</definedName>
    <definedName name="hcomp">#REF!</definedName>
    <definedName name="hcs" localSheetId="9">#REF!</definedName>
    <definedName name="hcs" localSheetId="12">#REF!</definedName>
    <definedName name="hcs" localSheetId="13">#REF!</definedName>
    <definedName name="hcs">#REF!</definedName>
    <definedName name="hcslab">#REF!</definedName>
    <definedName name="hcv">#REF!</definedName>
    <definedName name="hd" localSheetId="9">#REF!</definedName>
    <definedName name="hd" localSheetId="12">#REF!</definedName>
    <definedName name="hd" localSheetId="13">#REF!</definedName>
    <definedName name="hd">#REF!</definedName>
    <definedName name="hdljend" localSheetId="9">#REF!</definedName>
    <definedName name="hdljend" localSheetId="12">#REF!</definedName>
    <definedName name="hdljend" localSheetId="13">#REF!</definedName>
    <definedName name="hdljend">#REF!</definedName>
    <definedName name="hdozer">#REF!</definedName>
    <definedName name="HDPE1" localSheetId="9">#REF!</definedName>
    <definedName name="HDPE1" localSheetId="12">#REF!</definedName>
    <definedName name="HDPE1" localSheetId="13">#REF!</definedName>
    <definedName name="HDPE1">#REF!</definedName>
    <definedName name="HDPE1.5" localSheetId="9">#REF!</definedName>
    <definedName name="HDPE1.5" localSheetId="12">#REF!</definedName>
    <definedName name="HDPE1.5" localSheetId="13">#REF!</definedName>
    <definedName name="HDPE1.5">#REF!</definedName>
    <definedName name="HDPE3" localSheetId="9">#REF!</definedName>
    <definedName name="HDPE3" localSheetId="12">#REF!</definedName>
    <definedName name="HDPE3" localSheetId="13">#REF!</definedName>
    <definedName name="HDPE3">#REF!</definedName>
    <definedName name="HDPE4" localSheetId="9">#REF!</definedName>
    <definedName name="HDPE4" localSheetId="12">#REF!</definedName>
    <definedName name="HDPE4" localSheetId="13">#REF!</definedName>
    <definedName name="HDPE4">#REF!</definedName>
    <definedName name="HDPEelbow25" localSheetId="9">#REF!</definedName>
    <definedName name="HDPEelbow25" localSheetId="12">#REF!</definedName>
    <definedName name="HDPEelbow25" localSheetId="13">#REF!</definedName>
    <definedName name="HDPEelbow25">#REF!</definedName>
    <definedName name="HDPEelbw100" localSheetId="9">#REF!</definedName>
    <definedName name="HDPEelbw100" localSheetId="12">#REF!</definedName>
    <definedName name="HDPEelbw100" localSheetId="13">#REF!</definedName>
    <definedName name="HDPEelbw100">#REF!</definedName>
    <definedName name="HDPEelbw25" localSheetId="9">#REF!</definedName>
    <definedName name="HDPEelbw25" localSheetId="12">#REF!</definedName>
    <definedName name="HDPEelbw25" localSheetId="13">#REF!</definedName>
    <definedName name="HDPEelbw25">#REF!</definedName>
    <definedName name="HDPEelbw40" localSheetId="9">#REF!</definedName>
    <definedName name="HDPEelbw40" localSheetId="12">#REF!</definedName>
    <definedName name="HDPEelbw40" localSheetId="13">#REF!</definedName>
    <definedName name="HDPEelbw40">#REF!</definedName>
    <definedName name="HDPEelbw80" localSheetId="9">#REF!</definedName>
    <definedName name="HDPEelbw80" localSheetId="12">#REF!</definedName>
    <definedName name="HDPEelbw80" localSheetId="13">#REF!</definedName>
    <definedName name="HDPEelbw80">#REF!</definedName>
    <definedName name="HDPEelbwupah100" localSheetId="9">#REF!</definedName>
    <definedName name="HDPEelbwupah100" localSheetId="12">#REF!</definedName>
    <definedName name="HDPEelbwupah100" localSheetId="13">#REF!</definedName>
    <definedName name="HDPEelbwupah100">#REF!</definedName>
    <definedName name="HDPEelbwupah25" localSheetId="9">#REF!</definedName>
    <definedName name="HDPEelbwupah25" localSheetId="12">#REF!</definedName>
    <definedName name="HDPEelbwupah25" localSheetId="13">#REF!</definedName>
    <definedName name="HDPEelbwupah25">#REF!</definedName>
    <definedName name="HDPEelbwupah40" localSheetId="9">#REF!</definedName>
    <definedName name="HDPEelbwupah40" localSheetId="12">#REF!</definedName>
    <definedName name="HDPEelbwupah40" localSheetId="13">#REF!</definedName>
    <definedName name="HDPEelbwupah40">#REF!</definedName>
    <definedName name="HDPEelbwupah80" localSheetId="9">#REF!</definedName>
    <definedName name="HDPEelbwupah80" localSheetId="12">#REF!</definedName>
    <definedName name="HDPEelbwupah80" localSheetId="13">#REF!</definedName>
    <definedName name="HDPEelbwupah80">#REF!</definedName>
    <definedName name="HDPEred10080" localSheetId="9">#REF!</definedName>
    <definedName name="HDPEred10080" localSheetId="12">#REF!</definedName>
    <definedName name="HDPEred10080" localSheetId="13">#REF!</definedName>
    <definedName name="HDPEred10080">#REF!</definedName>
    <definedName name="HDPEredupah10080" localSheetId="9">#REF!</definedName>
    <definedName name="HDPEredupah10080" localSheetId="12">#REF!</definedName>
    <definedName name="HDPEredupah10080" localSheetId="13">#REF!</definedName>
    <definedName name="HDPEredupah10080">#REF!</definedName>
    <definedName name="HDPEupah1" localSheetId="9">#REF!</definedName>
    <definedName name="HDPEupah1" localSheetId="12">#REF!</definedName>
    <definedName name="HDPEupah1" localSheetId="13">#REF!</definedName>
    <definedName name="HDPEupah1">#REF!</definedName>
    <definedName name="HDPEupah1.5" localSheetId="9">#REF!</definedName>
    <definedName name="HDPEupah1.5" localSheetId="12">#REF!</definedName>
    <definedName name="HDPEupah1.5" localSheetId="13">#REF!</definedName>
    <definedName name="HDPEupah1.5">#REF!</definedName>
    <definedName name="HDPEupah3" localSheetId="9">#REF!</definedName>
    <definedName name="HDPEupah3" localSheetId="12">#REF!</definedName>
    <definedName name="HDPEupah3" localSheetId="13">#REF!</definedName>
    <definedName name="HDPEupah3">#REF!</definedName>
    <definedName name="HDPEupah4" localSheetId="9">#REF!</definedName>
    <definedName name="HDPEupah4" localSheetId="12">#REF!</definedName>
    <definedName name="HDPEupah4" localSheetId="13">#REF!</definedName>
    <definedName name="HDPEupah4">#REF!</definedName>
    <definedName name="Hdpx5">#REF!</definedName>
    <definedName name="hdt.35">#REF!</definedName>
    <definedName name="hdt.5">#REF!</definedName>
    <definedName name="hdw" localSheetId="9">#REF!</definedName>
    <definedName name="hdw" localSheetId="12">#REF!</definedName>
    <definedName name="hdw" localSheetId="14">#REF!</definedName>
    <definedName name="hdw" localSheetId="11">#REF!</definedName>
    <definedName name="hdw" localSheetId="10">#REF!</definedName>
    <definedName name="hdw" localSheetId="7">#REF!</definedName>
    <definedName name="hdw" localSheetId="8">#REF!</definedName>
    <definedName name="hdw" localSheetId="13">#REF!</definedName>
    <definedName name="hdw">#REF!</definedName>
    <definedName name="hdw_2" localSheetId="9">#REF!</definedName>
    <definedName name="hdw_2" localSheetId="12">#REF!</definedName>
    <definedName name="hdw_2" localSheetId="13">#REF!</definedName>
    <definedName name="hdw_2">#REF!</definedName>
    <definedName name="hdw_3" localSheetId="9">#REF!</definedName>
    <definedName name="hdw_3" localSheetId="12">#REF!</definedName>
    <definedName name="hdw_3" localSheetId="13">#REF!</definedName>
    <definedName name="hdw_3">#REF!</definedName>
    <definedName name="HDY" localSheetId="9">#REF!</definedName>
    <definedName name="HDY" localSheetId="12">#REF!</definedName>
    <definedName name="HDY" localSheetId="13">#REF!</definedName>
    <definedName name="HDY">#REF!</definedName>
    <definedName name="he" localSheetId="9">#REF!</definedName>
    <definedName name="he" localSheetId="12">#REF!</definedName>
    <definedName name="he" localSheetId="13">#REF!</definedName>
    <definedName name="he">#REF!</definedName>
    <definedName name="Heä_soá_laép_xaø_H">1.7</definedName>
    <definedName name="heä_soá_sình_laày" localSheetId="9">#REF!</definedName>
    <definedName name="heä_soá_sình_laày" localSheetId="12">#REF!</definedName>
    <definedName name="heä_soá_sình_laày" localSheetId="13">#REF!</definedName>
    <definedName name="heä_soá_sình_laày">#REF!</definedName>
    <definedName name="Head" localSheetId="9">#REF!</definedName>
    <definedName name="Head" localSheetId="12">#REF!</definedName>
    <definedName name="Head" localSheetId="14">#REF!</definedName>
    <definedName name="Head" localSheetId="11">#REF!</definedName>
    <definedName name="Head" localSheetId="10">#REF!</definedName>
    <definedName name="Head" localSheetId="7">#REF!</definedName>
    <definedName name="Head" localSheetId="8">#REF!</definedName>
    <definedName name="Head" localSheetId="13">#REF!</definedName>
    <definedName name="HEAD">#REF!</definedName>
    <definedName name="Head_6" localSheetId="9">#REF!</definedName>
    <definedName name="Head_6" localSheetId="12">#REF!</definedName>
    <definedName name="Head_6" localSheetId="13">#REF!</definedName>
    <definedName name="Head_6">#REF!</definedName>
    <definedName name="head_sprinkler">#REF!</definedName>
    <definedName name="HEADER" localSheetId="9">#REF!</definedName>
    <definedName name="HEADER" localSheetId="12">#REF!</definedName>
    <definedName name="HEADER" localSheetId="14">#REF!</definedName>
    <definedName name="HEADER" localSheetId="11">#REF!</definedName>
    <definedName name="HEADER" localSheetId="10">#REF!</definedName>
    <definedName name="HEADER" localSheetId="7">#REF!</definedName>
    <definedName name="HEADER" localSheetId="8">#REF!</definedName>
    <definedName name="HEADER" localSheetId="13">#REF!</definedName>
    <definedName name="HEADER">#REF!</definedName>
    <definedName name="Header_Row" localSheetId="9">ROW(#REF!)</definedName>
    <definedName name="Header_Row" localSheetId="12">ROW(#REF!)</definedName>
    <definedName name="Header_Row" localSheetId="13">ROW(#REF!)</definedName>
    <definedName name="Header_Row">ROW(#REF!)</definedName>
    <definedName name="HEADFOOT" localSheetId="9">#REF!</definedName>
    <definedName name="HEADFOOT" localSheetId="12">#REF!</definedName>
    <definedName name="HEADFOOT" localSheetId="14">#REF!</definedName>
    <definedName name="HEADFOOT" localSheetId="11">#REF!</definedName>
    <definedName name="HEADFOOT" localSheetId="10">#REF!</definedName>
    <definedName name="HEADFOOT" localSheetId="7">#REF!</definedName>
    <definedName name="HEADFOOT" localSheetId="8">#REF!</definedName>
    <definedName name="HEADFOOT" localSheetId="13">#REF!</definedName>
    <definedName name="HEADFOOT">#REF!</definedName>
    <definedName name="headshower" localSheetId="9">#REF!</definedName>
    <definedName name="headshower" localSheetId="12">#REF!</definedName>
    <definedName name="headshower" localSheetId="13">#REF!</definedName>
    <definedName name="headshower">#REF!</definedName>
    <definedName name="HEALTH___SAFETY" localSheetId="9">#REF!</definedName>
    <definedName name="HEALTH___SAFETY" localSheetId="12">#REF!</definedName>
    <definedName name="HEALTH___SAFETY" localSheetId="13">#REF!</definedName>
    <definedName name="HEALTH___SAFETY">#REF!</definedName>
    <definedName name="Hello">#N/A</definedName>
    <definedName name="helo">#N/A</definedName>
    <definedName name="hengseljendela">#REF!</definedName>
    <definedName name="hengselpintu">#REF!</definedName>
    <definedName name="HERI">#REF!</definedName>
    <definedName name="hERO">#REF!</definedName>
    <definedName name="hERO_aNADUCT">#REF!</definedName>
    <definedName name="HEXAS" localSheetId="9">#REF!</definedName>
    <definedName name="HEXAS" localSheetId="12">#REF!</definedName>
    <definedName name="HEXAS" localSheetId="13">#REF!</definedName>
    <definedName name="HEXAS">#REF!</definedName>
    <definedName name="hfgf">#REF!</definedName>
    <definedName name="hfghf">#REF!</definedName>
    <definedName name="hggn" localSheetId="9">#REF!</definedName>
    <definedName name="hggn" localSheetId="12">#REF!</definedName>
    <definedName name="hggn" localSheetId="13">#REF!</definedName>
    <definedName name="hggn">#REF!</definedName>
    <definedName name="hgh">#REF!</definedName>
    <definedName name="hgrader">#REF!</definedName>
    <definedName name="hgyt">#REF!</definedName>
    <definedName name="hh">#REF!</definedName>
    <definedName name="HH_02">#REF!</definedName>
    <definedName name="HH15HT">#REF!</definedName>
    <definedName name="HH16HT">#REF!</definedName>
    <definedName name="HH19HT">#REF!</definedName>
    <definedName name="HH20HT">#REF!</definedName>
    <definedName name="hhf" localSheetId="9">#REF!</definedName>
    <definedName name="hhf" localSheetId="12">#REF!</definedName>
    <definedName name="hhf" localSheetId="13">#REF!</definedName>
    <definedName name="hhf">#REF!</definedName>
    <definedName name="HHHGGGG" localSheetId="9">#REF!</definedName>
    <definedName name="HHHGGGG" localSheetId="12">#REF!</definedName>
    <definedName name="HHHGGGG" localSheetId="13">#REF!</definedName>
    <definedName name="HHHGGGG">#REF!</definedName>
    <definedName name="HHHHGGGGG" localSheetId="9">#REF!</definedName>
    <definedName name="HHHHGGGGG" localSheetId="12">#REF!</definedName>
    <definedName name="HHHHGGGGG" localSheetId="13">#REF!</definedName>
    <definedName name="HHHHGGGGG">#REF!</definedName>
    <definedName name="hhhhhh" localSheetId="9">#REF!</definedName>
    <definedName name="hhhhhh" localSheetId="12">#REF!</definedName>
    <definedName name="hhhhhh" localSheetId="13">#REF!</definedName>
    <definedName name="hhhhhh">#REF!</definedName>
    <definedName name="hhhhhhhh" localSheetId="9">#REF!</definedName>
    <definedName name="hhhhhhhh" localSheetId="12">#REF!</definedName>
    <definedName name="hhhhhhhh" localSheetId="13">#REF!</definedName>
    <definedName name="hhhhhhhh">#REF!</definedName>
    <definedName name="hhhhhhhhh">#REF!</definedName>
    <definedName name="HHHKKLH" localSheetId="9">#REF!</definedName>
    <definedName name="HHHKKLH" localSheetId="12">#REF!</definedName>
    <definedName name="HHHKKLH" localSheetId="13">#REF!</definedName>
    <definedName name="HHHKKLH">#REF!</definedName>
    <definedName name="hhrs">#REF!</definedName>
    <definedName name="HI" localSheetId="9">#REF!</definedName>
    <definedName name="HI" localSheetId="12">#REF!</definedName>
    <definedName name="HI" localSheetId="13">#REF!</definedName>
    <definedName name="HI">#REF!</definedName>
    <definedName name="HiddenRows" localSheetId="9" hidden="1">#REF!</definedName>
    <definedName name="HiddenRows" localSheetId="12" hidden="1">#REF!</definedName>
    <definedName name="HiddenRows" localSheetId="13" hidden="1">#REF!</definedName>
    <definedName name="HiddenRows" hidden="1">#REF!</definedName>
    <definedName name="Hidrant" localSheetId="9">#REF!</definedName>
    <definedName name="Hidrant" localSheetId="12">#REF!</definedName>
    <definedName name="Hidrant" localSheetId="13">#REF!</definedName>
    <definedName name="Hidrant">#REF!</definedName>
    <definedName name="hil" localSheetId="9">#REF!</definedName>
    <definedName name="hil" localSheetId="12">#REF!</definedName>
    <definedName name="hil" localSheetId="14">#REF!</definedName>
    <definedName name="hil" localSheetId="11">#REF!</definedName>
    <definedName name="hil" localSheetId="10">#REF!</definedName>
    <definedName name="hil" localSheetId="7">#REF!</definedName>
    <definedName name="hil" localSheetId="8">#REF!</definedName>
    <definedName name="hil" localSheetId="13">#REF!</definedName>
    <definedName name="hil">#REF!</definedName>
    <definedName name="hiliang">#REF!</definedName>
    <definedName name="hinis" localSheetId="9">#REF!</definedName>
    <definedName name="hinis" localSheetId="12">#REF!</definedName>
    <definedName name="hinis" localSheetId="13">#REF!</definedName>
    <definedName name="hinis">#REF!</definedName>
    <definedName name="hit" localSheetId="9">#REF!</definedName>
    <definedName name="hit" localSheetId="12">#REF!</definedName>
    <definedName name="hit" localSheetId="13">#REF!</definedName>
    <definedName name="hit">#REF!</definedName>
    <definedName name="hitung">#REF!</definedName>
    <definedName name="HITUNGAN">#REF!</definedName>
    <definedName name="hitungangkut" localSheetId="9">#REF!</definedName>
    <definedName name="hitungangkut" localSheetId="12">#REF!</definedName>
    <definedName name="hitungangkut" localSheetId="13">#REF!</definedName>
    <definedName name="hitungangkut">#REF!</definedName>
    <definedName name="hj" localSheetId="9">#REF!</definedName>
    <definedName name="hj" localSheetId="12">#REF!</definedName>
    <definedName name="hj" localSheetId="14">#REF!</definedName>
    <definedName name="hj" localSheetId="11">#REF!</definedName>
    <definedName name="hj" localSheetId="10">#REF!</definedName>
    <definedName name="hj" localSheetId="7">#REF!</definedName>
    <definedName name="hj" localSheetId="8">#REF!</definedName>
    <definedName name="hj" localSheetId="13">#REF!</definedName>
    <definedName name="hj">#REF!</definedName>
    <definedName name="HK" localSheetId="9">#REF!</definedName>
    <definedName name="HK" localSheetId="12">#REF!</definedName>
    <definedName name="HK" localSheetId="13">#REF!</definedName>
    <definedName name="HK">#REF!</definedName>
    <definedName name="hkb">#REF!</definedName>
    <definedName name="hkerja">#REF!</definedName>
    <definedName name="hkgb">#REF!</definedName>
    <definedName name="hkh">#REF!</definedName>
    <definedName name="hkhkh" localSheetId="9">#REF!</definedName>
    <definedName name="hkhkh" localSheetId="12">#REF!</definedName>
    <definedName name="hkhkh" localSheetId="13">#REF!</definedName>
    <definedName name="hkhkh">#REF!</definedName>
    <definedName name="hkhkhk" localSheetId="9">#REF!</definedName>
    <definedName name="hkhkhk" localSheetId="12">#REF!</definedName>
    <definedName name="hkhkhk" localSheetId="13">#REF!</definedName>
    <definedName name="hkhkhk">#REF!</definedName>
    <definedName name="hkpb">#REF!</definedName>
    <definedName name="hks">#REF!</definedName>
    <definedName name="hkup">#REF!</definedName>
    <definedName name="HL" localSheetId="9">#REF!</definedName>
    <definedName name="HL" localSheetId="12">#REF!</definedName>
    <definedName name="HL" localSheetId="13">#REF!</definedName>
    <definedName name="HL">#REF!</definedName>
    <definedName name="HM">#REF!</definedName>
    <definedName name="hmg.3r">#REF!</definedName>
    <definedName name="hmgb">#REF!</definedName>
    <definedName name="hmgrk">#REF!</definedName>
    <definedName name="hmgt">#REF!</definedName>
    <definedName name="hmp.182">#REF!</definedName>
    <definedName name="Hmppl">#REF!</definedName>
    <definedName name="hmt">#REF!</definedName>
    <definedName name="HN">#REF!</definedName>
    <definedName name="hnacur">#REF!</definedName>
    <definedName name="hnddryRA230A" localSheetId="9">#REF!</definedName>
    <definedName name="hnddryRA230A" localSheetId="12">#REF!</definedName>
    <definedName name="hnddryRA230A" localSheetId="13">#REF!</definedName>
    <definedName name="hnddryRA230A">#REF!</definedName>
    <definedName name="hnswrTX403SCR" localSheetId="9">#REF!</definedName>
    <definedName name="hnswrTX403SCR" localSheetId="12">#REF!</definedName>
    <definedName name="hnswrTX403SCR" localSheetId="13">#REF!</definedName>
    <definedName name="hnswrTX403SCR">#REF!</definedName>
    <definedName name="HOCHIKI" localSheetId="9">#REF!</definedName>
    <definedName name="HOCHIKI" localSheetId="12">#REF!</definedName>
    <definedName name="HOCHIKI" localSheetId="13">#REF!</definedName>
    <definedName name="HOCHIKI">#REF!</definedName>
    <definedName name="HOK" localSheetId="9">#REF!</definedName>
    <definedName name="HOK" localSheetId="12">#REF!</definedName>
    <definedName name="HOK" localSheetId="13">#REF!</definedName>
    <definedName name="HOK">#REF!</definedName>
    <definedName name="homo30">#REF!</definedName>
    <definedName name="homo3030" localSheetId="9">#REF!</definedName>
    <definedName name="homo3030" localSheetId="12">#REF!</definedName>
    <definedName name="homo3030" localSheetId="13">#REF!</definedName>
    <definedName name="homo3030">#REF!</definedName>
    <definedName name="homo3060" localSheetId="9">#REF!</definedName>
    <definedName name="homo3060" localSheetId="12">#REF!</definedName>
    <definedName name="homo3060" localSheetId="13">#REF!</definedName>
    <definedName name="homo3060">#REF!</definedName>
    <definedName name="homo40" localSheetId="9">#REF!</definedName>
    <definedName name="homo40" localSheetId="12">#REF!</definedName>
    <definedName name="homo40" localSheetId="13">#REF!</definedName>
    <definedName name="homo40">#REF!</definedName>
    <definedName name="homo60">#REF!</definedName>
    <definedName name="homoe" localSheetId="9">#REF!</definedName>
    <definedName name="homoe" localSheetId="12">#REF!</definedName>
    <definedName name="homoe" localSheetId="13">#REF!</definedName>
    <definedName name="homoe">#REF!</definedName>
    <definedName name="homoi" localSheetId="9">#REF!</definedName>
    <definedName name="homoi" localSheetId="12">#REF!</definedName>
    <definedName name="homoi" localSheetId="13">#REF!</definedName>
    <definedName name="homoi">#REF!</definedName>
    <definedName name="homostep3030" localSheetId="9">#REF!</definedName>
    <definedName name="homostep3030" localSheetId="12">#REF!</definedName>
    <definedName name="homostep3030" localSheetId="13">#REF!</definedName>
    <definedName name="homostep3030">#REF!</definedName>
    <definedName name="homostep4040" localSheetId="9">#REF!</definedName>
    <definedName name="homostep4040" localSheetId="12">#REF!</definedName>
    <definedName name="homostep4040" localSheetId="13">#REF!</definedName>
    <definedName name="homostep4040">#REF!</definedName>
    <definedName name="hong">#REF!</definedName>
    <definedName name="hong_6">#REF!</definedName>
    <definedName name="horizontal" localSheetId="9">#REF!</definedName>
    <definedName name="horizontal" localSheetId="12">#REF!</definedName>
    <definedName name="horizontal" localSheetId="13">#REF!</definedName>
    <definedName name="horizontal">#REF!</definedName>
    <definedName name="horrybeam" localSheetId="9">#REF!</definedName>
    <definedName name="horrybeam" localSheetId="12">#REF!</definedName>
    <definedName name="horrybeam" localSheetId="14">#REF!</definedName>
    <definedName name="horrybeam" localSheetId="11">#REF!</definedName>
    <definedName name="horrybeam" localSheetId="10">#REF!</definedName>
    <definedName name="horrybeam" localSheetId="7">#REF!</definedName>
    <definedName name="horrybeam" localSheetId="8">#REF!</definedName>
    <definedName name="horrybeam" localSheetId="13">#REF!</definedName>
    <definedName name="horrybeam">#REF!</definedName>
    <definedName name="HOT">#REF!</definedName>
    <definedName name="HOTASPAL">#REF!</definedName>
    <definedName name="hotel" localSheetId="9">#REF!</definedName>
    <definedName name="hotel" localSheetId="12">#REF!</definedName>
    <definedName name="hotel" localSheetId="13">#REF!</definedName>
    <definedName name="hotel">#REF!</definedName>
    <definedName name="hotmix" localSheetId="9">#REF!</definedName>
    <definedName name="hotmix" localSheetId="12">#REF!</definedName>
    <definedName name="hotmix" localSheetId="14">#REF!</definedName>
    <definedName name="hotmix" localSheetId="11">#REF!</definedName>
    <definedName name="hotmix" localSheetId="10">#REF!</definedName>
    <definedName name="hotmix" localSheetId="7">#REF!</definedName>
    <definedName name="hotmix" localSheetId="8">#REF!</definedName>
    <definedName name="hotmix" localSheetId="13">#REF!</definedName>
    <definedName name="hotmix">#REF!</definedName>
    <definedName name="hotmix.8.1.5" localSheetId="9">#REF!</definedName>
    <definedName name="hotmix.8.1.5" localSheetId="12">#REF!</definedName>
    <definedName name="hotmix.8.1.5" localSheetId="13">#REF!</definedName>
    <definedName name="hotmix.8.1.5">#REF!</definedName>
    <definedName name="hotmix_6">#REF!</definedName>
    <definedName name="hotmix4" localSheetId="9">#REF!</definedName>
    <definedName name="hotmix4" localSheetId="12">#REF!</definedName>
    <definedName name="hotmix4" localSheetId="13">#REF!</definedName>
    <definedName name="hotmix4">#REF!</definedName>
    <definedName name="HP">#REF!</definedName>
    <definedName name="hp_ptgd_30x30_ltr">#REF!</definedName>
    <definedName name="hp_ptgd_40x40_ltr">#REF!</definedName>
    <definedName name="hp_ptgd_50x50_ltr">#REF!</definedName>
    <definedName name="hp_ptgd_60x60_ltr">#REF!</definedName>
    <definedName name="hp_ptgd_70x70_ltr">#REF!</definedName>
    <definedName name="hp_ptgd_80x80_ltr">#REF!</definedName>
    <definedName name="hp_ptglrs_30x30_ltr">#REF!</definedName>
    <definedName name="hp_ptglrs_30x30_ltt">#REF!</definedName>
    <definedName name="hp_ptglrs_40x40_ltr">#REF!</definedName>
    <definedName name="hp_ptglrs_40x40_ltt">#REF!</definedName>
    <definedName name="hp_ptglrs_50x50_ltr">#REF!</definedName>
    <definedName name="hp_ptglrs_50x50_ltt">#REF!</definedName>
    <definedName name="hp_ptglrs_60x60_ltr">#REF!</definedName>
    <definedName name="hp_ptglrs_60x60_ltt">#REF!</definedName>
    <definedName name="hp_ptglrs_70x70_ltr">#REF!</definedName>
    <definedName name="hp_ptglrs_70x70_ltt">#REF!</definedName>
    <definedName name="hp_ptglrs_80x80_ltr">#REF!</definedName>
    <definedName name="hp_ptglrs_80x80_ltt">#REF!</definedName>
    <definedName name="hpav">#REF!</definedName>
    <definedName name="hpb.125">#REF!</definedName>
    <definedName name="hpb.200hp">#REF!</definedName>
    <definedName name="hpc">#REF!</definedName>
    <definedName name="hpj">#REF!</definedName>
    <definedName name="HPOZ">#REF!</definedName>
    <definedName name="HPS">#REF!</definedName>
    <definedName name="hpsaub">#REF!</definedName>
    <definedName name="hpsp">#REF!</definedName>
    <definedName name="hpsu">#REF!</definedName>
    <definedName name="hptdll">#REF!</definedName>
    <definedName name="hQ">#REF!</definedName>
    <definedName name="hrg" localSheetId="9">#REF!</definedName>
    <definedName name="hrg" localSheetId="12">#REF!</definedName>
    <definedName name="hrg" localSheetId="13">#REF!</definedName>
    <definedName name="hrg">#REF!</definedName>
    <definedName name="hrkj">#REF!</definedName>
    <definedName name="hrs" localSheetId="9">#REF!</definedName>
    <definedName name="hrs" localSheetId="12">#REF!</definedName>
    <definedName name="hrs" localSheetId="14">#REF!</definedName>
    <definedName name="hrs" localSheetId="11">#REF!</definedName>
    <definedName name="hrs" localSheetId="10">#REF!</definedName>
    <definedName name="hrs" localSheetId="7">#REF!</definedName>
    <definedName name="hrs" localSheetId="8">#REF!</definedName>
    <definedName name="hrs" localSheetId="13">#REF!</definedName>
    <definedName name="hrs">#REF!</definedName>
    <definedName name="HRSBASE">#REF!</definedName>
    <definedName name="hrswc">#REF!</definedName>
    <definedName name="HS">#REF!</definedName>
    <definedName name="hs.1000">#REF!</definedName>
    <definedName name="hs_bar_binder">#REF!</definedName>
    <definedName name="hs_bar_cutter">#REF!</definedName>
    <definedName name="hs_concrete_mixer">#REF!</definedName>
    <definedName name="hs_crawlercrane">#REF!</definedName>
    <definedName name="hs_genzet_20KVa">#REF!</definedName>
    <definedName name="hs_mesin_bor">#REF!</definedName>
    <definedName name="hs_mesin_gurinda">#REF!</definedName>
    <definedName name="hs_mesinborpondasi">#REF!</definedName>
    <definedName name="hs_pemotong_batu_alam">#REF!</definedName>
    <definedName name="hs_pemotong_keramik">#REF!</definedName>
    <definedName name="hs_pompa_beton">#REF!</definedName>
    <definedName name="hs_timbrisan_mesin">#REF!</definedName>
    <definedName name="hs_travo_las">#REF!</definedName>
    <definedName name="hs_vibrator">#REF!</definedName>
    <definedName name="HSA" localSheetId="9">#REF!</definedName>
    <definedName name="HSA" localSheetId="12">#REF!</definedName>
    <definedName name="HSA" localSheetId="13">#REF!</definedName>
    <definedName name="HSA">#REF!</definedName>
    <definedName name="HSAT">#REF!</definedName>
    <definedName name="hsatbahan">#REF!</definedName>
    <definedName name="HSATUPAH">#REF!</definedName>
    <definedName name="HSCT3">0.1</definedName>
    <definedName name="HSD">#REF!</definedName>
    <definedName name="HSDALAT">#REF!</definedName>
    <definedName name="HSDBAHAN">#REF!</definedName>
    <definedName name="hsdc1" localSheetId="9">#REF!</definedName>
    <definedName name="hsdc1" localSheetId="12">#REF!</definedName>
    <definedName name="hsdc1" localSheetId="13">#REF!</definedName>
    <definedName name="hsdc1">#REF!</definedName>
    <definedName name="HSDD">#REF!</definedName>
    <definedName name="HSDN">2.5</definedName>
    <definedName name="HSDUPAH">#REF!</definedName>
    <definedName name="HSHH" localSheetId="9">#REF!</definedName>
    <definedName name="HSHH" localSheetId="12">#REF!</definedName>
    <definedName name="HSHH" localSheetId="13">#REF!</definedName>
    <definedName name="HSHH">#REF!</definedName>
    <definedName name="HSHHUT" localSheetId="9">#REF!</definedName>
    <definedName name="HSHHUT" localSheetId="12">#REF!</definedName>
    <definedName name="HSHHUT" localSheetId="13">#REF!</definedName>
    <definedName name="HSHHUT">#REF!</definedName>
    <definedName name="hskk1">#REF!</definedName>
    <definedName name="HSNC">#REF!</definedName>
    <definedName name="HSPK">#REF!</definedName>
    <definedName name="HSPKPU">#REF!</definedName>
    <definedName name="hspt" localSheetId="9">#REF!</definedName>
    <definedName name="hspt" localSheetId="12">#REF!</definedName>
    <definedName name="hspt" localSheetId="14">#REF!</definedName>
    <definedName name="hspt" localSheetId="11">#REF!</definedName>
    <definedName name="hspt" localSheetId="10">#REF!</definedName>
    <definedName name="hspt" localSheetId="7">#REF!</definedName>
    <definedName name="hspt" localSheetId="8">#REF!</definedName>
    <definedName name="hspt" localSheetId="13">#REF!</definedName>
    <definedName name="hspt">#REF!</definedName>
    <definedName name="HSSL" localSheetId="9">#REF!</definedName>
    <definedName name="HSSL" localSheetId="12">#REF!</definedName>
    <definedName name="HSSL" localSheetId="13">#REF!</definedName>
    <definedName name="HSSL">#REF!</definedName>
    <definedName name="HST">#REF!</definedName>
    <definedName name="hstam">#REF!</definedName>
    <definedName name="hstpb">#REF!</definedName>
    <definedName name="HSU" localSheetId="9">#REF!</definedName>
    <definedName name="HSU" localSheetId="12">#REF!</definedName>
    <definedName name="HSU" localSheetId="13">#REF!</definedName>
    <definedName name="HSU">#REF!</definedName>
    <definedName name="HSU_RD">#REF!</definedName>
    <definedName name="hsut" localSheetId="9">#REF!</definedName>
    <definedName name="hsut" localSheetId="12">#REF!</definedName>
    <definedName name="hsut" localSheetId="14">#REF!</definedName>
    <definedName name="hsut" localSheetId="11">#REF!</definedName>
    <definedName name="hsut" localSheetId="10">#REF!</definedName>
    <definedName name="hsut" localSheetId="7">#REF!</definedName>
    <definedName name="hsut" localSheetId="8">#REF!</definedName>
    <definedName name="hsut" localSheetId="13">#REF!</definedName>
    <definedName name="hsut">#REF!</definedName>
    <definedName name="HSVC1" localSheetId="9">#REF!</definedName>
    <definedName name="HSVC1" localSheetId="12">#REF!</definedName>
    <definedName name="HSVC1" localSheetId="13">#REF!</definedName>
    <definedName name="HSVC1">#REF!</definedName>
    <definedName name="HSVC2" localSheetId="9">#REF!</definedName>
    <definedName name="HSVC2" localSheetId="12">#REF!</definedName>
    <definedName name="HSVC2" localSheetId="13">#REF!</definedName>
    <definedName name="HSVC2">#REF!</definedName>
    <definedName name="HSVC3" localSheetId="9">#REF!</definedName>
    <definedName name="HSVC3" localSheetId="12">#REF!</definedName>
    <definedName name="HSVC3" localSheetId="13">#REF!</definedName>
    <definedName name="HSVC3">#REF!</definedName>
    <definedName name="hswt" localSheetId="9">#REF!</definedName>
    <definedName name="hswt" localSheetId="12">#REF!</definedName>
    <definedName name="hswt" localSheetId="14">#REF!</definedName>
    <definedName name="hswt" localSheetId="11">#REF!</definedName>
    <definedName name="hswt" localSheetId="10">#REF!</definedName>
    <definedName name="hswt" localSheetId="7">#REF!</definedName>
    <definedName name="hswt" localSheetId="8">#REF!</definedName>
    <definedName name="hswt" localSheetId="13">#REF!</definedName>
    <definedName name="hswt">#REF!</definedName>
    <definedName name="HT" localSheetId="9">#REF!</definedName>
    <definedName name="HT" localSheetId="12">#REF!</definedName>
    <definedName name="HT" localSheetId="13">#REF!</definedName>
    <definedName name="HT">#REF!</definedName>
    <definedName name="HT_6" localSheetId="9">#REF!</definedName>
    <definedName name="HT_6" localSheetId="12">#REF!</definedName>
    <definedName name="HT_6" localSheetId="13">#REF!</definedName>
    <definedName name="HT_6">#REF!</definedName>
    <definedName name="ht25nc">#REF!</definedName>
    <definedName name="ht25vl">#REF!</definedName>
    <definedName name="ht325nc">#REF!</definedName>
    <definedName name="ht325vl">#REF!</definedName>
    <definedName name="ht37k">#REF!</definedName>
    <definedName name="ht37nc">#REF!</definedName>
    <definedName name="ht50nc">#REF!</definedName>
    <definedName name="ht50vl">#REF!</definedName>
    <definedName name="htanki">#REF!</definedName>
    <definedName name="htfm">#REF!</definedName>
    <definedName name="htfm_6">#REF!</definedName>
    <definedName name="HTML_CodePage">1252</definedName>
    <definedName name="HTML_Control">{"'A'!$A$1:$W$63"}</definedName>
    <definedName name="HTML_Description">""</definedName>
    <definedName name="HTML_Email">""</definedName>
    <definedName name="HTML_Header">"A"</definedName>
    <definedName name="HTML_LastUpdate">"3/29/00"</definedName>
    <definedName name="HTML_LineAfter">FALSE</definedName>
    <definedName name="HTML_LineBefore">FALSE</definedName>
    <definedName name="HTML_Name">"Windows 97"</definedName>
    <definedName name="HTML_OBDlg2">TRUE</definedName>
    <definedName name="HTML_OBDlg4">TRUE</definedName>
    <definedName name="HTML_OS">0</definedName>
    <definedName name="HTML_PathFile">"C:\Data Bahilang\Smsn\QP-R1\STRUK.htm"</definedName>
    <definedName name="HTML_Title">"Struk"</definedName>
    <definedName name="HTNC" localSheetId="9">#REF!</definedName>
    <definedName name="HTNC" localSheetId="12">#REF!</definedName>
    <definedName name="HTNC" localSheetId="13">#REF!</definedName>
    <definedName name="HTNC">#REF!</definedName>
    <definedName name="htnh">#REF!</definedName>
    <definedName name="htrailer">#REF!</definedName>
    <definedName name="HTVL" localSheetId="9">#REF!</definedName>
    <definedName name="HTVL" localSheetId="12">#REF!</definedName>
    <definedName name="HTVL" localSheetId="13">#REF!</definedName>
    <definedName name="HTVL">#REF!</definedName>
    <definedName name="hu">#REF!</definedName>
    <definedName name="hu_kenek">#REF!</definedName>
    <definedName name="hu_kenek_baja">#REF!</definedName>
    <definedName name="hu_kepala_tukang">#REF!</definedName>
    <definedName name="hu_mandor_baja">#REF!</definedName>
    <definedName name="hu_mandor_batu">#REF!</definedName>
    <definedName name="hu_tukang_baja">#REF!</definedName>
    <definedName name="hu_tukang_batu_halus">#REF!</definedName>
    <definedName name="hu_tukang_batu_kasar">#REF!</definedName>
    <definedName name="hu_tukang_besi">#REF!</definedName>
    <definedName name="hu_tukang_gali_tanah">#REF!</definedName>
    <definedName name="hu_tukang_kayu_halus">#REF!</definedName>
    <definedName name="hu_tukang_kayu_kasar">#REF!</definedName>
    <definedName name="HUBA">#REF!</definedName>
    <definedName name="Hujan" localSheetId="9">#REF!</definedName>
    <definedName name="Hujan" localSheetId="12">#REF!</definedName>
    <definedName name="Hujan" localSheetId="13">#REF!</definedName>
    <definedName name="Hujan">#REF!</definedName>
    <definedName name="hupah">#REF!</definedName>
    <definedName name="HW" localSheetId="9">#REF!</definedName>
    <definedName name="HW" localSheetId="12">#REF!</definedName>
    <definedName name="HW" localSheetId="13">#REF!</definedName>
    <definedName name="hw" localSheetId="15" hidden="1">{#N/A,#N/A,FALSE,"REK-S-TPL";#N/A,#N/A,FALSE,"REK-TPML";#N/A,#N/A,FALSE,"RAB-TEMPEL"}</definedName>
    <definedName name="HW">#REF!</definedName>
    <definedName name="hwl.80hp">#REF!</definedName>
    <definedName name="hwp.5">#REF!</definedName>
    <definedName name="hwt.60hp">#REF!</definedName>
    <definedName name="Hyd" localSheetId="9">#REF!</definedName>
    <definedName name="Hyd" localSheetId="12">#REF!</definedName>
    <definedName name="Hyd" localSheetId="13">#REF!</definedName>
    <definedName name="Hyd">#REF!</definedName>
    <definedName name="HYdrant">#REF!</definedName>
    <definedName name="HzMeter" localSheetId="9">#REF!</definedName>
    <definedName name="HzMeter" localSheetId="12">#REF!</definedName>
    <definedName name="HzMeter" localSheetId="13">#REF!</definedName>
    <definedName name="HzMeter">#REF!</definedName>
    <definedName name="I">#REF!</definedName>
    <definedName name="I.2.b">#REF!</definedName>
    <definedName name="I.2.c">#REF!</definedName>
    <definedName name="I.2.d">#REF!</definedName>
    <definedName name="I_L1" localSheetId="9">#REF!</definedName>
    <definedName name="I_L1" localSheetId="12">#REF!</definedName>
    <definedName name="I_L1" localSheetId="13">#REF!</definedName>
    <definedName name="I_L1">#REF!</definedName>
    <definedName name="I_L2" localSheetId="9">#REF!</definedName>
    <definedName name="I_L2" localSheetId="12">#REF!</definedName>
    <definedName name="I_L2" localSheetId="13">#REF!</definedName>
    <definedName name="I_L2">#REF!</definedName>
    <definedName name="I_L3" localSheetId="9">#REF!</definedName>
    <definedName name="I_L3" localSheetId="12">#REF!</definedName>
    <definedName name="I_L3" localSheetId="13">#REF!</definedName>
    <definedName name="I_L3">#REF!</definedName>
    <definedName name="I_LATAP" localSheetId="9">#REF!</definedName>
    <definedName name="I_LATAP" localSheetId="12">#REF!</definedName>
    <definedName name="I_LATAP" localSheetId="13">#REF!</definedName>
    <definedName name="I_LATAP">#REF!</definedName>
    <definedName name="I_LD" localSheetId="9">#REF!</definedName>
    <definedName name="I_LD" localSheetId="12">#REF!</definedName>
    <definedName name="I_LD" localSheetId="13">#REF!</definedName>
    <definedName name="I_LD">#REF!</definedName>
    <definedName name="I_LPOS" localSheetId="9">#REF!</definedName>
    <definedName name="I_LPOS" localSheetId="12">#REF!</definedName>
    <definedName name="I_LPOS" localSheetId="13">#REF!</definedName>
    <definedName name="I_LPOS">#REF!</definedName>
    <definedName name="I_LU" localSheetId="9">#REF!</definedName>
    <definedName name="I_LU" localSheetId="12">#REF!</definedName>
    <definedName name="I_LU" localSheetId="13">#REF!</definedName>
    <definedName name="I_LU">#REF!</definedName>
    <definedName name="i2a" localSheetId="9">#REF!</definedName>
    <definedName name="i2a" localSheetId="12">#REF!</definedName>
    <definedName name="i2a" localSheetId="13">#REF!</definedName>
    <definedName name="i2a">#REF!</definedName>
    <definedName name="i2b" localSheetId="9">#REF!</definedName>
    <definedName name="i2b" localSheetId="12">#REF!</definedName>
    <definedName name="i2b" localSheetId="13">#REF!</definedName>
    <definedName name="i2b">#REF!</definedName>
    <definedName name="i2c" localSheetId="9">#REF!</definedName>
    <definedName name="i2c" localSheetId="12">#REF!</definedName>
    <definedName name="i2c" localSheetId="13">#REF!</definedName>
    <definedName name="i2c">#REF!</definedName>
    <definedName name="i2d" localSheetId="9">#REF!</definedName>
    <definedName name="i2d" localSheetId="12">#REF!</definedName>
    <definedName name="i2d" localSheetId="13">#REF!</definedName>
    <definedName name="i2d">#REF!</definedName>
    <definedName name="i2e" localSheetId="9">#REF!</definedName>
    <definedName name="i2e" localSheetId="12">#REF!</definedName>
    <definedName name="i2e" localSheetId="13">#REF!</definedName>
    <definedName name="i2e">#REF!</definedName>
    <definedName name="I2É6">#REF!</definedName>
    <definedName name="IA" localSheetId="9">#REF!</definedName>
    <definedName name="IA" localSheetId="12">#REF!</definedName>
    <definedName name="IA" localSheetId="13">#REF!</definedName>
    <definedName name="IA">#REF!</definedName>
    <definedName name="ibeam1" localSheetId="9">#REF!</definedName>
    <definedName name="ibeam1" localSheetId="12">#REF!</definedName>
    <definedName name="ibeam1" localSheetId="13">#REF!</definedName>
    <definedName name="ibeam1">#REF!</definedName>
    <definedName name="ibeam10" localSheetId="9">#REF!</definedName>
    <definedName name="ibeam10" localSheetId="12">#REF!</definedName>
    <definedName name="ibeam10" localSheetId="13">#REF!</definedName>
    <definedName name="ibeam10">#REF!</definedName>
    <definedName name="ibeam11" localSheetId="9">#REF!</definedName>
    <definedName name="ibeam11" localSheetId="12">#REF!</definedName>
    <definedName name="ibeam11" localSheetId="13">#REF!</definedName>
    <definedName name="ibeam11">#REF!</definedName>
    <definedName name="ibeam12" localSheetId="9">#REF!</definedName>
    <definedName name="ibeam12" localSheetId="12">#REF!</definedName>
    <definedName name="ibeam12" localSheetId="13">#REF!</definedName>
    <definedName name="ibeam12">#REF!</definedName>
    <definedName name="ibeam13" localSheetId="9">#REF!</definedName>
    <definedName name="ibeam13" localSheetId="12">#REF!</definedName>
    <definedName name="ibeam13" localSheetId="13">#REF!</definedName>
    <definedName name="ibeam13">#REF!</definedName>
    <definedName name="ibeam14" localSheetId="9">#REF!</definedName>
    <definedName name="ibeam14" localSheetId="12">#REF!</definedName>
    <definedName name="ibeam14" localSheetId="13">#REF!</definedName>
    <definedName name="ibeam14">#REF!</definedName>
    <definedName name="ibeam15" localSheetId="9">#REF!</definedName>
    <definedName name="ibeam15" localSheetId="12">#REF!</definedName>
    <definedName name="ibeam15" localSheetId="13">#REF!</definedName>
    <definedName name="ibeam15">#REF!</definedName>
    <definedName name="ibeam2" localSheetId="9">#REF!</definedName>
    <definedName name="ibeam2" localSheetId="12">#REF!</definedName>
    <definedName name="ibeam2" localSheetId="13">#REF!</definedName>
    <definedName name="ibeam2">#REF!</definedName>
    <definedName name="ibeam3" localSheetId="9">#REF!</definedName>
    <definedName name="ibeam3" localSheetId="12">#REF!</definedName>
    <definedName name="ibeam3" localSheetId="13">#REF!</definedName>
    <definedName name="ibeam3">#REF!</definedName>
    <definedName name="ibeam4" localSheetId="9">#REF!</definedName>
    <definedName name="ibeam4" localSheetId="12">#REF!</definedName>
    <definedName name="ibeam4" localSheetId="13">#REF!</definedName>
    <definedName name="ibeam4">#REF!</definedName>
    <definedName name="ibeam5" localSheetId="9">#REF!</definedName>
    <definedName name="ibeam5" localSheetId="12">#REF!</definedName>
    <definedName name="ibeam5" localSheetId="13">#REF!</definedName>
    <definedName name="ibeam5">#REF!</definedName>
    <definedName name="ibeam6" localSheetId="9">#REF!</definedName>
    <definedName name="ibeam6" localSheetId="12">#REF!</definedName>
    <definedName name="ibeam6" localSheetId="13">#REF!</definedName>
    <definedName name="ibeam6">#REF!</definedName>
    <definedName name="ibeam7" localSheetId="9">#REF!</definedName>
    <definedName name="ibeam7" localSheetId="12">#REF!</definedName>
    <definedName name="ibeam7" localSheetId="13">#REF!</definedName>
    <definedName name="ibeam7">#REF!</definedName>
    <definedName name="ibeam8" localSheetId="9">#REF!</definedName>
    <definedName name="ibeam8" localSheetId="12">#REF!</definedName>
    <definedName name="ibeam8" localSheetId="13">#REF!</definedName>
    <definedName name="ibeam8">#REF!</definedName>
    <definedName name="ibeam9" localSheetId="9">#REF!</definedName>
    <definedName name="ibeam9" localSheetId="12">#REF!</definedName>
    <definedName name="ibeam9" localSheetId="13">#REF!</definedName>
    <definedName name="ibeam9">#REF!</definedName>
    <definedName name="iblis">#REF!</definedName>
    <definedName name="ica">#REF!</definedName>
    <definedName name="icidal">#REF!</definedName>
    <definedName name="icidal_6">#REF!</definedName>
    <definedName name="icol1" localSheetId="9">#REF!</definedName>
    <definedName name="icol1" localSheetId="12">#REF!</definedName>
    <definedName name="icol1" localSheetId="13">#REF!</definedName>
    <definedName name="icol1">#REF!</definedName>
    <definedName name="icol10" localSheetId="9">#REF!</definedName>
    <definedName name="icol10" localSheetId="12">#REF!</definedName>
    <definedName name="icol10" localSheetId="13">#REF!</definedName>
    <definedName name="icol10">#REF!</definedName>
    <definedName name="icol11" localSheetId="9">#REF!</definedName>
    <definedName name="icol11" localSheetId="12">#REF!</definedName>
    <definedName name="icol11" localSheetId="13">#REF!</definedName>
    <definedName name="icol11">#REF!</definedName>
    <definedName name="icol12" localSheetId="9">#REF!</definedName>
    <definedName name="icol12" localSheetId="12">#REF!</definedName>
    <definedName name="icol12" localSheetId="13">#REF!</definedName>
    <definedName name="icol12">#REF!</definedName>
    <definedName name="icol13" localSheetId="9">#REF!</definedName>
    <definedName name="icol13" localSheetId="12">#REF!</definedName>
    <definedName name="icol13" localSheetId="13">#REF!</definedName>
    <definedName name="icol13">#REF!</definedName>
    <definedName name="icol14" localSheetId="9">#REF!</definedName>
    <definedName name="icol14" localSheetId="12">#REF!</definedName>
    <definedName name="icol14" localSheetId="13">#REF!</definedName>
    <definedName name="icol14">#REF!</definedName>
    <definedName name="icol15" localSheetId="9">#REF!</definedName>
    <definedName name="icol15" localSheetId="12">#REF!</definedName>
    <definedName name="icol15" localSheetId="13">#REF!</definedName>
    <definedName name="icol15">#REF!</definedName>
    <definedName name="icol2" localSheetId="9">#REF!</definedName>
    <definedName name="icol2" localSheetId="12">#REF!</definedName>
    <definedName name="icol2" localSheetId="13">#REF!</definedName>
    <definedName name="icol2">#REF!</definedName>
    <definedName name="icol3" localSheetId="9">#REF!</definedName>
    <definedName name="icol3" localSheetId="12">#REF!</definedName>
    <definedName name="icol3" localSheetId="13">#REF!</definedName>
    <definedName name="icol3">#REF!</definedName>
    <definedName name="icol4" localSheetId="9">#REF!</definedName>
    <definedName name="icol4" localSheetId="12">#REF!</definedName>
    <definedName name="icol4" localSheetId="13">#REF!</definedName>
    <definedName name="icol4">#REF!</definedName>
    <definedName name="icol5" localSheetId="9">#REF!</definedName>
    <definedName name="icol5" localSheetId="12">#REF!</definedName>
    <definedName name="icol5" localSheetId="13">#REF!</definedName>
    <definedName name="icol5">#REF!</definedName>
    <definedName name="icol6" localSheetId="9">#REF!</definedName>
    <definedName name="icol6" localSheetId="12">#REF!</definedName>
    <definedName name="icol6" localSheetId="13">#REF!</definedName>
    <definedName name="icol6">#REF!</definedName>
    <definedName name="icol7" localSheetId="9">#REF!</definedName>
    <definedName name="icol7" localSheetId="12">#REF!</definedName>
    <definedName name="icol7" localSheetId="13">#REF!</definedName>
    <definedName name="icol7">#REF!</definedName>
    <definedName name="icol8" localSheetId="9">#REF!</definedName>
    <definedName name="icol8" localSheetId="12">#REF!</definedName>
    <definedName name="icol8" localSheetId="13">#REF!</definedName>
    <definedName name="icol8">#REF!</definedName>
    <definedName name="icol9" localSheetId="9">#REF!</definedName>
    <definedName name="icol9" localSheetId="12">#REF!</definedName>
    <definedName name="icol9" localSheetId="13">#REF!</definedName>
    <definedName name="icol9">#REF!</definedName>
    <definedName name="icon">#REF!</definedName>
    <definedName name="ID">#REF!</definedName>
    <definedName name="ID_AHS">#REF!</definedName>
    <definedName name="ID_PEKERJAAN">#REF!</definedName>
    <definedName name="id_vol_rab">#REF!</definedName>
    <definedName name="IDSatuan">#REF!</definedName>
    <definedName name="IFB" localSheetId="9">#REF!</definedName>
    <definedName name="IFB" localSheetId="12">#REF!</definedName>
    <definedName name="IFB" localSheetId="13">#REF!</definedName>
    <definedName name="IFB">#REF!</definedName>
    <definedName name="ifoot1" localSheetId="9">#REF!</definedName>
    <definedName name="ifoot1" localSheetId="12">#REF!</definedName>
    <definedName name="ifoot1" localSheetId="13">#REF!</definedName>
    <definedName name="ifoot1">#REF!</definedName>
    <definedName name="ifoot10" localSheetId="9">#REF!</definedName>
    <definedName name="ifoot10" localSheetId="12">#REF!</definedName>
    <definedName name="ifoot10" localSheetId="13">#REF!</definedName>
    <definedName name="ifoot10">#REF!</definedName>
    <definedName name="ifoot2" localSheetId="9">#REF!</definedName>
    <definedName name="ifoot2" localSheetId="12">#REF!</definedName>
    <definedName name="ifoot2" localSheetId="13">#REF!</definedName>
    <definedName name="ifoot2">#REF!</definedName>
    <definedName name="ifoot3" localSheetId="9">#REF!</definedName>
    <definedName name="ifoot3" localSheetId="12">#REF!</definedName>
    <definedName name="ifoot3" localSheetId="13">#REF!</definedName>
    <definedName name="ifoot3">#REF!</definedName>
    <definedName name="ifoot4" localSheetId="9">#REF!</definedName>
    <definedName name="ifoot4" localSheetId="12">#REF!</definedName>
    <definedName name="ifoot4" localSheetId="13">#REF!</definedName>
    <definedName name="ifoot4">#REF!</definedName>
    <definedName name="ifoot5" localSheetId="9">#REF!</definedName>
    <definedName name="ifoot5" localSheetId="12">#REF!</definedName>
    <definedName name="ifoot5" localSheetId="13">#REF!</definedName>
    <definedName name="ifoot5">#REF!</definedName>
    <definedName name="ifoot6" localSheetId="9">#REF!</definedName>
    <definedName name="ifoot6" localSheetId="12">#REF!</definedName>
    <definedName name="ifoot6" localSheetId="13">#REF!</definedName>
    <definedName name="ifoot6">#REF!</definedName>
    <definedName name="ifoot7" localSheetId="9">#REF!</definedName>
    <definedName name="ifoot7" localSheetId="12">#REF!</definedName>
    <definedName name="ifoot7" localSheetId="13">#REF!</definedName>
    <definedName name="ifoot7">#REF!</definedName>
    <definedName name="ifoot8" localSheetId="9">#REF!</definedName>
    <definedName name="ifoot8" localSheetId="12">#REF!</definedName>
    <definedName name="ifoot8" localSheetId="13">#REF!</definedName>
    <definedName name="ifoot8">#REF!</definedName>
    <definedName name="ifoot9" localSheetId="9">#REF!</definedName>
    <definedName name="ifoot9" localSheetId="12">#REF!</definedName>
    <definedName name="ifoot9" localSheetId="13">#REF!</definedName>
    <definedName name="ifoot9">#REF!</definedName>
    <definedName name="ihb" localSheetId="9">#REF!</definedName>
    <definedName name="ihb" localSheetId="12">#REF!</definedName>
    <definedName name="ihb" localSheetId="14">#REF!</definedName>
    <definedName name="ihb" localSheetId="11">#REF!</definedName>
    <definedName name="ihb" localSheetId="10">#REF!</definedName>
    <definedName name="ihb" localSheetId="7">#REF!</definedName>
    <definedName name="ihb" localSheetId="8">#REF!</definedName>
    <definedName name="ihb" localSheetId="13">#REF!</definedName>
    <definedName name="ihb">#REF!</definedName>
    <definedName name="IHBA2" localSheetId="9">#REF!</definedName>
    <definedName name="IHBA2" localSheetId="12">#REF!</definedName>
    <definedName name="IHBA2" localSheetId="13">#REF!</definedName>
    <definedName name="IHBA2">#REF!</definedName>
    <definedName name="IHBB" localSheetId="9">#REF!</definedName>
    <definedName name="IHBB" localSheetId="12">#REF!</definedName>
    <definedName name="IHBB" localSheetId="13">#REF!</definedName>
    <definedName name="IHBB">#REF!</definedName>
    <definedName name="ihbl" localSheetId="9">#REF!</definedName>
    <definedName name="ihbl" localSheetId="12">#REF!</definedName>
    <definedName name="ihbl" localSheetId="14">#REF!</definedName>
    <definedName name="ihbl" localSheetId="11">#REF!</definedName>
    <definedName name="ihbl" localSheetId="10">#REF!</definedName>
    <definedName name="ihbl" localSheetId="7">#REF!</definedName>
    <definedName name="ihbl" localSheetId="8">#REF!</definedName>
    <definedName name="ihbl" localSheetId="13">#REF!</definedName>
    <definedName name="ihbl">#REF!</definedName>
    <definedName name="IHBOZ">#REF!</definedName>
    <definedName name="IHCOZ">#REF!</definedName>
    <definedName name="ii">#REF!</definedName>
    <definedName name="II_L1" localSheetId="9">#REF!</definedName>
    <definedName name="II_L1" localSheetId="12">#REF!</definedName>
    <definedName name="II_L1" localSheetId="13">#REF!</definedName>
    <definedName name="II_L1">#REF!</definedName>
    <definedName name="II_L2" localSheetId="9">#REF!</definedName>
    <definedName name="II_L2" localSheetId="12">#REF!</definedName>
    <definedName name="II_L2" localSheetId="13">#REF!</definedName>
    <definedName name="II_L2">#REF!</definedName>
    <definedName name="II_L3" localSheetId="9">#REF!</definedName>
    <definedName name="II_L3" localSheetId="12">#REF!</definedName>
    <definedName name="II_L3" localSheetId="13">#REF!</definedName>
    <definedName name="II_L3">#REF!</definedName>
    <definedName name="II_LATAP" localSheetId="9">#REF!</definedName>
    <definedName name="II_LATAP" localSheetId="12">#REF!</definedName>
    <definedName name="II_LATAP" localSheetId="13">#REF!</definedName>
    <definedName name="II_LATAP">#REF!</definedName>
    <definedName name="II_LD" localSheetId="9">#REF!</definedName>
    <definedName name="II_LD" localSheetId="12">#REF!</definedName>
    <definedName name="II_LD" localSheetId="13">#REF!</definedName>
    <definedName name="II_LD">#REF!</definedName>
    <definedName name="II_LPOS" localSheetId="9">#REF!</definedName>
    <definedName name="II_LPOS" localSheetId="12">#REF!</definedName>
    <definedName name="II_LPOS" localSheetId="13">#REF!</definedName>
    <definedName name="II_LPOS">#REF!</definedName>
    <definedName name="II_LU" localSheetId="9">#REF!</definedName>
    <definedName name="II_LU" localSheetId="12">#REF!</definedName>
    <definedName name="II_LU" localSheetId="13">#REF!</definedName>
    <definedName name="II_LU">#REF!</definedName>
    <definedName name="iii">#REF!</definedName>
    <definedName name="III.2.WBS.B">#N/A</definedName>
    <definedName name="III_L1" localSheetId="9">#REF!</definedName>
    <definedName name="III_L1" localSheetId="12">#REF!</definedName>
    <definedName name="III_L1" localSheetId="13">#REF!</definedName>
    <definedName name="III_L1">#REF!</definedName>
    <definedName name="III_L2" localSheetId="9">#REF!</definedName>
    <definedName name="III_L2" localSheetId="12">#REF!</definedName>
    <definedName name="III_L2" localSheetId="13">#REF!</definedName>
    <definedName name="III_L2">#REF!</definedName>
    <definedName name="III_L3" localSheetId="9">#REF!</definedName>
    <definedName name="III_L3" localSheetId="12">#REF!</definedName>
    <definedName name="III_L3" localSheetId="13">#REF!</definedName>
    <definedName name="III_L3">#REF!</definedName>
    <definedName name="III_LATAP" localSheetId="9">#REF!</definedName>
    <definedName name="III_LATAP" localSheetId="12">#REF!</definedName>
    <definedName name="III_LATAP" localSheetId="13">#REF!</definedName>
    <definedName name="III_LATAP">#REF!</definedName>
    <definedName name="III_LD" localSheetId="9">#REF!</definedName>
    <definedName name="III_LD" localSheetId="12">#REF!</definedName>
    <definedName name="III_LD" localSheetId="13">#REF!</definedName>
    <definedName name="III_LD">#REF!</definedName>
    <definedName name="III_LPOS" localSheetId="9">#REF!</definedName>
    <definedName name="III_LPOS" localSheetId="12">#REF!</definedName>
    <definedName name="III_LPOS" localSheetId="13">#REF!</definedName>
    <definedName name="III_LPOS">#REF!</definedName>
    <definedName name="III_LU" localSheetId="9">#REF!</definedName>
    <definedName name="III_LU" localSheetId="12">#REF!</definedName>
    <definedName name="III_LU" localSheetId="13">#REF!</definedName>
    <definedName name="III_LU">#REF!</definedName>
    <definedName name="IIII">#REF!</definedName>
    <definedName name="IIIII">#REF!</definedName>
    <definedName name="IIIIII">#REF!</definedName>
    <definedName name="IIIIIII">#REF!</definedName>
    <definedName name="IIIIIIII">#REF!</definedName>
    <definedName name="IIIIIIIII">#REF!</definedName>
    <definedName name="IIIIIIIIII">#REF!</definedName>
    <definedName name="IIIIIIIIIII">#REF!</definedName>
    <definedName name="IIIIIIIIIIII">#REF!</definedName>
    <definedName name="IIIIIIIIIIIII">#REF!</definedName>
    <definedName name="IIIIIIIIIIIIII">#REF!</definedName>
    <definedName name="IIIIIIIIIIIIIII">#REF!</definedName>
    <definedName name="IIIIIIIIIIIIIIII">#REF!</definedName>
    <definedName name="IIIIIIIIIIIIIIIII">#REF!</definedName>
    <definedName name="IIIIIIIIIIIIIIIIII">#REF!</definedName>
    <definedName name="Iitel.cor">#REF!</definedName>
    <definedName name="ijk">#REF!</definedName>
    <definedName name="ijuk">#REF!</definedName>
    <definedName name="ijuk_1">#REF!</definedName>
    <definedName name="il">#REF!</definedName>
    <definedName name="im" localSheetId="9">#REF!</definedName>
    <definedName name="im" localSheetId="12">#REF!</definedName>
    <definedName name="im" localSheetId="14">#REF!</definedName>
    <definedName name="im" localSheetId="11">#REF!</definedName>
    <definedName name="im" localSheetId="10">#REF!</definedName>
    <definedName name="im" localSheetId="7">#REF!</definedName>
    <definedName name="im" localSheetId="8">#REF!</definedName>
    <definedName name="im" localSheetId="13">#REF!</definedName>
    <definedName name="im">#REF!</definedName>
    <definedName name="IMA">#N/A</definedName>
    <definedName name="imam" localSheetId="9">#REF!</definedName>
    <definedName name="imam" localSheetId="12">#REF!</definedName>
    <definedName name="imam" localSheetId="13">#REF!</definedName>
    <definedName name="imam">#REF!</definedName>
    <definedName name="imam_extern" localSheetId="9">#REF!</definedName>
    <definedName name="imam_extern" localSheetId="12">#REF!</definedName>
    <definedName name="imam_extern" localSheetId="13">#REF!</definedName>
    <definedName name="imam_extern">#REF!</definedName>
    <definedName name="imam_intern" localSheetId="9">#REF!</definedName>
    <definedName name="imam_intern" localSheetId="12">#REF!</definedName>
    <definedName name="imam_intern" localSheetId="13">#REF!</definedName>
    <definedName name="imam_intern">#REF!</definedName>
    <definedName name="IMAN">#REF!</definedName>
    <definedName name="impra">#REF!</definedName>
    <definedName name="INAP" localSheetId="12" hidden="1">{#N/A,#N/A,FALSE,"REK";#N/A,#N/A,FALSE,"rab"}</definedName>
    <definedName name="INAP" localSheetId="15" hidden="1">{#N/A,#N/A,FALSE,"REK";#N/A,#N/A,FALSE,"rab"}</definedName>
    <definedName name="INAP" hidden="1">{#N/A,#N/A,FALSE,"REK";#N/A,#N/A,FALSE,"rab"}</definedName>
    <definedName name="inbow">#REF!</definedName>
    <definedName name="incli" localSheetId="9">#REF!</definedName>
    <definedName name="incli" localSheetId="12">#REF!</definedName>
    <definedName name="incli" localSheetId="13">#REF!</definedName>
    <definedName name="incli">#REF!</definedName>
    <definedName name="IND">#REF!</definedName>
    <definedName name="indek" localSheetId="9">#REF!</definedName>
    <definedName name="indek" localSheetId="12">#REF!</definedName>
    <definedName name="indek" localSheetId="13">#REF!</definedName>
    <definedName name="indek">#REF!</definedName>
    <definedName name="INDEX">#REF!</definedName>
    <definedName name="INDEX_1">#REF!</definedName>
    <definedName name="INDEX_ARS" localSheetId="9">#REF!</definedName>
    <definedName name="INDEX_ARS" localSheetId="12">#REF!</definedName>
    <definedName name="INDEX_ARS" localSheetId="13">#REF!</definedName>
    <definedName name="INDEX_ARS">#REF!</definedName>
    <definedName name="index_arsitektur" localSheetId="9">#REF!</definedName>
    <definedName name="index_arsitektur" localSheetId="12">#REF!</definedName>
    <definedName name="index_arsitektur" localSheetId="13">#REF!</definedName>
    <definedName name="index_arsitektur">#REF!</definedName>
    <definedName name="INDEX_STR" localSheetId="9">#REF!</definedName>
    <definedName name="INDEX_STR" localSheetId="12">#REF!</definedName>
    <definedName name="INDEX_STR" localSheetId="13">#REF!</definedName>
    <definedName name="INDEX_STR">#REF!</definedName>
    <definedName name="Index_Struktur">#REF!</definedName>
    <definedName name="Indikator_lamp">#REF!</definedName>
    <definedName name="Indoor_box">#REF!</definedName>
    <definedName name="INDUK">#REF!</definedName>
    <definedName name="INFO">#REF!</definedName>
    <definedName name="INFO1" localSheetId="9">#REF!</definedName>
    <definedName name="INFO1" localSheetId="12">#REF!</definedName>
    <definedName name="INFO1" localSheetId="13">#REF!</definedName>
    <definedName name="INFO1">#REF!</definedName>
    <definedName name="INI">#REF!</definedName>
    <definedName name="inLK.MT250" localSheetId="9">#REF!</definedName>
    <definedName name="inLK.MT250" localSheetId="12">#REF!</definedName>
    <definedName name="inLK.MT250" localSheetId="13">#REF!</definedName>
    <definedName name="inLK.MT250">#REF!</definedName>
    <definedName name="inLK.MT630" localSheetId="9">#REF!</definedName>
    <definedName name="inLK.MT630" localSheetId="12">#REF!</definedName>
    <definedName name="inLK.MT630" localSheetId="13">#REF!</definedName>
    <definedName name="inLK.MT630">#REF!</definedName>
    <definedName name="Ins" localSheetId="9">#REF!</definedName>
    <definedName name="Ins" localSheetId="12">#REF!</definedName>
    <definedName name="Ins" localSheetId="13">#REF!</definedName>
    <definedName name="Ins">#REF!</definedName>
    <definedName name="Ins.ac" localSheetId="9">#REF!</definedName>
    <definedName name="Ins.ac" localSheetId="12">#REF!</definedName>
    <definedName name="Ins.ac" localSheetId="13">#REF!</definedName>
    <definedName name="Ins.ac">#REF!</definedName>
    <definedName name="Ins.ac.bsm" localSheetId="9">#REF!</definedName>
    <definedName name="Ins.ac.bsm" localSheetId="12">#REF!</definedName>
    <definedName name="Ins.ac.bsm" localSheetId="13">#REF!</definedName>
    <definedName name="Ins.ac.bsm">#REF!</definedName>
    <definedName name="INS.AC1ph" localSheetId="9">#REF!</definedName>
    <definedName name="INS.AC1ph" localSheetId="12">#REF!</definedName>
    <definedName name="INS.AC1ph" localSheetId="13">#REF!</definedName>
    <definedName name="INS.AC1ph">#REF!</definedName>
    <definedName name="INS.AC3ph" localSheetId="9">#REF!</definedName>
    <definedName name="INS.AC3ph" localSheetId="12">#REF!</definedName>
    <definedName name="INS.AC3ph" localSheetId="13">#REF!</definedName>
    <definedName name="INS.AC3ph">#REF!</definedName>
    <definedName name="Ins.acO" localSheetId="9">#REF!</definedName>
    <definedName name="Ins.acO" localSheetId="12">#REF!</definedName>
    <definedName name="Ins.acO" localSheetId="13">#REF!</definedName>
    <definedName name="Ins.acO">#REF!</definedName>
    <definedName name="ins.aipon">#REF!</definedName>
    <definedName name="ins.bsm" localSheetId="9">#REF!</definedName>
    <definedName name="ins.bsm" localSheetId="12">#REF!</definedName>
    <definedName name="ins.bsm" localSheetId="13">#REF!</definedName>
    <definedName name="ins.bsm">#REF!</definedName>
    <definedName name="ins.cctv">#REF!</definedName>
    <definedName name="ins.cctv1">#REF!</definedName>
    <definedName name="Ins.Cfan" localSheetId="9">#REF!</definedName>
    <definedName name="Ins.Cfan" localSheetId="12">#REF!</definedName>
    <definedName name="Ins.Cfan" localSheetId="13">#REF!</definedName>
    <definedName name="Ins.Cfan">#REF!</definedName>
    <definedName name="ins.com" localSheetId="9">#REF!</definedName>
    <definedName name="ins.com" localSheetId="12">#REF!</definedName>
    <definedName name="ins.com" localSheetId="13">#REF!</definedName>
    <definedName name="ins.com">#REF!</definedName>
    <definedName name="ins.com1" localSheetId="9">#REF!</definedName>
    <definedName name="ins.com1" localSheetId="12">#REF!</definedName>
    <definedName name="ins.com1" localSheetId="13">#REF!</definedName>
    <definedName name="ins.com1">#REF!</definedName>
    <definedName name="ins.CTV" localSheetId="9">#REF!</definedName>
    <definedName name="ins.CTV" localSheetId="12">#REF!</definedName>
    <definedName name="ins.CTV" localSheetId="13">#REF!</definedName>
    <definedName name="ins.CTV">#REF!</definedName>
    <definedName name="ins.CTV1" localSheetId="9">#REF!</definedName>
    <definedName name="ins.CTV1" localSheetId="12">#REF!</definedName>
    <definedName name="ins.CTV1" localSheetId="13">#REF!</definedName>
    <definedName name="ins.CTV1">#REF!</definedName>
    <definedName name="ins.ex" localSheetId="9">#REF!</definedName>
    <definedName name="ins.ex" localSheetId="12">#REF!</definedName>
    <definedName name="ins.ex" localSheetId="13">#REF!</definedName>
    <definedName name="ins.ex">#REF!</definedName>
    <definedName name="Ins.FA">#REF!</definedName>
    <definedName name="ins.fa.det" localSheetId="9">#REF!</definedName>
    <definedName name="ins.fa.det" localSheetId="12">#REF!</definedName>
    <definedName name="ins.fa.det" localSheetId="13">#REF!</definedName>
    <definedName name="ins.fa.det">#REF!</definedName>
    <definedName name="ins.fa.in" localSheetId="9">#REF!</definedName>
    <definedName name="ins.fa.in" localSheetId="12">#REF!</definedName>
    <definedName name="ins.fa.in" localSheetId="13">#REF!</definedName>
    <definedName name="ins.fa.in">#REF!</definedName>
    <definedName name="ins.fa.tel" localSheetId="9">#REF!</definedName>
    <definedName name="ins.fa.tel" localSheetId="12">#REF!</definedName>
    <definedName name="ins.fa.tel" localSheetId="13">#REF!</definedName>
    <definedName name="ins.fa.tel">#REF!</definedName>
    <definedName name="ins.fan" localSheetId="9">#REF!</definedName>
    <definedName name="ins.fan" localSheetId="12">#REF!</definedName>
    <definedName name="ins.fan" localSheetId="13">#REF!</definedName>
    <definedName name="ins.fan">#REF!</definedName>
    <definedName name="ins.firetbfa" localSheetId="9">#REF!</definedName>
    <definedName name="ins.firetbfa" localSheetId="12">#REF!</definedName>
    <definedName name="ins.firetbfa" localSheetId="13">#REF!</definedName>
    <definedName name="ins.firetbfa">#REF!</definedName>
    <definedName name="ins.firetbfa1" localSheetId="9">#REF!</definedName>
    <definedName name="ins.firetbfa1" localSheetId="12">#REF!</definedName>
    <definedName name="ins.firetbfa1" localSheetId="13">#REF!</definedName>
    <definedName name="ins.firetbfa1">#REF!</definedName>
    <definedName name="ins.flow" localSheetId="9">#REF!</definedName>
    <definedName name="ins.flow" localSheetId="12">#REF!</definedName>
    <definedName name="ins.flow" localSheetId="13">#REF!</definedName>
    <definedName name="ins.flow">#REF!</definedName>
    <definedName name="ins.Hspeaker" localSheetId="9">#REF!</definedName>
    <definedName name="ins.Hspeaker" localSheetId="12">#REF!</definedName>
    <definedName name="ins.Hspeaker" localSheetId="13">#REF!</definedName>
    <definedName name="ins.Hspeaker">#REF!</definedName>
    <definedName name="Ins.lt1" localSheetId="9">#REF!</definedName>
    <definedName name="Ins.lt1" localSheetId="12">#REF!</definedName>
    <definedName name="Ins.lt1" localSheetId="13">#REF!</definedName>
    <definedName name="Ins.lt1">#REF!</definedName>
    <definedName name="Ins.lt2" localSheetId="9">#REF!</definedName>
    <definedName name="Ins.lt2" localSheetId="12">#REF!</definedName>
    <definedName name="Ins.lt2" localSheetId="13">#REF!</definedName>
    <definedName name="Ins.lt2">#REF!</definedName>
    <definedName name="ins.p" localSheetId="9">#REF!</definedName>
    <definedName name="ins.p" localSheetId="12">#REF!</definedName>
    <definedName name="ins.p" localSheetId="13">#REF!</definedName>
    <definedName name="ins.p">#REF!</definedName>
    <definedName name="ins.pen" localSheetId="9">#REF!</definedName>
    <definedName name="ins.pen" localSheetId="12">#REF!</definedName>
    <definedName name="ins.pen" localSheetId="13">#REF!</definedName>
    <definedName name="ins.pen">#REF!</definedName>
    <definedName name="ins.pen1" localSheetId="9">#REF!</definedName>
    <definedName name="ins.pen1" localSheetId="12">#REF!</definedName>
    <definedName name="ins.pen1" localSheetId="13">#REF!</definedName>
    <definedName name="ins.pen1">#REF!</definedName>
    <definedName name="ins.s1" localSheetId="9">#REF!</definedName>
    <definedName name="ins.s1" localSheetId="12">#REF!</definedName>
    <definedName name="ins.s1" localSheetId="13">#REF!</definedName>
    <definedName name="ins.s1">#REF!</definedName>
    <definedName name="ins.skt">#REF!</definedName>
    <definedName name="ins.sound">#REF!</definedName>
    <definedName name="ins.spot">#REF!</definedName>
    <definedName name="ins.SS" localSheetId="9">#REF!</definedName>
    <definedName name="ins.SS" localSheetId="12">#REF!</definedName>
    <definedName name="ins.SS" localSheetId="13">#REF!</definedName>
    <definedName name="ins.SS">#REF!</definedName>
    <definedName name="ins.ss.bx" localSheetId="9">#REF!</definedName>
    <definedName name="ins.ss.bx" localSheetId="12">#REF!</definedName>
    <definedName name="ins.ss.bx" localSheetId="13">#REF!</definedName>
    <definedName name="ins.ss.bx">#REF!</definedName>
    <definedName name="ins.ss.ce" localSheetId="9">#REF!</definedName>
    <definedName name="ins.ss.ce" localSheetId="12">#REF!</definedName>
    <definedName name="ins.ss.ce" localSheetId="13">#REF!</definedName>
    <definedName name="ins.ss.ce">#REF!</definedName>
    <definedName name="ins.ss.hr" localSheetId="9">#REF!</definedName>
    <definedName name="ins.ss.hr" localSheetId="12">#REF!</definedName>
    <definedName name="ins.ss.hr" localSheetId="13">#REF!</definedName>
    <definedName name="ins.ss.hr">#REF!</definedName>
    <definedName name="ins.stk" localSheetId="9">#REF!</definedName>
    <definedName name="ins.stk" localSheetId="12">#REF!</definedName>
    <definedName name="ins.stk" localSheetId="13">#REF!</definedName>
    <definedName name="ins.stk">#REF!</definedName>
    <definedName name="ins.stk3ph" localSheetId="9">#REF!</definedName>
    <definedName name="ins.stk3ph" localSheetId="12">#REF!</definedName>
    <definedName name="ins.stk3ph" localSheetId="13">#REF!</definedName>
    <definedName name="ins.stk3ph">#REF!</definedName>
    <definedName name="ins.stkL" localSheetId="9">#REF!</definedName>
    <definedName name="ins.stkL" localSheetId="12">#REF!</definedName>
    <definedName name="ins.stkL" localSheetId="13">#REF!</definedName>
    <definedName name="ins.stkL">#REF!</definedName>
    <definedName name="ins.stks" localSheetId="9">#REF!</definedName>
    <definedName name="ins.stks" localSheetId="12">#REF!</definedName>
    <definedName name="ins.stks" localSheetId="13">#REF!</definedName>
    <definedName name="ins.stks">#REF!</definedName>
    <definedName name="ins.tel">#REF!</definedName>
    <definedName name="ins.telp" localSheetId="9">#REF!</definedName>
    <definedName name="ins.telp" localSheetId="12">#REF!</definedName>
    <definedName name="ins.telp" localSheetId="13">#REF!</definedName>
    <definedName name="ins.telp">#REF!</definedName>
    <definedName name="ins.telp1" localSheetId="9">#REF!</definedName>
    <definedName name="ins.telp1" localSheetId="12">#REF!</definedName>
    <definedName name="ins.telp1" localSheetId="13">#REF!</definedName>
    <definedName name="ins.telp1">#REF!</definedName>
    <definedName name="ins.tv">#REF!</definedName>
    <definedName name="Ins_call_itc">#REF!</definedName>
    <definedName name="Ins_ceiling">#REF!</definedName>
    <definedName name="Ins_data">#REF!</definedName>
    <definedName name="Ins_detec">#REF!</definedName>
    <definedName name="Ins_fan">#REF!</definedName>
    <definedName name="ins_fcu">#REF!</definedName>
    <definedName name="Ins_man_flow_bell">#REF!</definedName>
    <definedName name="Ins_out">#REF!</definedName>
    <definedName name="Ins_pen">#REF!</definedName>
    <definedName name="Ins_telp">#REF!</definedName>
    <definedName name="Ins_transmitter">#REF!</definedName>
    <definedName name="inslt1" localSheetId="9">#REF!</definedName>
    <definedName name="inslt1" localSheetId="12">#REF!</definedName>
    <definedName name="inslt1" localSheetId="13">#REF!</definedName>
    <definedName name="inslt1">#REF!</definedName>
    <definedName name="Inslt2" localSheetId="9">#REF!</definedName>
    <definedName name="Inslt2" localSheetId="12">#REF!</definedName>
    <definedName name="Inslt2" localSheetId="13">#REF!</definedName>
    <definedName name="Inslt2">#REF!</definedName>
    <definedName name="inso" localSheetId="9">#REF!</definedName>
    <definedName name="inso" localSheetId="12">#REF!</definedName>
    <definedName name="inso" localSheetId="13">#REF!</definedName>
    <definedName name="inso">#REF!</definedName>
    <definedName name="INSP">#REF!</definedName>
    <definedName name="insp.avi">#REF!</definedName>
    <definedName name="insp.avih">#REF!</definedName>
    <definedName name="insp.barh">#REF!</definedName>
    <definedName name="Insp1">#REF!</definedName>
    <definedName name="Insp2">#REF!</definedName>
    <definedName name="INSPT">#REF!</definedName>
    <definedName name="inspt.avi">#REF!</definedName>
    <definedName name="inspt.avih">#REF!</definedName>
    <definedName name="inspt.bar">#REF!</definedName>
    <definedName name="inspt.barh">#REF!</definedName>
    <definedName name="inspt.cor">#REF!</definedName>
    <definedName name="inspt.corh">#REF!</definedName>
    <definedName name="Inst" localSheetId="9">#REF!</definedName>
    <definedName name="Inst" localSheetId="12">#REF!</definedName>
    <definedName name="Inst" localSheetId="13">#REF!</definedName>
    <definedName name="Inst">#REF!</definedName>
    <definedName name="inst.dayacctv" localSheetId="9">#REF!</definedName>
    <definedName name="inst.dayacctv" localSheetId="12">#REF!</definedName>
    <definedName name="inst.dayacctv" localSheetId="13">#REF!</definedName>
    <definedName name="inst.dayacctv">#REF!</definedName>
    <definedName name="Inst.lpjln">#REF!</definedName>
    <definedName name="inst.lpt" localSheetId="9">#REF!</definedName>
    <definedName name="inst.lpt" localSheetId="12">#REF!</definedName>
    <definedName name="inst.lpt" localSheetId="13">#REF!</definedName>
    <definedName name="inst.lpt">#REF!</definedName>
    <definedName name="inst.signalcctv" localSheetId="9">#REF!</definedName>
    <definedName name="inst.signalcctv" localSheetId="12">#REF!</definedName>
    <definedName name="inst.signalcctv" localSheetId="13">#REF!</definedName>
    <definedName name="inst.signalcctv">#REF!</definedName>
    <definedName name="Inst.site" localSheetId="9">#REF!</definedName>
    <definedName name="Inst.site" localSheetId="12">#REF!</definedName>
    <definedName name="Inst.site" localSheetId="13">#REF!</definedName>
    <definedName name="Inst.site">#REF!</definedName>
    <definedName name="inst_11000" localSheetId="9">#REF!</definedName>
    <definedName name="inst_11000" localSheetId="12">#REF!</definedName>
    <definedName name="inst_11000" localSheetId="13">#REF!</definedName>
    <definedName name="inst_11000">#REF!</definedName>
    <definedName name="inst_2200" localSheetId="9">#REF!</definedName>
    <definedName name="inst_2200" localSheetId="12">#REF!</definedName>
    <definedName name="inst_2200" localSheetId="13">#REF!</definedName>
    <definedName name="inst_2200">#REF!</definedName>
    <definedName name="inst_3000" localSheetId="9">#REF!</definedName>
    <definedName name="inst_3000" localSheetId="12">#REF!</definedName>
    <definedName name="inst_3000" localSheetId="13">#REF!</definedName>
    <definedName name="inst_3000">#REF!</definedName>
    <definedName name="inst_4500" localSheetId="9">#REF!</definedName>
    <definedName name="inst_4500" localSheetId="12">#REF!</definedName>
    <definedName name="inst_4500" localSheetId="13">#REF!</definedName>
    <definedName name="inst_4500">#REF!</definedName>
    <definedName name="inst_6500" localSheetId="9">#REF!</definedName>
    <definedName name="inst_6500" localSheetId="12">#REF!</definedName>
    <definedName name="inst_6500" localSheetId="13">#REF!</definedName>
    <definedName name="inst_6500">#REF!</definedName>
    <definedName name="inst_9000" localSheetId="9">#REF!</definedName>
    <definedName name="inst_9000" localSheetId="12">#REF!</definedName>
    <definedName name="inst_9000" localSheetId="13">#REF!</definedName>
    <definedName name="inst_9000">#REF!</definedName>
    <definedName name="inst_out">#REF!</definedName>
    <definedName name="inst_pen">#REF!</definedName>
    <definedName name="InstAC1ph" localSheetId="9">#REF!</definedName>
    <definedName name="InstAC1ph" localSheetId="12">#REF!</definedName>
    <definedName name="InstAC1ph" localSheetId="13">#REF!</definedName>
    <definedName name="InstAC1ph">#REF!</definedName>
    <definedName name="instelp" localSheetId="9">#REF!</definedName>
    <definedName name="instelp" localSheetId="12">#REF!</definedName>
    <definedName name="instelp" localSheetId="13">#REF!</definedName>
    <definedName name="instelp">#REF!</definedName>
    <definedName name="instp.AC">#REF!</definedName>
    <definedName name="instp.avi">#REF!</definedName>
    <definedName name="instp.avih">#REF!</definedName>
    <definedName name="instp.wh">#REF!</definedName>
    <definedName name="instpen" localSheetId="9">#REF!</definedName>
    <definedName name="instpen" localSheetId="12">#REF!</definedName>
    <definedName name="instpen" localSheetId="13">#REF!</definedName>
    <definedName name="instpen">#REF!</definedName>
    <definedName name="instpen3ph" localSheetId="9">#REF!</definedName>
    <definedName name="instpen3ph" localSheetId="12">#REF!</definedName>
    <definedName name="instpen3ph" localSheetId="13">#REF!</definedName>
    <definedName name="instpen3ph">#REF!</definedName>
    <definedName name="instpen4mm" localSheetId="9">#REF!</definedName>
    <definedName name="instpen4mm" localSheetId="12">#REF!</definedName>
    <definedName name="instpen4mm" localSheetId="13">#REF!</definedName>
    <definedName name="instpen4mm">#REF!</definedName>
    <definedName name="instpenout" localSheetId="9">#REF!</definedName>
    <definedName name="instpenout" localSheetId="12">#REF!</definedName>
    <definedName name="instpenout" localSheetId="13">#REF!</definedName>
    <definedName name="instpenout">#REF!</definedName>
    <definedName name="instsoundbell" localSheetId="9">#REF!</definedName>
    <definedName name="instsoundbell" localSheetId="12">#REF!</definedName>
    <definedName name="instsoundbell" localSheetId="13">#REF!</definedName>
    <definedName name="instsoundbell">#REF!</definedName>
    <definedName name="instsoundceiling" localSheetId="9">#REF!</definedName>
    <definedName name="instsoundceiling" localSheetId="12">#REF!</definedName>
    <definedName name="instsoundceiling" localSheetId="13">#REF!</definedName>
    <definedName name="instsoundceiling">#REF!</definedName>
    <definedName name="instv.avi">#REF!</definedName>
    <definedName name="instv.avih">#REF!</definedName>
    <definedName name="instv.bar">#REF!</definedName>
    <definedName name="instv.barh">#REF!</definedName>
    <definedName name="instv.corh">#REF!</definedName>
    <definedName name="instvolume" localSheetId="9">#REF!</definedName>
    <definedName name="instvolume" localSheetId="12">#REF!</definedName>
    <definedName name="instvolume" localSheetId="13">#REF!</definedName>
    <definedName name="instvolume">#REF!</definedName>
    <definedName name="INSU" localSheetId="9">#REF!</definedName>
    <definedName name="INSU" localSheetId="12">#REF!</definedName>
    <definedName name="INSU" localSheetId="13">#REF!</definedName>
    <definedName name="INSU">#REF!</definedName>
    <definedName name="insul" localSheetId="9">#REF!</definedName>
    <definedName name="insul" localSheetId="12">#REF!</definedName>
    <definedName name="insul" localSheetId="13">#REF!</definedName>
    <definedName name="insul">#REF!</definedName>
    <definedName name="INSURANCE" localSheetId="9">#REF!</definedName>
    <definedName name="INSURANCE" localSheetId="12">#REF!</definedName>
    <definedName name="INSURANCE" localSheetId="13">#REF!</definedName>
    <definedName name="INSURANCE">#REF!</definedName>
    <definedName name="Int" localSheetId="9">#REF!</definedName>
    <definedName name="Int" localSheetId="12">#REF!</definedName>
    <definedName name="Int" localSheetId="13">#REF!</definedName>
    <definedName name="Int">#REF!</definedName>
    <definedName name="intake">#REF!</definedName>
    <definedName name="Interest_Rate" localSheetId="9">#REF!</definedName>
    <definedName name="Interest_Rate" localSheetId="12">#REF!</definedName>
    <definedName name="Interest_Rate" localSheetId="13">#REF!</definedName>
    <definedName name="Interest_Rate">#REF!</definedName>
    <definedName name="interlocking">#REF!</definedName>
    <definedName name="ioi">#REF!</definedName>
    <definedName name="ioii">#REF!</definedName>
    <definedName name="iojofjpok" localSheetId="9">#REF!</definedName>
    <definedName name="iojofjpok" localSheetId="12">#REF!</definedName>
    <definedName name="iojofjpok" localSheetId="13">#REF!</definedName>
    <definedName name="iojofjpok">#REF!</definedName>
    <definedName name="iol." localSheetId="9">#REF!</definedName>
    <definedName name="iol." localSheetId="12">#REF!</definedName>
    <definedName name="iol." localSheetId="13">#REF!</definedName>
    <definedName name="iol.">#REF!</definedName>
    <definedName name="iones">#REF!</definedName>
    <definedName name="iprpt1" localSheetId="9">#REF!</definedName>
    <definedName name="iprpt1" localSheetId="12">#REF!</definedName>
    <definedName name="iprpt1" localSheetId="13">#REF!</definedName>
    <definedName name="iprpt1">#REF!</definedName>
    <definedName name="iprpt10" localSheetId="9">#REF!</definedName>
    <definedName name="iprpt10" localSheetId="12">#REF!</definedName>
    <definedName name="iprpt10" localSheetId="13">#REF!</definedName>
    <definedName name="iprpt10">#REF!</definedName>
    <definedName name="iprpt2" localSheetId="9">#REF!</definedName>
    <definedName name="iprpt2" localSheetId="12">#REF!</definedName>
    <definedName name="iprpt2" localSheetId="13">#REF!</definedName>
    <definedName name="iprpt2">#REF!</definedName>
    <definedName name="iprpt3" localSheetId="9">#REF!</definedName>
    <definedName name="iprpt3" localSheetId="12">#REF!</definedName>
    <definedName name="iprpt3" localSheetId="13">#REF!</definedName>
    <definedName name="iprpt3">#REF!</definedName>
    <definedName name="iprpt4" localSheetId="9">#REF!</definedName>
    <definedName name="iprpt4" localSheetId="12">#REF!</definedName>
    <definedName name="iprpt4" localSheetId="13">#REF!</definedName>
    <definedName name="iprpt4">#REF!</definedName>
    <definedName name="iprpt5" localSheetId="9">#REF!</definedName>
    <definedName name="iprpt5" localSheetId="12">#REF!</definedName>
    <definedName name="iprpt5" localSheetId="13">#REF!</definedName>
    <definedName name="iprpt5">#REF!</definedName>
    <definedName name="iprpt6" localSheetId="9">#REF!</definedName>
    <definedName name="iprpt6" localSheetId="12">#REF!</definedName>
    <definedName name="iprpt6" localSheetId="13">#REF!</definedName>
    <definedName name="iprpt6">#REF!</definedName>
    <definedName name="iprpt7" localSheetId="9">#REF!</definedName>
    <definedName name="iprpt7" localSheetId="12">#REF!</definedName>
    <definedName name="iprpt7" localSheetId="13">#REF!</definedName>
    <definedName name="iprpt7">#REF!</definedName>
    <definedName name="iprpt8" localSheetId="9">#REF!</definedName>
    <definedName name="iprpt8" localSheetId="12">#REF!</definedName>
    <definedName name="iprpt8" localSheetId="13">#REF!</definedName>
    <definedName name="iprpt8">#REF!</definedName>
    <definedName name="iprpt9" localSheetId="9">#REF!</definedName>
    <definedName name="iprpt9" localSheetId="12">#REF!</definedName>
    <definedName name="iprpt9" localSheetId="13">#REF!</definedName>
    <definedName name="iprpt9">#REF!</definedName>
    <definedName name="irahu" localSheetId="9">#REF!</definedName>
    <definedName name="irahu" localSheetId="12">#REF!</definedName>
    <definedName name="irahu" localSheetId="13">#REF!</definedName>
    <definedName name="irahu">#REF!</definedName>
    <definedName name="is">#REF!</definedName>
    <definedName name="ISI">#REF!</definedName>
    <definedName name="islab1" localSheetId="9">#REF!</definedName>
    <definedName name="islab1" localSheetId="12">#REF!</definedName>
    <definedName name="islab1" localSheetId="13">#REF!</definedName>
    <definedName name="islab1">#REF!</definedName>
    <definedName name="islab10" localSheetId="9">#REF!</definedName>
    <definedName name="islab10" localSheetId="12">#REF!</definedName>
    <definedName name="islab10" localSheetId="13">#REF!</definedName>
    <definedName name="islab10">#REF!</definedName>
    <definedName name="islab11" localSheetId="9">#REF!</definedName>
    <definedName name="islab11" localSheetId="12">#REF!</definedName>
    <definedName name="islab11" localSheetId="13">#REF!</definedName>
    <definedName name="islab11">#REF!</definedName>
    <definedName name="islab12" localSheetId="9">#REF!</definedName>
    <definedName name="islab12" localSheetId="12">#REF!</definedName>
    <definedName name="islab12" localSheetId="13">#REF!</definedName>
    <definedName name="islab12">#REF!</definedName>
    <definedName name="islab13" localSheetId="9">#REF!</definedName>
    <definedName name="islab13" localSheetId="12">#REF!</definedName>
    <definedName name="islab13" localSheetId="13">#REF!</definedName>
    <definedName name="islab13">#REF!</definedName>
    <definedName name="islab14" localSheetId="9">#REF!</definedName>
    <definedName name="islab14" localSheetId="12">#REF!</definedName>
    <definedName name="islab14" localSheetId="13">#REF!</definedName>
    <definedName name="islab14">#REF!</definedName>
    <definedName name="islab15" localSheetId="9">#REF!</definedName>
    <definedName name="islab15" localSheetId="12">#REF!</definedName>
    <definedName name="islab15" localSheetId="13">#REF!</definedName>
    <definedName name="islab15">#REF!</definedName>
    <definedName name="islab2" localSheetId="9">#REF!</definedName>
    <definedName name="islab2" localSheetId="12">#REF!</definedName>
    <definedName name="islab2" localSheetId="13">#REF!</definedName>
    <definedName name="islab2">#REF!</definedName>
    <definedName name="islab3" localSheetId="9">#REF!</definedName>
    <definedName name="islab3" localSheetId="12">#REF!</definedName>
    <definedName name="islab3" localSheetId="13">#REF!</definedName>
    <definedName name="islab3">#REF!</definedName>
    <definedName name="islab4" localSheetId="9">#REF!</definedName>
    <definedName name="islab4" localSheetId="12">#REF!</definedName>
    <definedName name="islab4" localSheetId="13">#REF!</definedName>
    <definedName name="islab4">#REF!</definedName>
    <definedName name="islab5" localSheetId="9">#REF!</definedName>
    <definedName name="islab5" localSheetId="12">#REF!</definedName>
    <definedName name="islab5" localSheetId="13">#REF!</definedName>
    <definedName name="islab5">#REF!</definedName>
    <definedName name="islab6" localSheetId="9">#REF!</definedName>
    <definedName name="islab6" localSheetId="12">#REF!</definedName>
    <definedName name="islab6" localSheetId="13">#REF!</definedName>
    <definedName name="islab6">#REF!</definedName>
    <definedName name="islab7" localSheetId="9">#REF!</definedName>
    <definedName name="islab7" localSheetId="12">#REF!</definedName>
    <definedName name="islab7" localSheetId="13">#REF!</definedName>
    <definedName name="islab7">#REF!</definedName>
    <definedName name="islab8" localSheetId="9">#REF!</definedName>
    <definedName name="islab8" localSheetId="12">#REF!</definedName>
    <definedName name="islab8" localSheetId="13">#REF!</definedName>
    <definedName name="islab8">#REF!</definedName>
    <definedName name="islab9" localSheetId="9">#REF!</definedName>
    <definedName name="islab9" localSheetId="12">#REF!</definedName>
    <definedName name="islab9" localSheetId="13">#REF!</definedName>
    <definedName name="islab9">#REF!</definedName>
    <definedName name="islamiyah" localSheetId="9">#REF!</definedName>
    <definedName name="islamiyah" localSheetId="12">#REF!</definedName>
    <definedName name="islamiyah" localSheetId="13">#REF!</definedName>
    <definedName name="islamiyah">#REF!</definedName>
    <definedName name="ISO_PITA" localSheetId="9">#REF!</definedName>
    <definedName name="ISO_PITA" localSheetId="12">#REF!</definedName>
    <definedName name="ISO_PITA" localSheetId="13">#REF!</definedName>
    <definedName name="ISO_PITA">#REF!</definedName>
    <definedName name="ITC" localSheetId="9">#REF!</definedName>
    <definedName name="ITC" localSheetId="12">#REF!</definedName>
    <definedName name="ITC" localSheetId="13">#REF!</definedName>
    <definedName name="ITC">#REF!</definedName>
    <definedName name="ITC.1" localSheetId="9">#REF!</definedName>
    <definedName name="ITC.1" localSheetId="12">#REF!</definedName>
    <definedName name="ITC.1" localSheetId="13">#REF!</definedName>
    <definedName name="ITC.1">#REF!</definedName>
    <definedName name="ITC.10" localSheetId="9">#REF!</definedName>
    <definedName name="ITC.10" localSheetId="12">#REF!</definedName>
    <definedName name="ITC.10" localSheetId="13">#REF!</definedName>
    <definedName name="ITC.10">#REF!</definedName>
    <definedName name="ITC.100" localSheetId="9">#REF!</definedName>
    <definedName name="ITC.100" localSheetId="12">#REF!</definedName>
    <definedName name="ITC.100" localSheetId="13">#REF!</definedName>
    <definedName name="ITC.100">#REF!</definedName>
    <definedName name="ITC.2" localSheetId="9">#REF!</definedName>
    <definedName name="ITC.2" localSheetId="12">#REF!</definedName>
    <definedName name="ITC.2" localSheetId="13">#REF!</definedName>
    <definedName name="ITC.2">#REF!</definedName>
    <definedName name="ITC.20" localSheetId="9">#REF!</definedName>
    <definedName name="ITC.20" localSheetId="12">#REF!</definedName>
    <definedName name="ITC.20" localSheetId="13">#REF!</definedName>
    <definedName name="ITC.20">#REF!</definedName>
    <definedName name="ITC.30" localSheetId="9">#REF!</definedName>
    <definedName name="ITC.30" localSheetId="12">#REF!</definedName>
    <definedName name="ITC.30" localSheetId="13">#REF!</definedName>
    <definedName name="ITC.30">#REF!</definedName>
    <definedName name="ITC.40" localSheetId="9">#REF!</definedName>
    <definedName name="ITC.40" localSheetId="12">#REF!</definedName>
    <definedName name="ITC.40" localSheetId="13">#REF!</definedName>
    <definedName name="ITC.40">#REF!</definedName>
    <definedName name="ITC.50" localSheetId="9">#REF!</definedName>
    <definedName name="ITC.50" localSheetId="12">#REF!</definedName>
    <definedName name="ITC.50" localSheetId="13">#REF!</definedName>
    <definedName name="ITC.50">#REF!</definedName>
    <definedName name="ITC.6" localSheetId="9">#REF!</definedName>
    <definedName name="ITC.6" localSheetId="12">#REF!</definedName>
    <definedName name="ITC.6" localSheetId="13">#REF!</definedName>
    <definedName name="ITC.6">#REF!</definedName>
    <definedName name="ITC.60" localSheetId="9">#REF!</definedName>
    <definedName name="ITC.60" localSheetId="12">#REF!</definedName>
    <definedName name="ITC.60" localSheetId="13">#REF!</definedName>
    <definedName name="ITC.60">#REF!</definedName>
    <definedName name="ITC.80" localSheetId="9">#REF!</definedName>
    <definedName name="ITC.80" localSheetId="12">#REF!</definedName>
    <definedName name="ITC.80" localSheetId="13">#REF!</definedName>
    <definedName name="ITC.80">#REF!</definedName>
    <definedName name="itel.avi">#REF!</definedName>
    <definedName name="itel.avih">#REF!</definedName>
    <definedName name="itel.bar">#REF!</definedName>
    <definedName name="itel.barh">#REF!</definedName>
    <definedName name="itel.cor">#REF!</definedName>
    <definedName name="itel.corh">#REF!</definedName>
    <definedName name="ITEM" localSheetId="9">#REF!</definedName>
    <definedName name="ITEM" localSheetId="12">#REF!</definedName>
    <definedName name="ITEM" localSheetId="14">#REF!</definedName>
    <definedName name="ITEM" localSheetId="11">#REF!</definedName>
    <definedName name="ITEM" localSheetId="10">#REF!</definedName>
    <definedName name="ITEM" localSheetId="7">#REF!</definedName>
    <definedName name="ITEM" localSheetId="8">#REF!</definedName>
    <definedName name="ITEM" localSheetId="13">#REF!</definedName>
    <definedName name="Item">#REF!</definedName>
    <definedName name="ITEM_PEMBAYARAN_No." localSheetId="9">#REF!</definedName>
    <definedName name="ITEM_PEMBAYARAN_No." localSheetId="12">#REF!</definedName>
    <definedName name="ITEM_PEMBAYARAN_No." localSheetId="14">#REF!</definedName>
    <definedName name="ITEM_PEMBAYARAN_No." localSheetId="11">#REF!</definedName>
    <definedName name="ITEM_PEMBAYARAN_No." localSheetId="10">#REF!</definedName>
    <definedName name="ITEM_PEMBAYARAN_No." localSheetId="7">#REF!</definedName>
    <definedName name="ITEM_PEMBAYARAN_No." localSheetId="8">#REF!</definedName>
    <definedName name="ITEM_PEMBAYARAN_No." localSheetId="13">#REF!</definedName>
    <definedName name="ITEM_PEMBAYARAN_No.">#REF!</definedName>
    <definedName name="item116" localSheetId="9">#REF!</definedName>
    <definedName name="item116" localSheetId="12">#REF!</definedName>
    <definedName name="item116" localSheetId="13">#REF!</definedName>
    <definedName name="item116">#REF!</definedName>
    <definedName name="item117" localSheetId="9">#REF!</definedName>
    <definedName name="item117" localSheetId="12">#REF!</definedName>
    <definedName name="item117" localSheetId="13">#REF!</definedName>
    <definedName name="item117">#REF!</definedName>
    <definedName name="ITEM12" localSheetId="9">#REF!</definedName>
    <definedName name="ITEM12" localSheetId="12">#REF!</definedName>
    <definedName name="ITEM12" localSheetId="13">#REF!</definedName>
    <definedName name="ITEM12">#REF!</definedName>
    <definedName name="item129" localSheetId="9">#REF!</definedName>
    <definedName name="item129" localSheetId="12">#REF!</definedName>
    <definedName name="item129" localSheetId="13">#REF!</definedName>
    <definedName name="item129">#REF!</definedName>
    <definedName name="item3031" localSheetId="9">#REF!</definedName>
    <definedName name="item3031" localSheetId="12">#REF!</definedName>
    <definedName name="item3031" localSheetId="13">#REF!</definedName>
    <definedName name="item3031">#REF!</definedName>
    <definedName name="item3032" localSheetId="9">#REF!</definedName>
    <definedName name="item3032" localSheetId="12">#REF!</definedName>
    <definedName name="item3032" localSheetId="13">#REF!</definedName>
    <definedName name="item3032">#REF!</definedName>
    <definedName name="item3033">#REF!</definedName>
    <definedName name="item304" localSheetId="9">#REF!</definedName>
    <definedName name="item304" localSheetId="12">#REF!</definedName>
    <definedName name="item304" localSheetId="13">#REF!</definedName>
    <definedName name="item304">#REF!</definedName>
    <definedName name="item305" localSheetId="9">#REF!</definedName>
    <definedName name="item305" localSheetId="12">#REF!</definedName>
    <definedName name="item305" localSheetId="13">#REF!</definedName>
    <definedName name="item305">#REF!</definedName>
    <definedName name="item3061" localSheetId="9">#REF!</definedName>
    <definedName name="item3061" localSheetId="12">#REF!</definedName>
    <definedName name="item3061" localSheetId="13">#REF!</definedName>
    <definedName name="item3061">#REF!</definedName>
    <definedName name="item3062">#REF!</definedName>
    <definedName name="item3063" localSheetId="9">#REF!</definedName>
    <definedName name="item3063" localSheetId="12">#REF!</definedName>
    <definedName name="item3063" localSheetId="13">#REF!</definedName>
    <definedName name="item3063">#REF!</definedName>
    <definedName name="item3064" localSheetId="9">#REF!</definedName>
    <definedName name="item3064" localSheetId="12">#REF!</definedName>
    <definedName name="item3064" localSheetId="13">#REF!</definedName>
    <definedName name="item3064">#REF!</definedName>
    <definedName name="item3081" localSheetId="9">#REF!</definedName>
    <definedName name="item3081" localSheetId="12">#REF!</definedName>
    <definedName name="item3081" localSheetId="13">#REF!</definedName>
    <definedName name="item3081">#REF!</definedName>
    <definedName name="item3082" localSheetId="9">#REF!</definedName>
    <definedName name="item3082" localSheetId="12">#REF!</definedName>
    <definedName name="item3082" localSheetId="13">#REF!</definedName>
    <definedName name="item3082">#REF!</definedName>
    <definedName name="item3083" localSheetId="9">#REF!</definedName>
    <definedName name="item3083" localSheetId="12">#REF!</definedName>
    <definedName name="item3083" localSheetId="13">#REF!</definedName>
    <definedName name="item3083">#REF!</definedName>
    <definedName name="item3084" localSheetId="9">#REF!</definedName>
    <definedName name="item3084" localSheetId="12">#REF!</definedName>
    <definedName name="item3084" localSheetId="13">#REF!</definedName>
    <definedName name="item3084">#REF!</definedName>
    <definedName name="item3085" localSheetId="9">#REF!</definedName>
    <definedName name="item3085" localSheetId="12">#REF!</definedName>
    <definedName name="item3085" localSheetId="13">#REF!</definedName>
    <definedName name="item3085">#REF!</definedName>
    <definedName name="item3091" localSheetId="9">#REF!</definedName>
    <definedName name="item3091" localSheetId="12">#REF!</definedName>
    <definedName name="item3091" localSheetId="13">#REF!</definedName>
    <definedName name="item3091">#REF!</definedName>
    <definedName name="item3092" localSheetId="9">#REF!</definedName>
    <definedName name="item3092" localSheetId="12">#REF!</definedName>
    <definedName name="item3092" localSheetId="13">#REF!</definedName>
    <definedName name="item3092">#REF!</definedName>
    <definedName name="item3093" localSheetId="9">#REF!</definedName>
    <definedName name="item3093" localSheetId="12">#REF!</definedName>
    <definedName name="item3093" localSheetId="13">#REF!</definedName>
    <definedName name="item3093">#REF!</definedName>
    <definedName name="item310" localSheetId="9">#REF!</definedName>
    <definedName name="item310" localSheetId="12">#REF!</definedName>
    <definedName name="item310" localSheetId="13">#REF!</definedName>
    <definedName name="item310">#REF!</definedName>
    <definedName name="ITEM322">#REF!</definedName>
    <definedName name="item401" localSheetId="9">#REF!</definedName>
    <definedName name="item401" localSheetId="12">#REF!</definedName>
    <definedName name="item401" localSheetId="13">#REF!</definedName>
    <definedName name="item401">#REF!</definedName>
    <definedName name="item402" localSheetId="9">#REF!</definedName>
    <definedName name="item402" localSheetId="12">#REF!</definedName>
    <definedName name="item402" localSheetId="13">#REF!</definedName>
    <definedName name="item402">#REF!</definedName>
    <definedName name="item501" localSheetId="9">#REF!</definedName>
    <definedName name="item501" localSheetId="12">#REF!</definedName>
    <definedName name="item501" localSheetId="13">#REF!</definedName>
    <definedName name="item501">#REF!</definedName>
    <definedName name="ITEM74">#REF!</definedName>
    <definedName name="item8012">#REF!</definedName>
    <definedName name="item8012a">#REF!</definedName>
    <definedName name="item8013">#REF!</definedName>
    <definedName name="item8014a">#REF!</definedName>
    <definedName name="item8015">#REF!</definedName>
    <definedName name="item8016">#REF!</definedName>
    <definedName name="item8018">#REF!</definedName>
    <definedName name="item8019">#REF!</definedName>
    <definedName name="ITEM83">#REF!</definedName>
    <definedName name="ITEM841">#REF!</definedName>
    <definedName name="ITEM842">#REF!</definedName>
    <definedName name="ITEM843">#REF!</definedName>
    <definedName name="ITEM844">#REF!</definedName>
    <definedName name="ITEM845">#REF!</definedName>
    <definedName name="ITEM851">#REF!</definedName>
    <definedName name="ITEM852">#REF!</definedName>
    <definedName name="ITEM853">#REF!</definedName>
    <definedName name="ITEM9">#REF!</definedName>
    <definedName name="ITIL">#REF!</definedName>
    <definedName name="iuiu">#REF!</definedName>
    <definedName name="iuiul">#REF!</definedName>
    <definedName name="iuu">#REF!</definedName>
    <definedName name="iv">#REF!</definedName>
    <definedName name="IV_L1" localSheetId="9">#REF!</definedName>
    <definedName name="IV_L1" localSheetId="12">#REF!</definedName>
    <definedName name="IV_L1" localSheetId="13">#REF!</definedName>
    <definedName name="IV_L1">#REF!</definedName>
    <definedName name="IV_L2" localSheetId="9">#REF!</definedName>
    <definedName name="IV_L2" localSheetId="12">#REF!</definedName>
    <definedName name="IV_L2" localSheetId="13">#REF!</definedName>
    <definedName name="IV_L2">#REF!</definedName>
    <definedName name="IV_L3" localSheetId="9">#REF!</definedName>
    <definedName name="IV_L3" localSheetId="12">#REF!</definedName>
    <definedName name="IV_L3" localSheetId="13">#REF!</definedName>
    <definedName name="IV_L3">#REF!</definedName>
    <definedName name="IV_LD" localSheetId="9">#REF!</definedName>
    <definedName name="IV_LD" localSheetId="12">#REF!</definedName>
    <definedName name="IV_LD" localSheetId="13">#REF!</definedName>
    <definedName name="IV_LD">#REF!</definedName>
    <definedName name="IV_UPOS" localSheetId="9">#REF!</definedName>
    <definedName name="IV_UPOS" localSheetId="12">#REF!</definedName>
    <definedName name="IV_UPOS" localSheetId="13">#REF!</definedName>
    <definedName name="IV_UPOS">#REF!</definedName>
    <definedName name="iwall1" localSheetId="9">#REF!</definedName>
    <definedName name="iwall1" localSheetId="12">#REF!</definedName>
    <definedName name="iwall1" localSheetId="13">#REF!</definedName>
    <definedName name="iwall1">#REF!</definedName>
    <definedName name="iwall10" localSheetId="9">#REF!</definedName>
    <definedName name="iwall10" localSheetId="12">#REF!</definedName>
    <definedName name="iwall10" localSheetId="13">#REF!</definedName>
    <definedName name="iwall10">#REF!</definedName>
    <definedName name="iwall2" localSheetId="9">#REF!</definedName>
    <definedName name="iwall2" localSheetId="12">#REF!</definedName>
    <definedName name="iwall2" localSheetId="13">#REF!</definedName>
    <definedName name="iwall2">#REF!</definedName>
    <definedName name="iwall3" localSheetId="9">#REF!</definedName>
    <definedName name="iwall3" localSheetId="12">#REF!</definedName>
    <definedName name="iwall3" localSheetId="13">#REF!</definedName>
    <definedName name="iwall3">#REF!</definedName>
    <definedName name="iwall4" localSheetId="9">#REF!</definedName>
    <definedName name="iwall4" localSheetId="12">#REF!</definedName>
    <definedName name="iwall4" localSheetId="13">#REF!</definedName>
    <definedName name="iwall4">#REF!</definedName>
    <definedName name="iwall5" localSheetId="9">#REF!</definedName>
    <definedName name="iwall5" localSheetId="12">#REF!</definedName>
    <definedName name="iwall5" localSheetId="13">#REF!</definedName>
    <definedName name="iwall5">#REF!</definedName>
    <definedName name="iwall6" localSheetId="9">#REF!</definedName>
    <definedName name="iwall6" localSheetId="12">#REF!</definedName>
    <definedName name="iwall6" localSheetId="13">#REF!</definedName>
    <definedName name="iwall6">#REF!</definedName>
    <definedName name="iwall7" localSheetId="9">#REF!</definedName>
    <definedName name="iwall7" localSheetId="12">#REF!</definedName>
    <definedName name="iwall7" localSheetId="13">#REF!</definedName>
    <definedName name="iwall7">#REF!</definedName>
    <definedName name="iwall8" localSheetId="9">#REF!</definedName>
    <definedName name="iwall8" localSheetId="12">#REF!</definedName>
    <definedName name="iwall8" localSheetId="13">#REF!</definedName>
    <definedName name="iwall8">#REF!</definedName>
    <definedName name="iwall9" localSheetId="9">#REF!</definedName>
    <definedName name="iwall9" localSheetId="12">#REF!</definedName>
    <definedName name="iwall9" localSheetId="13">#REF!</definedName>
    <definedName name="iwall9">#REF!</definedName>
    <definedName name="IWAN">#REF!</definedName>
    <definedName name="iwf">#REF!</definedName>
    <definedName name="iwf_6">#REF!</definedName>
    <definedName name="ix">#REF!</definedName>
    <definedName name="IX.c" localSheetId="9">#REF!</definedName>
    <definedName name="IX.c" localSheetId="12">#REF!</definedName>
    <definedName name="IX.c" localSheetId="13">#REF!</definedName>
    <definedName name="IX.c">#REF!</definedName>
    <definedName name="IXb" localSheetId="9">#REF!</definedName>
    <definedName name="IXb" localSheetId="12">#REF!</definedName>
    <definedName name="IXb" localSheetId="13">#REF!</definedName>
    <definedName name="IXb">#REF!</definedName>
    <definedName name="j" localSheetId="9">#REF!</definedName>
    <definedName name="j" localSheetId="12">#REF!</definedName>
    <definedName name="j" localSheetId="14">#REF!</definedName>
    <definedName name="j" localSheetId="11">#REF!</definedName>
    <definedName name="j" localSheetId="10">#REF!</definedName>
    <definedName name="j" localSheetId="7">#REF!</definedName>
    <definedName name="j" localSheetId="8">#REF!</definedName>
    <definedName name="j" localSheetId="13">#REF!</definedName>
    <definedName name="j">#REF!</definedName>
    <definedName name="J.210" localSheetId="9">#REF!</definedName>
    <definedName name="J.210" localSheetId="12">#REF!</definedName>
    <definedName name="J.210" localSheetId="13">#REF!</definedName>
    <definedName name="J.210">#REF!</definedName>
    <definedName name="J_10" localSheetId="9">#REF!</definedName>
    <definedName name="J_10" localSheetId="12">#REF!</definedName>
    <definedName name="J_10" localSheetId="13">#REF!</definedName>
    <definedName name="J_10">#REF!</definedName>
    <definedName name="J_12" localSheetId="9">#REF!</definedName>
    <definedName name="J_12" localSheetId="12">#REF!</definedName>
    <definedName name="J_12" localSheetId="13">#REF!</definedName>
    <definedName name="J_12">#REF!</definedName>
    <definedName name="J_18" localSheetId="9">#REF!</definedName>
    <definedName name="J_18" localSheetId="12">#REF!</definedName>
    <definedName name="J_18" localSheetId="13">#REF!</definedName>
    <definedName name="J_18">#REF!</definedName>
    <definedName name="J_19" localSheetId="9">#REF!</definedName>
    <definedName name="J_19" localSheetId="12">#REF!</definedName>
    <definedName name="J_19" localSheetId="13">#REF!</definedName>
    <definedName name="J_19">#REF!</definedName>
    <definedName name="J_20" localSheetId="9">#REF!</definedName>
    <definedName name="J_20" localSheetId="12">#REF!</definedName>
    <definedName name="J_20" localSheetId="13">#REF!</definedName>
    <definedName name="J_20">#REF!</definedName>
    <definedName name="J_20A" localSheetId="9">#REF!</definedName>
    <definedName name="J_20A" localSheetId="12">#REF!</definedName>
    <definedName name="J_20A" localSheetId="13">#REF!</definedName>
    <definedName name="J_20A">#REF!</definedName>
    <definedName name="J_21" localSheetId="9">#REF!</definedName>
    <definedName name="J_21" localSheetId="12">#REF!</definedName>
    <definedName name="J_21" localSheetId="13">#REF!</definedName>
    <definedName name="J_21">#REF!</definedName>
    <definedName name="J_22" localSheetId="9">#REF!</definedName>
    <definedName name="J_22" localSheetId="12">#REF!</definedName>
    <definedName name="J_22" localSheetId="13">#REF!</definedName>
    <definedName name="J_22">#REF!</definedName>
    <definedName name="J_23" localSheetId="9">#REF!</definedName>
    <definedName name="J_23" localSheetId="12">#REF!</definedName>
    <definedName name="J_23" localSheetId="13">#REF!</definedName>
    <definedName name="J_23">#REF!</definedName>
    <definedName name="J_7" localSheetId="9">#REF!</definedName>
    <definedName name="J_7" localSheetId="12">#REF!</definedName>
    <definedName name="J_7" localSheetId="13">#REF!</definedName>
    <definedName name="J_7">#REF!</definedName>
    <definedName name="J_7A" localSheetId="9">#REF!</definedName>
    <definedName name="J_7A" localSheetId="12">#REF!</definedName>
    <definedName name="J_7A" localSheetId="13">#REF!</definedName>
    <definedName name="J_7A">#REF!</definedName>
    <definedName name="J_8" localSheetId="9">#REF!</definedName>
    <definedName name="J_8" localSheetId="12">#REF!</definedName>
    <definedName name="J_8" localSheetId="13">#REF!</definedName>
    <definedName name="J_8">#REF!</definedName>
    <definedName name="J_8A" localSheetId="9">#REF!</definedName>
    <definedName name="J_8A" localSheetId="12">#REF!</definedName>
    <definedName name="J_8A" localSheetId="13">#REF!</definedName>
    <definedName name="J_8A">#REF!</definedName>
    <definedName name="J_9" localSheetId="9">#REF!</definedName>
    <definedName name="J_9" localSheetId="12">#REF!</definedName>
    <definedName name="J_9" localSheetId="13">#REF!</definedName>
    <definedName name="J_9">#REF!</definedName>
    <definedName name="J_9A" localSheetId="9">#REF!</definedName>
    <definedName name="J_9A" localSheetId="12">#REF!</definedName>
    <definedName name="J_9A" localSheetId="13">#REF!</definedName>
    <definedName name="J_9A">#REF!</definedName>
    <definedName name="J1_1" localSheetId="9">#REF!</definedName>
    <definedName name="J1_1" localSheetId="12">#REF!</definedName>
    <definedName name="J1_1" localSheetId="13">#REF!</definedName>
    <definedName name="J1_1">#REF!</definedName>
    <definedName name="J11_BL8" localSheetId="9">#REF!</definedName>
    <definedName name="J11_BL8" localSheetId="12">#REF!</definedName>
    <definedName name="J11_BL8" localSheetId="13">#REF!</definedName>
    <definedName name="J11_BL8">#REF!</definedName>
    <definedName name="J2_1" localSheetId="9">#REF!</definedName>
    <definedName name="J2_1" localSheetId="12">#REF!</definedName>
    <definedName name="J2_1" localSheetId="13">#REF!</definedName>
    <definedName name="J2_1">#REF!</definedName>
    <definedName name="J3_2" localSheetId="9">#REF!</definedName>
    <definedName name="J3_2" localSheetId="12">#REF!</definedName>
    <definedName name="J3_2" localSheetId="13">#REF!</definedName>
    <definedName name="J3_2">#REF!</definedName>
    <definedName name="J4_2" localSheetId="9">#REF!</definedName>
    <definedName name="J4_2" localSheetId="12">#REF!</definedName>
    <definedName name="J4_2" localSheetId="13">#REF!</definedName>
    <definedName name="J4_2">#REF!</definedName>
    <definedName name="J7_BL8" localSheetId="9">#REF!</definedName>
    <definedName name="J7_BL8" localSheetId="12">#REF!</definedName>
    <definedName name="J7_BL8" localSheetId="13">#REF!</definedName>
    <definedName name="J7_BL8">#REF!</definedName>
    <definedName name="J8_BL8" localSheetId="9">#REF!</definedName>
    <definedName name="J8_BL8" localSheetId="12">#REF!</definedName>
    <definedName name="J8_BL8" localSheetId="13">#REF!</definedName>
    <definedName name="J8_BL8">#REF!</definedName>
    <definedName name="J9_BL8" localSheetId="9">#REF!</definedName>
    <definedName name="J9_BL8" localSheetId="12">#REF!</definedName>
    <definedName name="J9_BL8" localSheetId="13">#REF!</definedName>
    <definedName name="J9_BL8">#REF!</definedName>
    <definedName name="JA">#REF!</definedName>
    <definedName name="JAB">#REF!</definedName>
    <definedName name="jabatan" localSheetId="9">#REF!</definedName>
    <definedName name="jabatan" localSheetId="12">#REF!</definedName>
    <definedName name="jabatan" localSheetId="14">#REF!</definedName>
    <definedName name="jabatan" localSheetId="11">#REF!</definedName>
    <definedName name="jabatan" localSheetId="10">#REF!</definedName>
    <definedName name="jabatan" localSheetId="7">#REF!</definedName>
    <definedName name="jabatan" localSheetId="8">#REF!</definedName>
    <definedName name="jabatan" localSheetId="13">#REF!</definedName>
    <definedName name="jabatan">#REF!</definedName>
    <definedName name="jack">#REF!</definedName>
    <definedName name="Jack.Hammer" localSheetId="9">#REF!</definedName>
    <definedName name="Jack.Hammer" localSheetId="12">#REF!</definedName>
    <definedName name="Jack.Hammer" localSheetId="13">#REF!</definedName>
    <definedName name="Jack.Hammer">#REF!</definedName>
    <definedName name="JACKHAMMER" localSheetId="9">#REF!</definedName>
    <definedName name="JACKHAMMER" localSheetId="12">#REF!</definedName>
    <definedName name="JACKHAMMER" localSheetId="14">#REF!</definedName>
    <definedName name="JACKHAMMER" localSheetId="11">#REF!</definedName>
    <definedName name="JACKHAMMER" localSheetId="10">#REF!</definedName>
    <definedName name="JACKHAMMER" localSheetId="7">#REF!</definedName>
    <definedName name="JACKHAMMER" localSheetId="8">#REF!</definedName>
    <definedName name="JACKHAMMER" localSheetId="13">#REF!</definedName>
    <definedName name="JACKHAMMER">#REF!</definedName>
    <definedName name="jadi">#REF!</definedName>
    <definedName name="JADWAL" localSheetId="9">#REF!</definedName>
    <definedName name="JADWAL" localSheetId="12">#REF!</definedName>
    <definedName name="JADWAL" localSheetId="13">#REF!</definedName>
    <definedName name="JADWAL">#REF!</definedName>
    <definedName name="JADWAL_BAR">#REF!</definedName>
    <definedName name="JADWAL_S">#REF!</definedName>
    <definedName name="jaga">#REF!</definedName>
    <definedName name="jaga_1">#REF!</definedName>
    <definedName name="JAJA" localSheetId="9">#REF!</definedName>
    <definedName name="JAJA" localSheetId="12">#REF!</definedName>
    <definedName name="JAJA" localSheetId="13">#REF!</definedName>
    <definedName name="JAJA">#REF!</definedName>
    <definedName name="JAK" localSheetId="9">#REF!</definedName>
    <definedName name="JAK" localSheetId="12">#REF!</definedName>
    <definedName name="JAK" localSheetId="13">#REF!</definedName>
    <definedName name="JAK">#REF!</definedName>
    <definedName name="JAKARTA">#REF!</definedName>
    <definedName name="JAKARTA_OFFICE" localSheetId="9">#REF!</definedName>
    <definedName name="JAKARTA_OFFICE" localSheetId="12">#REF!</definedName>
    <definedName name="JAKARTA_OFFICE" localSheetId="13">#REF!</definedName>
    <definedName name="JAKARTA_OFFICE">#REF!</definedName>
    <definedName name="jal" localSheetId="9">#REF!</definedName>
    <definedName name="jal" localSheetId="12">#REF!</definedName>
    <definedName name="jal" localSheetId="13">#REF!</definedName>
    <definedName name="jal">#REF!</definedName>
    <definedName name="jalusi">#REF!</definedName>
    <definedName name="JAM">#REF!</definedName>
    <definedName name="jam.eff">#REF!</definedName>
    <definedName name="jambudipa" localSheetId="9">#REF!</definedName>
    <definedName name="jambudipa" localSheetId="12">#REF!</definedName>
    <definedName name="jambudipa" localSheetId="13">#REF!</definedName>
    <definedName name="jambudipa">#REF!</definedName>
    <definedName name="JAMEFEKTIF" localSheetId="9">#REF!</definedName>
    <definedName name="JAMEFEKTIF" localSheetId="12">#REF!</definedName>
    <definedName name="JAMEFEKTIF" localSheetId="13">#REF!</definedName>
    <definedName name="JAMEFEKTIF">#REF!</definedName>
    <definedName name="jaminan">#REF!</definedName>
    <definedName name="jamkerja">#REF!</definedName>
    <definedName name="JANCIOK">#REF!</definedName>
    <definedName name="JANCOK">#REF!</definedName>
    <definedName name="jangan" localSheetId="15" hidden="1">#REF!</definedName>
    <definedName name="jangan">#REF!</definedName>
    <definedName name="JANPUT">#REF!</definedName>
    <definedName name="JAPANESE_MESS" localSheetId="9">#REF!</definedName>
    <definedName name="JAPANESE_MESS" localSheetId="12">#REF!</definedName>
    <definedName name="JAPANESE_MESS" localSheetId="13">#REF!</definedName>
    <definedName name="JAPANESE_MESS">#REF!</definedName>
    <definedName name="JARAK" localSheetId="9">#REF!</definedName>
    <definedName name="JARAK" localSheetId="12">#REF!</definedName>
    <definedName name="JARAK" localSheetId="13">#REF!</definedName>
    <definedName name="JARAK">#REF!</definedName>
    <definedName name="jarak_amp">#REF!</definedName>
    <definedName name="Jarak_Base_Camp">#REF!</definedName>
    <definedName name="Jarak_sirtu">#REF!</definedName>
    <definedName name="Jarak_Work_Shop">#REF!</definedName>
    <definedName name="JARAKAMP" localSheetId="9">#REF!</definedName>
    <definedName name="JARAKAMP" localSheetId="12">#REF!</definedName>
    <definedName name="JARAKAMP" localSheetId="13">#REF!</definedName>
    <definedName name="JARAKAMP">#REF!</definedName>
    <definedName name="JASA" localSheetId="9">#REF!</definedName>
    <definedName name="JASA" localSheetId="12">#REF!</definedName>
    <definedName name="JASA" localSheetId="14">#REF!</definedName>
    <definedName name="JASA" localSheetId="11">#REF!</definedName>
    <definedName name="JASA" localSheetId="10">#REF!</definedName>
    <definedName name="JASA" localSheetId="7">#REF!</definedName>
    <definedName name="JASA" localSheetId="8">#REF!</definedName>
    <definedName name="JASA" localSheetId="13">#REF!</definedName>
    <definedName name="JASA">#REF!</definedName>
    <definedName name="JASD" localSheetId="9">#REF!</definedName>
    <definedName name="JASD" localSheetId="12">#REF!</definedName>
    <definedName name="JASD" localSheetId="14">#REF!</definedName>
    <definedName name="JASD" localSheetId="11">#REF!</definedName>
    <definedName name="JASD" localSheetId="10">#REF!</definedName>
    <definedName name="JASD" localSheetId="7">#REF!</definedName>
    <definedName name="JASD" localSheetId="8">#REF!</definedName>
    <definedName name="JASD" localSheetId="13">#REF!</definedName>
    <definedName name="JASD">#REF!</definedName>
    <definedName name="jatiblk" localSheetId="9">#REF!</definedName>
    <definedName name="jatiblk" localSheetId="12">#REF!</definedName>
    <definedName name="jatiblk" localSheetId="13">#REF!</definedName>
    <definedName name="jatiblk">#REF!</definedName>
    <definedName name="jatippn" localSheetId="9">#REF!</definedName>
    <definedName name="jatippn" localSheetId="12">#REF!</definedName>
    <definedName name="jatippn" localSheetId="13">#REF!</definedName>
    <definedName name="jatippn">#REF!</definedName>
    <definedName name="JB.T" localSheetId="9">#REF!</definedName>
    <definedName name="JB.T" localSheetId="12">#REF!</definedName>
    <definedName name="JB.T" localSheetId="13">#REF!</definedName>
    <definedName name="JB.T">#REF!</definedName>
    <definedName name="jbt">#REF!</definedName>
    <definedName name="jbtgs">#REF!</definedName>
    <definedName name="jbtpel.">#REF!</definedName>
    <definedName name="JEFTA" localSheetId="9">#REF!</definedName>
    <definedName name="JEFTA" localSheetId="12">#REF!</definedName>
    <definedName name="JEFTA" localSheetId="14">#REF!</definedName>
    <definedName name="JEFTA" localSheetId="11">#REF!</definedName>
    <definedName name="JEFTA" localSheetId="10">#REF!</definedName>
    <definedName name="JEFTA" localSheetId="7">#REF!</definedName>
    <definedName name="JEFTA" localSheetId="8">#REF!</definedName>
    <definedName name="JEFTA" localSheetId="13">#REF!</definedName>
    <definedName name="JEFTA">#REF!</definedName>
    <definedName name="JEFTA_2" localSheetId="9">#REF!</definedName>
    <definedName name="JEFTA_2" localSheetId="12">#REF!</definedName>
    <definedName name="JEFTA_2" localSheetId="13">#REF!</definedName>
    <definedName name="JEFTA_2">#REF!</definedName>
    <definedName name="JEFTA_3" localSheetId="9">#REF!</definedName>
    <definedName name="JEFTA_3" localSheetId="12">#REF!</definedName>
    <definedName name="JEFTA_3" localSheetId="13">#REF!</definedName>
    <definedName name="JEFTA_3">#REF!</definedName>
    <definedName name="jem">#REF!</definedName>
    <definedName name="jem_6">#REF!</definedName>
    <definedName name="jembatanpipa">#REF!</definedName>
    <definedName name="JEMBUT">#REF!</definedName>
    <definedName name="JEND" localSheetId="9">#REF!</definedName>
    <definedName name="JEND" localSheetId="12">#REF!</definedName>
    <definedName name="JEND" localSheetId="13">#REF!</definedName>
    <definedName name="JEND">#REF!</definedName>
    <definedName name="JENDELA">#REF!</definedName>
    <definedName name="jendela1">#REF!</definedName>
    <definedName name="jendela10">#REF!</definedName>
    <definedName name="jendela11">#REF!</definedName>
    <definedName name="jendela12">#REF!</definedName>
    <definedName name="jendela13">#REF!</definedName>
    <definedName name="jendela14">#REF!</definedName>
    <definedName name="jendela2">#REF!</definedName>
    <definedName name="jendela3">#REF!</definedName>
    <definedName name="jendela4">#REF!</definedName>
    <definedName name="jendela5">#REF!</definedName>
    <definedName name="jendela6">#REF!</definedName>
    <definedName name="jendela7">#REF!</definedName>
    <definedName name="jendela8">#REF!</definedName>
    <definedName name="jendela9">#REF!</definedName>
    <definedName name="jendelaatas">#REF!</definedName>
    <definedName name="jendelakaca">#REF!</definedName>
    <definedName name="jetpm">#REF!</definedName>
    <definedName name="jf" localSheetId="9">#REF!</definedName>
    <definedName name="jf" localSheetId="12">#REF!</definedName>
    <definedName name="jf" localSheetId="13">#REF!</definedName>
    <definedName name="jf">#REF!</definedName>
    <definedName name="jg">#REF!</definedName>
    <definedName name="jghjgjhg">#REF!</definedName>
    <definedName name="JGY">#N/A</definedName>
    <definedName name="jh" localSheetId="9">#REF!</definedName>
    <definedName name="jh" localSheetId="12">#REF!</definedName>
    <definedName name="jh" localSheetId="13">#REF!</definedName>
    <definedName name="jh">#REF!</definedName>
    <definedName name="jhjy">#REF!</definedName>
    <definedName name="jhjyj">#REF!</definedName>
    <definedName name="JIAK">#REF!</definedName>
    <definedName name="jik" localSheetId="9">#REF!</definedName>
    <definedName name="jik" localSheetId="12">#REF!</definedName>
    <definedName name="jik" localSheetId="13">#REF!</definedName>
    <definedName name="jik">#REF!</definedName>
    <definedName name="JJ">#REF!</definedName>
    <definedName name="JJ_12">#REF!</definedName>
    <definedName name="JJ_19">#REF!</definedName>
    <definedName name="JJ_20">#REF!</definedName>
    <definedName name="JJ_34">#REF!</definedName>
    <definedName name="JJ_37">#REF!</definedName>
    <definedName name="jjj" localSheetId="9">#REF!</definedName>
    <definedName name="jjj" localSheetId="12">#REF!</definedName>
    <definedName name="jjj" localSheetId="13">#REF!</definedName>
    <definedName name="jjj">#REF!</definedName>
    <definedName name="jjjj" localSheetId="9">#REF!</definedName>
    <definedName name="jjjj" localSheetId="12">#REF!</definedName>
    <definedName name="jjjj" localSheetId="13">#REF!</definedName>
    <definedName name="jjjj">#REF!</definedName>
    <definedName name="JJUM4C">#REF!</definedName>
    <definedName name="JKDFAF" localSheetId="9">#REF!</definedName>
    <definedName name="JKDFAF" localSheetId="12">#REF!</definedName>
    <definedName name="JKDFAF" localSheetId="13">#REF!</definedName>
    <definedName name="JKDFAF">#REF!</definedName>
    <definedName name="JKK" localSheetId="9">#REF!</definedName>
    <definedName name="JKK" localSheetId="12">#REF!</definedName>
    <definedName name="JKK" localSheetId="13">#REF!</definedName>
    <definedName name="JKK">#REF!</definedName>
    <definedName name="jkljlk">#REF!</definedName>
    <definedName name="jklooyiyiy" localSheetId="9">#REF!</definedName>
    <definedName name="jklooyiyiy" localSheetId="12">#REF!</definedName>
    <definedName name="jklooyiyiy" localSheetId="13">#REF!</definedName>
    <definedName name="jklooyiyiy">#REF!</definedName>
    <definedName name="JL_NAS">#REF!</definedName>
    <definedName name="JM">#REF!</definedName>
    <definedName name="jmk" localSheetId="9">#REF!</definedName>
    <definedName name="jmk" localSheetId="12">#REF!</definedName>
    <definedName name="jmk" localSheetId="13">#REF!</definedName>
    <definedName name="jmk">#REF!</definedName>
    <definedName name="jml" localSheetId="9">#REF!</definedName>
    <definedName name="jml" localSheetId="12">#REF!</definedName>
    <definedName name="jml" localSheetId="13">#REF!</definedName>
    <definedName name="jml">#REF!</definedName>
    <definedName name="JML_TOT" localSheetId="9">#REF!</definedName>
    <definedName name="JML_TOT" localSheetId="12">#REF!</definedName>
    <definedName name="JML_TOT" localSheetId="13">#REF!</definedName>
    <definedName name="JML_TOT">#REF!</definedName>
    <definedName name="Jobs">#REF!</definedName>
    <definedName name="JOE">#REF!</definedName>
    <definedName name="johan">#REF!</definedName>
    <definedName name="join" localSheetId="9">#REF!</definedName>
    <definedName name="join" localSheetId="12">#REF!</definedName>
    <definedName name="join" localSheetId="13">#REF!</definedName>
    <definedName name="join">#REF!</definedName>
    <definedName name="JOINF" localSheetId="9">#REF!</definedName>
    <definedName name="JOINF" localSheetId="12">#REF!</definedName>
    <definedName name="JOINF" localSheetId="13">#REF!</definedName>
    <definedName name="JOINF">#REF!</definedName>
    <definedName name="JOINS" localSheetId="9">#REF!</definedName>
    <definedName name="JOINS" localSheetId="12">#REF!</definedName>
    <definedName name="JOINS" localSheetId="13">#REF!</definedName>
    <definedName name="JOINS">#REF!</definedName>
    <definedName name="joint">#REF!</definedName>
    <definedName name="jp">#REF!</definedName>
    <definedName name="JPEMBA" localSheetId="9">#REF!</definedName>
    <definedName name="JPEMBA" localSheetId="12">#REF!</definedName>
    <definedName name="JPEMBA" localSheetId="14">#REF!</definedName>
    <definedName name="JPEMBA" localSheetId="11">#REF!</definedName>
    <definedName name="JPEMBA" localSheetId="10">#REF!</definedName>
    <definedName name="JPEMBA" localSheetId="7">#REF!</definedName>
    <definedName name="JPEMBA" localSheetId="8">#REF!</definedName>
    <definedName name="JPEMBA" localSheetId="13">#REF!</definedName>
    <definedName name="JPEMBA">#REF!</definedName>
    <definedName name="JPENING" localSheetId="9">#REF!</definedName>
    <definedName name="JPENING" localSheetId="12">#REF!</definedName>
    <definedName name="JPENING" localSheetId="14">#REF!</definedName>
    <definedName name="JPENING" localSheetId="11">#REF!</definedName>
    <definedName name="JPENING" localSheetId="10">#REF!</definedName>
    <definedName name="JPENING" localSheetId="7">#REF!</definedName>
    <definedName name="JPENING" localSheetId="8">#REF!</definedName>
    <definedName name="JPENING" localSheetId="13">#REF!</definedName>
    <definedName name="JPENING">#REF!</definedName>
    <definedName name="JPY">#REF!</definedName>
    <definedName name="JREHAB" localSheetId="9">#REF!</definedName>
    <definedName name="JREHAB" localSheetId="12">#REF!</definedName>
    <definedName name="JREHAB" localSheetId="13">#REF!</definedName>
    <definedName name="JREHAB">#REF!</definedName>
    <definedName name="jrk" localSheetId="9">#REF!</definedName>
    <definedName name="jrk" localSheetId="12">#REF!</definedName>
    <definedName name="jrk" localSheetId="13">#REF!</definedName>
    <definedName name="jrk">#REF!</definedName>
    <definedName name="jrk.amp">#REF!</definedName>
    <definedName name="jrk.bc">#REF!</definedName>
    <definedName name="jtshwrTX423" localSheetId="9">#REF!</definedName>
    <definedName name="jtshwrTX423" localSheetId="12">#REF!</definedName>
    <definedName name="jtshwrTX423" localSheetId="13">#REF!</definedName>
    <definedName name="jtshwrTX423">#REF!</definedName>
    <definedName name="jtswrTGB500AZRV20" localSheetId="9">#REF!</definedName>
    <definedName name="jtswrTGB500AZRV20" localSheetId="12">#REF!</definedName>
    <definedName name="jtswrTGB500AZRV20" localSheetId="13">#REF!</definedName>
    <definedName name="jtswrTGB500AZRV20">#REF!</definedName>
    <definedName name="JU">#REF!</definedName>
    <definedName name="JUDUL" localSheetId="9">#REF!</definedName>
    <definedName name="JUDUL" localSheetId="12">#REF!</definedName>
    <definedName name="JUDUL" localSheetId="13">#REF!</definedName>
    <definedName name="JUDUL">#REF!</definedName>
    <definedName name="jul" localSheetId="9">#REF!</definedName>
    <definedName name="jul" localSheetId="12">#REF!</definedName>
    <definedName name="jul" localSheetId="13">#REF!</definedName>
    <definedName name="jul">#REF!</definedName>
    <definedName name="JUM4A">#REF!</definedName>
    <definedName name="JUM4B">#REF!</definedName>
    <definedName name="JUM4C">#REF!</definedName>
    <definedName name="JUM4D">#REF!</definedName>
    <definedName name="JUM4E">#REF!</definedName>
    <definedName name="JUM4F">#REF!</definedName>
    <definedName name="JUM4G">#REF!</definedName>
    <definedName name="JUM5A">#REF!</definedName>
    <definedName name="JUM5B">#REF!</definedName>
    <definedName name="JUM5C">#REF!</definedName>
    <definedName name="JUM5D">#REF!</definedName>
    <definedName name="JUM5E">#REF!</definedName>
    <definedName name="JUM5F">#REF!</definedName>
    <definedName name="JUM5G">#REF!</definedName>
    <definedName name="JUMLAH" localSheetId="9">#REF!</definedName>
    <definedName name="JUMLAH" localSheetId="12">#REF!</definedName>
    <definedName name="JUMLAH" localSheetId="14">#REF!</definedName>
    <definedName name="JUMLAH" localSheetId="11">#REF!</definedName>
    <definedName name="JUMLAH" localSheetId="10">#REF!</definedName>
    <definedName name="JUMLAH" localSheetId="7">#REF!</definedName>
    <definedName name="JUMLAH" localSheetId="8">#REF!</definedName>
    <definedName name="JUMLAH" localSheetId="13">#REF!</definedName>
    <definedName name="jumlah">#REF!</definedName>
    <definedName name="JUMLAHAB">#REF!</definedName>
    <definedName name="JUTA" localSheetId="9">#REF!</definedName>
    <definedName name="JUTA" localSheetId="12">#REF!</definedName>
    <definedName name="JUTA" localSheetId="13">#REF!</definedName>
    <definedName name="JUTA">#REF!</definedName>
    <definedName name="Juta2">#REF!</definedName>
    <definedName name="JUTEK" localSheetId="9">#REF!</definedName>
    <definedName name="JUTEK" localSheetId="12">#REF!</definedName>
    <definedName name="JUTEK" localSheetId="13">#REF!</definedName>
    <definedName name="JUTEK">#REF!</definedName>
    <definedName name="JW">#REF!</definedName>
    <definedName name="jy" localSheetId="9">#REF!</definedName>
    <definedName name="jy" localSheetId="12">#REF!</definedName>
    <definedName name="jy" localSheetId="14">#REF!</definedName>
    <definedName name="jy" localSheetId="11">#REF!</definedName>
    <definedName name="jy" localSheetId="10">#REF!</definedName>
    <definedName name="jy" localSheetId="7">#REF!</definedName>
    <definedName name="jy" localSheetId="8">#REF!</definedName>
    <definedName name="jy" localSheetId="13">#REF!</definedName>
    <definedName name="jy">#REF!</definedName>
    <definedName name="K">#REF!</definedName>
    <definedName name="K.010" localSheetId="9">#REF!</definedName>
    <definedName name="K.010" localSheetId="12">#REF!</definedName>
    <definedName name="K.010" localSheetId="13">#REF!</definedName>
    <definedName name="K.010">#REF!</definedName>
    <definedName name="K.011" localSheetId="9">#REF!</definedName>
    <definedName name="K.011" localSheetId="12">#REF!</definedName>
    <definedName name="K.011" localSheetId="13">#REF!</definedName>
    <definedName name="K.011">#REF!</definedName>
    <definedName name="K.012" localSheetId="9">#REF!</definedName>
    <definedName name="K.012" localSheetId="12">#REF!</definedName>
    <definedName name="K.012" localSheetId="13">#REF!</definedName>
    <definedName name="K.012">#REF!</definedName>
    <definedName name="K.013" localSheetId="9">#REF!</definedName>
    <definedName name="K.013" localSheetId="12">#REF!</definedName>
    <definedName name="K.013" localSheetId="13">#REF!</definedName>
    <definedName name="K.013">#REF!</definedName>
    <definedName name="K.014" localSheetId="9">#REF!</definedName>
    <definedName name="K.014" localSheetId="12">#REF!</definedName>
    <definedName name="K.014" localSheetId="13">#REF!</definedName>
    <definedName name="K.014">#REF!</definedName>
    <definedName name="K.016" localSheetId="9">#REF!</definedName>
    <definedName name="K.016" localSheetId="12">#REF!</definedName>
    <definedName name="K.016" localSheetId="13">#REF!</definedName>
    <definedName name="K.016">#REF!</definedName>
    <definedName name="k.017" localSheetId="9">#REF!</definedName>
    <definedName name="k.017" localSheetId="12">#REF!</definedName>
    <definedName name="k.017" localSheetId="13">#REF!</definedName>
    <definedName name="k.017">#REF!</definedName>
    <definedName name="K.018" localSheetId="9">#REF!</definedName>
    <definedName name="K.018" localSheetId="12">#REF!</definedName>
    <definedName name="K.018" localSheetId="13">#REF!</definedName>
    <definedName name="K.018">#REF!</definedName>
    <definedName name="K.020" localSheetId="9">#REF!</definedName>
    <definedName name="K.020" localSheetId="12">#REF!</definedName>
    <definedName name="K.020" localSheetId="13">#REF!</definedName>
    <definedName name="K.020">#REF!</definedName>
    <definedName name="K.024" localSheetId="9">#REF!</definedName>
    <definedName name="K.024" localSheetId="12">#REF!</definedName>
    <definedName name="K.024" localSheetId="13">#REF!</definedName>
    <definedName name="K.024">#REF!</definedName>
    <definedName name="K.025" localSheetId="9">#REF!</definedName>
    <definedName name="K.025" localSheetId="12">#REF!</definedName>
    <definedName name="K.025" localSheetId="13">#REF!</definedName>
    <definedName name="K.025">#REF!</definedName>
    <definedName name="K.026" localSheetId="9">#REF!</definedName>
    <definedName name="K.026" localSheetId="12">#REF!</definedName>
    <definedName name="K.026" localSheetId="13">#REF!</definedName>
    <definedName name="K.026">#REF!</definedName>
    <definedName name="k.027">#REF!</definedName>
    <definedName name="k.030">#REF!</definedName>
    <definedName name="k.035">#REF!</definedName>
    <definedName name="k.040">#REF!</definedName>
    <definedName name="K.1" localSheetId="9">#REF!</definedName>
    <definedName name="K.1" localSheetId="12">#REF!</definedName>
    <definedName name="K.1" localSheetId="13">#REF!</definedName>
    <definedName name="K.1">#REF!</definedName>
    <definedName name="K.100001">#N/A</definedName>
    <definedName name="K.110" localSheetId="9">#REF!</definedName>
    <definedName name="K.110" localSheetId="12">#REF!</definedName>
    <definedName name="K.110" localSheetId="13">#REF!</definedName>
    <definedName name="K.110">#REF!</definedName>
    <definedName name="K.111" localSheetId="9">#REF!</definedName>
    <definedName name="K.111" localSheetId="12">#REF!</definedName>
    <definedName name="K.111" localSheetId="13">#REF!</definedName>
    <definedName name="K.111">#REF!</definedName>
    <definedName name="K.112" localSheetId="9">#REF!</definedName>
    <definedName name="K.112" localSheetId="12">#REF!</definedName>
    <definedName name="K.112" localSheetId="13">#REF!</definedName>
    <definedName name="K.112">#REF!</definedName>
    <definedName name="K.113" localSheetId="9">#REF!</definedName>
    <definedName name="K.113" localSheetId="12">#REF!</definedName>
    <definedName name="K.113" localSheetId="13">#REF!</definedName>
    <definedName name="K.113">#REF!</definedName>
    <definedName name="K.114" localSheetId="9">#REF!</definedName>
    <definedName name="K.114" localSheetId="12">#REF!</definedName>
    <definedName name="K.114" localSheetId="13">#REF!</definedName>
    <definedName name="K.114">#REF!</definedName>
    <definedName name="K.115" localSheetId="9">#REF!</definedName>
    <definedName name="K.115" localSheetId="12">#REF!</definedName>
    <definedName name="K.115" localSheetId="13">#REF!</definedName>
    <definedName name="K.115">#REF!</definedName>
    <definedName name="K.116" localSheetId="9">#REF!</definedName>
    <definedName name="K.116" localSheetId="12">#REF!</definedName>
    <definedName name="K.116" localSheetId="13">#REF!</definedName>
    <definedName name="K.116">#REF!</definedName>
    <definedName name="K.127" localSheetId="9">#REF!</definedName>
    <definedName name="K.127" localSheetId="12">#REF!</definedName>
    <definedName name="K.127" localSheetId="13">#REF!</definedName>
    <definedName name="K.127">#REF!</definedName>
    <definedName name="K.139" localSheetId="9">#REF!</definedName>
    <definedName name="K.139" localSheetId="12">#REF!</definedName>
    <definedName name="K.139" localSheetId="13">#REF!</definedName>
    <definedName name="K.139">#REF!</definedName>
    <definedName name="k.175">#REF!</definedName>
    <definedName name="K.210" localSheetId="9">#REF!</definedName>
    <definedName name="K.210" localSheetId="12">#REF!</definedName>
    <definedName name="K.210" localSheetId="13">#REF!</definedName>
    <definedName name="K.210">#REF!</definedName>
    <definedName name="K.211" localSheetId="9">#REF!</definedName>
    <definedName name="K.211" localSheetId="12">#REF!</definedName>
    <definedName name="K.211" localSheetId="13">#REF!</definedName>
    <definedName name="K.211">#REF!</definedName>
    <definedName name="K.220" localSheetId="9">#REF!</definedName>
    <definedName name="K.220" localSheetId="12">#REF!</definedName>
    <definedName name="K.220" localSheetId="13">#REF!</definedName>
    <definedName name="K.220">#REF!</definedName>
    <definedName name="K.221" localSheetId="9">#REF!</definedName>
    <definedName name="K.221" localSheetId="12">#REF!</definedName>
    <definedName name="K.221" localSheetId="13">#REF!</definedName>
    <definedName name="K.221">#REF!</definedName>
    <definedName name="K.224" localSheetId="9">#REF!</definedName>
    <definedName name="K.224" localSheetId="12">#REF!</definedName>
    <definedName name="K.224" localSheetId="13">#REF!</definedName>
    <definedName name="K.224">#REF!</definedName>
    <definedName name="k.225" localSheetId="9">#REF!</definedName>
    <definedName name="k.225" localSheetId="12">#REF!</definedName>
    <definedName name="k.225" localSheetId="13">#REF!</definedName>
    <definedName name="k.225">#REF!</definedName>
    <definedName name="k.225.a">#REF!</definedName>
    <definedName name="K.225B">#REF!</definedName>
    <definedName name="k.225c">#REF!</definedName>
    <definedName name="K.225TNH">#REF!</definedName>
    <definedName name="k.275" localSheetId="9">#REF!</definedName>
    <definedName name="k.275" localSheetId="12">#REF!</definedName>
    <definedName name="k.275" localSheetId="13">#REF!</definedName>
    <definedName name="k.275">#REF!</definedName>
    <definedName name="K.300">#REF!</definedName>
    <definedName name="K.310" localSheetId="9">#REF!</definedName>
    <definedName name="K.310" localSheetId="12">#REF!</definedName>
    <definedName name="K.310" localSheetId="13">#REF!</definedName>
    <definedName name="K.310">#REF!</definedName>
    <definedName name="k.310bk">#REF!</definedName>
    <definedName name="K.311" localSheetId="9">#REF!</definedName>
    <definedName name="K.311" localSheetId="12">#REF!</definedName>
    <definedName name="K.311" localSheetId="13">#REF!</definedName>
    <definedName name="K.311">#REF!</definedName>
    <definedName name="K.311A">#REF!</definedName>
    <definedName name="K.311B">#REF!</definedName>
    <definedName name="K.314" localSheetId="9">#REF!</definedName>
    <definedName name="K.314" localSheetId="12">#REF!</definedName>
    <definedName name="K.314" localSheetId="13">#REF!</definedName>
    <definedName name="K.314">#REF!</definedName>
    <definedName name="K.320" localSheetId="9">#REF!</definedName>
    <definedName name="K.320" localSheetId="12">#REF!</definedName>
    <definedName name="K.320" localSheetId="13">#REF!</definedName>
    <definedName name="K.320">#REF!</definedName>
    <definedName name="K.321" localSheetId="9">#REF!</definedName>
    <definedName name="K.321" localSheetId="12">#REF!</definedName>
    <definedName name="K.321" localSheetId="13">#REF!</definedName>
    <definedName name="K.321">#REF!</definedName>
    <definedName name="K.341" localSheetId="9">#REF!</definedName>
    <definedName name="K.341" localSheetId="12">#REF!</definedName>
    <definedName name="K.341" localSheetId="13">#REF!</definedName>
    <definedName name="K.341">#REF!</definedName>
    <definedName name="K.342" localSheetId="9">#REF!</definedName>
    <definedName name="K.342" localSheetId="12">#REF!</definedName>
    <definedName name="K.342" localSheetId="13">#REF!</definedName>
    <definedName name="K.342">#REF!</definedName>
    <definedName name="k.40.40.roman.crk" localSheetId="9">#REF!</definedName>
    <definedName name="k.40.40.roman.crk" localSheetId="12">#REF!</definedName>
    <definedName name="k.40.40.roman.crk" localSheetId="13">#REF!</definedName>
    <definedName name="k.40.40.roman.crk">#REF!</definedName>
    <definedName name="k.400" localSheetId="9">#REF!</definedName>
    <definedName name="k.400" localSheetId="12">#REF!</definedName>
    <definedName name="k.400" localSheetId="13">#REF!</definedName>
    <definedName name="k.400">#REF!</definedName>
    <definedName name="K.410" localSheetId="9">#REF!</definedName>
    <definedName name="K.410" localSheetId="12">#REF!</definedName>
    <definedName name="K.410" localSheetId="13">#REF!</definedName>
    <definedName name="K.410">#REF!</definedName>
    <definedName name="K.410A">#REF!</definedName>
    <definedName name="K.410B">#REF!</definedName>
    <definedName name="k.410bk" localSheetId="9">#REF!</definedName>
    <definedName name="k.410bk" localSheetId="12">#REF!</definedName>
    <definedName name="k.410bk" localSheetId="13">#REF!</definedName>
    <definedName name="k.410bk">#REF!</definedName>
    <definedName name="K.411" localSheetId="9">#REF!</definedName>
    <definedName name="K.411" localSheetId="12">#REF!</definedName>
    <definedName name="K.411" localSheetId="13">#REF!</definedName>
    <definedName name="K.411">#REF!</definedName>
    <definedName name="K.411A">#REF!</definedName>
    <definedName name="K.420" localSheetId="9">#REF!</definedName>
    <definedName name="K.420" localSheetId="12">#REF!</definedName>
    <definedName name="K.420" localSheetId="13">#REF!</definedName>
    <definedName name="K.420">#REF!</definedName>
    <definedName name="K.421" localSheetId="9">#REF!</definedName>
    <definedName name="K.421" localSheetId="12">#REF!</definedName>
    <definedName name="K.421" localSheetId="13">#REF!</definedName>
    <definedName name="K.421">#REF!</definedName>
    <definedName name="K.422" localSheetId="9">#REF!</definedName>
    <definedName name="K.422" localSheetId="12">#REF!</definedName>
    <definedName name="K.422" localSheetId="13">#REF!</definedName>
    <definedName name="K.422">#REF!</definedName>
    <definedName name="K.423" localSheetId="9">#REF!</definedName>
    <definedName name="K.423" localSheetId="12">#REF!</definedName>
    <definedName name="K.423" localSheetId="13">#REF!</definedName>
    <definedName name="K.423">#REF!</definedName>
    <definedName name="K.424" localSheetId="9">#REF!</definedName>
    <definedName name="K.424" localSheetId="12">#REF!</definedName>
    <definedName name="K.424" localSheetId="13">#REF!</definedName>
    <definedName name="K.424">#REF!</definedName>
    <definedName name="K.424A">#REF!</definedName>
    <definedName name="K.510" localSheetId="9">#REF!</definedName>
    <definedName name="K.510" localSheetId="12">#REF!</definedName>
    <definedName name="K.510" localSheetId="13">#REF!</definedName>
    <definedName name="K.510">#REF!</definedName>
    <definedName name="K.511" localSheetId="9">#REF!</definedName>
    <definedName name="K.511" localSheetId="12">#REF!</definedName>
    <definedName name="K.511" localSheetId="13">#REF!</definedName>
    <definedName name="K.511">#REF!</definedName>
    <definedName name="K.512" localSheetId="9">#REF!</definedName>
    <definedName name="K.512" localSheetId="12">#REF!</definedName>
    <definedName name="K.512" localSheetId="13">#REF!</definedName>
    <definedName name="K.512">#REF!</definedName>
    <definedName name="K.513" localSheetId="9">#REF!</definedName>
    <definedName name="K.513" localSheetId="12">#REF!</definedName>
    <definedName name="K.513" localSheetId="13">#REF!</definedName>
    <definedName name="K.513">#REF!</definedName>
    <definedName name="K.514" localSheetId="9">#REF!</definedName>
    <definedName name="K.514" localSheetId="12">#REF!</definedName>
    <definedName name="K.514" localSheetId="13">#REF!</definedName>
    <definedName name="K.514">#REF!</definedName>
    <definedName name="K.515" localSheetId="9">#REF!</definedName>
    <definedName name="K.515" localSheetId="12">#REF!</definedName>
    <definedName name="K.515" localSheetId="13">#REF!</definedName>
    <definedName name="K.515">#REF!</definedName>
    <definedName name="k.515bk" localSheetId="9">#REF!</definedName>
    <definedName name="k.515bk" localSheetId="12">#REF!</definedName>
    <definedName name="k.515bk" localSheetId="13">#REF!</definedName>
    <definedName name="k.515bk">#REF!</definedName>
    <definedName name="K.516" localSheetId="9">#REF!</definedName>
    <definedName name="K.516" localSheetId="12">#REF!</definedName>
    <definedName name="K.516" localSheetId="13">#REF!</definedName>
    <definedName name="K.516">#REF!</definedName>
    <definedName name="k.516b">#REF!</definedName>
    <definedName name="K.516C" localSheetId="9">#REF!</definedName>
    <definedName name="K.516C" localSheetId="12">#REF!</definedName>
    <definedName name="K.516C" localSheetId="13">#REF!</definedName>
    <definedName name="K.516C">#REF!</definedName>
    <definedName name="K.517" localSheetId="9">#REF!</definedName>
    <definedName name="K.517" localSheetId="12">#REF!</definedName>
    <definedName name="K.517" localSheetId="13">#REF!</definedName>
    <definedName name="K.517">#REF!</definedName>
    <definedName name="K.520" localSheetId="9">#REF!</definedName>
    <definedName name="K.520" localSheetId="12">#REF!</definedName>
    <definedName name="K.520" localSheetId="13">#REF!</definedName>
    <definedName name="K.520">#REF!</definedName>
    <definedName name="k.520a" localSheetId="9">#REF!</definedName>
    <definedName name="k.520a" localSheetId="12">#REF!</definedName>
    <definedName name="k.520a" localSheetId="13">#REF!</definedName>
    <definedName name="k.520a">#REF!</definedName>
    <definedName name="k.520b" localSheetId="9">#REF!</definedName>
    <definedName name="k.520b" localSheetId="12">#REF!</definedName>
    <definedName name="k.520b" localSheetId="13">#REF!</definedName>
    <definedName name="k.520b">#REF!</definedName>
    <definedName name="K.521" localSheetId="9">#REF!</definedName>
    <definedName name="K.521" localSheetId="12">#REF!</definedName>
    <definedName name="K.521" localSheetId="13">#REF!</definedName>
    <definedName name="K.521">#REF!</definedName>
    <definedName name="K.522" localSheetId="9">#REF!</definedName>
    <definedName name="K.522" localSheetId="12">#REF!</definedName>
    <definedName name="K.522" localSheetId="13">#REF!</definedName>
    <definedName name="K.522">#REF!</definedName>
    <definedName name="k.523">#REF!</definedName>
    <definedName name="k.523bk">#REF!</definedName>
    <definedName name="K.528" localSheetId="9">#REF!</definedName>
    <definedName name="K.528" localSheetId="12">#REF!</definedName>
    <definedName name="K.528" localSheetId="13">#REF!</definedName>
    <definedName name="K.528">#REF!</definedName>
    <definedName name="K.529">#REF!</definedName>
    <definedName name="K.612" localSheetId="9">#REF!</definedName>
    <definedName name="K.612" localSheetId="12">#REF!</definedName>
    <definedName name="K.612" localSheetId="13">#REF!</definedName>
    <definedName name="K.612">#REF!</definedName>
    <definedName name="K.615" localSheetId="9">#REF!</definedName>
    <definedName name="K.615" localSheetId="12">#REF!</definedName>
    <definedName name="K.615" localSheetId="13">#REF!</definedName>
    <definedName name="K.615">#REF!</definedName>
    <definedName name="K.615C" localSheetId="9">#REF!</definedName>
    <definedName name="K.615C" localSheetId="12">#REF!</definedName>
    <definedName name="K.615C" localSheetId="13">#REF!</definedName>
    <definedName name="K.615C">#REF!</definedName>
    <definedName name="K.616" localSheetId="9">#REF!</definedName>
    <definedName name="K.616" localSheetId="12">#REF!</definedName>
    <definedName name="K.616" localSheetId="13">#REF!</definedName>
    <definedName name="K.616">#REF!</definedName>
    <definedName name="k.616a">#REF!</definedName>
    <definedName name="k.617">#REF!</definedName>
    <definedName name="K.618" localSheetId="9">#REF!</definedName>
    <definedName name="K.618" localSheetId="12">#REF!</definedName>
    <definedName name="K.618" localSheetId="13">#REF!</definedName>
    <definedName name="K.618">#REF!</definedName>
    <definedName name="k.618s">#REF!</definedName>
    <definedName name="k.619">#REF!</definedName>
    <definedName name="k.620">#REF!</definedName>
    <definedName name="K.621" localSheetId="9">#REF!</definedName>
    <definedName name="K.621" localSheetId="12">#REF!</definedName>
    <definedName name="K.621" localSheetId="13">#REF!</definedName>
    <definedName name="K.621">#REF!</definedName>
    <definedName name="k.631">#REF!</definedName>
    <definedName name="K.636" localSheetId="9">#REF!</definedName>
    <definedName name="K.636" localSheetId="12">#REF!</definedName>
    <definedName name="K.636" localSheetId="13">#REF!</definedName>
    <definedName name="K.636">#REF!</definedName>
    <definedName name="K.637" localSheetId="9">#REF!</definedName>
    <definedName name="K.637" localSheetId="12">#REF!</definedName>
    <definedName name="K.637" localSheetId="13">#REF!</definedName>
    <definedName name="K.637">#REF!</definedName>
    <definedName name="K.638" localSheetId="9">#REF!</definedName>
    <definedName name="K.638" localSheetId="12">#REF!</definedName>
    <definedName name="K.638" localSheetId="13">#REF!</definedName>
    <definedName name="K.638">#REF!</definedName>
    <definedName name="K.638A" localSheetId="9">#REF!</definedName>
    <definedName name="K.638A" localSheetId="12">#REF!</definedName>
    <definedName name="K.638A" localSheetId="13">#REF!</definedName>
    <definedName name="K.638A">#REF!</definedName>
    <definedName name="K.639" localSheetId="9">#REF!</definedName>
    <definedName name="K.639" localSheetId="12">#REF!</definedName>
    <definedName name="K.639" localSheetId="13">#REF!</definedName>
    <definedName name="K.639">#REF!</definedName>
    <definedName name="k.640">#REF!</definedName>
    <definedName name="K.641" localSheetId="9">#REF!</definedName>
    <definedName name="K.641" localSheetId="12">#REF!</definedName>
    <definedName name="K.641" localSheetId="13">#REF!</definedName>
    <definedName name="K.641">#REF!</definedName>
    <definedName name="k.642">#REF!</definedName>
    <definedName name="K.705" localSheetId="9">#REF!</definedName>
    <definedName name="K.705" localSheetId="12">#REF!</definedName>
    <definedName name="K.705" localSheetId="13">#REF!</definedName>
    <definedName name="K.705">#REF!</definedName>
    <definedName name="K.705A" localSheetId="9">#REF!</definedName>
    <definedName name="K.705A" localSheetId="12">#REF!</definedName>
    <definedName name="K.705A" localSheetId="13">#REF!</definedName>
    <definedName name="K.705A">#REF!</definedName>
    <definedName name="K.710" localSheetId="9">#REF!</definedName>
    <definedName name="K.710" localSheetId="12">#REF!</definedName>
    <definedName name="K.710" localSheetId="13">#REF!</definedName>
    <definedName name="K.710">#REF!</definedName>
    <definedName name="K.715" localSheetId="9">#REF!</definedName>
    <definedName name="K.715" localSheetId="12">#REF!</definedName>
    <definedName name="K.715" localSheetId="13">#REF!</definedName>
    <definedName name="K.715">#REF!</definedName>
    <definedName name="K.715B" localSheetId="9">#REF!</definedName>
    <definedName name="K.715B" localSheetId="12">#REF!</definedName>
    <definedName name="K.715B" localSheetId="13">#REF!</definedName>
    <definedName name="K.715B">#REF!</definedName>
    <definedName name="K.719" localSheetId="9">#REF!</definedName>
    <definedName name="K.719" localSheetId="12">#REF!</definedName>
    <definedName name="K.719" localSheetId="13">#REF!</definedName>
    <definedName name="K.719">#REF!</definedName>
    <definedName name="K.720" localSheetId="9">#REF!</definedName>
    <definedName name="K.720" localSheetId="12">#REF!</definedName>
    <definedName name="K.720" localSheetId="13">#REF!</definedName>
    <definedName name="K.720">#REF!</definedName>
    <definedName name="k.720.">#REF!</definedName>
    <definedName name="K.721" localSheetId="9">#REF!</definedName>
    <definedName name="K.721" localSheetId="12">#REF!</definedName>
    <definedName name="K.721" localSheetId="13">#REF!</definedName>
    <definedName name="K.721">#REF!</definedName>
    <definedName name="K.722" localSheetId="9">#REF!</definedName>
    <definedName name="K.722" localSheetId="12">#REF!</definedName>
    <definedName name="K.722" localSheetId="13">#REF!</definedName>
    <definedName name="K.722">#REF!</definedName>
    <definedName name="K.723">#REF!</definedName>
    <definedName name="K.724" localSheetId="9">#REF!</definedName>
    <definedName name="K.724" localSheetId="12">#REF!</definedName>
    <definedName name="K.724" localSheetId="13">#REF!</definedName>
    <definedName name="K.724">#REF!</definedName>
    <definedName name="K.725" localSheetId="9">#REF!</definedName>
    <definedName name="K.725" localSheetId="12">#REF!</definedName>
    <definedName name="K.725" localSheetId="13">#REF!</definedName>
    <definedName name="K.725">#REF!</definedName>
    <definedName name="K.810" localSheetId="9">#REF!</definedName>
    <definedName name="K.810" localSheetId="12">#REF!</definedName>
    <definedName name="K.810" localSheetId="13">#REF!</definedName>
    <definedName name="K.810">#REF!</definedName>
    <definedName name="K.810A" localSheetId="9">#REF!</definedName>
    <definedName name="K.810A" localSheetId="12">#REF!</definedName>
    <definedName name="K.810A" localSheetId="13">#REF!</definedName>
    <definedName name="K.810A">#REF!</definedName>
    <definedName name="K.815" localSheetId="9">#REF!</definedName>
    <definedName name="K.815" localSheetId="12">#REF!</definedName>
    <definedName name="K.815" localSheetId="13">#REF!</definedName>
    <definedName name="K.815">#REF!</definedName>
    <definedName name="k.815a">#REF!</definedName>
    <definedName name="k.815b">#REF!</definedName>
    <definedName name="k.860">#REF!</definedName>
    <definedName name="K.880" localSheetId="9">#REF!</definedName>
    <definedName name="K.880" localSheetId="12">#REF!</definedName>
    <definedName name="K.880" localSheetId="13">#REF!</definedName>
    <definedName name="K.880">#REF!</definedName>
    <definedName name="K.885" localSheetId="9">#REF!</definedName>
    <definedName name="K.885" localSheetId="12">#REF!</definedName>
    <definedName name="K.885" localSheetId="13">#REF!</definedName>
    <definedName name="K.885">#REF!</definedName>
    <definedName name="K.A18" localSheetId="9">#REF!</definedName>
    <definedName name="K.A18" localSheetId="12">#REF!</definedName>
    <definedName name="K.A18" localSheetId="13">#REF!</definedName>
    <definedName name="K.A18">#REF!</definedName>
    <definedName name="K.BAJ" localSheetId="9">#REF!</definedName>
    <definedName name="K.BAJ" localSheetId="12">#REF!</definedName>
    <definedName name="K.BAJ" localSheetId="13">#REF!</definedName>
    <definedName name="K.BAJ">#REF!</definedName>
    <definedName name="k.beton" localSheetId="9">#REF!</definedName>
    <definedName name="k.beton" localSheetId="12">#REF!</definedName>
    <definedName name="k.beton" localSheetId="13">#REF!</definedName>
    <definedName name="k.beton">#REF!</definedName>
    <definedName name="k.ddg.20.25.rmn.crk" localSheetId="9">#REF!</definedName>
    <definedName name="k.ddg.20.25.rmn.crk" localSheetId="12">#REF!</definedName>
    <definedName name="k.ddg.20.25.rmn.crk" localSheetId="13">#REF!</definedName>
    <definedName name="k.ddg.20.25.rmn.crk">#REF!</definedName>
    <definedName name="k.ddg.rmn.20.25.pls" localSheetId="9">#REF!</definedName>
    <definedName name="k.ddg.rmn.20.25.pls" localSheetId="12">#REF!</definedName>
    <definedName name="k.ddg.rmn.20.25.pls" localSheetId="13">#REF!</definedName>
    <definedName name="k.ddg.rmn.20.25.pls">#REF!</definedName>
    <definedName name="k.dp" localSheetId="9">#REF!</definedName>
    <definedName name="k.dp" localSheetId="12">#REF!</definedName>
    <definedName name="k.dp" localSheetId="13">#REF!</definedName>
    <definedName name="k.dp">#REF!</definedName>
    <definedName name="K.KRB" localSheetId="9">#REF!</definedName>
    <definedName name="K.KRB" localSheetId="12">#REF!</definedName>
    <definedName name="K.KRB" localSheetId="13">#REF!</definedName>
    <definedName name="K.KRB">#REF!</definedName>
    <definedName name="k.lnt.rmn.20.20.crk" localSheetId="9">#REF!</definedName>
    <definedName name="k.lnt.rmn.20.20.crk" localSheetId="12">#REF!</definedName>
    <definedName name="k.lnt.rmn.20.20.crk" localSheetId="13">#REF!</definedName>
    <definedName name="k.lnt.rmn.20.20.crk">#REF!</definedName>
    <definedName name="k.lnt.rmn.20.20.pls" localSheetId="9">#REF!</definedName>
    <definedName name="k.lnt.rmn.20.20.pls" localSheetId="12">#REF!</definedName>
    <definedName name="k.lnt.rmn.20.20.pls" localSheetId="13">#REF!</definedName>
    <definedName name="k.lnt.rmn.20.20.pls">#REF!</definedName>
    <definedName name="k.rmmn.30.30.pls" localSheetId="9">#REF!</definedName>
    <definedName name="k.rmmn.30.30.pls" localSheetId="12">#REF!</definedName>
    <definedName name="k.rmmn.30.30.pls" localSheetId="13">#REF!</definedName>
    <definedName name="k.rmmn.30.30.pls">#REF!</definedName>
    <definedName name="k.rmn.30.30.crk" localSheetId="9">#REF!</definedName>
    <definedName name="k.rmn.30.30.crk" localSheetId="12">#REF!</definedName>
    <definedName name="k.rmn.30.30.crk" localSheetId="13">#REF!</definedName>
    <definedName name="k.rmn.30.30.crk">#REF!</definedName>
    <definedName name="k.roman.40.40.polos" localSheetId="9">#REF!</definedName>
    <definedName name="k.roman.40.40.polos" localSheetId="12">#REF!</definedName>
    <definedName name="k.roman.40.40.polos" localSheetId="13">#REF!</definedName>
    <definedName name="k.roman.40.40.polos">#REF!</definedName>
    <definedName name="k.tukang" localSheetId="9">#REF!</definedName>
    <definedName name="k.tukang" localSheetId="12">#REF!</definedName>
    <definedName name="k.tukang" localSheetId="13">#REF!</definedName>
    <definedName name="k.tukang">#REF!</definedName>
    <definedName name="k.zink" localSheetId="9">#REF!</definedName>
    <definedName name="k.zink" localSheetId="12">#REF!</definedName>
    <definedName name="k.zink" localSheetId="13">#REF!</definedName>
    <definedName name="k.zink">#REF!</definedName>
    <definedName name="k_1">#REF!</definedName>
    <definedName name="k_175">#REF!</definedName>
    <definedName name="k_2">#REF!</definedName>
    <definedName name="k_20">#REF!</definedName>
    <definedName name="k_2025">#REF!</definedName>
    <definedName name="K_225">#REF!</definedName>
    <definedName name="K_300" localSheetId="9">#REF!</definedName>
    <definedName name="K_300" localSheetId="12">#REF!</definedName>
    <definedName name="K_300" localSheetId="13">#REF!</definedName>
    <definedName name="K_300">#REF!</definedName>
    <definedName name="k_350" localSheetId="9">#REF!</definedName>
    <definedName name="k_350" localSheetId="12">#REF!</definedName>
    <definedName name="k_350" localSheetId="14">#REF!</definedName>
    <definedName name="k_350" localSheetId="11">#REF!</definedName>
    <definedName name="k_350" localSheetId="10">#REF!</definedName>
    <definedName name="k_350" localSheetId="7">#REF!</definedName>
    <definedName name="k_350" localSheetId="8">#REF!</definedName>
    <definedName name="k_350" localSheetId="13">#REF!</definedName>
    <definedName name="K_350">#REF!</definedName>
    <definedName name="k_350int">#REF!</definedName>
    <definedName name="k_40">#REF!</definedName>
    <definedName name="k_400" localSheetId="9">#REF!</definedName>
    <definedName name="k_400" localSheetId="12">#REF!</definedName>
    <definedName name="k_400" localSheetId="13">#REF!</definedName>
    <definedName name="k_400">#REF!</definedName>
    <definedName name="K_6">#REF!</definedName>
    <definedName name="k_7">#REF!</definedName>
    <definedName name="K_8">#REF!</definedName>
    <definedName name="k_9">#REF!</definedName>
    <definedName name="k_t23">#REF!</definedName>
    <definedName name="k_t23_6">#REF!</definedName>
    <definedName name="k20p" localSheetId="9">#REF!</definedName>
    <definedName name="k20p" localSheetId="12">#REF!</definedName>
    <definedName name="k20p" localSheetId="13">#REF!</definedName>
    <definedName name="k20p">#REF!</definedName>
    <definedName name="K250a">#REF!</definedName>
    <definedName name="K250a_6">#REF!</definedName>
    <definedName name="k2b">#REF!</definedName>
    <definedName name="k40p" localSheetId="9">#REF!</definedName>
    <definedName name="k40p" localSheetId="12">#REF!</definedName>
    <definedName name="k40p" localSheetId="13">#REF!</definedName>
    <definedName name="k40p">#REF!</definedName>
    <definedName name="k50p" localSheetId="9">#REF!</definedName>
    <definedName name="k50p" localSheetId="12">#REF!</definedName>
    <definedName name="k50p" localSheetId="13">#REF!</definedName>
    <definedName name="k50p">#REF!</definedName>
    <definedName name="k60p" localSheetId="9">#REF!</definedName>
    <definedName name="k60p" localSheetId="12">#REF!</definedName>
    <definedName name="k60p" localSheetId="13">#REF!</definedName>
    <definedName name="k60p">#REF!</definedName>
    <definedName name="ka" localSheetId="9">#REF!</definedName>
    <definedName name="ka" localSheetId="12">#REF!</definedName>
    <definedName name="ka" localSheetId="13">#REF!</definedName>
    <definedName name="ka">#REF!</definedName>
    <definedName name="ka_tukang">#REF!</definedName>
    <definedName name="KAAY">#REF!</definedName>
    <definedName name="kab" localSheetId="9">#REF!</definedName>
    <definedName name="kab" localSheetId="12">#REF!</definedName>
    <definedName name="kab" localSheetId="13">#REF!</definedName>
    <definedName name="kab">#REF!</definedName>
    <definedName name="kabantu">#REF!</definedName>
    <definedName name="kabel" localSheetId="9">#REF!</definedName>
    <definedName name="kabel" localSheetId="12">#REF!</definedName>
    <definedName name="kabel" localSheetId="13">#REF!</definedName>
    <definedName name="kabel">#REF!</definedName>
    <definedName name="kabelbc10" localSheetId="9">#REF!</definedName>
    <definedName name="kabelbc10" localSheetId="12">#REF!</definedName>
    <definedName name="kabelbc10" localSheetId="13">#REF!</definedName>
    <definedName name="kabelbc10">#REF!</definedName>
    <definedName name="kabelbc120" localSheetId="9">#REF!</definedName>
    <definedName name="kabelbc120" localSheetId="12">#REF!</definedName>
    <definedName name="kabelbc120" localSheetId="13">#REF!</definedName>
    <definedName name="kabelbc120">#REF!</definedName>
    <definedName name="kabelbc16" localSheetId="9">#REF!</definedName>
    <definedName name="kabelbc16" localSheetId="12">#REF!</definedName>
    <definedName name="kabelbc16" localSheetId="13">#REF!</definedName>
    <definedName name="kabelbc16">#REF!</definedName>
    <definedName name="kabelbc25" localSheetId="9">#REF!</definedName>
    <definedName name="kabelbc25" localSheetId="12">#REF!</definedName>
    <definedName name="kabelbc25" localSheetId="13">#REF!</definedName>
    <definedName name="kabelbc25">#REF!</definedName>
    <definedName name="kabelbc35" localSheetId="9">#REF!</definedName>
    <definedName name="kabelbc35" localSheetId="12">#REF!</definedName>
    <definedName name="kabelbc35" localSheetId="13">#REF!</definedName>
    <definedName name="kabelbc35">#REF!</definedName>
    <definedName name="kabelbc4" localSheetId="9">#REF!</definedName>
    <definedName name="kabelbc4" localSheetId="12">#REF!</definedName>
    <definedName name="kabelbc4" localSheetId="13">#REF!</definedName>
    <definedName name="kabelbc4">#REF!</definedName>
    <definedName name="kabelbc50" localSheetId="9">#REF!</definedName>
    <definedName name="kabelbc50" localSheetId="12">#REF!</definedName>
    <definedName name="kabelbc50" localSheetId="13">#REF!</definedName>
    <definedName name="kabelbc50">#REF!</definedName>
    <definedName name="kabelbc6" localSheetId="9">#REF!</definedName>
    <definedName name="kabelbc6" localSheetId="12">#REF!</definedName>
    <definedName name="kabelbc6" localSheetId="13">#REF!</definedName>
    <definedName name="kabelbc6">#REF!</definedName>
    <definedName name="kabelbc70" localSheetId="9">#REF!</definedName>
    <definedName name="kabelbc70" localSheetId="12">#REF!</definedName>
    <definedName name="kabelbc70" localSheetId="13">#REF!</definedName>
    <definedName name="kabelbc70">#REF!</definedName>
    <definedName name="kabet">#REF!</definedName>
    <definedName name="kabet_6">#REF!</definedName>
    <definedName name="Kabupaten">#REF!</definedName>
    <definedName name="KACA">#REF!</definedName>
    <definedName name="kaca.8" localSheetId="9">#REF!</definedName>
    <definedName name="kaca.8" localSheetId="12">#REF!</definedName>
    <definedName name="kaca.8" localSheetId="13">#REF!</definedName>
    <definedName name="kaca.8">#REF!</definedName>
    <definedName name="kaca.es" localSheetId="9">#REF!</definedName>
    <definedName name="kaca.es" localSheetId="12">#REF!</definedName>
    <definedName name="kaca.es" localSheetId="13">#REF!</definedName>
    <definedName name="kaca.es">#REF!</definedName>
    <definedName name="kaca.p.5" localSheetId="9">#REF!</definedName>
    <definedName name="kaca.p.5" localSheetId="12">#REF!</definedName>
    <definedName name="kaca.p.5" localSheetId="13">#REF!</definedName>
    <definedName name="kaca.p.5">#REF!</definedName>
    <definedName name="Kaca_3_mm">#REF!</definedName>
    <definedName name="Kaca_5mm">#REF!</definedName>
    <definedName name="KACA_A" localSheetId="9">#REF!</definedName>
    <definedName name="KACA_A" localSheetId="12">#REF!</definedName>
    <definedName name="KACA_A" localSheetId="13">#REF!</definedName>
    <definedName name="KACA_A">#REF!</definedName>
    <definedName name="KACA_B" localSheetId="9">#REF!</definedName>
    <definedName name="KACA_B" localSheetId="12">#REF!</definedName>
    <definedName name="KACA_B" localSheetId="13">#REF!</definedName>
    <definedName name="KACA_B">#REF!</definedName>
    <definedName name="KACA_BASE" localSheetId="9">#REF!</definedName>
    <definedName name="KACA_BASE" localSheetId="12">#REF!</definedName>
    <definedName name="KACA_BASE" localSheetId="13">#REF!</definedName>
    <definedName name="KACA_BASE">#REF!</definedName>
    <definedName name="KACA_C" localSheetId="9">#REF!</definedName>
    <definedName name="KACA_C" localSheetId="12">#REF!</definedName>
    <definedName name="KACA_C" localSheetId="13">#REF!</definedName>
    <definedName name="KACA_C">#REF!</definedName>
    <definedName name="Kaca_nako_reyben_5mm">#REF!</definedName>
    <definedName name="Kaca_Polos_3_mm">#REF!</definedName>
    <definedName name="kaca_polos_5mm" localSheetId="9">#REF!</definedName>
    <definedName name="kaca_polos_5mm" localSheetId="12">#REF!</definedName>
    <definedName name="kaca_polos_5mm" localSheetId="13">#REF!</definedName>
    <definedName name="kaca_polos_5mm">#REF!</definedName>
    <definedName name="kaca_rayband_5mm" localSheetId="9">#REF!</definedName>
    <definedName name="kaca_rayband_5mm" localSheetId="12">#REF!</definedName>
    <definedName name="kaca_rayband_5mm" localSheetId="13">#REF!</definedName>
    <definedName name="kaca_rayband_5mm">#REF!</definedName>
    <definedName name="kaca5mm">#REF!</definedName>
    <definedName name="kaca6mm" localSheetId="9">#REF!</definedName>
    <definedName name="kaca6mm" localSheetId="12">#REF!</definedName>
    <definedName name="kaca6mm" localSheetId="13">#REF!</definedName>
    <definedName name="kaca6mm">#REF!</definedName>
    <definedName name="kacabe10" localSheetId="9">#REF!</definedName>
    <definedName name="kacabe10" localSheetId="12">#REF!</definedName>
    <definedName name="kacabe10" localSheetId="13">#REF!</definedName>
    <definedName name="kacabe10">#REF!</definedName>
    <definedName name="kacabe5" localSheetId="9">#REF!</definedName>
    <definedName name="kacabe5" localSheetId="12">#REF!</definedName>
    <definedName name="kacabe5" localSheetId="13">#REF!</definedName>
    <definedName name="kacabe5">#REF!</definedName>
    <definedName name="kacabe8" localSheetId="9">#REF!</definedName>
    <definedName name="kacabe8" localSheetId="12">#REF!</definedName>
    <definedName name="kacabe8" localSheetId="13">#REF!</definedName>
    <definedName name="kacabe8">#REF!</definedName>
    <definedName name="kacabening">#REF!</definedName>
    <definedName name="kacacermin">#REF!</definedName>
    <definedName name="kacapolos">#REF!</definedName>
    <definedName name="Kacaryben_5_mm">#REF!</definedName>
    <definedName name="KADIS">#REF!</definedName>
    <definedName name="kain_sintetis" localSheetId="9">#REF!</definedName>
    <definedName name="kain_sintetis" localSheetId="12">#REF!</definedName>
    <definedName name="kain_sintetis" localSheetId="13">#REF!</definedName>
    <definedName name="kain_sintetis">#REF!</definedName>
    <definedName name="kait" localSheetId="9">#REF!</definedName>
    <definedName name="kait" localSheetId="12">#REF!</definedName>
    <definedName name="kait" localSheetId="13">#REF!</definedName>
    <definedName name="kait">#REF!</definedName>
    <definedName name="Kait_angin">#REF!</definedName>
    <definedName name="KAIT2">#REF!</definedName>
    <definedName name="kaitangin">#REF!</definedName>
    <definedName name="kak" localSheetId="9">#REF!</definedName>
    <definedName name="kak" localSheetId="12">#REF!</definedName>
    <definedName name="kak" localSheetId="13">#REF!</definedName>
    <definedName name="kak">#REF!</definedName>
    <definedName name="KAKA">#REF!</definedName>
    <definedName name="KALA">#REF!</definedName>
    <definedName name="kalas" localSheetId="9">#REF!</definedName>
    <definedName name="kalas" localSheetId="12">#REF!</definedName>
    <definedName name="kalas" localSheetId="13">#REF!</definedName>
    <definedName name="kalas">#REF!</definedName>
    <definedName name="KaLebar" localSheetId="9">#REF!</definedName>
    <definedName name="KaLebar" localSheetId="12">#REF!</definedName>
    <definedName name="KaLebar" localSheetId="13">#REF!</definedName>
    <definedName name="KaLebar">#REF!</definedName>
    <definedName name="kalebarxx">#REF!</definedName>
    <definedName name="KALI" localSheetId="9">#REF!</definedName>
    <definedName name="KALI" localSheetId="12">#REF!</definedName>
    <definedName name="KALI" localSheetId="13">#REF!</definedName>
    <definedName name="KALI">#REF!</definedName>
    <definedName name="kalkulator">#REF!</definedName>
    <definedName name="kalsel">#REF!</definedName>
    <definedName name="kamper" localSheetId="9">#REF!</definedName>
    <definedName name="kamper" localSheetId="12">#REF!</definedName>
    <definedName name="kamper" localSheetId="13">#REF!</definedName>
    <definedName name="kamper">#REF!</definedName>
    <definedName name="kamperbalok" localSheetId="9">#REF!</definedName>
    <definedName name="kamperbalok" localSheetId="12">#REF!</definedName>
    <definedName name="kamperbalok" localSheetId="13">#REF!</definedName>
    <definedName name="kamperbalok">#REF!</definedName>
    <definedName name="kamperpapan" localSheetId="9">#REF!</definedName>
    <definedName name="kamperpapan" localSheetId="12">#REF!</definedName>
    <definedName name="kamperpapan" localSheetId="13">#REF!</definedName>
    <definedName name="kamperpapan">#REF!</definedName>
    <definedName name="kamprot">#REF!</definedName>
    <definedName name="kan" localSheetId="9">#REF!</definedName>
    <definedName name="kan" localSheetId="12">#REF!</definedName>
    <definedName name="kan" localSheetId="13">#REF!</definedName>
    <definedName name="kan">#REF!</definedName>
    <definedName name="KANAL">#REF!</definedName>
    <definedName name="Kanal.C100" localSheetId="9">#REF!</definedName>
    <definedName name="Kanal.C100" localSheetId="12">#REF!</definedName>
    <definedName name="Kanal.C100" localSheetId="13">#REF!</definedName>
    <definedName name="Kanal.C100">#REF!</definedName>
    <definedName name="kanal.C150" localSheetId="9">#REF!</definedName>
    <definedName name="kanal.C150" localSheetId="12">#REF!</definedName>
    <definedName name="kanal.C150" localSheetId="13">#REF!</definedName>
    <definedName name="kanal.C150">#REF!</definedName>
    <definedName name="Kansteen">#REF!</definedName>
    <definedName name="kansteen_1">#REF!</definedName>
    <definedName name="kansteen_6">#REF!</definedName>
    <definedName name="kansteen_abuabu" localSheetId="9">#REF!</definedName>
    <definedName name="kansteen_abuabu" localSheetId="12">#REF!</definedName>
    <definedName name="kansteen_abuabu" localSheetId="13">#REF!</definedName>
    <definedName name="kansteen_abuabu">#REF!</definedName>
    <definedName name="kanstin" localSheetId="9">#REF!</definedName>
    <definedName name="kanstin" localSheetId="12">#REF!</definedName>
    <definedName name="kanstin" localSheetId="13">#REF!</definedName>
    <definedName name="kanstin">#REF!</definedName>
    <definedName name="kanstincar" localSheetId="9">#REF!</definedName>
    <definedName name="kanstincar" localSheetId="12">#REF!</definedName>
    <definedName name="kanstincar" localSheetId="13">#REF!</definedName>
    <definedName name="kanstincar">#REF!</definedName>
    <definedName name="kanstinjalan" localSheetId="9">#REF!</definedName>
    <definedName name="kanstinjalan" localSheetId="12">#REF!</definedName>
    <definedName name="kanstinjalan" localSheetId="13">#REF!</definedName>
    <definedName name="kanstinjalan">#REF!</definedName>
    <definedName name="kanstinluar" localSheetId="9">#REF!</definedName>
    <definedName name="kanstinluar" localSheetId="12">#REF!</definedName>
    <definedName name="kanstinluar" localSheetId="13">#REF!</definedName>
    <definedName name="kanstinluar">#REF!</definedName>
    <definedName name="kantor">#REF!</definedName>
    <definedName name="kantordireksi">#REF!</definedName>
    <definedName name="kap">#REF!</definedName>
    <definedName name="kap.amp">#REF!</definedName>
    <definedName name="kap.dt">#REF!</definedName>
    <definedName name="kap.exc">#REF!</definedName>
    <definedName name="kap.molen">#REF!</definedName>
    <definedName name="kap.sprayer">#REF!</definedName>
    <definedName name="kap.wl">#REF!</definedName>
    <definedName name="kap_tamp">#REF!</definedName>
    <definedName name="KAPASITAS_ACL">#REF!</definedName>
    <definedName name="KAPASITAS_AGREGAT_A_PENINGGIAN">#REF!</definedName>
    <definedName name="KAPASITAS_AGREGAT_B_PENINGGIAN">#REF!</definedName>
    <definedName name="KAPASITAS_BAHU_JALAN_DENGAN_TANAH_PILIHAN">#REF!</definedName>
    <definedName name="KAPASITAS_BESI_SANDARAN">#REF!</definedName>
    <definedName name="KAPASITAS_CTSB">#REF!</definedName>
    <definedName name="kAPASITAS_GALIAN_TANAH_KERAS">#REF!</definedName>
    <definedName name="kAPASITAS_GORONG_45SD75">#REF!</definedName>
    <definedName name="kAPASITAS_GORONG_75SD120">#REF!</definedName>
    <definedName name="kAPASITAS_GORONG_LEBIH_KECIL_45">#REF!</definedName>
    <definedName name="Kapasitas_hot_mix_minor">#REF!</definedName>
    <definedName name="KAPASITAS_LAPEN">#REF!</definedName>
    <definedName name="KAPASITAS_LAPIS_PONDASI_AGREGAT_A">#REF!</definedName>
    <definedName name="KAPASITAS_LAPIS_PONDASI_AGREGAT_B">#REF!</definedName>
    <definedName name="kAPASITAS_PENTIAPAN_BADAN_JALAN">#REF!</definedName>
    <definedName name="KAPASITAS_TANAM_POHON">#REF!</definedName>
    <definedName name="KAPASITAS_TEBANG_POHON_30_50">#REF!</definedName>
    <definedName name="KAPASITAS_TEBANG_POHON_50_75">#REF!</definedName>
    <definedName name="KAPASITAS_TELFORD">#REF!</definedName>
    <definedName name="KAPASITAS_URUGAN_BIASA">#REF!</definedName>
    <definedName name="kAPASITAS_URUGAN_PILIHAN">#REF!</definedName>
    <definedName name="kapek">#REF!</definedName>
    <definedName name="kapembongkaran">#REF!</definedName>
    <definedName name="kapet">#REF!</definedName>
    <definedName name="kaple">#N/A</definedName>
    <definedName name="Kapre" localSheetId="9">#REF!</definedName>
    <definedName name="Kapre" localSheetId="12">#REF!</definedName>
    <definedName name="Kapre" localSheetId="13">#REF!</definedName>
    <definedName name="Kapre">#REF!</definedName>
    <definedName name="kapur" localSheetId="9">#REF!</definedName>
    <definedName name="kapur" localSheetId="12">#REF!</definedName>
    <definedName name="kapur" localSheetId="14">#REF!</definedName>
    <definedName name="kapur" localSheetId="11">#REF!</definedName>
    <definedName name="kapur" localSheetId="10">#REF!</definedName>
    <definedName name="kapur" localSheetId="7">#REF!</definedName>
    <definedName name="kapur" localSheetId="8">#REF!</definedName>
    <definedName name="kapur" localSheetId="13">#REF!</definedName>
    <definedName name="kapur">#REF!</definedName>
    <definedName name="Kapur_pasang" localSheetId="9">#REF!</definedName>
    <definedName name="Kapur_pasang" localSheetId="12">#REF!</definedName>
    <definedName name="Kapur_pasang" localSheetId="13">#REF!</definedName>
    <definedName name="Kapur_pasang">#REF!</definedName>
    <definedName name="karawang">#REF!</definedName>
    <definedName name="karet" localSheetId="9">#REF!</definedName>
    <definedName name="karet" localSheetId="12">#REF!</definedName>
    <definedName name="karet" localSheetId="13">#REF!</definedName>
    <definedName name="karet">#REF!</definedName>
    <definedName name="Karpet_talang">#REF!</definedName>
    <definedName name="karung">#REF!</definedName>
    <definedName name="karung1" localSheetId="9">#REF!</definedName>
    <definedName name="karung1" localSheetId="12">#REF!</definedName>
    <definedName name="karung1" localSheetId="13">#REF!</definedName>
    <definedName name="karung1">#REF!</definedName>
    <definedName name="karyawan" localSheetId="9">#REF!</definedName>
    <definedName name="karyawan" localSheetId="12">#REF!</definedName>
    <definedName name="karyawan" localSheetId="14">#REF!</definedName>
    <definedName name="karyawan" localSheetId="11">#REF!</definedName>
    <definedName name="karyawan" localSheetId="10">#REF!</definedName>
    <definedName name="karyawan" localSheetId="7">#REF!</definedName>
    <definedName name="karyawan" localSheetId="8">#REF!</definedName>
    <definedName name="karyawan" localSheetId="13">#REF!</definedName>
    <definedName name="karyawan">#REF!</definedName>
    <definedName name="karyawanharian" localSheetId="9">#REF!</definedName>
    <definedName name="karyawanharian" localSheetId="12">#REF!</definedName>
    <definedName name="karyawanharian" localSheetId="13">#REF!</definedName>
    <definedName name="karyawanharian">#REF!</definedName>
    <definedName name="karyawantetap" localSheetId="9">#REF!</definedName>
    <definedName name="karyawantetap" localSheetId="12">#REF!</definedName>
    <definedName name="karyawantetap" localSheetId="13">#REF!</definedName>
    <definedName name="karyawantetap">#REF!</definedName>
    <definedName name="karyo" localSheetId="12" hidden="1">{#N/A,#N/A,FALSE,"REK";#N/A,#N/A,FALSE,"Bq-ARS"}</definedName>
    <definedName name="karyo" localSheetId="15" hidden="1">{#N/A,#N/A,FALSE,"REK";#N/A,#N/A,FALSE,"Bq-ARS"}</definedName>
    <definedName name="karyo" hidden="1">{#N/A,#N/A,FALSE,"REK";#N/A,#N/A,FALSE,"Bq-ARS"}</definedName>
    <definedName name="kas.200">#REF!</definedName>
    <definedName name="KASA">#REF!</definedName>
    <definedName name="kasa_1">#REF!</definedName>
    <definedName name="KASARHALUS" localSheetId="9">#REF!</definedName>
    <definedName name="KASARHALUS" localSheetId="12">#REF!</definedName>
    <definedName name="KASARHALUS" localSheetId="14">#REF!</definedName>
    <definedName name="KASARHALUS" localSheetId="11">#REF!</definedName>
    <definedName name="KASARHALUS" localSheetId="10">#REF!</definedName>
    <definedName name="KASARHALUS" localSheetId="7">#REF!</definedName>
    <definedName name="KASARHALUS" localSheetId="8">#REF!</definedName>
    <definedName name="KASARHALUS" localSheetId="13">#REF!</definedName>
    <definedName name="KASARHALUS">#REF!</definedName>
    <definedName name="KASBUN" localSheetId="12">{"Book1","RAB PASAR 30 AUG SCRAB.xls"}</definedName>
    <definedName name="KASBUN">{"Book1","RAB PASAR 30 AUG SCRAB.xls"}</definedName>
    <definedName name="kaso" localSheetId="9">#REF!</definedName>
    <definedName name="kaso" localSheetId="12">#REF!</definedName>
    <definedName name="kaso" localSheetId="13">#REF!</definedName>
    <definedName name="kaso">#REF!</definedName>
    <definedName name="KASOPL">#REF!</definedName>
    <definedName name="kasoreng" localSheetId="9">#REF!</definedName>
    <definedName name="kasoreng" localSheetId="12">#REF!</definedName>
    <definedName name="kasoreng" localSheetId="13">#REF!</definedName>
    <definedName name="kasoreng">#REF!</definedName>
    <definedName name="Kat">#REF!</definedName>
    <definedName name="katb">#REF!</definedName>
    <definedName name="KaTinggi" localSheetId="9">#REF!</definedName>
    <definedName name="KaTinggi" localSheetId="12">#REF!</definedName>
    <definedName name="KaTinggi" localSheetId="13">#REF!</definedName>
    <definedName name="KaTinggi">#REF!</definedName>
    <definedName name="katinggixx">#REF!</definedName>
    <definedName name="katuk">#REF!</definedName>
    <definedName name="KAWA">#REF!</definedName>
    <definedName name="Kawat">#REF!</definedName>
    <definedName name="kawat_ayam" localSheetId="9">#REF!</definedName>
    <definedName name="kawat_ayam" localSheetId="12">#REF!</definedName>
    <definedName name="kawat_ayam" localSheetId="13">#REF!</definedName>
    <definedName name="kawat_ayam">#REF!</definedName>
    <definedName name="Kawat_bendrat">#REF!</definedName>
    <definedName name="Kawat_beton">#REF!</definedName>
    <definedName name="Kawat_duri">#REF!</definedName>
    <definedName name="Kawat_las">#REF!</definedName>
    <definedName name="kawatberduri">#REF!</definedName>
    <definedName name="kawatbeton" localSheetId="9">#REF!</definedName>
    <definedName name="kawatbeton" localSheetId="12">#REF!</definedName>
    <definedName name="kawatbeton" localSheetId="14">#REF!</definedName>
    <definedName name="kawatbeton" localSheetId="11">#REF!</definedName>
    <definedName name="kawatbeton" localSheetId="10">#REF!</definedName>
    <definedName name="kawatbeton" localSheetId="7">#REF!</definedName>
    <definedName name="kawatbeton" localSheetId="8">#REF!</definedName>
    <definedName name="kawatbeton" localSheetId="13">#REF!</definedName>
    <definedName name="kawatbeton">#REF!</definedName>
    <definedName name="kawatbronjong">#REF!</definedName>
    <definedName name="kawatduri">#REF!</definedName>
    <definedName name="kawatharmonika">#REF!</definedName>
    <definedName name="kawatlas" localSheetId="9">#REF!</definedName>
    <definedName name="kawatlas" localSheetId="12">#REF!</definedName>
    <definedName name="kawatlas" localSheetId="13">#REF!</definedName>
    <definedName name="kawatlas">#REF!</definedName>
    <definedName name="KawBt">#REF!</definedName>
    <definedName name="KawDr">#REF!</definedName>
    <definedName name="KawLl">#REF!</definedName>
    <definedName name="kaxx">#REF!</definedName>
    <definedName name="Kayu" localSheetId="9">#REF!</definedName>
    <definedName name="Kayu" localSheetId="12">#REF!</definedName>
    <definedName name="Kayu" localSheetId="14">#REF!</definedName>
    <definedName name="Kayu" localSheetId="11">#REF!</definedName>
    <definedName name="Kayu" localSheetId="10">#REF!</definedName>
    <definedName name="Kayu" localSheetId="7">#REF!</definedName>
    <definedName name="Kayu" localSheetId="8">#REF!</definedName>
    <definedName name="Kayu" localSheetId="13">#REF!</definedName>
    <definedName name="Kayu">#REF!</definedName>
    <definedName name="Kayu_bakar">#REF!</definedName>
    <definedName name="kayu_bekisting" localSheetId="9">#REF!</definedName>
    <definedName name="kayu_bekisting" localSheetId="12">#REF!</definedName>
    <definedName name="kayu_bekisting" localSheetId="14">#REF!</definedName>
    <definedName name="kayu_bekisting" localSheetId="11">#REF!</definedName>
    <definedName name="kayu_bekisting" localSheetId="10">#REF!</definedName>
    <definedName name="kayu_bekisting" localSheetId="7">#REF!</definedName>
    <definedName name="kayu_bekisting" localSheetId="8">#REF!</definedName>
    <definedName name="kayu_bekisting" localSheetId="13">#REF!</definedName>
    <definedName name="Kayu_Bekisting">#REF!</definedName>
    <definedName name="kayu_kelas2">#REF!</definedName>
    <definedName name="kayu_kelas3">#REF!</definedName>
    <definedName name="Kayu_klas_II">#REF!</definedName>
    <definedName name="Kayu_klas_III">#REF!</definedName>
    <definedName name="Kayu_klas_IV">#REF!</definedName>
    <definedName name="kayu_kusen_oven" localSheetId="9">#REF!</definedName>
    <definedName name="kayu_kusen_oven" localSheetId="12">#REF!</definedName>
    <definedName name="kayu_kusen_oven" localSheetId="13">#REF!</definedName>
    <definedName name="kayu_kusen_oven">#REF!</definedName>
    <definedName name="Kayu_lokal" localSheetId="9">#REF!</definedName>
    <definedName name="Kayu_lokal" localSheetId="12">#REF!</definedName>
    <definedName name="Kayu_lokal" localSheetId="13">#REF!</definedName>
    <definedName name="Kayu_lokal">#REF!</definedName>
    <definedName name="Kayu_Reng_Borneo_2_3">#REF!</definedName>
    <definedName name="Kayu_terentang">#REF!</definedName>
    <definedName name="Kayu_Ulin">#REF!</definedName>
    <definedName name="kayu1">#REF!</definedName>
    <definedName name="kayu2">#REF!</definedName>
    <definedName name="kayu3">#REF!</definedName>
    <definedName name="KAYU4">#REF!</definedName>
    <definedName name="kayu46" localSheetId="9">#REF!</definedName>
    <definedName name="kayu46" localSheetId="12">#REF!</definedName>
    <definedName name="kayu46" localSheetId="13">#REF!</definedName>
    <definedName name="kayu46">#REF!</definedName>
    <definedName name="kayu57" localSheetId="9">#REF!</definedName>
    <definedName name="kayu57" localSheetId="12">#REF!</definedName>
    <definedName name="kayu57" localSheetId="13">#REF!</definedName>
    <definedName name="kayu57">#REF!</definedName>
    <definedName name="kayubakar">#REF!</definedName>
    <definedName name="kayubanio">#REF!</definedName>
    <definedName name="kayubesi">#REF!</definedName>
    <definedName name="kayubulat">#REF!</definedName>
    <definedName name="kayudolken">#REF!</definedName>
    <definedName name="KayuK">#REF!</definedName>
    <definedName name="kayukamper">#REF!</definedName>
    <definedName name="kayukelasiii">#REF!</definedName>
    <definedName name="kayuklas1">#REF!</definedName>
    <definedName name="kayuklas2">#REF!</definedName>
    <definedName name="KAYUKLAS3" localSheetId="9">#REF!</definedName>
    <definedName name="KAYUKLAS3" localSheetId="12">#REF!</definedName>
    <definedName name="KAYUKLAS3" localSheetId="13">#REF!</definedName>
    <definedName name="KAYUKLAS3">#REF!</definedName>
    <definedName name="kayuklasii">#REF!</definedName>
    <definedName name="kayuklasiii">#REF!</definedName>
    <definedName name="kayuklasiii57">#REF!</definedName>
    <definedName name="kayuklsii57">#REF!</definedName>
    <definedName name="kayumer" localSheetId="9">#REF!</definedName>
    <definedName name="kayumer" localSheetId="12">#REF!</definedName>
    <definedName name="kayumer" localSheetId="13">#REF!</definedName>
    <definedName name="kayumer">#REF!</definedName>
    <definedName name="kayuperancah">#REF!</definedName>
    <definedName name="kayuprofilsp1">#REF!</definedName>
    <definedName name="kayuprofilsp3">#REF!</definedName>
    <definedName name="kayuprofilsp7">#REF!</definedName>
    <definedName name="kayuulang" localSheetId="9">#REF!</definedName>
    <definedName name="kayuulang" localSheetId="12">#REF!</definedName>
    <definedName name="kayuulang" localSheetId="13">#REF!</definedName>
    <definedName name="kayuulang">#REF!</definedName>
    <definedName name="kb" localSheetId="9">#REF!</definedName>
    <definedName name="kb" localSheetId="12">#REF!</definedName>
    <definedName name="kb" localSheetId="13">#REF!</definedName>
    <definedName name="kb">#REF!</definedName>
    <definedName name="kbb.05">#REF!</definedName>
    <definedName name="kbb.1">#REF!</definedName>
    <definedName name="kbb.10">#REF!</definedName>
    <definedName name="kbb.2">#REF!</definedName>
    <definedName name="kbb.3">#REF!</definedName>
    <definedName name="kbb.5">#REF!</definedName>
    <definedName name="kbeton">#REF!</definedName>
    <definedName name="kbktrol" localSheetId="9">#REF!</definedName>
    <definedName name="kbktrol" localSheetId="12">#REF!</definedName>
    <definedName name="kbktrol" localSheetId="13">#REF!</definedName>
    <definedName name="kbktrol">#REF!</definedName>
    <definedName name="Kbl.Bsr" localSheetId="9">#REF!</definedName>
    <definedName name="Kbl.Bsr" localSheetId="12">#REF!</definedName>
    <definedName name="Kbl.Bsr" localSheetId="13">#REF!</definedName>
    <definedName name="Kbl.Bsr">#REF!</definedName>
    <definedName name="KBL.KCL" localSheetId="9">#REF!</definedName>
    <definedName name="KBL.KCL" localSheetId="12">#REF!</definedName>
    <definedName name="KBL.KCL" localSheetId="13">#REF!</definedName>
    <definedName name="KBL.KCL">#REF!</definedName>
    <definedName name="kbl.sr" localSheetId="9">#REF!</definedName>
    <definedName name="kbl.sr" localSheetId="12">#REF!</definedName>
    <definedName name="kbl.sr" localSheetId="13">#REF!</definedName>
    <definedName name="kbl.sr">#REF!</definedName>
    <definedName name="KBLKT">#REF!</definedName>
    <definedName name="kblnym" localSheetId="9">#REF!</definedName>
    <definedName name="kblnym" localSheetId="12">#REF!</definedName>
    <definedName name="kblnym" localSheetId="13">#REF!</definedName>
    <definedName name="kblnym">#REF!</definedName>
    <definedName name="KBLT">#REF!</definedName>
    <definedName name="KBLTT">#REF!</definedName>
    <definedName name="kblw">#REF!</definedName>
    <definedName name="Kbo" localSheetId="9">#REF!</definedName>
    <definedName name="Kbo" localSheetId="12">#REF!</definedName>
    <definedName name="Kbo" localSheetId="13">#REF!</definedName>
    <definedName name="Kbo">#REF!</definedName>
    <definedName name="kbp1ph" localSheetId="9">#REF!</definedName>
    <definedName name="kbp1ph" localSheetId="12">#REF!</definedName>
    <definedName name="kbp1ph" localSheetId="13">#REF!</definedName>
    <definedName name="kbp1ph">#REF!</definedName>
    <definedName name="kbp3ph" localSheetId="9">#REF!</definedName>
    <definedName name="kbp3ph" localSheetId="12">#REF!</definedName>
    <definedName name="kbp3ph" localSheetId="13">#REF!</definedName>
    <definedName name="kbp3ph">#REF!</definedName>
    <definedName name="kbpfan" localSheetId="9">#REF!</definedName>
    <definedName name="kbpfan" localSheetId="12">#REF!</definedName>
    <definedName name="kbpfan" localSheetId="13">#REF!</definedName>
    <definedName name="kbpfan">#REF!</definedName>
    <definedName name="kbronjong" localSheetId="9">#REF!</definedName>
    <definedName name="kbronjong" localSheetId="12">#REF!</definedName>
    <definedName name="kbronjong" localSheetId="13">#REF!</definedName>
    <definedName name="kbronjong">#REF!</definedName>
    <definedName name="kbs" localSheetId="9">#REF!</definedName>
    <definedName name="kbs" localSheetId="12">#REF!</definedName>
    <definedName name="kbs" localSheetId="13">#REF!</definedName>
    <definedName name="kbs">#REF!</definedName>
    <definedName name="kbtb">#REF!</definedName>
    <definedName name="kbtp">#REF!</definedName>
    <definedName name="kbtpb">#REF!</definedName>
    <definedName name="KBULAT" localSheetId="9">#REF!</definedName>
    <definedName name="KBULAT" localSheetId="12">#REF!</definedName>
    <definedName name="KBULAT" localSheetId="13">#REF!</definedName>
    <definedName name="KBULAT">#REF!</definedName>
    <definedName name="kbwton" localSheetId="9">#REF!</definedName>
    <definedName name="kbwton" localSheetId="12">#REF!</definedName>
    <definedName name="kbwton" localSheetId="13">#REF!</definedName>
    <definedName name="kbwton">#REF!</definedName>
    <definedName name="kcab">#REF!</definedName>
    <definedName name="kccermin3" localSheetId="9">#REF!</definedName>
    <definedName name="kccermin3" localSheetId="12">#REF!</definedName>
    <definedName name="kccermin3" localSheetId="13">#REF!</definedName>
    <definedName name="kccermin3">#REF!</definedName>
    <definedName name="kckdvk" localSheetId="9">#REF!</definedName>
    <definedName name="kckdvk" localSheetId="12">#REF!</definedName>
    <definedName name="kckdvk" localSheetId="13">#REF!</definedName>
    <definedName name="kckdvk">#REF!</definedName>
    <definedName name="kcl" localSheetId="9">#REF!</definedName>
    <definedName name="kcl" localSheetId="12">#REF!</definedName>
    <definedName name="kcl" localSheetId="13">#REF!</definedName>
    <definedName name="kcl">#REF!</definedName>
    <definedName name="kcomp">#REF!</definedName>
    <definedName name="kcpln">#REF!</definedName>
    <definedName name="kcpolos3" localSheetId="9">#REF!</definedName>
    <definedName name="kcpolos3" localSheetId="12">#REF!</definedName>
    <definedName name="kcpolos3" localSheetId="13">#REF!</definedName>
    <definedName name="kcpolos3">#REF!</definedName>
    <definedName name="kcpolos5" localSheetId="9">#REF!</definedName>
    <definedName name="kcpolos5" localSheetId="12">#REF!</definedName>
    <definedName name="kcpolos5" localSheetId="13">#REF!</definedName>
    <definedName name="kcpolos5">#REF!</definedName>
    <definedName name="kcptr">#REF!</definedName>
    <definedName name="kcrb">#REF!</definedName>
    <definedName name="kcs3w" localSheetId="9">#REF!</definedName>
    <definedName name="kcs3w" localSheetId="12">#REF!</definedName>
    <definedName name="kcs3w" localSheetId="13">#REF!</definedName>
    <definedName name="kcs3w">#REF!</definedName>
    <definedName name="kcstw" localSheetId="9">#REF!</definedName>
    <definedName name="kcstw" localSheetId="12">#REF!</definedName>
    <definedName name="kcstw" localSheetId="13">#REF!</definedName>
    <definedName name="kcstw">#REF!</definedName>
    <definedName name="kcv">#REF!</definedName>
    <definedName name="kd" localSheetId="9">#REF!</definedName>
    <definedName name="kd" localSheetId="12">#REF!</definedName>
    <definedName name="kd" localSheetId="14">#REF!</definedName>
    <definedName name="kd" localSheetId="11">#REF!</definedName>
    <definedName name="kd" localSheetId="10">#REF!</definedName>
    <definedName name="kd" localSheetId="7">#REF!</definedName>
    <definedName name="kd" localSheetId="8">#REF!</definedName>
    <definedName name="kd" localSheetId="13">#REF!</definedName>
    <definedName name="kd">#REF!</definedName>
    <definedName name="kd_2020">#REF!</definedName>
    <definedName name="kd_2020_6" localSheetId="9">#REF!</definedName>
    <definedName name="kd_2020_6" localSheetId="12">#REF!</definedName>
    <definedName name="kd_2020_6" localSheetId="13">#REF!</definedName>
    <definedName name="kd_2020_6">#REF!</definedName>
    <definedName name="kdc" localSheetId="9">#REF!</definedName>
    <definedName name="kdc" localSheetId="12">#REF!</definedName>
    <definedName name="kdc" localSheetId="13">#REF!</definedName>
    <definedName name="kdc">#REF!</definedName>
    <definedName name="kdkn">#REF!</definedName>
    <definedName name="kdozer">#REF!</definedName>
    <definedName name="kdt.35">#REF!</definedName>
    <definedName name="kdt.5">#REF!</definedName>
    <definedName name="KE_20">#REF!</definedName>
    <definedName name="KE_30">#REF!</definedName>
    <definedName name="kebaktian">#REF!</definedName>
    <definedName name="Kecamatan">#REF!</definedName>
    <definedName name="KECIL">#REF!</definedName>
    <definedName name="keg">#REF!</definedName>
    <definedName name="kegiatan" localSheetId="9">#REF!</definedName>
    <definedName name="kegiatan" localSheetId="12">#REF!</definedName>
    <definedName name="kegiatan" localSheetId="14">#REF!</definedName>
    <definedName name="kegiatan" localSheetId="11">#REF!</definedName>
    <definedName name="kegiatan" localSheetId="10">#REF!</definedName>
    <definedName name="kegiatan" localSheetId="7">#REF!</definedName>
    <definedName name="kegiatan" localSheetId="8">#REF!</definedName>
    <definedName name="kegiatan" localSheetId="13">#REF!</definedName>
    <definedName name="kegiatan">#REF!</definedName>
    <definedName name="keliling" localSheetId="9">#REF!</definedName>
    <definedName name="keliling" localSheetId="12">#REF!</definedName>
    <definedName name="keliling" localSheetId="13">#REF!</definedName>
    <definedName name="keliling">#REF!</definedName>
    <definedName name="kelon" localSheetId="12" hidden="1">{#N/A,#N/A,FALSE,"REK";#N/A,#N/A,FALSE,"rab"}</definedName>
    <definedName name="kelon" localSheetId="15" hidden="1">{#N/A,#N/A,FALSE,"REK";#N/A,#N/A,FALSE,"rab"}</definedName>
    <definedName name="kelon" hidden="1">{#N/A,#N/A,FALSE,"REK";#N/A,#N/A,FALSE,"rab"}</definedName>
    <definedName name="Kenek" localSheetId="9">#REF!</definedName>
    <definedName name="Kenek" localSheetId="12">#REF!</definedName>
    <definedName name="Kenek" localSheetId="14">#REF!</definedName>
    <definedName name="Kenek" localSheetId="11">#REF!</definedName>
    <definedName name="Kenek" localSheetId="10">#REF!</definedName>
    <definedName name="Kenek" localSheetId="7">#REF!</definedName>
    <definedName name="Kenek" localSheetId="8">#REF!</definedName>
    <definedName name="Kenek" localSheetId="13">#REF!</definedName>
    <definedName name="Kenek">#REF!</definedName>
    <definedName name="KENEK_TRUK" localSheetId="9">#REF!</definedName>
    <definedName name="KENEK_TRUK" localSheetId="12">#REF!</definedName>
    <definedName name="KENEK_TRUK" localSheetId="13">#REF!</definedName>
    <definedName name="KENEK_TRUK">#REF!</definedName>
    <definedName name="Keni_gip__ø_1_2" localSheetId="9">#REF!</definedName>
    <definedName name="Keni_gip__ø_1_2" localSheetId="12">#REF!</definedName>
    <definedName name="Keni_gip__ø_1_2" localSheetId="13">#REF!</definedName>
    <definedName name="Keni_gip__ø_1_2">#REF!</definedName>
    <definedName name="Keni_gip__ø_3_4" localSheetId="9">#REF!</definedName>
    <definedName name="Keni_gip__ø_3_4" localSheetId="12">#REF!</definedName>
    <definedName name="Keni_gip__ø_3_4" localSheetId="13">#REF!</definedName>
    <definedName name="Keni_gip__ø_3_4">#REF!</definedName>
    <definedName name="Keni_pvc__ø_2___maspion_D" localSheetId="9">#REF!</definedName>
    <definedName name="Keni_pvc__ø_2___maspion_D" localSheetId="12">#REF!</definedName>
    <definedName name="Keni_pvc__ø_2___maspion_D" localSheetId="13">#REF!</definedName>
    <definedName name="Keni_pvc__ø_2___maspion_D">#REF!</definedName>
    <definedName name="Keni_pvc__ø_4___maspion_D" localSheetId="9">#REF!</definedName>
    <definedName name="Keni_pvc__ø_4___maspion_D" localSheetId="12">#REF!</definedName>
    <definedName name="Keni_pvc__ø_4___maspion_D" localSheetId="13">#REF!</definedName>
    <definedName name="Keni_pvc__ø_4___maspion_D">#REF!</definedName>
    <definedName name="kenie2">#REF!</definedName>
    <definedName name="kenie90_100">#REF!</definedName>
    <definedName name="kentut" localSheetId="12" hidden="1">{#N/A,#N/A,FALSE,"REK";#N/A,#N/A,FALSE,"rab"}</definedName>
    <definedName name="kentut" localSheetId="15" hidden="1">{#N/A,#N/A,FALSE,"REK";#N/A,#N/A,FALSE,"rab"}</definedName>
    <definedName name="kentut" hidden="1">{#N/A,#N/A,FALSE,"REK";#N/A,#N/A,FALSE,"rab"}</definedName>
    <definedName name="KEP" localSheetId="9">#REF!</definedName>
    <definedName name="KEP" localSheetId="12">#REF!</definedName>
    <definedName name="KEP" localSheetId="13">#REF!</definedName>
    <definedName name="KEP">#REF!</definedName>
    <definedName name="kepada">#REF!</definedName>
    <definedName name="KEPALA" localSheetId="9">#REF!</definedName>
    <definedName name="KEPALA" localSheetId="12">#REF!</definedName>
    <definedName name="KEPALA" localSheetId="14">#REF!</definedName>
    <definedName name="KEPALA" localSheetId="11">#REF!</definedName>
    <definedName name="KEPALA" localSheetId="10">#REF!</definedName>
    <definedName name="KEPALA" localSheetId="7">#REF!</definedName>
    <definedName name="KEPALA" localSheetId="8">#REF!</definedName>
    <definedName name="KEPALA" localSheetId="13">#REF!</definedName>
    <definedName name="KEPALA">#REF!</definedName>
    <definedName name="kepala_tk_batu" localSheetId="9">#REF!</definedName>
    <definedName name="kepala_tk_batu" localSheetId="12">#REF!</definedName>
    <definedName name="kepala_tk_batu" localSheetId="13">#REF!</definedName>
    <definedName name="kepala_tk_batu">#REF!</definedName>
    <definedName name="kepala_tk_besi" localSheetId="9">#REF!</definedName>
    <definedName name="kepala_tk_besi" localSheetId="12">#REF!</definedName>
    <definedName name="kepala_tk_besi" localSheetId="13">#REF!</definedName>
    <definedName name="kepala_tk_besi">#REF!</definedName>
    <definedName name="kepala_tk_cat" localSheetId="9">#REF!</definedName>
    <definedName name="kepala_tk_cat" localSheetId="12">#REF!</definedName>
    <definedName name="kepala_tk_cat" localSheetId="13">#REF!</definedName>
    <definedName name="kepala_tk_cat">#REF!</definedName>
    <definedName name="kepala_tk_kayu" localSheetId="9">#REF!</definedName>
    <definedName name="kepala_tk_kayu" localSheetId="12">#REF!</definedName>
    <definedName name="kepala_tk_kayu" localSheetId="13">#REF!</definedName>
    <definedName name="kepala_tk_kayu">#REF!</definedName>
    <definedName name="KEPALA_TUKANG_BATU" localSheetId="9">#REF!</definedName>
    <definedName name="KEPALA_TUKANG_BATU" localSheetId="12">#REF!</definedName>
    <definedName name="KEPALA_TUKANG_BATU" localSheetId="13">#REF!</definedName>
    <definedName name="KEPALA_TUKANG_BATU">#REF!</definedName>
    <definedName name="KEPALA_TUKANG_BESI_BETON" localSheetId="9">#REF!</definedName>
    <definedName name="KEPALA_TUKANG_BESI_BETON" localSheetId="12">#REF!</definedName>
    <definedName name="KEPALA_TUKANG_BESI_BETON" localSheetId="13">#REF!</definedName>
    <definedName name="KEPALA_TUKANG_BESI_BETON">#REF!</definedName>
    <definedName name="KEPALA_TUKANG_BESI_PROFIL" localSheetId="9">#REF!</definedName>
    <definedName name="KEPALA_TUKANG_BESI_PROFIL" localSheetId="12">#REF!</definedName>
    <definedName name="KEPALA_TUKANG_BESI_PROFIL" localSheetId="13">#REF!</definedName>
    <definedName name="KEPALA_TUKANG_BESI_PROFIL">#REF!</definedName>
    <definedName name="KEPALA_TUKANG_CAT___PELITUR" localSheetId="9">#REF!</definedName>
    <definedName name="KEPALA_TUKANG_CAT___PELITUR" localSheetId="12">#REF!</definedName>
    <definedName name="KEPALA_TUKANG_CAT___PELITUR" localSheetId="13">#REF!</definedName>
    <definedName name="KEPALA_TUKANG_CAT___PELITUR">#REF!</definedName>
    <definedName name="KEPALA_TUKANG_GALI">#REF!</definedName>
    <definedName name="KEPALA_TUKANG_KAYU" localSheetId="9">#REF!</definedName>
    <definedName name="KEPALA_TUKANG_KAYU" localSheetId="12">#REF!</definedName>
    <definedName name="KEPALA_TUKANG_KAYU" localSheetId="13">#REF!</definedName>
    <definedName name="KEPALA_TUKANG_KAYU">#REF!</definedName>
    <definedName name="Kepala_tukang_las">#REF!</definedName>
    <definedName name="kepalapancang" localSheetId="9">#REF!</definedName>
    <definedName name="kepalapancang" localSheetId="12">#REF!</definedName>
    <definedName name="kepalapancang" localSheetId="13">#REF!</definedName>
    <definedName name="kepalapancang">#REF!</definedName>
    <definedName name="kepalatukang">#REF!</definedName>
    <definedName name="keptkbatu">#REF!</definedName>
    <definedName name="keptkbatu_1">#REF!</definedName>
    <definedName name="keptkbesi">#REF!</definedName>
    <definedName name="keptkbesi_1">#REF!</definedName>
    <definedName name="KEPTKCAT">#REF!</definedName>
    <definedName name="keptkkayu">#REF!</definedName>
    <definedName name="keptkkayu_1">#REF!</definedName>
    <definedName name="keptukang" localSheetId="9">#REF!</definedName>
    <definedName name="keptukang" localSheetId="12">#REF!</definedName>
    <definedName name="keptukang" localSheetId="13">#REF!</definedName>
    <definedName name="keptukang">#REF!</definedName>
    <definedName name="Ker.L13" localSheetId="9">#REF!</definedName>
    <definedName name="Ker.L13" localSheetId="12">#REF!</definedName>
    <definedName name="Ker.L13" localSheetId="13">#REF!</definedName>
    <definedName name="Ker.L13">#REF!</definedName>
    <definedName name="ker2020_1">#REF!</definedName>
    <definedName name="ker2025_1">#REF!</definedName>
    <definedName name="ker3030_1">#REF!</definedName>
    <definedName name="ker3030es" localSheetId="9">#REF!</definedName>
    <definedName name="ker3030es" localSheetId="12">#REF!</definedName>
    <definedName name="ker3030es" localSheetId="13">#REF!</definedName>
    <definedName name="ker3030es">#REF!</definedName>
    <definedName name="ker40_1">#REF!</definedName>
    <definedName name="keram20" localSheetId="9">#REF!</definedName>
    <definedName name="keram20" localSheetId="12">#REF!</definedName>
    <definedName name="keram20" localSheetId="13">#REF!</definedName>
    <definedName name="keram20">#REF!</definedName>
    <definedName name="keram30" localSheetId="9">#REF!</definedName>
    <definedName name="keram30" localSheetId="12">#REF!</definedName>
    <definedName name="keram30" localSheetId="13">#REF!</definedName>
    <definedName name="keram30">#REF!</definedName>
    <definedName name="keram30polis" localSheetId="9">#REF!</definedName>
    <definedName name="keram30polis" localSheetId="12">#REF!</definedName>
    <definedName name="keram30polis" localSheetId="13">#REF!</definedName>
    <definedName name="keram30polis">#REF!</definedName>
    <definedName name="keram30unpolis" localSheetId="9">#REF!</definedName>
    <definedName name="keram30unpolis" localSheetId="12">#REF!</definedName>
    <definedName name="keram30unpolis" localSheetId="13">#REF!</definedName>
    <definedName name="keram30unpolis">#REF!</definedName>
    <definedName name="KERAMIK">#REF!</definedName>
    <definedName name="keramik_10_20" localSheetId="9">#REF!</definedName>
    <definedName name="keramik_10_20" localSheetId="12">#REF!</definedName>
    <definedName name="keramik_10_20" localSheetId="13">#REF!</definedName>
    <definedName name="keramik_10_20">#REF!</definedName>
    <definedName name="keramik_20_20" localSheetId="9">#REF!</definedName>
    <definedName name="keramik_20_20" localSheetId="12">#REF!</definedName>
    <definedName name="keramik_20_20" localSheetId="13">#REF!</definedName>
    <definedName name="keramik_20_20">#REF!</definedName>
    <definedName name="keramik_30_30" localSheetId="9">#REF!</definedName>
    <definedName name="keramik_30_30" localSheetId="12">#REF!</definedName>
    <definedName name="keramik_30_30" localSheetId="13">#REF!</definedName>
    <definedName name="keramik_30_30">#REF!</definedName>
    <definedName name="keramik_40_40" localSheetId="9">#REF!</definedName>
    <definedName name="keramik_40_40" localSheetId="12">#REF!</definedName>
    <definedName name="keramik_40_40" localSheetId="13">#REF!</definedName>
    <definedName name="keramik_40_40">#REF!</definedName>
    <definedName name="keramik_homogeous_40" localSheetId="9">#REF!</definedName>
    <definedName name="keramik_homogeous_40" localSheetId="12">#REF!</definedName>
    <definedName name="keramik_homogeous_40" localSheetId="13">#REF!</definedName>
    <definedName name="keramik_homogeous_40">#REF!</definedName>
    <definedName name="Keramik_kuku_macan__30x30__cm">#REF!</definedName>
    <definedName name="Keramik_lantai_20_x_20_cm_kw._I">#REF!</definedName>
    <definedName name="Keramik_roman__10x20__cm_list">#REF!</definedName>
    <definedName name="Keramik_roman__20x25__cm_warna_muda">#REF!</definedName>
    <definedName name="Keramik_roman__20x25__cm_warna_tua">#REF!</definedName>
    <definedName name="Keramik_roman__30x30__cm_standart">#REF!</definedName>
    <definedName name="Keramik_superItali___32_x_32__cm_Q32">#REF!</definedName>
    <definedName name="keramik2">#REF!</definedName>
    <definedName name="keramik20" localSheetId="9">#REF!</definedName>
    <definedName name="keramik20" localSheetId="12">#REF!</definedName>
    <definedName name="keramik20" localSheetId="14">#REF!</definedName>
    <definedName name="keramik20" localSheetId="11">#REF!</definedName>
    <definedName name="keramik20" localSheetId="10">#REF!</definedName>
    <definedName name="keramik20" localSheetId="7">#REF!</definedName>
    <definedName name="keramik20" localSheetId="8">#REF!</definedName>
    <definedName name="keramik20" localSheetId="13">#REF!</definedName>
    <definedName name="keramik20">#REF!</definedName>
    <definedName name="keramik2020">#REF!</definedName>
    <definedName name="keramik2025">#REF!</definedName>
    <definedName name="keramik30" localSheetId="9">#REF!</definedName>
    <definedName name="keramik30" localSheetId="12">#REF!</definedName>
    <definedName name="keramik30" localSheetId="14">#REF!</definedName>
    <definedName name="keramik30" localSheetId="11">#REF!</definedName>
    <definedName name="keramik30" localSheetId="10">#REF!</definedName>
    <definedName name="keramik30" localSheetId="7">#REF!</definedName>
    <definedName name="keramik30" localSheetId="8">#REF!</definedName>
    <definedName name="keramik30" localSheetId="13">#REF!</definedName>
    <definedName name="keramik30">#REF!</definedName>
    <definedName name="keramik3030">#REF!</definedName>
    <definedName name="keramik40" localSheetId="9">#REF!</definedName>
    <definedName name="keramik40" localSheetId="12">#REF!</definedName>
    <definedName name="keramik40" localSheetId="14">#REF!</definedName>
    <definedName name="keramik40" localSheetId="11">#REF!</definedName>
    <definedName name="keramik40" localSheetId="10">#REF!</definedName>
    <definedName name="keramik40" localSheetId="7">#REF!</definedName>
    <definedName name="keramik40" localSheetId="8">#REF!</definedName>
    <definedName name="keramik40" localSheetId="13">#REF!</definedName>
    <definedName name="Keramik40">#REF!</definedName>
    <definedName name="keramikantigores">#REF!</definedName>
    <definedName name="kerb">#REF!</definedName>
    <definedName name="kerba">#REF!</definedName>
    <definedName name="kerbb">#REF!</definedName>
    <definedName name="kerd2020">#REF!</definedName>
    <definedName name="kerd2020_6">#REF!</definedName>
    <definedName name="kerddg20">#REF!</definedName>
    <definedName name="kerdin" localSheetId="9">#REF!</definedName>
    <definedName name="kerdin" localSheetId="12">#REF!</definedName>
    <definedName name="kerdin" localSheetId="13">#REF!</definedName>
    <definedName name="kerdin">#REF!</definedName>
    <definedName name="kerikil">#REF!</definedName>
    <definedName name="KERIKILBETON">#REF!</definedName>
    <definedName name="kerikilfilter">#REF!</definedName>
    <definedName name="kerikiltimbun">#REF!</definedName>
    <definedName name="kerja" localSheetId="9">#REF!</definedName>
    <definedName name="kerja" localSheetId="12">#REF!</definedName>
    <definedName name="kerja" localSheetId="13">#REF!</definedName>
    <definedName name="kerja">#REF!</definedName>
    <definedName name="kerl2020">#REF!</definedName>
    <definedName name="kerl2020_6">#REF!</definedName>
    <definedName name="kerl3030">#REF!</definedName>
    <definedName name="kerl3030_6">#REF!</definedName>
    <definedName name="kerlan20">#REF!</definedName>
    <definedName name="kerlan20_6">#REF!</definedName>
    <definedName name="kerlt20">#REF!</definedName>
    <definedName name="kerlt30">#REF!</definedName>
    <definedName name="kernet">#REF!</definedName>
    <definedName name="kerosene" localSheetId="9">#REF!</definedName>
    <definedName name="kerosene" localSheetId="12">#REF!</definedName>
    <definedName name="kerosene" localSheetId="14">#REF!</definedName>
    <definedName name="kerosene" localSheetId="11">#REF!</definedName>
    <definedName name="kerosene" localSheetId="10">#REF!</definedName>
    <definedName name="kerosene" localSheetId="7">#REF!</definedName>
    <definedName name="kerosene" localSheetId="8">#REF!</definedName>
    <definedName name="kerosene" localSheetId="13">#REF!</definedName>
    <definedName name="kerosene">#REF!</definedName>
    <definedName name="kertgosok">#REF!</definedName>
    <definedName name="kertgosok_6">#REF!</definedName>
    <definedName name="kertile">#REF!</definedName>
    <definedName name="kertile_1">#REF!</definedName>
    <definedName name="kerwall20">#REF!</definedName>
    <definedName name="kerwall20_6">#REF!</definedName>
    <definedName name="Ket">#REF!</definedName>
    <definedName name="ket.tim">#REF!</definedName>
    <definedName name="keunt">#REF!</definedName>
    <definedName name="KEUNTUNGAN">#REF!</definedName>
    <definedName name="kfs" localSheetId="9">#REF!</definedName>
    <definedName name="kfs" localSheetId="12">#REF!</definedName>
    <definedName name="kfs" localSheetId="13">#REF!</definedName>
    <definedName name="kfs">#REF!</definedName>
    <definedName name="kg">#REF!</definedName>
    <definedName name="kgb">#REF!</definedName>
    <definedName name="kgrader">#REF!</definedName>
    <definedName name="kgs" localSheetId="9">#REF!</definedName>
    <definedName name="kgs" localSheetId="12">#REF!</definedName>
    <definedName name="kgs" localSheetId="13">#REF!</definedName>
    <definedName name="kgs">#REF!</definedName>
    <definedName name="kh" localSheetId="9">#REF!</definedName>
    <definedName name="kh" localSheetId="12">#REF!</definedName>
    <definedName name="kh" localSheetId="13">#REF!</definedName>
    <definedName name="kh">#REF!</definedName>
    <definedName name="KHaIRIL" localSheetId="9">#REF!</definedName>
    <definedName name="KHaIRIL" localSheetId="12">#REF!</definedName>
    <definedName name="KHaIRIL" localSheetId="13">#REF!</definedName>
    <definedName name="KHaIRIL">#REF!</definedName>
    <definedName name="kharmonika">#REF!</definedName>
    <definedName name="khd" localSheetId="9">#REF!</definedName>
    <definedName name="khd" localSheetId="12">#REF!</definedName>
    <definedName name="khd" localSheetId="13">#REF!</definedName>
    <definedName name="khd">#REF!</definedName>
    <definedName name="KHHK">#REF!</definedName>
    <definedName name="khkhk" localSheetId="9">#REF!</definedName>
    <definedName name="khkhk" localSheetId="12">#REF!</definedName>
    <definedName name="khkhk" localSheetId="13">#REF!</definedName>
    <definedName name="khkhk">#REF!</definedName>
    <definedName name="khkhkiui" localSheetId="9">#REF!</definedName>
    <definedName name="khkhkiui" localSheetId="12">#REF!</definedName>
    <definedName name="khkhkiui" localSheetId="13">#REF!</definedName>
    <definedName name="khkhkiui">#REF!</definedName>
    <definedName name="khkhkkh" localSheetId="9">#REF!</definedName>
    <definedName name="khkhkkh" localSheetId="12">#REF!</definedName>
    <definedName name="khkhkkh" localSheetId="13">#REF!</definedName>
    <definedName name="khkhkkh">#REF!</definedName>
    <definedName name="khrs">#REF!</definedName>
    <definedName name="khts" localSheetId="9">#REF!</definedName>
    <definedName name="khts" localSheetId="12">#REF!</definedName>
    <definedName name="khts" localSheetId="13">#REF!</definedName>
    <definedName name="khts">#REF!</definedName>
    <definedName name="KHUSUS">#REF!</definedName>
    <definedName name="ki">#REF!</definedName>
    <definedName name="kickers" localSheetId="9">#REF!</definedName>
    <definedName name="kickers" localSheetId="12">#REF!</definedName>
    <definedName name="kickers" localSheetId="14">#REF!</definedName>
    <definedName name="kickers" localSheetId="11">#REF!</definedName>
    <definedName name="kickers" localSheetId="10">#REF!</definedName>
    <definedName name="kickers" localSheetId="7">#REF!</definedName>
    <definedName name="kickers" localSheetId="8">#REF!</definedName>
    <definedName name="kickers" localSheetId="13">#REF!</definedName>
    <definedName name="kickers">#REF!</definedName>
    <definedName name="KiLebar" localSheetId="9">#REF!</definedName>
    <definedName name="KiLebar" localSheetId="12">#REF!</definedName>
    <definedName name="KiLebar" localSheetId="13">#REF!</definedName>
    <definedName name="KiLebar">#REF!</definedName>
    <definedName name="kilebarxx">#REF!</definedName>
    <definedName name="kipayung" localSheetId="9">#REF!</definedName>
    <definedName name="kipayung" localSheetId="12">#REF!</definedName>
    <definedName name="kipayung" localSheetId="13">#REF!</definedName>
    <definedName name="kipayung">#REF!</definedName>
    <definedName name="kisdam">#REF!</definedName>
    <definedName name="KITA">#REF!</definedName>
    <definedName name="kitc100x2x0.6" localSheetId="9">#REF!</definedName>
    <definedName name="kitc100x2x0.6" localSheetId="12">#REF!</definedName>
    <definedName name="kitc100x2x0.6" localSheetId="13">#REF!</definedName>
    <definedName name="kitc100x2x0.6">#REF!</definedName>
    <definedName name="kitc2x100x2x0.6" localSheetId="9">#REF!</definedName>
    <definedName name="kitc2x100x2x0.6" localSheetId="12">#REF!</definedName>
    <definedName name="kitc2x100x2x0.6" localSheetId="13">#REF!</definedName>
    <definedName name="kitc2x100x2x0.6">#REF!</definedName>
    <definedName name="kitchen" localSheetId="9">#REF!</definedName>
    <definedName name="kitchen" localSheetId="12">#REF!</definedName>
    <definedName name="kitchen" localSheetId="13">#REF!</definedName>
    <definedName name="kitchen">#REF!</definedName>
    <definedName name="kitchen_sink">#REF!</definedName>
    <definedName name="kitchen_zink" localSheetId="9">#REF!</definedName>
    <definedName name="kitchen_zink" localSheetId="12">#REF!</definedName>
    <definedName name="kitchen_zink" localSheetId="13">#REF!</definedName>
    <definedName name="kitchen_zink">#REF!</definedName>
    <definedName name="KiTinggi" localSheetId="9">#REF!</definedName>
    <definedName name="KiTinggi" localSheetId="12">#REF!</definedName>
    <definedName name="KiTinggi" localSheetId="13">#REF!</definedName>
    <definedName name="KiTinggi">#REF!</definedName>
    <definedName name="kitinggixx">#REF!</definedName>
    <definedName name="KITZ" localSheetId="9">#REF!</definedName>
    <definedName name="KITZ" localSheetId="12">#REF!</definedName>
    <definedName name="KITZ" localSheetId="13">#REF!</definedName>
    <definedName name="KITZ">#REF!</definedName>
    <definedName name="KITZBV10K100" localSheetId="9">#REF!</definedName>
    <definedName name="KITZBV10K100" localSheetId="12">#REF!</definedName>
    <definedName name="KITZBV10K100" localSheetId="13">#REF!</definedName>
    <definedName name="KITZBV10K100">#REF!</definedName>
    <definedName name="KITZBV10K125" localSheetId="9">#REF!</definedName>
    <definedName name="KITZBV10K125" localSheetId="12">#REF!</definedName>
    <definedName name="KITZBV10K125" localSheetId="13">#REF!</definedName>
    <definedName name="KITZBV10K125">#REF!</definedName>
    <definedName name="KITZBV10K15" localSheetId="9">#REF!</definedName>
    <definedName name="KITZBV10K15" localSheetId="12">#REF!</definedName>
    <definedName name="KITZBV10K15" localSheetId="13">#REF!</definedName>
    <definedName name="KITZBV10K15">#REF!</definedName>
    <definedName name="KITZBV10K150" localSheetId="9">#REF!</definedName>
    <definedName name="KITZBV10K150" localSheetId="12">#REF!</definedName>
    <definedName name="KITZBV10K150" localSheetId="13">#REF!</definedName>
    <definedName name="KITZBV10K150">#REF!</definedName>
    <definedName name="KITZBV10K20" localSheetId="9">#REF!</definedName>
    <definedName name="KITZBV10K20" localSheetId="12">#REF!</definedName>
    <definedName name="KITZBV10K20" localSheetId="13">#REF!</definedName>
    <definedName name="KITZBV10K20">#REF!</definedName>
    <definedName name="KITZBV10K200" localSheetId="9">#REF!</definedName>
    <definedName name="KITZBV10K200" localSheetId="12">#REF!</definedName>
    <definedName name="KITZBV10K200" localSheetId="13">#REF!</definedName>
    <definedName name="KITZBV10K200">#REF!</definedName>
    <definedName name="KITZBV10K25" localSheetId="9">#REF!</definedName>
    <definedName name="KITZBV10K25" localSheetId="12">#REF!</definedName>
    <definedName name="KITZBV10K25" localSheetId="13">#REF!</definedName>
    <definedName name="KITZBV10K25">#REF!</definedName>
    <definedName name="KITZBV10K32" localSheetId="9">#REF!</definedName>
    <definedName name="KITZBV10K32" localSheetId="12">#REF!</definedName>
    <definedName name="KITZBV10K32" localSheetId="13">#REF!</definedName>
    <definedName name="KITZBV10K32">#REF!</definedName>
    <definedName name="KITZBV10K40" localSheetId="9">#REF!</definedName>
    <definedName name="KITZBV10K40" localSheetId="12">#REF!</definedName>
    <definedName name="KITZBV10K40" localSheetId="13">#REF!</definedName>
    <definedName name="KITZBV10K40">#REF!</definedName>
    <definedName name="KITZBV10K50" localSheetId="9">#REF!</definedName>
    <definedName name="KITZBV10K50" localSheetId="12">#REF!</definedName>
    <definedName name="KITZBV10K50" localSheetId="13">#REF!</definedName>
    <definedName name="KITZBV10K50">#REF!</definedName>
    <definedName name="KITZBV10K65" localSheetId="9">#REF!</definedName>
    <definedName name="KITZBV10K65" localSheetId="12">#REF!</definedName>
    <definedName name="KITZBV10K65" localSheetId="13">#REF!</definedName>
    <definedName name="KITZBV10K65">#REF!</definedName>
    <definedName name="KITZBV10K80" localSheetId="9">#REF!</definedName>
    <definedName name="KITZBV10K80" localSheetId="12">#REF!</definedName>
    <definedName name="KITZBV10K80" localSheetId="13">#REF!</definedName>
    <definedName name="KITZBV10K80">#REF!</definedName>
    <definedName name="KITZCV10K100" localSheetId="9">#REF!</definedName>
    <definedName name="KITZCV10K100" localSheetId="12">#REF!</definedName>
    <definedName name="KITZCV10K100" localSheetId="13">#REF!</definedName>
    <definedName name="KITZCV10K100">#REF!</definedName>
    <definedName name="KITZCV10K125" localSheetId="9">#REF!</definedName>
    <definedName name="KITZCV10K125" localSheetId="12">#REF!</definedName>
    <definedName name="KITZCV10K125" localSheetId="13">#REF!</definedName>
    <definedName name="KITZCV10K125">#REF!</definedName>
    <definedName name="KITZCV10K150" localSheetId="9">#REF!</definedName>
    <definedName name="KITZCV10K150" localSheetId="12">#REF!</definedName>
    <definedName name="KITZCV10K150" localSheetId="13">#REF!</definedName>
    <definedName name="KITZCV10K150">#REF!</definedName>
    <definedName name="KITZCV10K200" localSheetId="9">#REF!</definedName>
    <definedName name="KITZCV10K200" localSheetId="12">#REF!</definedName>
    <definedName name="KITZCV10K200" localSheetId="13">#REF!</definedName>
    <definedName name="KITZCV10K200">#REF!</definedName>
    <definedName name="KITZCV10K250" localSheetId="9">#REF!</definedName>
    <definedName name="KITZCV10K250" localSheetId="12">#REF!</definedName>
    <definedName name="KITZCV10K250" localSheetId="13">#REF!</definedName>
    <definedName name="KITZCV10K250">#REF!</definedName>
    <definedName name="KITZCV10K300" localSheetId="9">#REF!</definedName>
    <definedName name="KITZCV10K300" localSheetId="12">#REF!</definedName>
    <definedName name="KITZCV10K300" localSheetId="13">#REF!</definedName>
    <definedName name="KITZCV10K300">#REF!</definedName>
    <definedName name="KITZCV10K40" localSheetId="9">#REF!</definedName>
    <definedName name="KITZCV10K40" localSheetId="12">#REF!</definedName>
    <definedName name="KITZCV10K40" localSheetId="13">#REF!</definedName>
    <definedName name="KITZCV10K40">#REF!</definedName>
    <definedName name="KITZCV10K50" localSheetId="9">#REF!</definedName>
    <definedName name="KITZCV10K50" localSheetId="12">#REF!</definedName>
    <definedName name="KITZCV10K50" localSheetId="13">#REF!</definedName>
    <definedName name="KITZCV10K50">#REF!</definedName>
    <definedName name="KITZCV10K65" localSheetId="9">#REF!</definedName>
    <definedName name="KITZCV10K65" localSheetId="12">#REF!</definedName>
    <definedName name="KITZCV10K65" localSheetId="13">#REF!</definedName>
    <definedName name="KITZCV10K65">#REF!</definedName>
    <definedName name="KITZCV10K80" localSheetId="9">#REF!</definedName>
    <definedName name="KITZCV10K80" localSheetId="12">#REF!</definedName>
    <definedName name="KITZCV10K80" localSheetId="13">#REF!</definedName>
    <definedName name="KITZCV10K80">#REF!</definedName>
    <definedName name="KITZCV125P100" localSheetId="9">#REF!</definedName>
    <definedName name="KITZCV125P100" localSheetId="12">#REF!</definedName>
    <definedName name="KITZCV125P100" localSheetId="13">#REF!</definedName>
    <definedName name="KITZCV125P100">#REF!</definedName>
    <definedName name="KITZCV125P15" localSheetId="9">#REF!</definedName>
    <definedName name="KITZCV125P15" localSheetId="12">#REF!</definedName>
    <definedName name="KITZCV125P15" localSheetId="13">#REF!</definedName>
    <definedName name="KITZCV125P15">#REF!</definedName>
    <definedName name="KITZCV125P20" localSheetId="9">#REF!</definedName>
    <definedName name="KITZCV125P20" localSheetId="12">#REF!</definedName>
    <definedName name="KITZCV125P20" localSheetId="13">#REF!</definedName>
    <definedName name="KITZCV125P20">#REF!</definedName>
    <definedName name="KITZCV125P25" localSheetId="9">#REF!</definedName>
    <definedName name="KITZCV125P25" localSheetId="12">#REF!</definedName>
    <definedName name="KITZCV125P25" localSheetId="13">#REF!</definedName>
    <definedName name="KITZCV125P25">#REF!</definedName>
    <definedName name="KITZCV125P32" localSheetId="9">#REF!</definedName>
    <definedName name="KITZCV125P32" localSheetId="12">#REF!</definedName>
    <definedName name="KITZCV125P32" localSheetId="13">#REF!</definedName>
    <definedName name="KITZCV125P32">#REF!</definedName>
    <definedName name="KITZCV125P40" localSheetId="9">#REF!</definedName>
    <definedName name="KITZCV125P40" localSheetId="12">#REF!</definedName>
    <definedName name="KITZCV125P40" localSheetId="13">#REF!</definedName>
    <definedName name="KITZCV125P40">#REF!</definedName>
    <definedName name="KITZCV125P50" localSheetId="9">#REF!</definedName>
    <definedName name="KITZCV125P50" localSheetId="12">#REF!</definedName>
    <definedName name="KITZCV125P50" localSheetId="13">#REF!</definedName>
    <definedName name="KITZCV125P50">#REF!</definedName>
    <definedName name="KITZCV125P65" localSheetId="9">#REF!</definedName>
    <definedName name="KITZCV125P65" localSheetId="12">#REF!</definedName>
    <definedName name="KITZCV125P65" localSheetId="13">#REF!</definedName>
    <definedName name="KITZCV125P65">#REF!</definedName>
    <definedName name="KITZCV125P80" localSheetId="9">#REF!</definedName>
    <definedName name="KITZCV125P80" localSheetId="12">#REF!</definedName>
    <definedName name="KITZCV125P80" localSheetId="13">#REF!</definedName>
    <definedName name="KITZCV125P80">#REF!</definedName>
    <definedName name="KITZCV16K100" localSheetId="9">#REF!</definedName>
    <definedName name="KITZCV16K100" localSheetId="12">#REF!</definedName>
    <definedName name="KITZCV16K100" localSheetId="13">#REF!</definedName>
    <definedName name="KITZCV16K100">#REF!</definedName>
    <definedName name="KITZCV16K125" localSheetId="9">#REF!</definedName>
    <definedName name="KITZCV16K125" localSheetId="12">#REF!</definedName>
    <definedName name="KITZCV16K125" localSheetId="13">#REF!</definedName>
    <definedName name="KITZCV16K125">#REF!</definedName>
    <definedName name="KITZCV16K150" localSheetId="9">#REF!</definedName>
    <definedName name="KITZCV16K150" localSheetId="12">#REF!</definedName>
    <definedName name="KITZCV16K150" localSheetId="13">#REF!</definedName>
    <definedName name="KITZCV16K150">#REF!</definedName>
    <definedName name="KITZCV16K200" localSheetId="9">#REF!</definedName>
    <definedName name="KITZCV16K200" localSheetId="12">#REF!</definedName>
    <definedName name="KITZCV16K200" localSheetId="13">#REF!</definedName>
    <definedName name="KITZCV16K200">#REF!</definedName>
    <definedName name="KITZCV16K250" localSheetId="9">#REF!</definedName>
    <definedName name="KITZCV16K250" localSheetId="12">#REF!</definedName>
    <definedName name="KITZCV16K250" localSheetId="13">#REF!</definedName>
    <definedName name="KITZCV16K250">#REF!</definedName>
    <definedName name="KITZCV16K300" localSheetId="9">#REF!</definedName>
    <definedName name="KITZCV16K300" localSheetId="12">#REF!</definedName>
    <definedName name="KITZCV16K300" localSheetId="13">#REF!</definedName>
    <definedName name="KITZCV16K300">#REF!</definedName>
    <definedName name="KITZCV16K50" localSheetId="9">#REF!</definedName>
    <definedName name="KITZCV16K50" localSheetId="12">#REF!</definedName>
    <definedName name="KITZCV16K50" localSheetId="13">#REF!</definedName>
    <definedName name="KITZCV16K50">#REF!</definedName>
    <definedName name="KITZCV16K65" localSheetId="9">#REF!</definedName>
    <definedName name="KITZCV16K65" localSheetId="12">#REF!</definedName>
    <definedName name="KITZCV16K65" localSheetId="13">#REF!</definedName>
    <definedName name="KITZCV16K65">#REF!</definedName>
    <definedName name="KITZCV16K80" localSheetId="9">#REF!</definedName>
    <definedName name="KITZCV16K80" localSheetId="12">#REF!</definedName>
    <definedName name="KITZCV16K80" localSheetId="13">#REF!</definedName>
    <definedName name="KITZCV16K80">#REF!</definedName>
    <definedName name="KITZGV10KN100" localSheetId="9">#REF!</definedName>
    <definedName name="KITZGV10KN100" localSheetId="12">#REF!</definedName>
    <definedName name="KITZGV10KN100" localSheetId="13">#REF!</definedName>
    <definedName name="KITZGV10KN100">#REF!</definedName>
    <definedName name="KITZGV10KN125" localSheetId="9">#REF!</definedName>
    <definedName name="KITZGV10KN125" localSheetId="12">#REF!</definedName>
    <definedName name="KITZGV10KN125" localSheetId="13">#REF!</definedName>
    <definedName name="KITZGV10KN125">#REF!</definedName>
    <definedName name="KITZGV10KN150" localSheetId="9">#REF!</definedName>
    <definedName name="KITZGV10KN150" localSheetId="12">#REF!</definedName>
    <definedName name="KITZGV10KN150" localSheetId="13">#REF!</definedName>
    <definedName name="KITZGV10KN150">#REF!</definedName>
    <definedName name="KITZGV10KN200" localSheetId="9">#REF!</definedName>
    <definedName name="KITZGV10KN200" localSheetId="12">#REF!</definedName>
    <definedName name="KITZGV10KN200" localSheetId="13">#REF!</definedName>
    <definedName name="KITZGV10KN200">#REF!</definedName>
    <definedName name="KITZGV10KN250" localSheetId="9">#REF!</definedName>
    <definedName name="KITZGV10KN250" localSheetId="12">#REF!</definedName>
    <definedName name="KITZGV10KN250" localSheetId="13">#REF!</definedName>
    <definedName name="KITZGV10KN250">#REF!</definedName>
    <definedName name="KITZGV10KN300" localSheetId="9">#REF!</definedName>
    <definedName name="KITZGV10KN300" localSheetId="12">#REF!</definedName>
    <definedName name="KITZGV10KN300" localSheetId="13">#REF!</definedName>
    <definedName name="KITZGV10KN300">#REF!</definedName>
    <definedName name="KITZGV10KN40" localSheetId="9">#REF!</definedName>
    <definedName name="KITZGV10KN40" localSheetId="12">#REF!</definedName>
    <definedName name="KITZGV10KN40" localSheetId="13">#REF!</definedName>
    <definedName name="KITZGV10KN40">#REF!</definedName>
    <definedName name="KITZGV10KN50" localSheetId="9">#REF!</definedName>
    <definedName name="KITZGV10KN50" localSheetId="12">#REF!</definedName>
    <definedName name="KITZGV10KN50" localSheetId="13">#REF!</definedName>
    <definedName name="KITZGV10KN50">#REF!</definedName>
    <definedName name="KITZGV10KN65" localSheetId="9">#REF!</definedName>
    <definedName name="KITZGV10KN65" localSheetId="12">#REF!</definedName>
    <definedName name="KITZGV10KN65" localSheetId="13">#REF!</definedName>
    <definedName name="KITZGV10KN65">#REF!</definedName>
    <definedName name="KITZGV10KN80" localSheetId="9">#REF!</definedName>
    <definedName name="KITZGV10KN80" localSheetId="12">#REF!</definedName>
    <definedName name="KITZGV10KN80" localSheetId="13">#REF!</definedName>
    <definedName name="KITZGV10KN80">#REF!</definedName>
    <definedName name="KITZGV10KR100" localSheetId="9">#REF!</definedName>
    <definedName name="KITZGV10KR100" localSheetId="12">#REF!</definedName>
    <definedName name="KITZGV10KR100" localSheetId="13">#REF!</definedName>
    <definedName name="KITZGV10KR100">#REF!</definedName>
    <definedName name="KITZGV10KR125" localSheetId="9">#REF!</definedName>
    <definedName name="KITZGV10KR125" localSheetId="12">#REF!</definedName>
    <definedName name="KITZGV10KR125" localSheetId="13">#REF!</definedName>
    <definedName name="KITZGV10KR125">#REF!</definedName>
    <definedName name="KITZGV10KR150" localSheetId="9">#REF!</definedName>
    <definedName name="KITZGV10KR150" localSheetId="12">#REF!</definedName>
    <definedName name="KITZGV10KR150" localSheetId="13">#REF!</definedName>
    <definedName name="KITZGV10KR150">#REF!</definedName>
    <definedName name="KITZGV10KR200" localSheetId="9">#REF!</definedName>
    <definedName name="KITZGV10KR200" localSheetId="12">#REF!</definedName>
    <definedName name="KITZGV10KR200" localSheetId="13">#REF!</definedName>
    <definedName name="KITZGV10KR200">#REF!</definedName>
    <definedName name="KITZGV10KR250" localSheetId="9">#REF!</definedName>
    <definedName name="KITZGV10KR250" localSheetId="12">#REF!</definedName>
    <definedName name="KITZGV10KR250" localSheetId="13">#REF!</definedName>
    <definedName name="KITZGV10KR250">#REF!</definedName>
    <definedName name="KITZGV10KR300" localSheetId="9">#REF!</definedName>
    <definedName name="KITZGV10KR300" localSheetId="12">#REF!</definedName>
    <definedName name="KITZGV10KR300" localSheetId="13">#REF!</definedName>
    <definedName name="KITZGV10KR300">#REF!</definedName>
    <definedName name="KITZGV10KR40" localSheetId="9">#REF!</definedName>
    <definedName name="KITZGV10KR40" localSheetId="12">#REF!</definedName>
    <definedName name="KITZGV10KR40" localSheetId="13">#REF!</definedName>
    <definedName name="KITZGV10KR40">#REF!</definedName>
    <definedName name="KITZGV10KR50" localSheetId="9">#REF!</definedName>
    <definedName name="KITZGV10KR50" localSheetId="12">#REF!</definedName>
    <definedName name="KITZGV10KR50" localSheetId="13">#REF!</definedName>
    <definedName name="KITZGV10KR50">#REF!</definedName>
    <definedName name="KITZGV10KR65" localSheetId="9">#REF!</definedName>
    <definedName name="KITZGV10KR65" localSheetId="12">#REF!</definedName>
    <definedName name="KITZGV10KR65" localSheetId="13">#REF!</definedName>
    <definedName name="KITZGV10KR65">#REF!</definedName>
    <definedName name="KITZGV10KR80" localSheetId="9">#REF!</definedName>
    <definedName name="KITZGV10KR80" localSheetId="12">#REF!</definedName>
    <definedName name="KITZGV10KR80" localSheetId="13">#REF!</definedName>
    <definedName name="KITZGV10KR80">#REF!</definedName>
    <definedName name="KITZGV125P10" localSheetId="9">#REF!</definedName>
    <definedName name="KITZGV125P10" localSheetId="12">#REF!</definedName>
    <definedName name="KITZGV125P10" localSheetId="13">#REF!</definedName>
    <definedName name="KITZGV125P10">#REF!</definedName>
    <definedName name="KITZGV125P100" localSheetId="9">#REF!</definedName>
    <definedName name="KITZGV125P100" localSheetId="12">#REF!</definedName>
    <definedName name="KITZGV125P100" localSheetId="13">#REF!</definedName>
    <definedName name="KITZGV125P100">#REF!</definedName>
    <definedName name="KITZGV125P15" localSheetId="9">#REF!</definedName>
    <definedName name="KITZGV125P15" localSheetId="12">#REF!</definedName>
    <definedName name="KITZGV125P15" localSheetId="13">#REF!</definedName>
    <definedName name="KITZGV125P15">#REF!</definedName>
    <definedName name="KITZGV125P20" localSheetId="9">#REF!</definedName>
    <definedName name="KITZGV125P20" localSheetId="12">#REF!</definedName>
    <definedName name="KITZGV125P20" localSheetId="13">#REF!</definedName>
    <definedName name="KITZGV125P20">#REF!</definedName>
    <definedName name="KITZGV125P25" localSheetId="9">#REF!</definedName>
    <definedName name="KITZGV125P25" localSheetId="12">#REF!</definedName>
    <definedName name="KITZGV125P25" localSheetId="13">#REF!</definedName>
    <definedName name="KITZGV125P25">#REF!</definedName>
    <definedName name="KITZGV125P32" localSheetId="9">#REF!</definedName>
    <definedName name="KITZGV125P32" localSheetId="12">#REF!</definedName>
    <definedName name="KITZGV125P32" localSheetId="13">#REF!</definedName>
    <definedName name="KITZGV125P32">#REF!</definedName>
    <definedName name="KITZGV125P40" localSheetId="9">#REF!</definedName>
    <definedName name="KITZGV125P40" localSheetId="12">#REF!</definedName>
    <definedName name="KITZGV125P40" localSheetId="13">#REF!</definedName>
    <definedName name="KITZGV125P40">#REF!</definedName>
    <definedName name="KITZGV125P50" localSheetId="9">#REF!</definedName>
    <definedName name="KITZGV125P50" localSheetId="12">#REF!</definedName>
    <definedName name="KITZGV125P50" localSheetId="13">#REF!</definedName>
    <definedName name="KITZGV125P50">#REF!</definedName>
    <definedName name="KITZGV125P65" localSheetId="9">#REF!</definedName>
    <definedName name="KITZGV125P65" localSheetId="12">#REF!</definedName>
    <definedName name="KITZGV125P65" localSheetId="13">#REF!</definedName>
    <definedName name="KITZGV125P65">#REF!</definedName>
    <definedName name="KITZGV125P8" localSheetId="9">#REF!</definedName>
    <definedName name="KITZGV125P8" localSheetId="12">#REF!</definedName>
    <definedName name="KITZGV125P8" localSheetId="13">#REF!</definedName>
    <definedName name="KITZGV125P8">#REF!</definedName>
    <definedName name="KITZGV125P80" localSheetId="9">#REF!</definedName>
    <definedName name="KITZGV125P80" localSheetId="12">#REF!</definedName>
    <definedName name="KITZGV125P80" localSheetId="13">#REF!</definedName>
    <definedName name="KITZGV125P80">#REF!</definedName>
    <definedName name="KITZGV150PN15" localSheetId="9">#REF!</definedName>
    <definedName name="KITZGV150PN15" localSheetId="12">#REF!</definedName>
    <definedName name="KITZGV150PN15" localSheetId="13">#REF!</definedName>
    <definedName name="KITZGV150PN15">#REF!</definedName>
    <definedName name="KITZGV150PN20" localSheetId="9">#REF!</definedName>
    <definedName name="KITZGV150PN20" localSheetId="12">#REF!</definedName>
    <definedName name="KITZGV150PN20" localSheetId="13">#REF!</definedName>
    <definedName name="KITZGV150PN20">#REF!</definedName>
    <definedName name="KITZGV150PN25" localSheetId="9">#REF!</definedName>
    <definedName name="KITZGV150PN25" localSheetId="12">#REF!</definedName>
    <definedName name="KITZGV150PN25" localSheetId="13">#REF!</definedName>
    <definedName name="KITZGV150PN25">#REF!</definedName>
    <definedName name="KITZGV150PN32" localSheetId="9">#REF!</definedName>
    <definedName name="KITZGV150PN32" localSheetId="12">#REF!</definedName>
    <definedName name="KITZGV150PN32" localSheetId="13">#REF!</definedName>
    <definedName name="KITZGV150PN32">#REF!</definedName>
    <definedName name="KITZGV150PN40" localSheetId="9">#REF!</definedName>
    <definedName name="KITZGV150PN40" localSheetId="12">#REF!</definedName>
    <definedName name="KITZGV150PN40" localSheetId="13">#REF!</definedName>
    <definedName name="KITZGV150PN40">#REF!</definedName>
    <definedName name="KITZGV150PN50" localSheetId="9">#REF!</definedName>
    <definedName name="KITZGV150PN50" localSheetId="12">#REF!</definedName>
    <definedName name="KITZGV150PN50" localSheetId="13">#REF!</definedName>
    <definedName name="KITZGV150PN50">#REF!</definedName>
    <definedName name="KITZGV150PN65" localSheetId="9">#REF!</definedName>
    <definedName name="KITZGV150PN65" localSheetId="12">#REF!</definedName>
    <definedName name="KITZGV150PN65" localSheetId="13">#REF!</definedName>
    <definedName name="KITZGV150PN65">#REF!</definedName>
    <definedName name="KITZGV150PR15" localSheetId="9">#REF!</definedName>
    <definedName name="KITZGV150PR15" localSheetId="12">#REF!</definedName>
    <definedName name="KITZGV150PR15" localSheetId="13">#REF!</definedName>
    <definedName name="KITZGV150PR15">#REF!</definedName>
    <definedName name="KITZGV150PR20" localSheetId="9">#REF!</definedName>
    <definedName name="KITZGV150PR20" localSheetId="12">#REF!</definedName>
    <definedName name="KITZGV150PR20" localSheetId="13">#REF!</definedName>
    <definedName name="KITZGV150PR20">#REF!</definedName>
    <definedName name="KITZGV150PR25" localSheetId="9">#REF!</definedName>
    <definedName name="KITZGV150PR25" localSheetId="12">#REF!</definedName>
    <definedName name="KITZGV150PR25" localSheetId="13">#REF!</definedName>
    <definedName name="KITZGV150PR25">#REF!</definedName>
    <definedName name="KITZGV150PR32" localSheetId="9">#REF!</definedName>
    <definedName name="KITZGV150PR32" localSheetId="12">#REF!</definedName>
    <definedName name="KITZGV150PR32" localSheetId="13">#REF!</definedName>
    <definedName name="KITZGV150PR32">#REF!</definedName>
    <definedName name="KITZGV150PR40" localSheetId="9">#REF!</definedName>
    <definedName name="KITZGV150PR40" localSheetId="12">#REF!</definedName>
    <definedName name="KITZGV150PR40" localSheetId="13">#REF!</definedName>
    <definedName name="KITZGV150PR40">#REF!</definedName>
    <definedName name="KITZGV150PR50" localSheetId="9">#REF!</definedName>
    <definedName name="KITZGV150PR50" localSheetId="12">#REF!</definedName>
    <definedName name="KITZGV150PR50" localSheetId="13">#REF!</definedName>
    <definedName name="KITZGV150PR50">#REF!</definedName>
    <definedName name="KITZGV150PR65" localSheetId="9">#REF!</definedName>
    <definedName name="KITZGV150PR65" localSheetId="12">#REF!</definedName>
    <definedName name="KITZGV150PR65" localSheetId="13">#REF!</definedName>
    <definedName name="KITZGV150PR65">#REF!</definedName>
    <definedName name="KITZGV16KN100" localSheetId="9">#REF!</definedName>
    <definedName name="KITZGV16KN100" localSheetId="12">#REF!</definedName>
    <definedName name="KITZGV16KN100" localSheetId="13">#REF!</definedName>
    <definedName name="KITZGV16KN100">#REF!</definedName>
    <definedName name="KITZGV16KN125" localSheetId="9">#REF!</definedName>
    <definedName name="KITZGV16KN125" localSheetId="12">#REF!</definedName>
    <definedName name="KITZGV16KN125" localSheetId="13">#REF!</definedName>
    <definedName name="KITZGV16KN125">#REF!</definedName>
    <definedName name="KITZGV16KN150" localSheetId="9">#REF!</definedName>
    <definedName name="KITZGV16KN150" localSheetId="12">#REF!</definedName>
    <definedName name="KITZGV16KN150" localSheetId="13">#REF!</definedName>
    <definedName name="KITZGV16KN150">#REF!</definedName>
    <definedName name="KITZGV16KN200" localSheetId="9">#REF!</definedName>
    <definedName name="KITZGV16KN200" localSheetId="12">#REF!</definedName>
    <definedName name="KITZGV16KN200" localSheetId="13">#REF!</definedName>
    <definedName name="KITZGV16KN200">#REF!</definedName>
    <definedName name="KITZGV16KN250" localSheetId="9">#REF!</definedName>
    <definedName name="KITZGV16KN250" localSheetId="12">#REF!</definedName>
    <definedName name="KITZGV16KN250" localSheetId="13">#REF!</definedName>
    <definedName name="KITZGV16KN250">#REF!</definedName>
    <definedName name="KITZGV16KN300" localSheetId="9">#REF!</definedName>
    <definedName name="KITZGV16KN300" localSheetId="12">#REF!</definedName>
    <definedName name="KITZGV16KN300" localSheetId="13">#REF!</definedName>
    <definedName name="KITZGV16KN300">#REF!</definedName>
    <definedName name="KITZGV16KN50" localSheetId="9">#REF!</definedName>
    <definedName name="KITZGV16KN50" localSheetId="12">#REF!</definedName>
    <definedName name="KITZGV16KN50" localSheetId="13">#REF!</definedName>
    <definedName name="KITZGV16KN50">#REF!</definedName>
    <definedName name="KITZGV16KN65" localSheetId="9">#REF!</definedName>
    <definedName name="KITZGV16KN65" localSheetId="12">#REF!</definedName>
    <definedName name="KITZGV16KN65" localSheetId="13">#REF!</definedName>
    <definedName name="KITZGV16KN65">#REF!</definedName>
    <definedName name="KITZGV16KN80" localSheetId="9">#REF!</definedName>
    <definedName name="KITZGV16KN80" localSheetId="12">#REF!</definedName>
    <definedName name="KITZGV16KN80" localSheetId="13">#REF!</definedName>
    <definedName name="KITZGV16KN80">#REF!</definedName>
    <definedName name="KITZST10K100" localSheetId="9">#REF!</definedName>
    <definedName name="KITZST10K100" localSheetId="12">#REF!</definedName>
    <definedName name="KITZST10K100" localSheetId="13">#REF!</definedName>
    <definedName name="KITZST10K100">#REF!</definedName>
    <definedName name="KITZST10K125" localSheetId="9">#REF!</definedName>
    <definedName name="KITZST10K125" localSheetId="12">#REF!</definedName>
    <definedName name="KITZST10K125" localSheetId="13">#REF!</definedName>
    <definedName name="KITZST10K125">#REF!</definedName>
    <definedName name="KITZST10K150" localSheetId="9">#REF!</definedName>
    <definedName name="KITZST10K150" localSheetId="12">#REF!</definedName>
    <definedName name="KITZST10K150" localSheetId="13">#REF!</definedName>
    <definedName name="KITZST10K150">#REF!</definedName>
    <definedName name="KITZST10K200" localSheetId="9">#REF!</definedName>
    <definedName name="KITZST10K200" localSheetId="12">#REF!</definedName>
    <definedName name="KITZST10K200" localSheetId="13">#REF!</definedName>
    <definedName name="KITZST10K200">#REF!</definedName>
    <definedName name="KITZST10K250" localSheetId="9">#REF!</definedName>
    <definedName name="KITZST10K250" localSheetId="12">#REF!</definedName>
    <definedName name="KITZST10K250" localSheetId="13">#REF!</definedName>
    <definedName name="KITZST10K250">#REF!</definedName>
    <definedName name="KITZST10K300" localSheetId="9">#REF!</definedName>
    <definedName name="KITZST10K300" localSheetId="12">#REF!</definedName>
    <definedName name="KITZST10K300" localSheetId="13">#REF!</definedName>
    <definedName name="KITZST10K300">#REF!</definedName>
    <definedName name="KITZST10K350" localSheetId="9">#REF!</definedName>
    <definedName name="KITZST10K350" localSheetId="12">#REF!</definedName>
    <definedName name="KITZST10K350" localSheetId="13">#REF!</definedName>
    <definedName name="KITZST10K350">#REF!</definedName>
    <definedName name="KITZST10K40" localSheetId="9">#REF!</definedName>
    <definedName name="KITZST10K40" localSheetId="12">#REF!</definedName>
    <definedName name="KITZST10K40" localSheetId="13">#REF!</definedName>
    <definedName name="KITZST10K40">#REF!</definedName>
    <definedName name="KITZST10K50" localSheetId="9">#REF!</definedName>
    <definedName name="KITZST10K50" localSheetId="12">#REF!</definedName>
    <definedName name="KITZST10K50" localSheetId="13">#REF!</definedName>
    <definedName name="KITZST10K50">#REF!</definedName>
    <definedName name="KITZST10K65" localSheetId="9">#REF!</definedName>
    <definedName name="KITZST10K65" localSheetId="12">#REF!</definedName>
    <definedName name="KITZST10K65" localSheetId="13">#REF!</definedName>
    <definedName name="KITZST10K65">#REF!</definedName>
    <definedName name="KITZST10K80" localSheetId="9">#REF!</definedName>
    <definedName name="KITZST10K80" localSheetId="12">#REF!</definedName>
    <definedName name="KITZST10K80" localSheetId="13">#REF!</definedName>
    <definedName name="KITZST10K80">#REF!</definedName>
    <definedName name="KITZST150P15" localSheetId="9">#REF!</definedName>
    <definedName name="KITZST150P15" localSheetId="12">#REF!</definedName>
    <definedName name="KITZST150P15" localSheetId="13">#REF!</definedName>
    <definedName name="KITZST150P15">#REF!</definedName>
    <definedName name="KITZST150P20" localSheetId="9">#REF!</definedName>
    <definedName name="KITZST150P20" localSheetId="12">#REF!</definedName>
    <definedName name="KITZST150P20" localSheetId="13">#REF!</definedName>
    <definedName name="KITZST150P20">#REF!</definedName>
    <definedName name="KITZST150P25" localSheetId="9">#REF!</definedName>
    <definedName name="KITZST150P25" localSheetId="12">#REF!</definedName>
    <definedName name="KITZST150P25" localSheetId="13">#REF!</definedName>
    <definedName name="KITZST150P25">#REF!</definedName>
    <definedName name="KITZST150P32" localSheetId="9">#REF!</definedName>
    <definedName name="KITZST150P32" localSheetId="12">#REF!</definedName>
    <definedName name="KITZST150P32" localSheetId="13">#REF!</definedName>
    <definedName name="KITZST150P32">#REF!</definedName>
    <definedName name="KITZST150P40" localSheetId="9">#REF!</definedName>
    <definedName name="KITZST150P40" localSheetId="12">#REF!</definedName>
    <definedName name="KITZST150P40" localSheetId="13">#REF!</definedName>
    <definedName name="KITZST150P40">#REF!</definedName>
    <definedName name="KITZST150P50" localSheetId="9">#REF!</definedName>
    <definedName name="KITZST150P50" localSheetId="12">#REF!</definedName>
    <definedName name="KITZST150P50" localSheetId="13">#REF!</definedName>
    <definedName name="KITZST150P50">#REF!</definedName>
    <definedName name="KITZST150P65" localSheetId="9">#REF!</definedName>
    <definedName name="KITZST150P65" localSheetId="12">#REF!</definedName>
    <definedName name="KITZST150P65" localSheetId="13">#REF!</definedName>
    <definedName name="KITZST150P65">#REF!</definedName>
    <definedName name="KITZST150P80" localSheetId="9">#REF!</definedName>
    <definedName name="KITZST150P80" localSheetId="12">#REF!</definedName>
    <definedName name="KITZST150P80" localSheetId="13">#REF!</definedName>
    <definedName name="KITZST150P80">#REF!</definedName>
    <definedName name="KITZST16K100" localSheetId="9">#REF!</definedName>
    <definedName name="KITZST16K100" localSheetId="12">#REF!</definedName>
    <definedName name="KITZST16K100" localSheetId="13">#REF!</definedName>
    <definedName name="KITZST16K100">#REF!</definedName>
    <definedName name="KITZST16K125" localSheetId="9">#REF!</definedName>
    <definedName name="KITZST16K125" localSheetId="12">#REF!</definedName>
    <definedName name="KITZST16K125" localSheetId="13">#REF!</definedName>
    <definedName name="KITZST16K125">#REF!</definedName>
    <definedName name="KITZST16K150" localSheetId="9">#REF!</definedName>
    <definedName name="KITZST16K150" localSheetId="12">#REF!</definedName>
    <definedName name="KITZST16K150" localSheetId="13">#REF!</definedName>
    <definedName name="KITZST16K150">#REF!</definedName>
    <definedName name="KITZST16K200" localSheetId="9">#REF!</definedName>
    <definedName name="KITZST16K200" localSheetId="12">#REF!</definedName>
    <definedName name="KITZST16K200" localSheetId="13">#REF!</definedName>
    <definedName name="KITZST16K200">#REF!</definedName>
    <definedName name="KITZST16K250" localSheetId="9">#REF!</definedName>
    <definedName name="KITZST16K250" localSheetId="12">#REF!</definedName>
    <definedName name="KITZST16K250" localSheetId="13">#REF!</definedName>
    <definedName name="KITZST16K250">#REF!</definedName>
    <definedName name="KITZST16K300" localSheetId="9">#REF!</definedName>
    <definedName name="KITZST16K300" localSheetId="12">#REF!</definedName>
    <definedName name="KITZST16K300" localSheetId="13">#REF!</definedName>
    <definedName name="KITZST16K300">#REF!</definedName>
    <definedName name="KITZST16K50" localSheetId="9">#REF!</definedName>
    <definedName name="KITZST16K50" localSheetId="12">#REF!</definedName>
    <definedName name="KITZST16K50" localSheetId="13">#REF!</definedName>
    <definedName name="KITZST16K50">#REF!</definedName>
    <definedName name="KITZST16K65" localSheetId="9">#REF!</definedName>
    <definedName name="KITZST16K65" localSheetId="12">#REF!</definedName>
    <definedName name="KITZST16K65" localSheetId="13">#REF!</definedName>
    <definedName name="KITZST16K65">#REF!</definedName>
    <definedName name="KITZST16K80" localSheetId="9">#REF!</definedName>
    <definedName name="KITZST16K80" localSheetId="12">#REF!</definedName>
    <definedName name="KITZST16K80" localSheetId="13">#REF!</definedName>
    <definedName name="KITZST16K80">#REF!</definedName>
    <definedName name="kixx">#REF!</definedName>
    <definedName name="KIYZGV125P20" localSheetId="9">#REF!</definedName>
    <definedName name="KIYZGV125P20" localSheetId="12">#REF!</definedName>
    <definedName name="KIYZGV125P20" localSheetId="13">#REF!</definedName>
    <definedName name="KIYZGV125P20">#REF!</definedName>
    <definedName name="KJ">#REF!</definedName>
    <definedName name="KJGK">#N/A</definedName>
    <definedName name="KJH">#N/A</definedName>
    <definedName name="kji" localSheetId="9">#REF!</definedName>
    <definedName name="kji" localSheetId="12">#REF!</definedName>
    <definedName name="kji" localSheetId="13">#REF!</definedName>
    <definedName name="kji">#REF!</definedName>
    <definedName name="kjjsdfiie">#REF!</definedName>
    <definedName name="kjkll">#REF!</definedName>
    <definedName name="KJLHJ">#REF!</definedName>
    <definedName name="kk">#REF!</definedName>
    <definedName name="kk10a" localSheetId="9">#REF!</definedName>
    <definedName name="kk10a" localSheetId="12">#REF!</definedName>
    <definedName name="kk10a" localSheetId="13">#REF!</definedName>
    <definedName name="kk10a">#REF!</definedName>
    <definedName name="kk16a" localSheetId="9">#REF!</definedName>
    <definedName name="kk16a" localSheetId="12">#REF!</definedName>
    <definedName name="kk16a" localSheetId="13">#REF!</definedName>
    <definedName name="kk16a">#REF!</definedName>
    <definedName name="kkb">#REF!</definedName>
    <definedName name="kkgb">#REF!</definedName>
    <definedName name="kkk" localSheetId="9">#REF!</definedName>
    <definedName name="kkk" localSheetId="12">#REF!</definedName>
    <definedName name="kkk" localSheetId="14">#REF!</definedName>
    <definedName name="kkk" localSheetId="11">#REF!</definedName>
    <definedName name="kkk" localSheetId="10">#REF!</definedName>
    <definedName name="kkk" localSheetId="7">#REF!</definedName>
    <definedName name="kkk" localSheetId="8">#REF!</definedName>
    <definedName name="kkk" localSheetId="13">#REF!</definedName>
    <definedName name="kkk">#REF!</definedName>
    <definedName name="kkkk" localSheetId="9">#REF!</definedName>
    <definedName name="kkkk" localSheetId="12">#REF!</definedName>
    <definedName name="kkkk" localSheetId="13">#REF!</definedName>
    <definedName name="kkkk">#REF!</definedName>
    <definedName name="kkkki">#REF!</definedName>
    <definedName name="KKKKK" localSheetId="9">#REF!</definedName>
    <definedName name="KKKKK" localSheetId="12">#REF!</definedName>
    <definedName name="KKKKK" localSheetId="13">#REF!</definedName>
    <definedName name="KKKKK">#REF!</definedName>
    <definedName name="KKKKKKJJJ" localSheetId="9">#REF!</definedName>
    <definedName name="KKKKKKJJJ" localSheetId="12">#REF!</definedName>
    <definedName name="KKKKKKJJJ" localSheetId="13">#REF!</definedName>
    <definedName name="KKKKKKJJJ">#REF!</definedName>
    <definedName name="kkkkkkk">#REF!</definedName>
    <definedName name="KKKLLLL" localSheetId="9">#REF!</definedName>
    <definedName name="KKKLLLL" localSheetId="12">#REF!</definedName>
    <definedName name="KKKLLLL" localSheetId="13">#REF!</definedName>
    <definedName name="KKKLLLL">#REF!</definedName>
    <definedName name="kkm" localSheetId="9">#REF!</definedName>
    <definedName name="kkm" localSheetId="12">#REF!</definedName>
    <definedName name="kkm" localSheetId="13">#REF!</definedName>
    <definedName name="kkm">#REF!</definedName>
    <definedName name="kknym" localSheetId="9">#REF!</definedName>
    <definedName name="kknym" localSheetId="12">#REF!</definedName>
    <definedName name="kknym" localSheetId="13">#REF!</definedName>
    <definedName name="kknym">#REF!</definedName>
    <definedName name="kknymhy" localSheetId="9">#REF!</definedName>
    <definedName name="kknymhy" localSheetId="12">#REF!</definedName>
    <definedName name="kknymhy" localSheetId="13">#REF!</definedName>
    <definedName name="kknymhy">#REF!</definedName>
    <definedName name="kkpb">#REF!</definedName>
    <definedName name="kks">#REF!</definedName>
    <definedName name="kkt" localSheetId="9">#REF!</definedName>
    <definedName name="kkt" localSheetId="12">#REF!</definedName>
    <definedName name="kkt" localSheetId="13">#REF!</definedName>
    <definedName name="kkt">#REF!</definedName>
    <definedName name="kkts" localSheetId="9">#REF!</definedName>
    <definedName name="kkts" localSheetId="12">#REF!</definedName>
    <definedName name="kkts" localSheetId="13">#REF!</definedName>
    <definedName name="kkts">#REF!</definedName>
    <definedName name="kkup">#REF!</definedName>
    <definedName name="kl" localSheetId="9">#REF!</definedName>
    <definedName name="kl" localSheetId="12">#REF!</definedName>
    <definedName name="kl" localSheetId="14">#REF!</definedName>
    <definedName name="kl" localSheetId="11">#REF!</definedName>
    <definedName name="kl" localSheetId="10">#REF!</definedName>
    <definedName name="kl" localSheetId="7">#REF!</definedName>
    <definedName name="kl" localSheetId="8">#REF!</definedName>
    <definedName name="kl" localSheetId="13">#REF!</definedName>
    <definedName name="kl">#REF!</definedName>
    <definedName name="kl_2020" localSheetId="9">#REF!</definedName>
    <definedName name="kl_2020" localSheetId="12">#REF!</definedName>
    <definedName name="kl_2020" localSheetId="13">#REF!</definedName>
    <definedName name="kl_2020">#REF!</definedName>
    <definedName name="kl_2025" localSheetId="9">#REF!</definedName>
    <definedName name="kl_2025" localSheetId="12">#REF!</definedName>
    <definedName name="kl_2025" localSheetId="13">#REF!</definedName>
    <definedName name="kl_2025">#REF!</definedName>
    <definedName name="kl_3030" localSheetId="9">#REF!</definedName>
    <definedName name="kl_3030" localSheetId="12">#REF!</definedName>
    <definedName name="kl_3030" localSheetId="13">#REF!</definedName>
    <definedName name="kl_3030">#REF!</definedName>
    <definedName name="klb" localSheetId="9">#REF!</definedName>
    <definedName name="klb" localSheetId="12">#REF!</definedName>
    <definedName name="klb" localSheetId="13">#REF!</definedName>
    <definedName name="klb">#REF!</definedName>
    <definedName name="kldd1p">#REF!</definedName>
    <definedName name="kldd3p">#REF!</definedName>
    <definedName name="klem">#REF!</definedName>
    <definedName name="klem.k" localSheetId="9">#REF!</definedName>
    <definedName name="klem.k" localSheetId="12">#REF!</definedName>
    <definedName name="klem.k" localSheetId="13">#REF!</definedName>
    <definedName name="klem.k">#REF!</definedName>
    <definedName name="klemstrip">#REF!</definedName>
    <definedName name="KLIK" localSheetId="9">#REF!</definedName>
    <definedName name="KLIK" localSheetId="12">#REF!</definedName>
    <definedName name="KLIK" localSheetId="13">#REF!</definedName>
    <definedName name="KLIK">#REF!</definedName>
    <definedName name="klkgkhghjg">#REF!</definedName>
    <definedName name="klm" localSheetId="9">#REF!</definedName>
    <definedName name="klm" localSheetId="12">#REF!</definedName>
    <definedName name="klm" localSheetId="13">#REF!</definedName>
    <definedName name="klm">#REF!</definedName>
    <definedName name="KLM.1.101" localSheetId="9">#REF!</definedName>
    <definedName name="KLM.1.101" localSheetId="12">#REF!</definedName>
    <definedName name="KLM.1.101" localSheetId="13">#REF!</definedName>
    <definedName name="KLM.1.101">#REF!</definedName>
    <definedName name="KLM.1.101B" localSheetId="9">#REF!</definedName>
    <definedName name="KLM.1.101B" localSheetId="12">#REF!</definedName>
    <definedName name="KLM.1.101B" localSheetId="13">#REF!</definedName>
    <definedName name="KLM.1.101B">#REF!</definedName>
    <definedName name="KLM.1.101E" localSheetId="9">#REF!</definedName>
    <definedName name="KLM.1.101E" localSheetId="12">#REF!</definedName>
    <definedName name="KLM.1.101E" localSheetId="13">#REF!</definedName>
    <definedName name="KLM.1.101E">#REF!</definedName>
    <definedName name="KLM.1.102" localSheetId="9">#REF!</definedName>
    <definedName name="KLM.1.102" localSheetId="12">#REF!</definedName>
    <definedName name="KLM.1.102" localSheetId="13">#REF!</definedName>
    <definedName name="KLM.1.102">#REF!</definedName>
    <definedName name="KLM.1.102B" localSheetId="9">#REF!</definedName>
    <definedName name="KLM.1.102B" localSheetId="12">#REF!</definedName>
    <definedName name="KLM.1.102B" localSheetId="13">#REF!</definedName>
    <definedName name="KLM.1.102B">#REF!</definedName>
    <definedName name="KLM.1.102E" localSheetId="9">#REF!</definedName>
    <definedName name="KLM.1.102E" localSheetId="12">#REF!</definedName>
    <definedName name="KLM.1.102E" localSheetId="13">#REF!</definedName>
    <definedName name="KLM.1.102E">#REF!</definedName>
    <definedName name="KLM.1.103" localSheetId="9">#REF!</definedName>
    <definedName name="KLM.1.103" localSheetId="12">#REF!</definedName>
    <definedName name="KLM.1.103" localSheetId="13">#REF!</definedName>
    <definedName name="KLM.1.103">#REF!</definedName>
    <definedName name="KLM.1.103B" localSheetId="9">#REF!</definedName>
    <definedName name="KLM.1.103B" localSheetId="12">#REF!</definedName>
    <definedName name="KLM.1.103B" localSheetId="13">#REF!</definedName>
    <definedName name="KLM.1.103B">#REF!</definedName>
    <definedName name="KLM.1.103E" localSheetId="9">#REF!</definedName>
    <definedName name="KLM.1.103E" localSheetId="12">#REF!</definedName>
    <definedName name="KLM.1.103E" localSheetId="13">#REF!</definedName>
    <definedName name="KLM.1.103E">#REF!</definedName>
    <definedName name="KLM.100001" localSheetId="9">#REF!</definedName>
    <definedName name="KLM.100001" localSheetId="12">#REF!</definedName>
    <definedName name="KLM.100001" localSheetId="13">#REF!</definedName>
    <definedName name="KLM.100001">#REF!</definedName>
    <definedName name="KLM.2.101" localSheetId="9">#REF!</definedName>
    <definedName name="KLM.2.101" localSheetId="12">#REF!</definedName>
    <definedName name="KLM.2.101" localSheetId="13">#REF!</definedName>
    <definedName name="KLM.2.101">#REF!</definedName>
    <definedName name="KLM.2.101B" localSheetId="9">#REF!</definedName>
    <definedName name="KLM.2.101B" localSheetId="12">#REF!</definedName>
    <definedName name="KLM.2.101B" localSheetId="13">#REF!</definedName>
    <definedName name="KLM.2.101B">#REF!</definedName>
    <definedName name="KLM.2.101E" localSheetId="9">#REF!</definedName>
    <definedName name="KLM.2.101E" localSheetId="12">#REF!</definedName>
    <definedName name="KLM.2.101E" localSheetId="13">#REF!</definedName>
    <definedName name="KLM.2.101E">#REF!</definedName>
    <definedName name="KLM.2.102" localSheetId="9">#REF!</definedName>
    <definedName name="KLM.2.102" localSheetId="12">#REF!</definedName>
    <definedName name="KLM.2.102" localSheetId="13">#REF!</definedName>
    <definedName name="KLM.2.102">#REF!</definedName>
    <definedName name="KLM.2.102B" localSheetId="9">#REF!</definedName>
    <definedName name="KLM.2.102B" localSheetId="12">#REF!</definedName>
    <definedName name="KLM.2.102B" localSheetId="13">#REF!</definedName>
    <definedName name="KLM.2.102B">#REF!</definedName>
    <definedName name="KLM.2.102E" localSheetId="9">#REF!</definedName>
    <definedName name="KLM.2.102E" localSheetId="12">#REF!</definedName>
    <definedName name="KLM.2.102E" localSheetId="13">#REF!</definedName>
    <definedName name="KLM.2.102E">#REF!</definedName>
    <definedName name="KLM.3.101" localSheetId="9">#REF!</definedName>
    <definedName name="KLM.3.101" localSheetId="12">#REF!</definedName>
    <definedName name="KLM.3.101" localSheetId="13">#REF!</definedName>
    <definedName name="KLM.3.101">#REF!</definedName>
    <definedName name="KLM.3.101B" localSheetId="9">#REF!</definedName>
    <definedName name="KLM.3.101B" localSheetId="12">#REF!</definedName>
    <definedName name="KLM.3.101B" localSheetId="13">#REF!</definedName>
    <definedName name="KLM.3.101B">#REF!</definedName>
    <definedName name="KLM.3.101E" localSheetId="9">#REF!</definedName>
    <definedName name="KLM.3.101E" localSheetId="12">#REF!</definedName>
    <definedName name="KLM.3.101E" localSheetId="13">#REF!</definedName>
    <definedName name="KLM.3.101E">#REF!</definedName>
    <definedName name="KLM.3.102" localSheetId="9">#REF!</definedName>
    <definedName name="KLM.3.102" localSheetId="12">#REF!</definedName>
    <definedName name="KLM.3.102" localSheetId="13">#REF!</definedName>
    <definedName name="KLM.3.102">#REF!</definedName>
    <definedName name="KLM.3.102B" localSheetId="9">#REF!</definedName>
    <definedName name="KLM.3.102B" localSheetId="12">#REF!</definedName>
    <definedName name="KLM.3.102B" localSheetId="13">#REF!</definedName>
    <definedName name="KLM.3.102B">#REF!</definedName>
    <definedName name="KLM.3.102E" localSheetId="9">#REF!</definedName>
    <definedName name="KLM.3.102E" localSheetId="12">#REF!</definedName>
    <definedName name="KLM.3.102E" localSheetId="13">#REF!</definedName>
    <definedName name="KLM.3.102E">#REF!</definedName>
    <definedName name="KLM.4.101" localSheetId="9">#REF!</definedName>
    <definedName name="KLM.4.101" localSheetId="12">#REF!</definedName>
    <definedName name="KLM.4.101" localSheetId="13">#REF!</definedName>
    <definedName name="KLM.4.101">#REF!</definedName>
    <definedName name="KLM.4.101B" localSheetId="9">#REF!</definedName>
    <definedName name="KLM.4.101B" localSheetId="12">#REF!</definedName>
    <definedName name="KLM.4.101B" localSheetId="13">#REF!</definedName>
    <definedName name="KLM.4.101B">#REF!</definedName>
    <definedName name="KLM.4.101E" localSheetId="9">#REF!</definedName>
    <definedName name="KLM.4.101E" localSheetId="12">#REF!</definedName>
    <definedName name="KLM.4.101E" localSheetId="13">#REF!</definedName>
    <definedName name="KLM.4.101E">#REF!</definedName>
    <definedName name="KLM.4.102" localSheetId="9">#REF!</definedName>
    <definedName name="KLM.4.102" localSheetId="12">#REF!</definedName>
    <definedName name="KLM.4.102" localSheetId="13">#REF!</definedName>
    <definedName name="KLM.4.102">#REF!</definedName>
    <definedName name="KLM.4.102B" localSheetId="9">#REF!</definedName>
    <definedName name="KLM.4.102B" localSheetId="12">#REF!</definedName>
    <definedName name="KLM.4.102B" localSheetId="13">#REF!</definedName>
    <definedName name="KLM.4.102B">#REF!</definedName>
    <definedName name="KLM.4.102E" localSheetId="9">#REF!</definedName>
    <definedName name="KLM.4.102E" localSheetId="12">#REF!</definedName>
    <definedName name="KLM.4.102E" localSheetId="13">#REF!</definedName>
    <definedName name="KLM.4.102E">#REF!</definedName>
    <definedName name="KLM.TG.101" localSheetId="9">#REF!</definedName>
    <definedName name="KLM.TG.101" localSheetId="12">#REF!</definedName>
    <definedName name="KLM.TG.101" localSheetId="13">#REF!</definedName>
    <definedName name="KLM.TG.101">#REF!</definedName>
    <definedName name="KLM.TG.101B" localSheetId="9">#REF!</definedName>
    <definedName name="KLM.TG.101B" localSheetId="12">#REF!</definedName>
    <definedName name="KLM.TG.101B" localSheetId="13">#REF!</definedName>
    <definedName name="KLM.TG.101B">#REF!</definedName>
    <definedName name="KLM.TG.101E" localSheetId="9">#REF!</definedName>
    <definedName name="KLM.TG.101E" localSheetId="12">#REF!</definedName>
    <definedName name="KLM.TG.101E" localSheetId="13">#REF!</definedName>
    <definedName name="KLM.TG.101E">#REF!</definedName>
    <definedName name="KLM_FORD" localSheetId="9">#REF!</definedName>
    <definedName name="KLM_FORD" localSheetId="12">#REF!</definedName>
    <definedName name="KLM_FORD" localSheetId="13">#REF!</definedName>
    <definedName name="KLM_FORD">#REF!</definedName>
    <definedName name="KLMPRAKTIS" localSheetId="9">#REF!</definedName>
    <definedName name="KLMPRAKTIS" localSheetId="12">#REF!</definedName>
    <definedName name="KLMPRAKTIS" localSheetId="13">#REF!</definedName>
    <definedName name="KLMPRAKTIS">#REF!</definedName>
    <definedName name="kloset">#REF!</definedName>
    <definedName name="kloset_1">#REF!</definedName>
    <definedName name="Kloset_duduk_KIA_warna_muda">#REF!</definedName>
    <definedName name="Kloset_duduk_KIA_warna_tua">#REF!</definedName>
    <definedName name="kloset_jongkok">#REF!</definedName>
    <definedName name="Kloset_jongkok_KIA_warna_muda">#REF!</definedName>
    <definedName name="Kloset_jongkok_KIA_warna_tua">#REF!</definedName>
    <definedName name="Kloset_monoblok_biasa">#REF!</definedName>
    <definedName name="klosetduduk">#REF!</definedName>
    <definedName name="klosettoto">#REF!</definedName>
    <definedName name="klosjong" localSheetId="9">#REF!</definedName>
    <definedName name="klosjong" localSheetId="12">#REF!</definedName>
    <definedName name="klosjong" localSheetId="13">#REF!</definedName>
    <definedName name="klosjong">#REF!</definedName>
    <definedName name="klp" localSheetId="9">#REF!</definedName>
    <definedName name="klp" localSheetId="12">#REF!</definedName>
    <definedName name="klp" localSheetId="13">#REF!</definedName>
    <definedName name="klp">#REF!</definedName>
    <definedName name="km" localSheetId="9">#REF!</definedName>
    <definedName name="km" localSheetId="12">#REF!</definedName>
    <definedName name="km" localSheetId="14">#REF!</definedName>
    <definedName name="km" localSheetId="11">#REF!</definedName>
    <definedName name="km" localSheetId="10">#REF!</definedName>
    <definedName name="km" localSheetId="7">#REF!</definedName>
    <definedName name="km" localSheetId="8">#REF!</definedName>
    <definedName name="km" localSheetId="13">#REF!</definedName>
    <definedName name="km">#REF!</definedName>
    <definedName name="kmcs" localSheetId="9">#REF!</definedName>
    <definedName name="kmcs" localSheetId="12">#REF!</definedName>
    <definedName name="kmcs" localSheetId="13">#REF!</definedName>
    <definedName name="kmcs">#REF!</definedName>
    <definedName name="kmg.3r">#REF!</definedName>
    <definedName name="kmgb">#REF!</definedName>
    <definedName name="kmgrk">#REF!</definedName>
    <definedName name="kmgt">#REF!</definedName>
    <definedName name="kmhm">#REF!</definedName>
    <definedName name="KML">#REF!</definedName>
    <definedName name="kmm" localSheetId="9">#REF!</definedName>
    <definedName name="kmm" localSheetId="12">#REF!</definedName>
    <definedName name="kmm" localSheetId="13">#REF!</definedName>
    <definedName name="kmm">#REF!</definedName>
    <definedName name="kmong">#REF!</definedName>
    <definedName name="kmp.182">#REF!</definedName>
    <definedName name="kmp.banjar" localSheetId="9">#REF!</definedName>
    <definedName name="kmp.banjar" localSheetId="12">#REF!</definedName>
    <definedName name="kmp.banjar" localSheetId="13">#REF!</definedName>
    <definedName name="kmp.banjar">#REF!</definedName>
    <definedName name="KMpost">#REF!</definedName>
    <definedName name="KMT">#REF!</definedName>
    <definedName name="kmts" localSheetId="9">#REF!</definedName>
    <definedName name="kmts" localSheetId="12">#REF!</definedName>
    <definedName name="kmts" localSheetId="13">#REF!</definedName>
    <definedName name="kmts">#REF!</definedName>
    <definedName name="knap">#N/A</definedName>
    <definedName name="knee" localSheetId="9">#REF!</definedName>
    <definedName name="knee" localSheetId="12">#REF!</definedName>
    <definedName name="knee" localSheetId="13">#REF!</definedName>
    <definedName name="knee">#REF!</definedName>
    <definedName name="knee_1">#REF!</definedName>
    <definedName name="knee_20">#REF!</definedName>
    <definedName name="knee_34">#REF!</definedName>
    <definedName name="knee_gi_2in">#REF!</definedName>
    <definedName name="knee_gi_3in">#REF!</definedName>
    <definedName name="Knek" localSheetId="9">#REF!</definedName>
    <definedName name="Knek" localSheetId="12">#REF!</definedName>
    <definedName name="Knek" localSheetId="13">#REF!</definedName>
    <definedName name="Knek">#REF!</definedName>
    <definedName name="knew">#REF!</definedName>
    <definedName name="kneww">#REF!</definedName>
    <definedName name="KNF">#REF!</definedName>
    <definedName name="knie75">#REF!</definedName>
    <definedName name="know" localSheetId="9">#REF!</definedName>
    <definedName name="know" localSheetId="12">#REF!</definedName>
    <definedName name="know" localSheetId="14">#REF!</definedName>
    <definedName name="know" localSheetId="11">#REF!</definedName>
    <definedName name="know" localSheetId="10">#REF!</definedName>
    <definedName name="know" localSheetId="7">#REF!</definedName>
    <definedName name="know" localSheetId="8">#REF!</definedName>
    <definedName name="know" localSheetId="13">#REF!</definedName>
    <definedName name="know">#REF!</definedName>
    <definedName name="Knyatoh" localSheetId="9">#REF!</definedName>
    <definedName name="Knyatoh" localSheetId="12">#REF!</definedName>
    <definedName name="Knyatoh" localSheetId="13">#REF!</definedName>
    <definedName name="Knyatoh">#REF!</definedName>
    <definedName name="ko">#REF!</definedName>
    <definedName name="kobaj" localSheetId="9">#REF!</definedName>
    <definedName name="kobaj" localSheetId="12">#REF!</definedName>
    <definedName name="kobaj" localSheetId="13">#REF!</definedName>
    <definedName name="kobaj">#REF!</definedName>
    <definedName name="kobes" localSheetId="9">#REF!</definedName>
    <definedName name="kobes" localSheetId="12">#REF!</definedName>
    <definedName name="kobes" localSheetId="13">#REF!</definedName>
    <definedName name="kobes">#REF!</definedName>
    <definedName name="kobet" localSheetId="9">#REF!</definedName>
    <definedName name="kobet" localSheetId="12">#REF!</definedName>
    <definedName name="kobet" localSheetId="13">#REF!</definedName>
    <definedName name="kobet">#REF!</definedName>
    <definedName name="KODE" localSheetId="9">#REF!</definedName>
    <definedName name="KODE" localSheetId="12">#REF!</definedName>
    <definedName name="KODE" localSheetId="14">#REF!</definedName>
    <definedName name="KODE" localSheetId="11">#REF!</definedName>
    <definedName name="KODE" localSheetId="10">#REF!</definedName>
    <definedName name="KODE" localSheetId="7">#REF!</definedName>
    <definedName name="KODE" localSheetId="8">#REF!</definedName>
    <definedName name="KODE" localSheetId="13">#REF!</definedName>
    <definedName name="KODE">#REF!</definedName>
    <definedName name="kode_bq" localSheetId="9">#REF!</definedName>
    <definedName name="kode_bq" localSheetId="12">#REF!</definedName>
    <definedName name="kode_bq" localSheetId="13">#REF!</definedName>
    <definedName name="kode_bq">#REF!</definedName>
    <definedName name="kode_imam" localSheetId="9">#REF!</definedName>
    <definedName name="kode_imam" localSheetId="12">#REF!</definedName>
    <definedName name="kode_imam" localSheetId="13">#REF!</definedName>
    <definedName name="kode_imam">#REF!</definedName>
    <definedName name="kode_luar" localSheetId="9">#REF!</definedName>
    <definedName name="kode_luar" localSheetId="12">#REF!</definedName>
    <definedName name="kode_luar" localSheetId="13">#REF!</definedName>
    <definedName name="kode_luar">#REF!</definedName>
    <definedName name="kode_masjid" localSheetId="9">#REF!</definedName>
    <definedName name="kode_masjid" localSheetId="12">#REF!</definedName>
    <definedName name="kode_masjid" localSheetId="13">#REF!</definedName>
    <definedName name="kode_masjid">#REF!</definedName>
    <definedName name="kode_me" localSheetId="9">#REF!</definedName>
    <definedName name="kode_me" localSheetId="12">#REF!</definedName>
    <definedName name="kode_me" localSheetId="13">#REF!</definedName>
    <definedName name="kode_me">#REF!</definedName>
    <definedName name="kode_menara" localSheetId="9">#REF!</definedName>
    <definedName name="kode_menara" localSheetId="12">#REF!</definedName>
    <definedName name="kode_menara" localSheetId="13">#REF!</definedName>
    <definedName name="kode_menara">#REF!</definedName>
    <definedName name="kode_plaza" localSheetId="9">#REF!</definedName>
    <definedName name="kode_plaza" localSheetId="12">#REF!</definedName>
    <definedName name="kode_plaza" localSheetId="13">#REF!</definedName>
    <definedName name="kode_plaza">#REF!</definedName>
    <definedName name="kodok">#REF!</definedName>
    <definedName name="kodokgls">#REF!</definedName>
    <definedName name="KODTK">#REF!</definedName>
    <definedName name="KOEF">#REF!</definedName>
    <definedName name="koef." localSheetId="9">#REF!</definedName>
    <definedName name="koef." localSheetId="12">#REF!</definedName>
    <definedName name="koef." localSheetId="13">#REF!</definedName>
    <definedName name="koef.">#REF!</definedName>
    <definedName name="KOEF_6">#REF!</definedName>
    <definedName name="KOEF_AUSD" localSheetId="9">#REF!</definedName>
    <definedName name="KOEF_AUSD" localSheetId="12">#REF!</definedName>
    <definedName name="KOEF_AUSD" localSheetId="13">#REF!</definedName>
    <definedName name="KOEF_AUSD">#REF!</definedName>
    <definedName name="KOEF_EURO" localSheetId="9">#REF!</definedName>
    <definedName name="KOEF_EURO" localSheetId="12">#REF!</definedName>
    <definedName name="KOEF_EURO" localSheetId="13">#REF!</definedName>
    <definedName name="KOEF_EURO">#REF!</definedName>
    <definedName name="koef_rp" localSheetId="9">#REF!</definedName>
    <definedName name="koef_rp" localSheetId="12">#REF!</definedName>
    <definedName name="koef_rp" localSheetId="13">#REF!</definedName>
    <definedName name="koef_rp">#REF!</definedName>
    <definedName name="KOEF_SGD" localSheetId="9">#REF!</definedName>
    <definedName name="KOEF_SGD" localSheetId="12">#REF!</definedName>
    <definedName name="KOEF_SGD" localSheetId="13">#REF!</definedName>
    <definedName name="KOEF_SGD">#REF!</definedName>
    <definedName name="koef_usd" localSheetId="9">#REF!</definedName>
    <definedName name="koef_usd" localSheetId="12">#REF!</definedName>
    <definedName name="koef_usd" localSheetId="13">#REF!</definedName>
    <definedName name="koef_usd">#REF!</definedName>
    <definedName name="KOEF_Yen" localSheetId="9">#REF!</definedName>
    <definedName name="KOEF_Yen" localSheetId="12">#REF!</definedName>
    <definedName name="KOEF_Yen" localSheetId="13">#REF!</definedName>
    <definedName name="KOEF_Yen">#REF!</definedName>
    <definedName name="koef1" localSheetId="9">#REF!</definedName>
    <definedName name="koef1" localSheetId="12">#REF!</definedName>
    <definedName name="koef1" localSheetId="14">#REF!</definedName>
    <definedName name="koef1" localSheetId="11">#REF!</definedName>
    <definedName name="koef1" localSheetId="10">#REF!</definedName>
    <definedName name="koef1" localSheetId="7">#REF!</definedName>
    <definedName name="koef1" localSheetId="8">#REF!</definedName>
    <definedName name="koef1" localSheetId="13">#REF!</definedName>
    <definedName name="koef1">#REF!</definedName>
    <definedName name="KOEFISIEN" localSheetId="9">#REF!</definedName>
    <definedName name="KOEFISIEN" localSheetId="12">#REF!</definedName>
    <definedName name="KOEFISIEN" localSheetId="13">#REF!</definedName>
    <definedName name="KOEFISIEN">#REF!</definedName>
    <definedName name="koeflingg" localSheetId="9">#REF!</definedName>
    <definedName name="koeflingg" localSheetId="12">#REF!</definedName>
    <definedName name="koeflingg" localSheetId="14">#REF!</definedName>
    <definedName name="koeflingg" localSheetId="11">#REF!</definedName>
    <definedName name="koeflingg" localSheetId="10">#REF!</definedName>
    <definedName name="koeflingg" localSheetId="7">#REF!</definedName>
    <definedName name="koeflingg" localSheetId="8">#REF!</definedName>
    <definedName name="koeflingg" localSheetId="13">#REF!</definedName>
    <definedName name="koeflingg">#REF!</definedName>
    <definedName name="koeflingg_2" localSheetId="9">#REF!</definedName>
    <definedName name="koeflingg_2" localSheetId="12">#REF!</definedName>
    <definedName name="koeflingg_2" localSheetId="13">#REF!</definedName>
    <definedName name="koeflingg_2">#REF!</definedName>
    <definedName name="koeflingg_3" localSheetId="9">#REF!</definedName>
    <definedName name="koeflingg_3" localSheetId="12">#REF!</definedName>
    <definedName name="koeflingg_3" localSheetId="13">#REF!</definedName>
    <definedName name="koeflingg_3">#REF!</definedName>
    <definedName name="koeflingk" localSheetId="9">#REF!</definedName>
    <definedName name="koeflingk" localSheetId="12">#REF!</definedName>
    <definedName name="koeflingk" localSheetId="14">#REF!</definedName>
    <definedName name="koeflingk" localSheetId="11">#REF!</definedName>
    <definedName name="koeflingk" localSheetId="10">#REF!</definedName>
    <definedName name="koeflingk" localSheetId="7">#REF!</definedName>
    <definedName name="koeflingk" localSheetId="8">#REF!</definedName>
    <definedName name="koeflingk" localSheetId="13">#REF!</definedName>
    <definedName name="koeflingk">#REF!</definedName>
    <definedName name="koeflingk_2" localSheetId="9">#REF!</definedName>
    <definedName name="koeflingk_2" localSheetId="12">#REF!</definedName>
    <definedName name="koeflingk_2" localSheetId="13">#REF!</definedName>
    <definedName name="koeflingk_2">#REF!</definedName>
    <definedName name="koeflingk_3" localSheetId="9">#REF!</definedName>
    <definedName name="koeflingk_3" localSheetId="12">#REF!</definedName>
    <definedName name="koeflingk_3" localSheetId="13">#REF!</definedName>
    <definedName name="koeflingk_3">#REF!</definedName>
    <definedName name="kof" localSheetId="9">#REF!</definedName>
    <definedName name="kof" localSheetId="12">#REF!</definedName>
    <definedName name="kof" localSheetId="14">#REF!</definedName>
    <definedName name="kof" localSheetId="11">#REF!</definedName>
    <definedName name="kof" localSheetId="10">#REF!</definedName>
    <definedName name="kof" localSheetId="7">#REF!</definedName>
    <definedName name="kof" localSheetId="8">#REF!</definedName>
    <definedName name="kof" localSheetId="13">#REF!</definedName>
    <definedName name="kof">#REF!</definedName>
    <definedName name="kofal" localSheetId="9">#REF!</definedName>
    <definedName name="kofal" localSheetId="12">#REF!</definedName>
    <definedName name="kofal" localSheetId="13">#REF!</definedName>
    <definedName name="kofal">#REF!</definedName>
    <definedName name="koi" localSheetId="9">#REF!</definedName>
    <definedName name="koi" localSheetId="12">#REF!</definedName>
    <definedName name="koi" localSheetId="13">#REF!</definedName>
    <definedName name="koi">#REF!</definedName>
    <definedName name="kokerbek" localSheetId="9">#REF!</definedName>
    <definedName name="kokerbek" localSheetId="12">#REF!</definedName>
    <definedName name="kokerbek" localSheetId="13">#REF!</definedName>
    <definedName name="kokerbek">#REF!</definedName>
    <definedName name="kokerdin" localSheetId="9">#REF!</definedName>
    <definedName name="kokerdin" localSheetId="12">#REF!</definedName>
    <definedName name="kokerdin" localSheetId="13">#REF!</definedName>
    <definedName name="kokerdin">#REF!</definedName>
    <definedName name="kokerlan" localSheetId="9">#REF!</definedName>
    <definedName name="kokerlan" localSheetId="12">#REF!</definedName>
    <definedName name="kokerlan" localSheetId="13">#REF!</definedName>
    <definedName name="kokerlan">#REF!</definedName>
    <definedName name="KOL">#REF!</definedName>
    <definedName name="kolamrenang" localSheetId="9">#REF!</definedName>
    <definedName name="kolamrenang" localSheetId="12">#REF!</definedName>
    <definedName name="kolamrenang" localSheetId="13">#REF!</definedName>
    <definedName name="kolamrenang">#REF!</definedName>
    <definedName name="koling" localSheetId="9">#REF!</definedName>
    <definedName name="koling" localSheetId="12">#REF!</definedName>
    <definedName name="koling" localSheetId="14">#REF!</definedName>
    <definedName name="koling" localSheetId="11">#REF!</definedName>
    <definedName name="koling" localSheetId="10">#REF!</definedName>
    <definedName name="koling" localSheetId="7">#REF!</definedName>
    <definedName name="koling" localSheetId="8">#REF!</definedName>
    <definedName name="koling" localSheetId="13">#REF!</definedName>
    <definedName name="koling">#REF!</definedName>
    <definedName name="KolLebar" localSheetId="9">#REF!</definedName>
    <definedName name="KolLebar" localSheetId="12">#REF!</definedName>
    <definedName name="KolLebar" localSheetId="13">#REF!</definedName>
    <definedName name="KolLebar">#REF!</definedName>
    <definedName name="KOLOM">#REF!</definedName>
    <definedName name="kolom1313">#REF!</definedName>
    <definedName name="kolom1414">#REF!</definedName>
    <definedName name="kolom1515">#REF!</definedName>
    <definedName name="kolom2020">#REF!</definedName>
    <definedName name="kolompraktis">#REF!</definedName>
    <definedName name="kolompraktis1313">#REF!</definedName>
    <definedName name="kolompraktis2025">#REF!</definedName>
    <definedName name="kolter" localSheetId="9">#REF!</definedName>
    <definedName name="kolter" localSheetId="12">#REF!</definedName>
    <definedName name="kolter" localSheetId="13">#REF!</definedName>
    <definedName name="kolter">#REF!</definedName>
    <definedName name="KolTinggi" localSheetId="9">#REF!</definedName>
    <definedName name="KolTinggi" localSheetId="12">#REF!</definedName>
    <definedName name="KolTinggi" localSheetId="13">#REF!</definedName>
    <definedName name="KolTinggi">#REF!</definedName>
    <definedName name="KOM">#REF!</definedName>
    <definedName name="kome">#REF!</definedName>
    <definedName name="kompresor" localSheetId="9">#REF!</definedName>
    <definedName name="kompresor" localSheetId="12">#REF!</definedName>
    <definedName name="kompresor" localSheetId="13">#REF!</definedName>
    <definedName name="kompresor">#REF!</definedName>
    <definedName name="Konci_pintu" localSheetId="9">#REF!</definedName>
    <definedName name="Konci_pintu" localSheetId="12">#REF!</definedName>
    <definedName name="Konci_pintu" localSheetId="13">#REF!</definedName>
    <definedName name="Konci_pintu">#REF!</definedName>
    <definedName name="Konci_pintu_cylinder" localSheetId="9">#REF!</definedName>
    <definedName name="Konci_pintu_cylinder" localSheetId="12">#REF!</definedName>
    <definedName name="Konci_pintu_cylinder" localSheetId="13">#REF!</definedName>
    <definedName name="Konci_pintu_cylinder">#REF!</definedName>
    <definedName name="KONEKSI">#REF!</definedName>
    <definedName name="koneksij1">#REF!</definedName>
    <definedName name="koneksij10">#REF!</definedName>
    <definedName name="koneksij12">#REF!</definedName>
    <definedName name="koneksij14">#REF!</definedName>
    <definedName name="koneksij15">#REF!</definedName>
    <definedName name="koneksij2">#REF!</definedName>
    <definedName name="koneksij3">#REF!</definedName>
    <definedName name="koneksij6">#REF!</definedName>
    <definedName name="koneksij7">#REF!</definedName>
    <definedName name="koneksij8">#REF!</definedName>
    <definedName name="konfir">#REF!</definedName>
    <definedName name="KONFIRM">#REF!</definedName>
    <definedName name="kons">#REF!</definedName>
    <definedName name="konstbaja" localSheetId="9">#REF!</definedName>
    <definedName name="konstbaja" localSheetId="12">#REF!</definedName>
    <definedName name="konstbaja" localSheetId="13">#REF!</definedName>
    <definedName name="konstbaja">#REF!</definedName>
    <definedName name="kont">#REF!</definedName>
    <definedName name="KONTOL">#REF!</definedName>
    <definedName name="KONTRA">#REF!</definedName>
    <definedName name="Kontrak">#REF!</definedName>
    <definedName name="KONTRAKTOR">#REF!</definedName>
    <definedName name="koordinat" localSheetId="9">#REF!</definedName>
    <definedName name="koordinat" localSheetId="12">#REF!</definedName>
    <definedName name="koordinat" localSheetId="13">#REF!</definedName>
    <definedName name="koordinat">#REF!</definedName>
    <definedName name="KOP" localSheetId="9">#REF!</definedName>
    <definedName name="KOP" localSheetId="12">#REF!</definedName>
    <definedName name="KOP" localSheetId="13">#REF!</definedName>
    <definedName name="KOP">#REF!</definedName>
    <definedName name="Kor_Art_01">#REF!</definedName>
    <definedName name="KORA">#REF!</definedName>
    <definedName name="KORAL_JAGUNG" localSheetId="9">#REF!</definedName>
    <definedName name="KORAL_JAGUNG" localSheetId="12">#REF!</definedName>
    <definedName name="KORAL_JAGUNG" localSheetId="13">#REF!</definedName>
    <definedName name="KORAL_JAGUNG">#REF!</definedName>
    <definedName name="koral_sikat" localSheetId="9">#REF!</definedName>
    <definedName name="koral_sikat" localSheetId="12">#REF!</definedName>
    <definedName name="koral_sikat" localSheetId="13">#REF!</definedName>
    <definedName name="koral_sikat">#REF!</definedName>
    <definedName name="KORALBETON" localSheetId="9">#REF!</definedName>
    <definedName name="KORALBETON" localSheetId="12">#REF!</definedName>
    <definedName name="KORALBETON" localSheetId="13">#REF!</definedName>
    <definedName name="KORALBETON">#REF!</definedName>
    <definedName name="koralbton">#REF!</definedName>
    <definedName name="kordinat" localSheetId="9">#REF!</definedName>
    <definedName name="kordinat" localSheetId="12">#REF!</definedName>
    <definedName name="kordinat" localSheetId="13">#REF!</definedName>
    <definedName name="kordinat">#REF!</definedName>
    <definedName name="kosen">#REF!</definedName>
    <definedName name="KOSONG">#REF!</definedName>
    <definedName name="KOT">#REF!</definedName>
    <definedName name="KOTA">#REF!</definedName>
    <definedName name="KOTOBARU">#REF!</definedName>
    <definedName name="kout" localSheetId="9">#REF!</definedName>
    <definedName name="kout" localSheetId="12">#REF!</definedName>
    <definedName name="kout" localSheetId="13">#REF!</definedName>
    <definedName name="kout">#REF!</definedName>
    <definedName name="koutv" localSheetId="9">#REF!</definedName>
    <definedName name="koutv" localSheetId="12">#REF!</definedName>
    <definedName name="koutv" localSheetId="13">#REF!</definedName>
    <definedName name="koutv">#REF!</definedName>
    <definedName name="kp" localSheetId="9">#REF!</definedName>
    <definedName name="kp" localSheetId="12">#REF!</definedName>
    <definedName name="kp" localSheetId="13">#REF!</definedName>
    <definedName name="kp">#REF!</definedName>
    <definedName name="kp_6">#REF!</definedName>
    <definedName name="kp1ph" localSheetId="9">#REF!</definedName>
    <definedName name="kp1ph" localSheetId="12">#REF!</definedName>
    <definedName name="kp1ph" localSheetId="13">#REF!</definedName>
    <definedName name="kp1ph">#REF!</definedName>
    <definedName name="kpa">#REF!</definedName>
    <definedName name="kpav">#REF!</definedName>
    <definedName name="KPAYUNG">#REF!</definedName>
    <definedName name="kpb">#REF!</definedName>
    <definedName name="kpb.125">#REF!</definedName>
    <definedName name="kpb.200HP">#REF!</definedName>
    <definedName name="kpb.500">#REF!</definedName>
    <definedName name="kpc">#REF!</definedName>
    <definedName name="kperancah">#REF!</definedName>
    <definedName name="kpj">#REF!</definedName>
    <definedName name="KPKN">#REF!</definedName>
    <definedName name="KPL_ANAL">#REF!</definedName>
    <definedName name="kpo" localSheetId="9">#REF!</definedName>
    <definedName name="kpo" localSheetId="12">#REF!</definedName>
    <definedName name="kpo" localSheetId="13">#REF!</definedName>
    <definedName name="kpo">#REF!</definedName>
    <definedName name="kppembongkaran">#REF!</definedName>
    <definedName name="kprblk" localSheetId="9">#REF!</definedName>
    <definedName name="kprblk" localSheetId="12">#REF!</definedName>
    <definedName name="kprblk" localSheetId="13">#REF!</definedName>
    <definedName name="kprblk">#REF!</definedName>
    <definedName name="kprblk_1">#REF!</definedName>
    <definedName name="kprppn" localSheetId="9">#REF!</definedName>
    <definedName name="kprppn" localSheetId="12">#REF!</definedName>
    <definedName name="kprppn" localSheetId="13">#REF!</definedName>
    <definedName name="kprppn">#REF!</definedName>
    <definedName name="kprreng" localSheetId="9">#REF!</definedName>
    <definedName name="kprreng" localSheetId="12">#REF!</definedName>
    <definedName name="kprreng" localSheetId="13">#REF!</definedName>
    <definedName name="kprreng">#REF!</definedName>
    <definedName name="kprusuk" localSheetId="9">#REF!</definedName>
    <definedName name="kprusuk" localSheetId="12">#REF!</definedName>
    <definedName name="kprusuk" localSheetId="13">#REF!</definedName>
    <definedName name="kprusuk">#REF!</definedName>
    <definedName name="kpsaub">#REF!</definedName>
    <definedName name="kpsp">#REF!</definedName>
    <definedName name="kpsu">#REF!</definedName>
    <definedName name="kptdll">#REF!</definedName>
    <definedName name="KPTTUKANG">#REF!</definedName>
    <definedName name="KPTUKANG">#REF!</definedName>
    <definedName name="kQ">#REF!</definedName>
    <definedName name="kr" localSheetId="9">#REF!</definedName>
    <definedName name="kr" localSheetId="12">#REF!</definedName>
    <definedName name="kr" localSheetId="13">#REF!</definedName>
    <definedName name="kr">#REF!</definedName>
    <definedName name="kra" localSheetId="9">#REF!</definedName>
    <definedName name="kra" localSheetId="12">#REF!</definedName>
    <definedName name="kra" localSheetId="13">#REF!</definedName>
    <definedName name="kra">#REF!</definedName>
    <definedName name="kran">#REF!</definedName>
    <definedName name="kran.bbk" localSheetId="9">#REF!</definedName>
    <definedName name="kran.bbk" localSheetId="12">#REF!</definedName>
    <definedName name="kran.bbk" localSheetId="13">#REF!</definedName>
    <definedName name="kran.bbk">#REF!</definedName>
    <definedName name="kran.ddg" localSheetId="9">#REF!</definedName>
    <definedName name="kran.ddg" localSheetId="12">#REF!</definedName>
    <definedName name="kran.ddg" localSheetId="13">#REF!</definedName>
    <definedName name="kran.ddg">#REF!</definedName>
    <definedName name="kran_1">#REF!</definedName>
    <definedName name="kran_air">#REF!</definedName>
    <definedName name="Kran_air__ø_3_4" localSheetId="9">#REF!</definedName>
    <definedName name="Kran_air__ø_3_4" localSheetId="12">#REF!</definedName>
    <definedName name="Kran_air__ø_3_4" localSheetId="13">#REF!</definedName>
    <definedName name="Kran_air__ø_3_4">#REF!</definedName>
    <definedName name="Kran_air_biasa">#REF!</definedName>
    <definedName name="Kran_air_handel_kit_ø_1_2" localSheetId="9">#REF!</definedName>
    <definedName name="Kran_air_handel_kit_ø_1_2" localSheetId="12">#REF!</definedName>
    <definedName name="Kran_air_handel_kit_ø_1_2" localSheetId="13">#REF!</definedName>
    <definedName name="Kran_air_handel_kit_ø_1_2">#REF!</definedName>
    <definedName name="kranair">#REF!</definedName>
    <definedName name="kranddg" localSheetId="9">#REF!</definedName>
    <definedName name="kranddg" localSheetId="12">#REF!</definedName>
    <definedName name="kranddg" localSheetId="13">#REF!</definedName>
    <definedName name="kranddg">#REF!</definedName>
    <definedName name="kranshow" localSheetId="9">#REF!</definedName>
    <definedName name="kranshow" localSheetId="12">#REF!</definedName>
    <definedName name="kranshow" localSheetId="13">#REF!</definedName>
    <definedName name="kranshow">#REF!</definedName>
    <definedName name="kranT23B13V7Ntoto" localSheetId="9">#REF!</definedName>
    <definedName name="kranT23B13V7Ntoto" localSheetId="12">#REF!</definedName>
    <definedName name="kranT23B13V7Ntoto" localSheetId="13">#REF!</definedName>
    <definedName name="kranT23B13V7Ntoto">#REF!</definedName>
    <definedName name="kranT2613" localSheetId="9">#REF!</definedName>
    <definedName name="kranT2613" localSheetId="12">#REF!</definedName>
    <definedName name="kranT2613" localSheetId="13">#REF!</definedName>
    <definedName name="kranT2613">#REF!</definedName>
    <definedName name="kranT30AR13V7N" localSheetId="9">#REF!</definedName>
    <definedName name="kranT30AR13V7N" localSheetId="12">#REF!</definedName>
    <definedName name="kranT30AR13V7N" localSheetId="13">#REF!</definedName>
    <definedName name="kranT30AR13V7N">#REF!</definedName>
    <definedName name="kranwas" localSheetId="9">#REF!</definedName>
    <definedName name="kranwas" localSheetId="12">#REF!</definedName>
    <definedName name="kranwas" localSheetId="13">#REF!</definedName>
    <definedName name="kranwas">#REF!</definedName>
    <definedName name="krazu" localSheetId="9">#REF!</definedName>
    <definedName name="krazu" localSheetId="12">#REF!</definedName>
    <definedName name="krazu" localSheetId="13">#REF!</definedName>
    <definedName name="krazu">#REF!</definedName>
    <definedName name="KRB">#REF!</definedName>
    <definedName name="Krc" localSheetId="9">#REF!</definedName>
    <definedName name="Krc" localSheetId="12">#REF!</definedName>
    <definedName name="Krc" localSheetId="13">#REF!</definedName>
    <definedName name="Krc">#REF!</definedName>
    <definedName name="krd" localSheetId="9">#REF!</definedName>
    <definedName name="krd" localSheetId="12">#REF!</definedName>
    <definedName name="krd" localSheetId="13">#REF!</definedName>
    <definedName name="krd">#REF!</definedName>
    <definedName name="KRIKIL">#REF!</definedName>
    <definedName name="krl">#REF!</definedName>
    <definedName name="krm" localSheetId="9">#REF!</definedName>
    <definedName name="krm" localSheetId="12">#REF!</definedName>
    <definedName name="krm" localSheetId="13">#REF!</definedName>
    <definedName name="krm">#REF!</definedName>
    <definedName name="KRMDDG20" localSheetId="9">#REF!</definedName>
    <definedName name="KRMDDG20" localSheetId="12">#REF!</definedName>
    <definedName name="KRMDDG20" localSheetId="13">#REF!</definedName>
    <definedName name="KRMDDG20">#REF!</definedName>
    <definedName name="KRMDDG30" localSheetId="9">#REF!</definedName>
    <definedName name="KRMDDG30" localSheetId="12">#REF!</definedName>
    <definedName name="KRMDDG30" localSheetId="13">#REF!</definedName>
    <definedName name="KRMDDG30">#REF!</definedName>
    <definedName name="krmk10">#REF!</definedName>
    <definedName name="krmk10wr">#REF!</definedName>
    <definedName name="krmk20">#REF!</definedName>
    <definedName name="krmk20wr">#REF!</definedName>
    <definedName name="krmk30">#REF!</definedName>
    <definedName name="krmk30wr">#REF!</definedName>
    <definedName name="KRMLT20" localSheetId="9">#REF!</definedName>
    <definedName name="KRMLT20" localSheetId="12">#REF!</definedName>
    <definedName name="KRMLT20" localSheetId="13">#REF!</definedName>
    <definedName name="KRMLT20">#REF!</definedName>
    <definedName name="KRMLT30" localSheetId="9">#REF!</definedName>
    <definedName name="KRMLT30" localSheetId="12">#REF!</definedName>
    <definedName name="KRMLT30" localSheetId="13">#REF!</definedName>
    <definedName name="KRMLT30">#REF!</definedName>
    <definedName name="KRMLT40" localSheetId="9">#REF!</definedName>
    <definedName name="KRMLT40" localSheetId="12">#REF!</definedName>
    <definedName name="KRMLT40" localSheetId="13">#REF!</definedName>
    <definedName name="KRMLT40">#REF!</definedName>
    <definedName name="krnkn" localSheetId="9">#REF!</definedName>
    <definedName name="krnkn" localSheetId="12">#REF!</definedName>
    <definedName name="krnkn" localSheetId="13">#REF!</definedName>
    <definedName name="krnkn">#REF!</definedName>
    <definedName name="krnwstlTX109LD" localSheetId="9">#REF!</definedName>
    <definedName name="krnwstlTX109LD" localSheetId="12">#REF!</definedName>
    <definedName name="krnwstlTX109LD" localSheetId="13">#REF!</definedName>
    <definedName name="krnwstlTX109LD">#REF!</definedName>
    <definedName name="krstn">#REF!</definedName>
    <definedName name="kruing" localSheetId="9">#REF!</definedName>
    <definedName name="kruing" localSheetId="12">#REF!</definedName>
    <definedName name="kruing" localSheetId="13">#REF!</definedName>
    <definedName name="kruing">#REF!</definedName>
    <definedName name="ks">#REF!</definedName>
    <definedName name="ks.1000">#REF!</definedName>
    <definedName name="ks57bs">#REF!</definedName>
    <definedName name="ks57kbj">#REF!</definedName>
    <definedName name="ks57km">#REF!</definedName>
    <definedName name="ks57ras">#REF!</definedName>
    <definedName name="ksadle100x25" localSheetId="9">#REF!</definedName>
    <definedName name="ksadle100x25" localSheetId="12">#REF!</definedName>
    <definedName name="ksadle100x25" localSheetId="13">#REF!</definedName>
    <definedName name="ksadle100x25">#REF!</definedName>
    <definedName name="ksadle150x25" localSheetId="9">#REF!</definedName>
    <definedName name="ksadle150x25" localSheetId="12">#REF!</definedName>
    <definedName name="ksadle150x25" localSheetId="13">#REF!</definedName>
    <definedName name="ksadle150x25">#REF!</definedName>
    <definedName name="ksadle200x50" localSheetId="9">#REF!</definedName>
    <definedName name="ksadle200x50" localSheetId="12">#REF!</definedName>
    <definedName name="ksadle200x50" localSheetId="13">#REF!</definedName>
    <definedName name="ksadle200x50">#REF!</definedName>
    <definedName name="ksk" localSheetId="9">#REF!</definedName>
    <definedName name="ksk" localSheetId="12">#REF!</definedName>
    <definedName name="ksk" localSheetId="13">#REF!</definedName>
    <definedName name="ksk">#REF!</definedName>
    <definedName name="ksl" localSheetId="9">#REF!</definedName>
    <definedName name="ksl" localSheetId="12">#REF!</definedName>
    <definedName name="ksl" localSheetId="13">#REF!</definedName>
    <definedName name="ksl">#REF!</definedName>
    <definedName name="ksp" localSheetId="9">#REF!</definedName>
    <definedName name="ksp" localSheetId="12">#REF!</definedName>
    <definedName name="ksp" localSheetId="13">#REF!</definedName>
    <definedName name="ksp">#REF!</definedName>
    <definedName name="ksr" localSheetId="9">#REF!</definedName>
    <definedName name="ksr" localSheetId="12">#REF!</definedName>
    <definedName name="ksr" localSheetId="13">#REF!</definedName>
    <definedName name="ksr">#REF!</definedName>
    <definedName name="kst" localSheetId="9">#REF!</definedName>
    <definedName name="kst" localSheetId="12">#REF!</definedName>
    <definedName name="kst" localSheetId="13">#REF!</definedName>
    <definedName name="kst">#REF!</definedName>
    <definedName name="kstam">#REF!</definedName>
    <definedName name="kstpb">#REF!</definedName>
    <definedName name="kt" localSheetId="9">#REF!</definedName>
    <definedName name="kt" localSheetId="12">#REF!</definedName>
    <definedName name="kt" localSheetId="13">#REF!</definedName>
    <definedName name="kt">#REF!</definedName>
    <definedName name="KT_BATU">#REF!</definedName>
    <definedName name="KT_BESI">#REF!</definedName>
    <definedName name="KT_KAYU">#REF!</definedName>
    <definedName name="ktanki">#REF!</definedName>
    <definedName name="ktb">#REF!</definedName>
    <definedName name="ktb_6">#REF!</definedName>
    <definedName name="KTBA">#REF!</definedName>
    <definedName name="KTBATU">#REF!</definedName>
    <definedName name="Ktbb">#REF!</definedName>
    <definedName name="KTBE">#REF!</definedName>
    <definedName name="ktbes">#REF!</definedName>
    <definedName name="ktbes_6">#REF!</definedName>
    <definedName name="KTBESI">#REF!</definedName>
    <definedName name="Ktbs">#REF!</definedName>
    <definedName name="ktbt" localSheetId="9">#REF!</definedName>
    <definedName name="ktbt" localSheetId="12">#REF!</definedName>
    <definedName name="ktbt" localSheetId="13">#REF!</definedName>
    <definedName name="ktbt">#REF!</definedName>
    <definedName name="ktc">#REF!</definedName>
    <definedName name="ktc_6">#REF!</definedName>
    <definedName name="Ktca">#REF!</definedName>
    <definedName name="KTCAT">#REF!</definedName>
    <definedName name="ktg">#REF!</definedName>
    <definedName name="KTK" localSheetId="9">#REF!</definedName>
    <definedName name="KTK" localSheetId="12">#REF!</definedName>
    <definedName name="KTK" localSheetId="14">#REF!</definedName>
    <definedName name="KTK" localSheetId="11">#REF!</definedName>
    <definedName name="KTK" localSheetId="10">#REF!</definedName>
    <definedName name="KTK" localSheetId="7">#REF!</definedName>
    <definedName name="KTK" localSheetId="8">#REF!</definedName>
    <definedName name="KTK" localSheetId="13">#REF!</definedName>
    <definedName name="ktk">#REF!</definedName>
    <definedName name="ktk.b" localSheetId="9">#REF!</definedName>
    <definedName name="ktk.b" localSheetId="12">#REF!</definedName>
    <definedName name="ktk.b" localSheetId="13">#REF!</definedName>
    <definedName name="ktk.b">#REF!</definedName>
    <definedName name="ktk.bs" localSheetId="9">#REF!</definedName>
    <definedName name="ktk.bs" localSheetId="12">#REF!</definedName>
    <definedName name="ktk.bs" localSheetId="13">#REF!</definedName>
    <definedName name="ktk.bs">#REF!</definedName>
    <definedName name="ktk.c" localSheetId="9">#REF!</definedName>
    <definedName name="ktk.c" localSheetId="12">#REF!</definedName>
    <definedName name="ktk.c" localSheetId="13">#REF!</definedName>
    <definedName name="ktk.c">#REF!</definedName>
    <definedName name="ktk.k" localSheetId="9">#REF!</definedName>
    <definedName name="ktk.k" localSheetId="12">#REF!</definedName>
    <definedName name="ktk.k" localSheetId="13">#REF!</definedName>
    <definedName name="ktk.k">#REF!</definedName>
    <definedName name="ktk.L" localSheetId="9">#REF!</definedName>
    <definedName name="ktk.L" localSheetId="12">#REF!</definedName>
    <definedName name="ktk.L" localSheetId="13">#REF!</definedName>
    <definedName name="ktk.L">#REF!</definedName>
    <definedName name="ktk.Ls" localSheetId="9">#REF!</definedName>
    <definedName name="ktk.Ls" localSheetId="12">#REF!</definedName>
    <definedName name="ktk.Ls" localSheetId="13">#REF!</definedName>
    <definedName name="ktk.Ls">#REF!</definedName>
    <definedName name="ktk_6">#REF!</definedName>
    <definedName name="KTK_BATU">#REF!</definedName>
    <definedName name="KTK_BESI">#REF!</definedName>
    <definedName name="KTK_KAYU">#REF!</definedName>
    <definedName name="KTKA">#REF!</definedName>
    <definedName name="KTKAYU">#REF!</definedName>
    <definedName name="Ktky">#REF!</definedName>
    <definedName name="ktnh">#REF!</definedName>
    <definedName name="ktpipa">#REF!</definedName>
    <definedName name="ktpm" localSheetId="9">#REF!</definedName>
    <definedName name="ktpm" localSheetId="12">#REF!</definedName>
    <definedName name="ktpm" localSheetId="13">#REF!</definedName>
    <definedName name="ktpm">#REF!</definedName>
    <definedName name="ktrailer">#REF!</definedName>
    <definedName name="ktukang">#REF!</definedName>
    <definedName name="KU">#REF!</definedName>
    <definedName name="KUAL">#REF!</definedName>
    <definedName name="KUANTITAS" localSheetId="9">#REF!</definedName>
    <definedName name="KUANTITAS" localSheetId="12">#REF!</definedName>
    <definedName name="KUANTITAS" localSheetId="14">#REF!</definedName>
    <definedName name="KUANTITAS" localSheetId="11">#REF!</definedName>
    <definedName name="KUANTITAS" localSheetId="10">#REF!</definedName>
    <definedName name="KUANTITAS" localSheetId="7">#REF!</definedName>
    <definedName name="KUANTITAS" localSheetId="8">#REF!</definedName>
    <definedName name="KUANTITAS" localSheetId="13">#REF!</definedName>
    <definedName name="KUANTITAS">#REF!</definedName>
    <definedName name="kuarsa">#REF!</definedName>
    <definedName name="KUAS">#REF!</definedName>
    <definedName name="kuas_6">#REF!</definedName>
    <definedName name="kuas2.5" localSheetId="9">#REF!</definedName>
    <definedName name="kuas2.5" localSheetId="12">#REF!</definedName>
    <definedName name="kuas2.5" localSheetId="13">#REF!</definedName>
    <definedName name="kuas2.5">#REF!</definedName>
    <definedName name="kuasrool8" localSheetId="9">#REF!</definedName>
    <definedName name="kuasrool8" localSheetId="12">#REF!</definedName>
    <definedName name="kuasrool8" localSheetId="13">#REF!</definedName>
    <definedName name="kuasrool8">#REF!</definedName>
    <definedName name="kuda2">#REF!</definedName>
    <definedName name="kudakamper">#REF!</definedName>
    <definedName name="kudakayu">#REF!</definedName>
    <definedName name="kudakls2" localSheetId="9">#REF!</definedName>
    <definedName name="kudakls2" localSheetId="12">#REF!</definedName>
    <definedName name="kudakls2" localSheetId="13">#REF!</definedName>
    <definedName name="kudakls2">#REF!</definedName>
    <definedName name="kudakru" localSheetId="9">#REF!</definedName>
    <definedName name="kudakru" localSheetId="12">#REF!</definedName>
    <definedName name="kudakru" localSheetId="13">#REF!</definedName>
    <definedName name="kudakru">#REF!</definedName>
    <definedName name="kudamedan" localSheetId="9">#REF!</definedName>
    <definedName name="kudamedan" localSheetId="12">#REF!</definedName>
    <definedName name="kudamedan" localSheetId="13">#REF!</definedName>
    <definedName name="kudamedan">#REF!</definedName>
    <definedName name="kufj">#REF!</definedName>
    <definedName name="kuk">#REF!</definedName>
    <definedName name="KULIT" localSheetId="9">#REF!</definedName>
    <definedName name="KULIT" localSheetId="12">#REF!</definedName>
    <definedName name="KULIT" localSheetId="13">#REF!</definedName>
    <definedName name="KULIT">#REF!</definedName>
    <definedName name="kunci" localSheetId="9">#REF!</definedName>
    <definedName name="kunci" localSheetId="12">#REF!</definedName>
    <definedName name="kunci" localSheetId="14">#REF!</definedName>
    <definedName name="kunci" localSheetId="11">#REF!</definedName>
    <definedName name="kunci" localSheetId="10">#REF!</definedName>
    <definedName name="kunci" localSheetId="7">#REF!</definedName>
    <definedName name="kunci" localSheetId="8">#REF!</definedName>
    <definedName name="kunci" localSheetId="13">#REF!</definedName>
    <definedName name="kunci">#REF!</definedName>
    <definedName name="kunci_1">#REF!</definedName>
    <definedName name="Kunci_tanam_2_x_putar">#REF!</definedName>
    <definedName name="kunci1">#REF!</definedName>
    <definedName name="kunci2">#REF!</definedName>
    <definedName name="kuncipnt" localSheetId="9">#REF!</definedName>
    <definedName name="kuncipnt" localSheetId="12">#REF!</definedName>
    <definedName name="kuncipnt" localSheetId="13">#REF!</definedName>
    <definedName name="kuncipnt">#REF!</definedName>
    <definedName name="kuncisedang">#REF!</definedName>
    <definedName name="KUNCITANAM" localSheetId="9">#REF!</definedName>
    <definedName name="KUNCITANAM" localSheetId="12">#REF!</definedName>
    <definedName name="KUNCITANAM" localSheetId="13">#REF!</definedName>
    <definedName name="KUNCITANAM">#REF!</definedName>
    <definedName name="kup">#REF!</definedName>
    <definedName name="kuras" localSheetId="9">#REF!</definedName>
    <definedName name="kuras" localSheetId="12">#REF!</definedName>
    <definedName name="kuras" localSheetId="13">#REF!</definedName>
    <definedName name="kuras">#REF!</definedName>
    <definedName name="kurs">#REF!</definedName>
    <definedName name="KURUG" localSheetId="9">#REF!</definedName>
    <definedName name="KURUG" localSheetId="12">#REF!</definedName>
    <definedName name="KURUG" localSheetId="13">#REF!</definedName>
    <definedName name="KURUG">#REF!</definedName>
    <definedName name="kurva">#REF!</definedName>
    <definedName name="kusen">#REF!</definedName>
    <definedName name="kusen.alum" localSheetId="9">#REF!</definedName>
    <definedName name="kusen.alum" localSheetId="12">#REF!</definedName>
    <definedName name="kusen.alum" localSheetId="13">#REF!</definedName>
    <definedName name="kusen.alum">#REF!</definedName>
    <definedName name="KUSEN__PINTU__JENDELA__ALAT_ALAT_PENGGANTUNG_DAN_CURTAIN_WALL" localSheetId="9">#REF!</definedName>
    <definedName name="KUSEN__PINTU__JENDELA__ALAT_ALAT_PENGGANTUNG_DAN_CURTAIN_WALL" localSheetId="12">#REF!</definedName>
    <definedName name="KUSEN__PINTU__JENDELA__ALAT_ALAT_PENGGANTUNG_DAN_CURTAIN_WALL" localSheetId="14">#REF!</definedName>
    <definedName name="KUSEN__PINTU__JENDELA__ALAT_ALAT_PENGGANTUNG_DAN_CURTAIN_WALL" localSheetId="11">#REF!</definedName>
    <definedName name="KUSEN__PINTU__JENDELA__ALAT_ALAT_PENGGANTUNG_DAN_CURTAIN_WALL" localSheetId="10">#REF!</definedName>
    <definedName name="KUSEN__PINTU__JENDELA__ALAT_ALAT_PENGGANTUNG_DAN_CURTAIN_WALL" localSheetId="7">#REF!</definedName>
    <definedName name="KUSEN__PINTU__JENDELA__ALAT_ALAT_PENGGANTUNG_DAN_CURTAIN_WALL" localSheetId="8">#REF!</definedName>
    <definedName name="KUSEN__PINTU__JENDELA__ALAT_ALAT_PENGGANTUNG_DAN_CURTAIN_WALL" localSheetId="13">#REF!</definedName>
    <definedName name="KUSEN__PINTU__JENDELA__ALAT_ALAT_PENGGANTUNG_DAN_CURTAIN_WALL">#REF!</definedName>
    <definedName name="KUSEN__PINTU__JENDELA__ALAT_ALAT_PENGGANTUNG_DAN_CURTAIN_WALL_2" localSheetId="9">#REF!</definedName>
    <definedName name="KUSEN__PINTU__JENDELA__ALAT_ALAT_PENGGANTUNG_DAN_CURTAIN_WALL_2" localSheetId="12">#REF!</definedName>
    <definedName name="KUSEN__PINTU__JENDELA__ALAT_ALAT_PENGGANTUNG_DAN_CURTAIN_WALL_2" localSheetId="13">#REF!</definedName>
    <definedName name="KUSEN__PINTU__JENDELA__ALAT_ALAT_PENGGANTUNG_DAN_CURTAIN_WALL_2">#REF!</definedName>
    <definedName name="KUSEN__PINTU__JENDELA__ALAT_ALAT_PENGGANTUNG_DAN_CURTAIN_WALL_3" localSheetId="9">#REF!</definedName>
    <definedName name="KUSEN__PINTU__JENDELA__ALAT_ALAT_PENGGANTUNG_DAN_CURTAIN_WALL_3" localSheetId="12">#REF!</definedName>
    <definedName name="KUSEN__PINTU__JENDELA__ALAT_ALAT_PENGGANTUNG_DAN_CURTAIN_WALL_3" localSheetId="13">#REF!</definedName>
    <definedName name="KUSEN__PINTU__JENDELA__ALAT_ALAT_PENGGANTUNG_DAN_CURTAIN_WALL_3">#REF!</definedName>
    <definedName name="KUSEN__PINTU__JENDELA__ALAT_ALAT_PENGGANTUNG_DAN_CURTAIN_WALL_5" localSheetId="9">#REF!</definedName>
    <definedName name="KUSEN__PINTU__JENDELA__ALAT_ALAT_PENGGANTUNG_DAN_CURTAIN_WALL_5" localSheetId="12">#REF!</definedName>
    <definedName name="KUSEN__PINTU__JENDELA__ALAT_ALAT_PENGGANTUNG_DAN_CURTAIN_WALL_5" localSheetId="13">#REF!</definedName>
    <definedName name="KUSEN__PINTU__JENDELA__ALAT_ALAT_PENGGANTUNG_DAN_CURTAIN_WALL_5">#REF!</definedName>
    <definedName name="KUSEN_A" localSheetId="9">#REF!</definedName>
    <definedName name="KUSEN_A" localSheetId="12">#REF!</definedName>
    <definedName name="KUSEN_A" localSheetId="13">#REF!</definedName>
    <definedName name="KUSEN_A">#REF!</definedName>
    <definedName name="kusen_aluminium" localSheetId="9">#REF!</definedName>
    <definedName name="kusen_aluminium" localSheetId="12">#REF!</definedName>
    <definedName name="kusen_aluminium" localSheetId="13">#REF!</definedName>
    <definedName name="kusen_aluminium">#REF!</definedName>
    <definedName name="KUSEN_B" localSheetId="9">#REF!</definedName>
    <definedName name="KUSEN_B" localSheetId="12">#REF!</definedName>
    <definedName name="KUSEN_B" localSheetId="13">#REF!</definedName>
    <definedName name="KUSEN_B">#REF!</definedName>
    <definedName name="KUSEN_BASE" localSheetId="9">#REF!</definedName>
    <definedName name="KUSEN_BASE" localSheetId="12">#REF!</definedName>
    <definedName name="KUSEN_BASE" localSheetId="13">#REF!</definedName>
    <definedName name="KUSEN_BASE">#REF!</definedName>
    <definedName name="KUSEN_C" localSheetId="9">#REF!</definedName>
    <definedName name="KUSEN_C" localSheetId="12">#REF!</definedName>
    <definedName name="KUSEN_C" localSheetId="13">#REF!</definedName>
    <definedName name="KUSEN_C">#REF!</definedName>
    <definedName name="kusenal">#REF!</definedName>
    <definedName name="kusenkamper">#REF!</definedName>
    <definedName name="kusenkayu">#REF!</definedName>
    <definedName name="kusenkls2" localSheetId="9">#REF!</definedName>
    <definedName name="kusenkls2" localSheetId="12">#REF!</definedName>
    <definedName name="kusenkls2" localSheetId="13">#REF!</definedName>
    <definedName name="kusenkls2">#REF!</definedName>
    <definedName name="kusenpintu1" localSheetId="9">#REF!</definedName>
    <definedName name="kusenpintu1" localSheetId="12">#REF!</definedName>
    <definedName name="kusenpintu1" localSheetId="13">#REF!</definedName>
    <definedName name="kusenpintu1">#REF!</definedName>
    <definedName name="kusensamar" localSheetId="9">#REF!</definedName>
    <definedName name="kusensamar" localSheetId="12">#REF!</definedName>
    <definedName name="kusensamar" localSheetId="13">#REF!</definedName>
    <definedName name="kusensamar">#REF!</definedName>
    <definedName name="kutamanis" localSheetId="9">#REF!</definedName>
    <definedName name="kutamanis" localSheetId="12">#REF!</definedName>
    <definedName name="kutamanis" localSheetId="13">#REF!</definedName>
    <definedName name="kutamanis">#REF!</definedName>
    <definedName name="kutp" localSheetId="9">#REF!</definedName>
    <definedName name="kutp" localSheetId="12">#REF!</definedName>
    <definedName name="kutp" localSheetId="13">#REF!</definedName>
    <definedName name="kutp">#REF!</definedName>
    <definedName name="kvc" localSheetId="9">#REF!</definedName>
    <definedName name="kvc" localSheetId="12">#REF!</definedName>
    <definedName name="kvc" localSheetId="13">#REF!</definedName>
    <definedName name="kvc">#REF!</definedName>
    <definedName name="kwarsa">#REF!</definedName>
    <definedName name="kwas">#REF!</definedName>
    <definedName name="kwas3">#REF!</definedName>
    <definedName name="kwbtn">#REF!</definedName>
    <definedName name="kwdr">#REF!</definedName>
    <definedName name="kwh1st" localSheetId="9">#REF!</definedName>
    <definedName name="kwh1st" localSheetId="12">#REF!</definedName>
    <definedName name="kwh1st" localSheetId="13">#REF!</definedName>
    <definedName name="kwh1st">#REF!</definedName>
    <definedName name="kwh3st" localSheetId="9">#REF!</definedName>
    <definedName name="kwh3st" localSheetId="12">#REF!</definedName>
    <definedName name="kwh3st" localSheetId="13">#REF!</definedName>
    <definedName name="kwh3st">#REF!</definedName>
    <definedName name="kwharm">#REF!</definedName>
    <definedName name="KwhMeter" localSheetId="9">#REF!</definedName>
    <definedName name="KwhMeter" localSheetId="12">#REF!</definedName>
    <definedName name="KwhMeter" localSheetId="13">#REF!</definedName>
    <definedName name="KwhMeter">#REF!</definedName>
    <definedName name="KwhMeter3P" localSheetId="9">#REF!</definedName>
    <definedName name="KwhMeter3P" localSheetId="12">#REF!</definedName>
    <definedName name="KwhMeter3P" localSheetId="13">#REF!</definedName>
    <definedName name="KwhMeter3P">#REF!</definedName>
    <definedName name="kwl.80hp">#REF!</definedName>
    <definedName name="kwp.5">#REF!</definedName>
    <definedName name="KWST">#REF!</definedName>
    <definedName name="kwt.60hp">#REF!</definedName>
    <definedName name="KWT_GALVANIS" localSheetId="9">#REF!</definedName>
    <definedName name="KWT_GALVANIS" localSheetId="12">#REF!</definedName>
    <definedName name="KWT_GALVANIS" localSheetId="13">#REF!</definedName>
    <definedName name="KWT_GALVANIS">#REF!</definedName>
    <definedName name="kwtbtn">#REF!</definedName>
    <definedName name="kwtbton" localSheetId="9">#REF!</definedName>
    <definedName name="kwtbton" localSheetId="12">#REF!</definedName>
    <definedName name="kwtbton" localSheetId="13">#REF!</definedName>
    <definedName name="kwtbton">#REF!</definedName>
    <definedName name="ky" localSheetId="9">#REF!</definedName>
    <definedName name="ky" localSheetId="12">#REF!</definedName>
    <definedName name="ky" localSheetId="14">#REF!</definedName>
    <definedName name="ky" localSheetId="11">#REF!</definedName>
    <definedName name="ky" localSheetId="10">#REF!</definedName>
    <definedName name="ky" localSheetId="7">#REF!</definedName>
    <definedName name="ky" localSheetId="8">#REF!</definedName>
    <definedName name="ky" localSheetId="13">#REF!</definedName>
    <definedName name="ky">#REF!</definedName>
    <definedName name="Ky.Kamper_blk">#REF!</definedName>
    <definedName name="ky_2" localSheetId="9">#REF!</definedName>
    <definedName name="ky_2" localSheetId="12">#REF!</definedName>
    <definedName name="ky_2" localSheetId="13">#REF!</definedName>
    <definedName name="ky_2">#REF!</definedName>
    <definedName name="ky_3" localSheetId="9">#REF!</definedName>
    <definedName name="ky_3" localSheetId="12">#REF!</definedName>
    <definedName name="ky_3" localSheetId="13">#REF!</definedName>
    <definedName name="ky_3">#REF!</definedName>
    <definedName name="KYB">#REF!</definedName>
    <definedName name="kygelam" localSheetId="9">#REF!</definedName>
    <definedName name="kygelam" localSheetId="12">#REF!</definedName>
    <definedName name="kygelam" localSheetId="13">#REF!</definedName>
    <definedName name="kygelam">#REF!</definedName>
    <definedName name="KYK">#REF!</definedName>
    <definedName name="kyklasii35">#REF!</definedName>
    <definedName name="Kytrt">#REF!</definedName>
    <definedName name="kyuborneo" localSheetId="9">#REF!</definedName>
    <definedName name="kyuborneo" localSheetId="12">#REF!</definedName>
    <definedName name="kyuborneo" localSheetId="13">#REF!</definedName>
    <definedName name="kyuborneo">#REF!</definedName>
    <definedName name="kyukmper">#REF!</definedName>
    <definedName name="kz">#REF!</definedName>
    <definedName name="kz_6">#REF!</definedName>
    <definedName name="KZS">#REF!</definedName>
    <definedName name="l">#REF!</definedName>
    <definedName name="l.061" localSheetId="9">#REF!</definedName>
    <definedName name="l.061" localSheetId="12">#REF!</definedName>
    <definedName name="l.061" localSheetId="13">#REF!</definedName>
    <definedName name="l.061">#REF!</definedName>
    <definedName name="l.073" localSheetId="9">#REF!</definedName>
    <definedName name="l.073" localSheetId="12">#REF!</definedName>
    <definedName name="l.073" localSheetId="13">#REF!</definedName>
    <definedName name="l.073">#REF!</definedName>
    <definedName name="l.079" localSheetId="9">#REF!</definedName>
    <definedName name="l.079" localSheetId="12">#REF!</definedName>
    <definedName name="l.079" localSheetId="13">#REF!</definedName>
    <definedName name="l.079">#REF!</definedName>
    <definedName name="l.081" localSheetId="9">#REF!</definedName>
    <definedName name="l.081" localSheetId="12">#REF!</definedName>
    <definedName name="l.081" localSheetId="13">#REF!</definedName>
    <definedName name="l.081">#REF!</definedName>
    <definedName name="l.082" localSheetId="9">#REF!</definedName>
    <definedName name="l.082" localSheetId="12">#REF!</definedName>
    <definedName name="l.082" localSheetId="13">#REF!</definedName>
    <definedName name="l.082">#REF!</definedName>
    <definedName name="l.089" localSheetId="9">#REF!</definedName>
    <definedName name="l.089" localSheetId="12">#REF!</definedName>
    <definedName name="l.089" localSheetId="13">#REF!</definedName>
    <definedName name="l.089">#REF!</definedName>
    <definedName name="l.091" localSheetId="9">#REF!</definedName>
    <definedName name="l.091" localSheetId="12">#REF!</definedName>
    <definedName name="l.091" localSheetId="13">#REF!</definedName>
    <definedName name="l.091">#REF!</definedName>
    <definedName name="l.099" localSheetId="9">#REF!</definedName>
    <definedName name="l.099" localSheetId="12">#REF!</definedName>
    <definedName name="l.099" localSheetId="13">#REF!</definedName>
    <definedName name="l.099">#REF!</definedName>
    <definedName name="L.1" localSheetId="9">#REF!</definedName>
    <definedName name="L.1" localSheetId="12">#REF!</definedName>
    <definedName name="L.1" localSheetId="13">#REF!</definedName>
    <definedName name="L.1">#REF!</definedName>
    <definedName name="l.101" localSheetId="9">#REF!</definedName>
    <definedName name="l.101" localSheetId="12">#REF!</definedName>
    <definedName name="l.101" localSheetId="13">#REF!</definedName>
    <definedName name="l.101">#REF!</definedName>
    <definedName name="l.103" localSheetId="9">#REF!</definedName>
    <definedName name="l.103" localSheetId="12">#REF!</definedName>
    <definedName name="l.103" localSheetId="13">#REF!</definedName>
    <definedName name="l.103">#REF!</definedName>
    <definedName name="l.106" localSheetId="9">#REF!</definedName>
    <definedName name="l.106" localSheetId="12">#REF!</definedName>
    <definedName name="l.106" localSheetId="13">#REF!</definedName>
    <definedName name="l.106">#REF!</definedName>
    <definedName name="L.amp">#REF!</definedName>
    <definedName name="L.bc">#REF!</definedName>
    <definedName name="l.ptr">#REF!</definedName>
    <definedName name="L.SARI">#REF!</definedName>
    <definedName name="l.td">#REF!</definedName>
    <definedName name="l.vr">#REF!</definedName>
    <definedName name="l.xl40" localSheetId="9">#REF!</definedName>
    <definedName name="l.xl40" localSheetId="12">#REF!</definedName>
    <definedName name="l.xl40" localSheetId="13">#REF!</definedName>
    <definedName name="l.xl40">#REF!</definedName>
    <definedName name="l_2" localSheetId="9">#REF!</definedName>
    <definedName name="l_2" localSheetId="12">#REF!</definedName>
    <definedName name="l_2" localSheetId="13">#REF!</definedName>
    <definedName name="l_2">#REF!</definedName>
    <definedName name="L_A" localSheetId="9">#REF!</definedName>
    <definedName name="L_A" localSheetId="12">#REF!</definedName>
    <definedName name="L_A" localSheetId="13">#REF!</definedName>
    <definedName name="L_A">#REF!</definedName>
    <definedName name="L_B" localSheetId="9">#REF!</definedName>
    <definedName name="L_B" localSheetId="12">#REF!</definedName>
    <definedName name="L_B" localSheetId="13">#REF!</definedName>
    <definedName name="L_B">#REF!</definedName>
    <definedName name="L_BASE" localSheetId="9">#REF!</definedName>
    <definedName name="L_BASE" localSheetId="12">#REF!</definedName>
    <definedName name="L_BASE" localSheetId="13">#REF!</definedName>
    <definedName name="L_BASE">#REF!</definedName>
    <definedName name="L_bowh_ø_2___maspion_D" localSheetId="9">#REF!</definedName>
    <definedName name="L_bowh_ø_2___maspion_D" localSheetId="12">#REF!</definedName>
    <definedName name="L_bowh_ø_2___maspion_D" localSheetId="13">#REF!</definedName>
    <definedName name="L_bowh_ø_2___maspion_D">#REF!</definedName>
    <definedName name="L_bowh_ø_4___maspion_D" localSheetId="9">#REF!</definedName>
    <definedName name="L_bowh_ø_4___maspion_D" localSheetId="12">#REF!</definedName>
    <definedName name="L_bowh_ø_4___maspion_D" localSheetId="13">#REF!</definedName>
    <definedName name="L_bowh_ø_4___maspion_D">#REF!</definedName>
    <definedName name="L_C" localSheetId="9">#REF!</definedName>
    <definedName name="L_C" localSheetId="12">#REF!</definedName>
    <definedName name="L_C" localSheetId="13">#REF!</definedName>
    <definedName name="L_C">#REF!</definedName>
    <definedName name="L01_">#REF!</definedName>
    <definedName name="l1ti50" localSheetId="9">#REF!</definedName>
    <definedName name="l1ti50" localSheetId="12">#REF!</definedName>
    <definedName name="l1ti50" localSheetId="13">#REF!</definedName>
    <definedName name="l1ti50">#REF!</definedName>
    <definedName name="l1ti60" localSheetId="9">#REF!</definedName>
    <definedName name="l1ti60" localSheetId="12">#REF!</definedName>
    <definedName name="l1ti60" localSheetId="13">#REF!</definedName>
    <definedName name="l1ti60">#REF!</definedName>
    <definedName name="l3l100" localSheetId="9">#REF!</definedName>
    <definedName name="l3l100" localSheetId="12">#REF!</definedName>
    <definedName name="l3l100" localSheetId="13">#REF!</definedName>
    <definedName name="l3l100">#REF!</definedName>
    <definedName name="l3l50" localSheetId="9">#REF!</definedName>
    <definedName name="l3l50" localSheetId="12">#REF!</definedName>
    <definedName name="l3l50" localSheetId="13">#REF!</definedName>
    <definedName name="l3l50">#REF!</definedName>
    <definedName name="l3l60" localSheetId="9">#REF!</definedName>
    <definedName name="l3l60" localSheetId="12">#REF!</definedName>
    <definedName name="l3l60" localSheetId="13">#REF!</definedName>
    <definedName name="l3l60">#REF!</definedName>
    <definedName name="l3l70" localSheetId="9">#REF!</definedName>
    <definedName name="l3l70" localSheetId="12">#REF!</definedName>
    <definedName name="l3l70" localSheetId="13">#REF!</definedName>
    <definedName name="l3l70">#REF!</definedName>
    <definedName name="l3l80" localSheetId="9">#REF!</definedName>
    <definedName name="l3l80" localSheetId="12">#REF!</definedName>
    <definedName name="l3l80" localSheetId="13">#REF!</definedName>
    <definedName name="l3l80">#REF!</definedName>
    <definedName name="l3ld100" localSheetId="9">#REF!</definedName>
    <definedName name="l3ld100" localSheetId="12">#REF!</definedName>
    <definedName name="l3ld100" localSheetId="13">#REF!</definedName>
    <definedName name="l3ld100">#REF!</definedName>
    <definedName name="l3ld50" localSheetId="9">#REF!</definedName>
    <definedName name="l3ld50" localSheetId="12">#REF!</definedName>
    <definedName name="l3ld50" localSheetId="13">#REF!</definedName>
    <definedName name="l3ld50">#REF!</definedName>
    <definedName name="l3ld60" localSheetId="9">#REF!</definedName>
    <definedName name="l3ld60" localSheetId="12">#REF!</definedName>
    <definedName name="l3ld60" localSheetId="13">#REF!</definedName>
    <definedName name="l3ld60">#REF!</definedName>
    <definedName name="l3ld70" localSheetId="9">#REF!</definedName>
    <definedName name="l3ld70" localSheetId="12">#REF!</definedName>
    <definedName name="l3ld70" localSheetId="13">#REF!</definedName>
    <definedName name="l3ld70">#REF!</definedName>
    <definedName name="l3ld80" localSheetId="9">#REF!</definedName>
    <definedName name="l3ld80" localSheetId="12">#REF!</definedName>
    <definedName name="l3ld80" localSheetId="13">#REF!</definedName>
    <definedName name="l3ld80">#REF!</definedName>
    <definedName name="l3ti50" localSheetId="9">#REF!</definedName>
    <definedName name="l3ti50" localSheetId="12">#REF!</definedName>
    <definedName name="l3ti50" localSheetId="13">#REF!</definedName>
    <definedName name="l3ti50">#REF!</definedName>
    <definedName name="l3ti60" localSheetId="9">#REF!</definedName>
    <definedName name="l3ti60" localSheetId="12">#REF!</definedName>
    <definedName name="l3ti60" localSheetId="13">#REF!</definedName>
    <definedName name="l3ti60">#REF!</definedName>
    <definedName name="l3ti80" localSheetId="9">#REF!</definedName>
    <definedName name="l3ti80" localSheetId="12">#REF!</definedName>
    <definedName name="l3ti80" localSheetId="13">#REF!</definedName>
    <definedName name="l3ti80">#REF!</definedName>
    <definedName name="l3tisf50" localSheetId="9">#REF!</definedName>
    <definedName name="l3tisf50" localSheetId="12">#REF!</definedName>
    <definedName name="l3tisf50" localSheetId="13">#REF!</definedName>
    <definedName name="l3tisf50">#REF!</definedName>
    <definedName name="l3tisf60" localSheetId="9">#REF!</definedName>
    <definedName name="l3tisf60" localSheetId="12">#REF!</definedName>
    <definedName name="l3tisf60" localSheetId="13">#REF!</definedName>
    <definedName name="l3tisf60">#REF!</definedName>
    <definedName name="L90GIP100" localSheetId="9">#REF!</definedName>
    <definedName name="L90GIP100" localSheetId="12">#REF!</definedName>
    <definedName name="L90GIP100" localSheetId="13">#REF!</definedName>
    <definedName name="L90GIP100">#REF!</definedName>
    <definedName name="L90GIP125" localSheetId="9">#REF!</definedName>
    <definedName name="L90GIP125" localSheetId="12">#REF!</definedName>
    <definedName name="L90GIP125" localSheetId="13">#REF!</definedName>
    <definedName name="L90GIP125">#REF!</definedName>
    <definedName name="L90GIP15" localSheetId="9">#REF!</definedName>
    <definedName name="L90GIP15" localSheetId="12">#REF!</definedName>
    <definedName name="L90GIP15" localSheetId="13">#REF!</definedName>
    <definedName name="L90GIP15">#REF!</definedName>
    <definedName name="L90GIP150" localSheetId="9">#REF!</definedName>
    <definedName name="L90GIP150" localSheetId="12">#REF!</definedName>
    <definedName name="L90GIP150" localSheetId="13">#REF!</definedName>
    <definedName name="L90GIP150">#REF!</definedName>
    <definedName name="L90GIP20" localSheetId="9">#REF!</definedName>
    <definedName name="L90GIP20" localSheetId="12">#REF!</definedName>
    <definedName name="L90GIP20" localSheetId="13">#REF!</definedName>
    <definedName name="L90GIP20">#REF!</definedName>
    <definedName name="L90GIP200" localSheetId="9">#REF!</definedName>
    <definedName name="L90GIP200" localSheetId="12">#REF!</definedName>
    <definedName name="L90GIP200" localSheetId="13">#REF!</definedName>
    <definedName name="L90GIP200">#REF!</definedName>
    <definedName name="L90GIP25" localSheetId="9">#REF!</definedName>
    <definedName name="L90GIP25" localSheetId="12">#REF!</definedName>
    <definedName name="L90GIP25" localSheetId="13">#REF!</definedName>
    <definedName name="L90GIP25">#REF!</definedName>
    <definedName name="L90GIP250" localSheetId="9">#REF!</definedName>
    <definedName name="L90GIP250" localSheetId="12">#REF!</definedName>
    <definedName name="L90GIP250" localSheetId="13">#REF!</definedName>
    <definedName name="L90GIP250">#REF!</definedName>
    <definedName name="L90GIP300" localSheetId="9">#REF!</definedName>
    <definedName name="L90GIP300" localSheetId="12">#REF!</definedName>
    <definedName name="L90GIP300" localSheetId="13">#REF!</definedName>
    <definedName name="L90GIP300">#REF!</definedName>
    <definedName name="L90GIP32" localSheetId="9">#REF!</definedName>
    <definedName name="L90GIP32" localSheetId="12">#REF!</definedName>
    <definedName name="L90GIP32" localSheetId="13">#REF!</definedName>
    <definedName name="L90GIP32">#REF!</definedName>
    <definedName name="L90GIP350" localSheetId="9">#REF!</definedName>
    <definedName name="L90GIP350" localSheetId="12">#REF!</definedName>
    <definedName name="L90GIP350" localSheetId="13">#REF!</definedName>
    <definedName name="L90GIP350">#REF!</definedName>
    <definedName name="L90GIP40" localSheetId="9">#REF!</definedName>
    <definedName name="L90GIP40" localSheetId="12">#REF!</definedName>
    <definedName name="L90GIP40" localSheetId="13">#REF!</definedName>
    <definedName name="L90GIP40">#REF!</definedName>
    <definedName name="L90GIP400" localSheetId="9">#REF!</definedName>
    <definedName name="L90GIP400" localSheetId="12">#REF!</definedName>
    <definedName name="L90GIP400" localSheetId="13">#REF!</definedName>
    <definedName name="L90GIP400">#REF!</definedName>
    <definedName name="L90GIP50" localSheetId="9">#REF!</definedName>
    <definedName name="L90GIP50" localSheetId="12">#REF!</definedName>
    <definedName name="L90GIP50" localSheetId="13">#REF!</definedName>
    <definedName name="L90GIP50">#REF!</definedName>
    <definedName name="L90GIP65" localSheetId="9">#REF!</definedName>
    <definedName name="L90GIP65" localSheetId="12">#REF!</definedName>
    <definedName name="L90GIP65" localSheetId="13">#REF!</definedName>
    <definedName name="L90GIP65">#REF!</definedName>
    <definedName name="L90GIP80" localSheetId="9">#REF!</definedName>
    <definedName name="L90GIP80" localSheetId="12">#REF!</definedName>
    <definedName name="L90GIP80" localSheetId="13">#REF!</definedName>
    <definedName name="L90GIP80">#REF!</definedName>
    <definedName name="LA1_KN02" localSheetId="9">#REF!</definedName>
    <definedName name="LA1_KN02" localSheetId="12">#REF!</definedName>
    <definedName name="LA1_KN02" localSheetId="13">#REF!</definedName>
    <definedName name="LA1_KN02">#REF!</definedName>
    <definedName name="LA1_KN04" localSheetId="9">#REF!</definedName>
    <definedName name="LA1_KN04" localSheetId="12">#REF!</definedName>
    <definedName name="LA1_KN04" localSheetId="13">#REF!</definedName>
    <definedName name="LA1_KN04">#REF!</definedName>
    <definedName name="LA1_KN11" localSheetId="9">#REF!</definedName>
    <definedName name="LA1_KN11" localSheetId="12">#REF!</definedName>
    <definedName name="LA1_KN11" localSheetId="13">#REF!</definedName>
    <definedName name="LA1_KN11">#REF!</definedName>
    <definedName name="LA1_KN13" localSheetId="9">#REF!</definedName>
    <definedName name="LA1_KN13" localSheetId="12">#REF!</definedName>
    <definedName name="LA1_KN13" localSheetId="13">#REF!</definedName>
    <definedName name="LA1_KN13">#REF!</definedName>
    <definedName name="LA1_KN20" localSheetId="9">#REF!</definedName>
    <definedName name="LA1_KN20" localSheetId="12">#REF!</definedName>
    <definedName name="LA1_KN20" localSheetId="13">#REF!</definedName>
    <definedName name="LA1_KN20">#REF!</definedName>
    <definedName name="LA1_KN22" localSheetId="9">#REF!</definedName>
    <definedName name="LA1_KN22" localSheetId="12">#REF!</definedName>
    <definedName name="LA1_KN22" localSheetId="13">#REF!</definedName>
    <definedName name="LA1_KN22">#REF!</definedName>
    <definedName name="LA1_KN31" localSheetId="9">#REF!</definedName>
    <definedName name="LA1_KN31" localSheetId="12">#REF!</definedName>
    <definedName name="LA1_KN31" localSheetId="13">#REF!</definedName>
    <definedName name="LA1_KN31">#REF!</definedName>
    <definedName name="LA1_KN40" localSheetId="9">#REF!</definedName>
    <definedName name="LA1_KN40" localSheetId="12">#REF!</definedName>
    <definedName name="LA1_KN40" localSheetId="13">#REF!</definedName>
    <definedName name="LA1_KN40">#REF!</definedName>
    <definedName name="LA1_N02" localSheetId="9">#REF!</definedName>
    <definedName name="LA1_N02" localSheetId="12">#REF!</definedName>
    <definedName name="LA1_N02" localSheetId="13">#REF!</definedName>
    <definedName name="LA1_N02">#REF!</definedName>
    <definedName name="LA1_N11" localSheetId="9">#REF!</definedName>
    <definedName name="LA1_N11" localSheetId="12">#REF!</definedName>
    <definedName name="LA1_N11" localSheetId="13">#REF!</definedName>
    <definedName name="LA1_N11">#REF!</definedName>
    <definedName name="LA1_N20" localSheetId="9">#REF!</definedName>
    <definedName name="LA1_N20" localSheetId="12">#REF!</definedName>
    <definedName name="LA1_N20" localSheetId="13">#REF!</definedName>
    <definedName name="LA1_N20">#REF!</definedName>
    <definedName name="laba">#REF!</definedName>
    <definedName name="labforag" localSheetId="9">#REF!</definedName>
    <definedName name="labforag" localSheetId="12">#REF!</definedName>
    <definedName name="labforag" localSheetId="13">#REF!</definedName>
    <definedName name="labforag">#REF!</definedName>
    <definedName name="labmacro" localSheetId="9">#REF!</definedName>
    <definedName name="labmacro" localSheetId="12">#REF!</definedName>
    <definedName name="labmacro" localSheetId="13">#REF!</definedName>
    <definedName name="labmacro">#REF!</definedName>
    <definedName name="labmilk" localSheetId="9">#REF!</definedName>
    <definedName name="labmilk" localSheetId="12">#REF!</definedName>
    <definedName name="labmilk" localSheetId="13">#REF!</definedName>
    <definedName name="labmilk">#REF!</definedName>
    <definedName name="labnutri" localSheetId="9">#REF!</definedName>
    <definedName name="labnutri" localSheetId="12">#REF!</definedName>
    <definedName name="labnutri" localSheetId="13">#REF!</definedName>
    <definedName name="labnutri">#REF!</definedName>
    <definedName name="LABO" localSheetId="9">#REF!</definedName>
    <definedName name="LABO" localSheetId="12">#REF!</definedName>
    <definedName name="LABO" localSheetId="13">#REF!</definedName>
    <definedName name="LABO">#REF!</definedName>
    <definedName name="LABOUR_CAMP" localSheetId="9">#REF!</definedName>
    <definedName name="LABOUR_CAMP" localSheetId="12">#REF!</definedName>
    <definedName name="LABOUR_CAMP" localSheetId="13">#REF!</definedName>
    <definedName name="LABOUR_CAMP">#REF!</definedName>
    <definedName name="labtekno" localSheetId="9">#REF!</definedName>
    <definedName name="labtekno" localSheetId="12">#REF!</definedName>
    <definedName name="labtekno" localSheetId="13">#REF!</definedName>
    <definedName name="labtekno">#REF!</definedName>
    <definedName name="Lacak" localSheetId="9">#REF!</definedName>
    <definedName name="Lacak" localSheetId="12">#REF!</definedName>
    <definedName name="Lacak" localSheetId="13">#REF!</definedName>
    <definedName name="Lacak">#REF!</definedName>
    <definedName name="LAD_C22" localSheetId="9">#REF!</definedName>
    <definedName name="LAD_C22" localSheetId="12">#REF!</definedName>
    <definedName name="LAD_C22" localSheetId="13">#REF!</definedName>
    <definedName name="LAD_C22">#REF!</definedName>
    <definedName name="LAD_N04" localSheetId="9">#REF!</definedName>
    <definedName name="LAD_N04" localSheetId="12">#REF!</definedName>
    <definedName name="LAD_N04" localSheetId="13">#REF!</definedName>
    <definedName name="LAD_N04">#REF!</definedName>
    <definedName name="LAD_N13" localSheetId="9">#REF!</definedName>
    <definedName name="LAD_N13" localSheetId="12">#REF!</definedName>
    <definedName name="LAD_N13" localSheetId="13">#REF!</definedName>
    <definedName name="LAD_N13">#REF!</definedName>
    <definedName name="LAD_N31" localSheetId="9">#REF!</definedName>
    <definedName name="LAD_N31" localSheetId="12">#REF!</definedName>
    <definedName name="LAD_N31" localSheetId="13">#REF!</definedName>
    <definedName name="LAD_N31">#REF!</definedName>
    <definedName name="LAD_N40" localSheetId="9">#REF!</definedName>
    <definedName name="LAD_N40" localSheetId="12">#REF!</definedName>
    <definedName name="LAD_N40" localSheetId="13">#REF!</definedName>
    <definedName name="LAD_N40">#REF!</definedName>
    <definedName name="LAD_R0" localSheetId="9">#REF!</definedName>
    <definedName name="LAD_R0" localSheetId="12">#REF!</definedName>
    <definedName name="LAD_R0" localSheetId="13">#REF!</definedName>
    <definedName name="LAD_R0">#REF!</definedName>
    <definedName name="LAD_R2" localSheetId="9">#REF!</definedName>
    <definedName name="LAD_R2" localSheetId="12">#REF!</definedName>
    <definedName name="LAD_R2" localSheetId="13">#REF!</definedName>
    <definedName name="LAD_R2">#REF!</definedName>
    <definedName name="LAD_R4" localSheetId="9">#REF!</definedName>
    <definedName name="LAD_R4" localSheetId="12">#REF!</definedName>
    <definedName name="LAD_R4" localSheetId="13">#REF!</definedName>
    <definedName name="LAD_R4">#REF!</definedName>
    <definedName name="LAD_S2" localSheetId="9">#REF!</definedName>
    <definedName name="LAD_S2" localSheetId="12">#REF!</definedName>
    <definedName name="LAD_S2" localSheetId="13">#REF!</definedName>
    <definedName name="LAD_S2">#REF!</definedName>
    <definedName name="LAD_T0" localSheetId="9">#REF!</definedName>
    <definedName name="LAD_T0" localSheetId="12">#REF!</definedName>
    <definedName name="LAD_T0" localSheetId="13">#REF!</definedName>
    <definedName name="LAD_T0">#REF!</definedName>
    <definedName name="LAD_T2" localSheetId="9">#REF!</definedName>
    <definedName name="LAD_T2" localSheetId="12">#REF!</definedName>
    <definedName name="LAD_T2" localSheetId="13">#REF!</definedName>
    <definedName name="LAD_T2">#REF!</definedName>
    <definedName name="LAD_T4" localSheetId="9">#REF!</definedName>
    <definedName name="LAD_T4" localSheetId="12">#REF!</definedName>
    <definedName name="LAD_T4" localSheetId="13">#REF!</definedName>
    <definedName name="LAD_T4">#REF!</definedName>
    <definedName name="lad200x100" localSheetId="9">#REF!</definedName>
    <definedName name="lad200x100" localSheetId="12">#REF!</definedName>
    <definedName name="lad200x100" localSheetId="13">#REF!</definedName>
    <definedName name="lad200x100">#REF!</definedName>
    <definedName name="lad300x100" localSheetId="9">#REF!</definedName>
    <definedName name="lad300x100" localSheetId="12">#REF!</definedName>
    <definedName name="lad300x100" localSheetId="13">#REF!</definedName>
    <definedName name="lad300x100">#REF!</definedName>
    <definedName name="lad400x100" localSheetId="9">#REF!</definedName>
    <definedName name="lad400x100" localSheetId="12">#REF!</definedName>
    <definedName name="lad400x100" localSheetId="13">#REF!</definedName>
    <definedName name="lad400x100">#REF!</definedName>
    <definedName name="lad500x100" localSheetId="9">#REF!</definedName>
    <definedName name="lad500x100" localSheetId="12">#REF!</definedName>
    <definedName name="lad500x100" localSheetId="13">#REF!</definedName>
    <definedName name="lad500x100">#REF!</definedName>
    <definedName name="Lain" localSheetId="9">#REF!</definedName>
    <definedName name="Lain" localSheetId="12">#REF!</definedName>
    <definedName name="Lain" localSheetId="13">#REF!</definedName>
    <definedName name="Lain">#REF!</definedName>
    <definedName name="LAIN_LAIN">#REF!</definedName>
    <definedName name="LAINLAIN" localSheetId="9">#REF!</definedName>
    <definedName name="LAINLAIN" localSheetId="12">#REF!</definedName>
    <definedName name="LAINLAIN" localSheetId="14">#REF!</definedName>
    <definedName name="LAINLAIN" localSheetId="11">#REF!</definedName>
    <definedName name="LAINLAIN" localSheetId="10">#REF!</definedName>
    <definedName name="LAINLAIN" localSheetId="7">#REF!</definedName>
    <definedName name="LAINLAIN" localSheetId="8">#REF!</definedName>
    <definedName name="LAINLAIN" localSheetId="13">#REF!</definedName>
    <definedName name="LAINLAIN">#REF!</definedName>
    <definedName name="laker" localSheetId="9">#REF!</definedName>
    <definedName name="laker" localSheetId="12">#REF!</definedName>
    <definedName name="laker" localSheetId="13">#REF!</definedName>
    <definedName name="laker">#REF!</definedName>
    <definedName name="LAKMIRAV">#REF!</definedName>
    <definedName name="Lamp" localSheetId="9">#REF!</definedName>
    <definedName name="Lamp" localSheetId="12">#REF!</definedName>
    <definedName name="Lamp" localSheetId="13">#REF!</definedName>
    <definedName name="Lamp">#REF!</definedName>
    <definedName name="LAMPANG">#REF!</definedName>
    <definedName name="lampiran">#REF!</definedName>
    <definedName name="Lampu" localSheetId="9">#REF!</definedName>
    <definedName name="Lampu" localSheetId="12">#REF!</definedName>
    <definedName name="Lampu" localSheetId="13">#REF!</definedName>
    <definedName name="Lampu">#REF!</definedName>
    <definedName name="Lampu_Pijar_25_watt_philips" localSheetId="9">#REF!</definedName>
    <definedName name="Lampu_Pijar_25_watt_philips" localSheetId="12">#REF!</definedName>
    <definedName name="Lampu_Pijar_25_watt_philips" localSheetId="13">#REF!</definedName>
    <definedName name="Lampu_Pijar_25_watt_philips">#REF!</definedName>
    <definedName name="Lampu_TL_20_watt" localSheetId="9">#REF!</definedName>
    <definedName name="Lampu_TL_20_watt" localSheetId="12">#REF!</definedName>
    <definedName name="Lampu_TL_20_watt" localSheetId="13">#REF!</definedName>
    <definedName name="Lampu_TL_20_watt">#REF!</definedName>
    <definedName name="Lampu_TL_40_watt" localSheetId="9">#REF!</definedName>
    <definedName name="Lampu_TL_40_watt" localSheetId="12">#REF!</definedName>
    <definedName name="Lampu_TL_40_watt" localSheetId="13">#REF!</definedName>
    <definedName name="Lampu_TL_40_watt">#REF!</definedName>
    <definedName name="lampupijar">#REF!</definedName>
    <definedName name="lampur" localSheetId="15" hidden="1">#REF!</definedName>
    <definedName name="lampur" hidden="1">#REF!</definedName>
    <definedName name="lamputl">#REF!</definedName>
    <definedName name="lampuxl">#REF!</definedName>
    <definedName name="lamta" localSheetId="9">#REF!</definedName>
    <definedName name="lamta" localSheetId="12">#REF!</definedName>
    <definedName name="lamta" localSheetId="13">#REF!</definedName>
    <definedName name="lamta">#REF!</definedName>
    <definedName name="langitbaru">#REF!</definedName>
    <definedName name="langitulang" localSheetId="9">#REF!</definedName>
    <definedName name="langitulang" localSheetId="12">#REF!</definedName>
    <definedName name="langitulang" localSheetId="13">#REF!</definedName>
    <definedName name="langitulang">#REF!</definedName>
    <definedName name="lanker" localSheetId="9">#REF!</definedName>
    <definedName name="lanker" localSheetId="12">#REF!</definedName>
    <definedName name="lanker" localSheetId="13">#REF!</definedName>
    <definedName name="lanker">#REF!</definedName>
    <definedName name="LANTAI">#REF!</definedName>
    <definedName name="lantai_beton" localSheetId="9">#REF!</definedName>
    <definedName name="lantai_beton" localSheetId="12">#REF!</definedName>
    <definedName name="lantai_beton" localSheetId="13">#REF!</definedName>
    <definedName name="lantai_beton">#REF!</definedName>
    <definedName name="LANTAI_P3" localSheetId="9">#REF!</definedName>
    <definedName name="LANTAI_P3" localSheetId="12">#REF!</definedName>
    <definedName name="LANTAI_P3" localSheetId="14">#REF!</definedName>
    <definedName name="LANTAI_P3" localSheetId="11">#REF!</definedName>
    <definedName name="LANTAI_P3" localSheetId="10">#REF!</definedName>
    <definedName name="LANTAI_P3" localSheetId="7">#REF!</definedName>
    <definedName name="LANTAI_P3" localSheetId="8">#REF!</definedName>
    <definedName name="LANTAI_P3" localSheetId="13">#REF!</definedName>
    <definedName name="LANTAI_P3">#REF!</definedName>
    <definedName name="lantai20">#REF!</definedName>
    <definedName name="lantai30">#REF!</definedName>
    <definedName name="lantaibeton225">#REF!</definedName>
    <definedName name="lantaibtn225" localSheetId="9">#REF!</definedName>
    <definedName name="lantaibtn225" localSheetId="12">#REF!</definedName>
    <definedName name="lantaibtn225" localSheetId="13">#REF!</definedName>
    <definedName name="lantaibtn225">#REF!</definedName>
    <definedName name="lantaikarpet">#REF!</definedName>
    <definedName name="lantaipapan">#REF!</definedName>
    <definedName name="lantkrj" localSheetId="9">#REF!</definedName>
    <definedName name="lantkrj" localSheetId="12">#REF!</definedName>
    <definedName name="lantkrj" localSheetId="13">#REF!</definedName>
    <definedName name="lantkrj">#REF!</definedName>
    <definedName name="Lapanganterbang" localSheetId="9">#REF!</definedName>
    <definedName name="Lapanganterbang" localSheetId="12">#REF!</definedName>
    <definedName name="Lapanganterbang" localSheetId="13">#REF!</definedName>
    <definedName name="Lapanganterbang">#REF!</definedName>
    <definedName name="LAPIS">#REF!</definedName>
    <definedName name="LAPISI" localSheetId="9">#REF!</definedName>
    <definedName name="LAPISI" localSheetId="12">#REF!</definedName>
    <definedName name="LAPISI" localSheetId="13">#REF!</definedName>
    <definedName name="LAPISI">#REF!</definedName>
    <definedName name="Lapisperekat" localSheetId="9">#REF!</definedName>
    <definedName name="Lapisperekat" localSheetId="12">#REF!</definedName>
    <definedName name="Lapisperekat" localSheetId="13">#REF!</definedName>
    <definedName name="Lapisperekat">#REF!</definedName>
    <definedName name="lapisresap" localSheetId="9">#REF!</definedName>
    <definedName name="lapisresap" localSheetId="12">#REF!</definedName>
    <definedName name="lapisresap" localSheetId="13">#REF!</definedName>
    <definedName name="lapisresap">#REF!</definedName>
    <definedName name="Lapon.4.b" localSheetId="9">#REF!</definedName>
    <definedName name="Lapon.4.b" localSheetId="12">#REF!</definedName>
    <definedName name="Lapon.4.b" localSheetId="13">#REF!</definedName>
    <definedName name="Lapon.4.b">#REF!</definedName>
    <definedName name="Lapon.5.A" localSheetId="9">#REF!</definedName>
    <definedName name="Lapon.5.A" localSheetId="12">#REF!</definedName>
    <definedName name="Lapon.5.A" localSheetId="13">#REF!</definedName>
    <definedName name="Lapon.5.A">#REF!</definedName>
    <definedName name="Lapon.5.B" localSheetId="9">#REF!</definedName>
    <definedName name="Lapon.5.B" localSheetId="12">#REF!</definedName>
    <definedName name="Lapon.5.B" localSheetId="13">#REF!</definedName>
    <definedName name="Lapon.5.B">#REF!</definedName>
    <definedName name="lapon.8.1.5" localSheetId="9">#REF!</definedName>
    <definedName name="lapon.8.1.5" localSheetId="12">#REF!</definedName>
    <definedName name="lapon.8.1.5" localSheetId="13">#REF!</definedName>
    <definedName name="lapon.8.1.5">#REF!</definedName>
    <definedName name="las">#REF!</definedName>
    <definedName name="las.dop" localSheetId="9">#REF!</definedName>
    <definedName name="las.dop" localSheetId="12">#REF!</definedName>
    <definedName name="las.dop" localSheetId="13">#REF!</definedName>
    <definedName name="las.dop">#REF!</definedName>
    <definedName name="Last_Row">#N/A</definedName>
    <definedName name="Latasir">#REF!</definedName>
    <definedName name="LaunchingBox" localSheetId="9">#REF!</definedName>
    <definedName name="LaunchingBox" localSheetId="12">#REF!</definedName>
    <definedName name="LaunchingBox" localSheetId="14">#REF!</definedName>
    <definedName name="LaunchingBox" localSheetId="11">#REF!</definedName>
    <definedName name="LaunchingBox" localSheetId="10">#REF!</definedName>
    <definedName name="LaunchingBox" localSheetId="7">#REF!</definedName>
    <definedName name="LaunchingBox" localSheetId="8">#REF!</definedName>
    <definedName name="LaunchingBox" localSheetId="13">#REF!</definedName>
    <definedName name="LaunchingBox">#REF!</definedName>
    <definedName name="LAUNDRY">#REF!</definedName>
    <definedName name="LB" localSheetId="9">#REF!</definedName>
    <definedName name="LB" localSheetId="12">#REF!</definedName>
    <definedName name="LB" localSheetId="13">#REF!</definedName>
    <definedName name="LB">#REF!</definedName>
    <definedName name="LBI" localSheetId="9">#REF!</definedName>
    <definedName name="LBI" localSheetId="12">#REF!</definedName>
    <definedName name="LBI" localSheetId="13">#REF!</definedName>
    <definedName name="LBI">#REF!</definedName>
    <definedName name="LBII" localSheetId="9">#REF!</definedName>
    <definedName name="LBII" localSheetId="12">#REF!</definedName>
    <definedName name="LBII" localSheetId="13">#REF!</definedName>
    <definedName name="LBII">#REF!</definedName>
    <definedName name="LBOW100" localSheetId="9">#REF!</definedName>
    <definedName name="LBOW100" localSheetId="12">#REF!</definedName>
    <definedName name="LBOW100" localSheetId="13">#REF!</definedName>
    <definedName name="LBOW100">#REF!</definedName>
    <definedName name="LBOW125" localSheetId="9">#REF!</definedName>
    <definedName name="LBOW125" localSheetId="12">#REF!</definedName>
    <definedName name="LBOW125" localSheetId="13">#REF!</definedName>
    <definedName name="LBOW125">#REF!</definedName>
    <definedName name="LBOW15" localSheetId="9">#REF!</definedName>
    <definedName name="LBOW15" localSheetId="12">#REF!</definedName>
    <definedName name="LBOW15" localSheetId="13">#REF!</definedName>
    <definedName name="LBOW15">#REF!</definedName>
    <definedName name="LBOW150" localSheetId="9">#REF!</definedName>
    <definedName name="LBOW150" localSheetId="12">#REF!</definedName>
    <definedName name="LBOW150" localSheetId="13">#REF!</definedName>
    <definedName name="LBOW150">#REF!</definedName>
    <definedName name="LBOW20" localSheetId="9">#REF!</definedName>
    <definedName name="LBOW20" localSheetId="12">#REF!</definedName>
    <definedName name="LBOW20" localSheetId="13">#REF!</definedName>
    <definedName name="LBOW20">#REF!</definedName>
    <definedName name="LBOW200" localSheetId="9">#REF!</definedName>
    <definedName name="LBOW200" localSheetId="12">#REF!</definedName>
    <definedName name="LBOW200" localSheetId="13">#REF!</definedName>
    <definedName name="LBOW200">#REF!</definedName>
    <definedName name="LBOW25" localSheetId="9">#REF!</definedName>
    <definedName name="LBOW25" localSheetId="12">#REF!</definedName>
    <definedName name="LBOW25" localSheetId="13">#REF!</definedName>
    <definedName name="LBOW25">#REF!</definedName>
    <definedName name="LBOW250" localSheetId="9">#REF!</definedName>
    <definedName name="LBOW250" localSheetId="12">#REF!</definedName>
    <definedName name="LBOW250" localSheetId="13">#REF!</definedName>
    <definedName name="LBOW250">#REF!</definedName>
    <definedName name="LBOW300" localSheetId="9">#REF!</definedName>
    <definedName name="LBOW300" localSheetId="12">#REF!</definedName>
    <definedName name="LBOW300" localSheetId="13">#REF!</definedName>
    <definedName name="LBOW300">#REF!</definedName>
    <definedName name="LBOW32" localSheetId="9">#REF!</definedName>
    <definedName name="LBOW32" localSheetId="12">#REF!</definedName>
    <definedName name="LBOW32" localSheetId="13">#REF!</definedName>
    <definedName name="LBOW32">#REF!</definedName>
    <definedName name="LBOW40" localSheetId="9">#REF!</definedName>
    <definedName name="LBOW40" localSheetId="12">#REF!</definedName>
    <definedName name="LBOW40" localSheetId="13">#REF!</definedName>
    <definedName name="LBOW40">#REF!</definedName>
    <definedName name="LBOW45100" localSheetId="9">#REF!</definedName>
    <definedName name="LBOW45100" localSheetId="12">#REF!</definedName>
    <definedName name="LBOW45100" localSheetId="13">#REF!</definedName>
    <definedName name="LBOW45100">#REF!</definedName>
    <definedName name="LBOW45125" localSheetId="9">#REF!</definedName>
    <definedName name="LBOW45125" localSheetId="12">#REF!</definedName>
    <definedName name="LBOW45125" localSheetId="13">#REF!</definedName>
    <definedName name="LBOW45125">#REF!</definedName>
    <definedName name="LBOW4515" localSheetId="9">#REF!</definedName>
    <definedName name="LBOW4515" localSheetId="12">#REF!</definedName>
    <definedName name="LBOW4515" localSheetId="13">#REF!</definedName>
    <definedName name="LBOW4515">#REF!</definedName>
    <definedName name="LBOW45150" localSheetId="9">#REF!</definedName>
    <definedName name="LBOW45150" localSheetId="12">#REF!</definedName>
    <definedName name="LBOW45150" localSheetId="13">#REF!</definedName>
    <definedName name="LBOW45150">#REF!</definedName>
    <definedName name="LBOW4520" localSheetId="9">#REF!</definedName>
    <definedName name="LBOW4520" localSheetId="12">#REF!</definedName>
    <definedName name="LBOW4520" localSheetId="13">#REF!</definedName>
    <definedName name="LBOW4520">#REF!</definedName>
    <definedName name="LBOW45200" localSheetId="9">#REF!</definedName>
    <definedName name="LBOW45200" localSheetId="12">#REF!</definedName>
    <definedName name="LBOW45200" localSheetId="13">#REF!</definedName>
    <definedName name="LBOW45200">#REF!</definedName>
    <definedName name="LBOW4525" localSheetId="9">#REF!</definedName>
    <definedName name="LBOW4525" localSheetId="12">#REF!</definedName>
    <definedName name="LBOW4525" localSheetId="13">#REF!</definedName>
    <definedName name="LBOW4525">#REF!</definedName>
    <definedName name="LBOW45250" localSheetId="9">#REF!</definedName>
    <definedName name="LBOW45250" localSheetId="12">#REF!</definedName>
    <definedName name="LBOW45250" localSheetId="13">#REF!</definedName>
    <definedName name="LBOW45250">#REF!</definedName>
    <definedName name="LBOW45300" localSheetId="9">#REF!</definedName>
    <definedName name="LBOW45300" localSheetId="12">#REF!</definedName>
    <definedName name="LBOW45300" localSheetId="13">#REF!</definedName>
    <definedName name="LBOW45300">#REF!</definedName>
    <definedName name="LBOW4532" localSheetId="9">#REF!</definedName>
    <definedName name="LBOW4532" localSheetId="12">#REF!</definedName>
    <definedName name="LBOW4532" localSheetId="13">#REF!</definedName>
    <definedName name="LBOW4532">#REF!</definedName>
    <definedName name="LBOW4540" localSheetId="9">#REF!</definedName>
    <definedName name="LBOW4540" localSheetId="12">#REF!</definedName>
    <definedName name="LBOW4540" localSheetId="13">#REF!</definedName>
    <definedName name="LBOW4540">#REF!</definedName>
    <definedName name="LBOW4550" localSheetId="9">#REF!</definedName>
    <definedName name="LBOW4550" localSheetId="12">#REF!</definedName>
    <definedName name="LBOW4550" localSheetId="13">#REF!</definedName>
    <definedName name="LBOW4550">#REF!</definedName>
    <definedName name="LBOW4565" localSheetId="9">#REF!</definedName>
    <definedName name="LBOW4565" localSheetId="12">#REF!</definedName>
    <definedName name="LBOW4565" localSheetId="13">#REF!</definedName>
    <definedName name="LBOW4565">#REF!</definedName>
    <definedName name="LBOW4580" localSheetId="9">#REF!</definedName>
    <definedName name="LBOW4580" localSheetId="12">#REF!</definedName>
    <definedName name="LBOW4580" localSheetId="13">#REF!</definedName>
    <definedName name="LBOW4580">#REF!</definedName>
    <definedName name="LBOW50" localSheetId="9">#REF!</definedName>
    <definedName name="LBOW50" localSheetId="12">#REF!</definedName>
    <definedName name="LBOW50" localSheetId="13">#REF!</definedName>
    <definedName name="LBOW50">#REF!</definedName>
    <definedName name="LBOW65" localSheetId="9">#REF!</definedName>
    <definedName name="LBOW65" localSheetId="12">#REF!</definedName>
    <definedName name="LBOW65" localSheetId="13">#REF!</definedName>
    <definedName name="LBOW65">#REF!</definedName>
    <definedName name="LBOW80" localSheetId="9">#REF!</definedName>
    <definedName name="LBOW80" localSheetId="12">#REF!</definedName>
    <definedName name="LBOW80" localSheetId="13">#REF!</definedName>
    <definedName name="LBOW80">#REF!</definedName>
    <definedName name="LBOW90100" localSheetId="9">#REF!</definedName>
    <definedName name="LBOW90100" localSheetId="12">#REF!</definedName>
    <definedName name="LBOW90100" localSheetId="13">#REF!</definedName>
    <definedName name="LBOW90100">#REF!</definedName>
    <definedName name="LBOW90125" localSheetId="9">#REF!</definedName>
    <definedName name="LBOW90125" localSheetId="12">#REF!</definedName>
    <definedName name="LBOW90125" localSheetId="13">#REF!</definedName>
    <definedName name="LBOW90125">#REF!</definedName>
    <definedName name="LBOW9015" localSheetId="9">#REF!</definedName>
    <definedName name="LBOW9015" localSheetId="12">#REF!</definedName>
    <definedName name="LBOW9015" localSheetId="13">#REF!</definedName>
    <definedName name="LBOW9015">#REF!</definedName>
    <definedName name="LBOW90150" localSheetId="9">#REF!</definedName>
    <definedName name="LBOW90150" localSheetId="12">#REF!</definedName>
    <definedName name="LBOW90150" localSheetId="13">#REF!</definedName>
    <definedName name="LBOW90150">#REF!</definedName>
    <definedName name="LBOW9020" localSheetId="9">#REF!</definedName>
    <definedName name="LBOW9020" localSheetId="12">#REF!</definedName>
    <definedName name="LBOW9020" localSheetId="13">#REF!</definedName>
    <definedName name="LBOW9020">#REF!</definedName>
    <definedName name="LBOW90200" localSheetId="9">#REF!</definedName>
    <definedName name="LBOW90200" localSheetId="12">#REF!</definedName>
    <definedName name="LBOW90200" localSheetId="13">#REF!</definedName>
    <definedName name="LBOW90200">#REF!</definedName>
    <definedName name="LBOW9025" localSheetId="9">#REF!</definedName>
    <definedName name="LBOW9025" localSheetId="12">#REF!</definedName>
    <definedName name="LBOW9025" localSheetId="13">#REF!</definedName>
    <definedName name="LBOW9025">#REF!</definedName>
    <definedName name="LBOW90250" localSheetId="9">#REF!</definedName>
    <definedName name="LBOW90250" localSheetId="12">#REF!</definedName>
    <definedName name="LBOW90250" localSheetId="13">#REF!</definedName>
    <definedName name="LBOW90250">#REF!</definedName>
    <definedName name="LBOW90300" localSheetId="9">#REF!</definedName>
    <definedName name="LBOW90300" localSheetId="12">#REF!</definedName>
    <definedName name="LBOW90300" localSheetId="13">#REF!</definedName>
    <definedName name="LBOW90300">#REF!</definedName>
    <definedName name="LBOW9032" localSheetId="9">#REF!</definedName>
    <definedName name="LBOW9032" localSheetId="12">#REF!</definedName>
    <definedName name="LBOW9032" localSheetId="13">#REF!</definedName>
    <definedName name="LBOW9032">#REF!</definedName>
    <definedName name="LBOW9040" localSheetId="9">#REF!</definedName>
    <definedName name="LBOW9040" localSheetId="12">#REF!</definedName>
    <definedName name="LBOW9040" localSheetId="13">#REF!</definedName>
    <definedName name="LBOW9040">#REF!</definedName>
    <definedName name="LBOW9050" localSheetId="9">#REF!</definedName>
    <definedName name="LBOW9050" localSheetId="12">#REF!</definedName>
    <definedName name="LBOW9050" localSheetId="13">#REF!</definedName>
    <definedName name="LBOW9050">#REF!</definedName>
    <definedName name="LBOW9065" localSheetId="9">#REF!</definedName>
    <definedName name="LBOW9065" localSheetId="12">#REF!</definedName>
    <definedName name="LBOW9065" localSheetId="13">#REF!</definedName>
    <definedName name="LBOW9065">#REF!</definedName>
    <definedName name="LBOW9080" localSheetId="9">#REF!</definedName>
    <definedName name="LBOW9080" localSheetId="12">#REF!</definedName>
    <definedName name="LBOW9080" localSheetId="13">#REF!</definedName>
    <definedName name="LBOW9080">#REF!</definedName>
    <definedName name="LBOWBS100" localSheetId="9">#REF!</definedName>
    <definedName name="LBOWBS100" localSheetId="12">#REF!</definedName>
    <definedName name="LBOWBS100" localSheetId="13">#REF!</definedName>
    <definedName name="LBOWBS100">#REF!</definedName>
    <definedName name="LBOWBS125" localSheetId="9">#REF!</definedName>
    <definedName name="LBOWBS125" localSheetId="12">#REF!</definedName>
    <definedName name="LBOWBS125" localSheetId="13">#REF!</definedName>
    <definedName name="LBOWBS125">#REF!</definedName>
    <definedName name="LBOWBS15" localSheetId="9">#REF!</definedName>
    <definedName name="LBOWBS15" localSheetId="12">#REF!</definedName>
    <definedName name="LBOWBS15" localSheetId="13">#REF!</definedName>
    <definedName name="LBOWBS15">#REF!</definedName>
    <definedName name="LBOWBS150" localSheetId="9">#REF!</definedName>
    <definedName name="LBOWBS150" localSheetId="12">#REF!</definedName>
    <definedName name="LBOWBS150" localSheetId="13">#REF!</definedName>
    <definedName name="LBOWBS150">#REF!</definedName>
    <definedName name="LBOWBS20" localSheetId="9">#REF!</definedName>
    <definedName name="LBOWBS20" localSheetId="12">#REF!</definedName>
    <definedName name="LBOWBS20" localSheetId="13">#REF!</definedName>
    <definedName name="LBOWBS20">#REF!</definedName>
    <definedName name="LBOWBS200" localSheetId="9">#REF!</definedName>
    <definedName name="LBOWBS200" localSheetId="12">#REF!</definedName>
    <definedName name="LBOWBS200" localSheetId="13">#REF!</definedName>
    <definedName name="LBOWBS200">#REF!</definedName>
    <definedName name="LBOWBS25" localSheetId="9">#REF!</definedName>
    <definedName name="LBOWBS25" localSheetId="12">#REF!</definedName>
    <definedName name="LBOWBS25" localSheetId="13">#REF!</definedName>
    <definedName name="LBOWBS25">#REF!</definedName>
    <definedName name="LBOWBS250" localSheetId="9">#REF!</definedName>
    <definedName name="LBOWBS250" localSheetId="12">#REF!</definedName>
    <definedName name="LBOWBS250" localSheetId="13">#REF!</definedName>
    <definedName name="LBOWBS250">#REF!</definedName>
    <definedName name="LBOWBS300" localSheetId="9">#REF!</definedName>
    <definedName name="LBOWBS300" localSheetId="12">#REF!</definedName>
    <definedName name="LBOWBS300" localSheetId="13">#REF!</definedName>
    <definedName name="LBOWBS300">#REF!</definedName>
    <definedName name="LBOWBS32" localSheetId="9">#REF!</definedName>
    <definedName name="LBOWBS32" localSheetId="12">#REF!</definedName>
    <definedName name="LBOWBS32" localSheetId="13">#REF!</definedName>
    <definedName name="LBOWBS32">#REF!</definedName>
    <definedName name="LBOWBS40" localSheetId="9">#REF!</definedName>
    <definedName name="LBOWBS40" localSheetId="12">#REF!</definedName>
    <definedName name="LBOWBS40" localSheetId="13">#REF!</definedName>
    <definedName name="LBOWBS40">#REF!</definedName>
    <definedName name="LBOWBS50" localSheetId="9">#REF!</definedName>
    <definedName name="LBOWBS50" localSheetId="12">#REF!</definedName>
    <definedName name="LBOWBS50" localSheetId="13">#REF!</definedName>
    <definedName name="LBOWBS50">#REF!</definedName>
    <definedName name="LBOWBS65" localSheetId="9">#REF!</definedName>
    <definedName name="LBOWBS65" localSheetId="12">#REF!</definedName>
    <definedName name="LBOWBS65" localSheetId="13">#REF!</definedName>
    <definedName name="LBOWBS65">#REF!</definedName>
    <definedName name="LBOWBS80" localSheetId="9">#REF!</definedName>
    <definedName name="LBOWBS80" localSheetId="12">#REF!</definedName>
    <definedName name="LBOWBS80" localSheetId="13">#REF!</definedName>
    <definedName name="LBOWBS80">#REF!</definedName>
    <definedName name="LBOWGIP100" localSheetId="9">#REF!</definedName>
    <definedName name="LBOWGIP100" localSheetId="12">#REF!</definedName>
    <definedName name="LBOWGIP100" localSheetId="13">#REF!</definedName>
    <definedName name="LBOWGIP100">#REF!</definedName>
    <definedName name="LBOWGIP125" localSheetId="9">#REF!</definedName>
    <definedName name="LBOWGIP125" localSheetId="12">#REF!</definedName>
    <definedName name="LBOWGIP125" localSheetId="13">#REF!</definedName>
    <definedName name="LBOWGIP125">#REF!</definedName>
    <definedName name="LBOWGIP15" localSheetId="9">#REF!</definedName>
    <definedName name="LBOWGIP15" localSheetId="12">#REF!</definedName>
    <definedName name="LBOWGIP15" localSheetId="13">#REF!</definedName>
    <definedName name="LBOWGIP15">#REF!</definedName>
    <definedName name="LBOWGIP150" localSheetId="9">#REF!</definedName>
    <definedName name="LBOWGIP150" localSheetId="12">#REF!</definedName>
    <definedName name="LBOWGIP150" localSheetId="13">#REF!</definedName>
    <definedName name="LBOWGIP150">#REF!</definedName>
    <definedName name="LBOWGIP20" localSheetId="9">#REF!</definedName>
    <definedName name="LBOWGIP20" localSheetId="12">#REF!</definedName>
    <definedName name="LBOWGIP20" localSheetId="13">#REF!</definedName>
    <definedName name="LBOWGIP20">#REF!</definedName>
    <definedName name="LBOWGIP200" localSheetId="9">#REF!</definedName>
    <definedName name="LBOWGIP200" localSheetId="12">#REF!</definedName>
    <definedName name="LBOWGIP200" localSheetId="13">#REF!</definedName>
    <definedName name="LBOWGIP200">#REF!</definedName>
    <definedName name="LBOWGIP25" localSheetId="9">#REF!</definedName>
    <definedName name="LBOWGIP25" localSheetId="12">#REF!</definedName>
    <definedName name="LBOWGIP25" localSheetId="13">#REF!</definedName>
    <definedName name="LBOWGIP25">#REF!</definedName>
    <definedName name="LBOWGIP250" localSheetId="9">#REF!</definedName>
    <definedName name="LBOWGIP250" localSheetId="12">#REF!</definedName>
    <definedName name="LBOWGIP250" localSheetId="13">#REF!</definedName>
    <definedName name="LBOWGIP250">#REF!</definedName>
    <definedName name="LBOWGIP300" localSheetId="9">#REF!</definedName>
    <definedName name="LBOWGIP300" localSheetId="12">#REF!</definedName>
    <definedName name="LBOWGIP300" localSheetId="13">#REF!</definedName>
    <definedName name="LBOWGIP300">#REF!</definedName>
    <definedName name="LBOWGIP32" localSheetId="9">#REF!</definedName>
    <definedName name="LBOWGIP32" localSheetId="12">#REF!</definedName>
    <definedName name="LBOWGIP32" localSheetId="13">#REF!</definedName>
    <definedName name="LBOWGIP32">#REF!</definedName>
    <definedName name="LBOWGIP350" localSheetId="9">#REF!</definedName>
    <definedName name="LBOWGIP350" localSheetId="12">#REF!</definedName>
    <definedName name="LBOWGIP350" localSheetId="13">#REF!</definedName>
    <definedName name="LBOWGIP350">#REF!</definedName>
    <definedName name="LBOWGIP40" localSheetId="9">#REF!</definedName>
    <definedName name="LBOWGIP40" localSheetId="12">#REF!</definedName>
    <definedName name="LBOWGIP40" localSheetId="13">#REF!</definedName>
    <definedName name="LBOWGIP40">#REF!</definedName>
    <definedName name="LBOWGIP400" localSheetId="9">#REF!</definedName>
    <definedName name="LBOWGIP400" localSheetId="12">#REF!</definedName>
    <definedName name="LBOWGIP400" localSheetId="13">#REF!</definedName>
    <definedName name="LBOWGIP400">#REF!</definedName>
    <definedName name="LBOWGIP50" localSheetId="9">#REF!</definedName>
    <definedName name="LBOWGIP50" localSheetId="12">#REF!</definedName>
    <definedName name="LBOWGIP50" localSheetId="13">#REF!</definedName>
    <definedName name="LBOWGIP50">#REF!</definedName>
    <definedName name="LBOWGIP65" localSheetId="9">#REF!</definedName>
    <definedName name="LBOWGIP65" localSheetId="12">#REF!</definedName>
    <definedName name="LBOWGIP65" localSheetId="13">#REF!</definedName>
    <definedName name="LBOWGIP65">#REF!</definedName>
    <definedName name="LBOWGIP80" localSheetId="9">#REF!</definedName>
    <definedName name="LBOWGIP80" localSheetId="12">#REF!</definedName>
    <definedName name="LBOWGIP80" localSheetId="13">#REF!</definedName>
    <definedName name="LBOWGIP80">#REF!</definedName>
    <definedName name="lbowpvc4" localSheetId="9">#REF!</definedName>
    <definedName name="lbowpvc4" localSheetId="12">#REF!</definedName>
    <definedName name="lbowpvc4" localSheetId="13">#REF!</definedName>
    <definedName name="lbowpvc4">#REF!</definedName>
    <definedName name="LBP" localSheetId="9">#REF!</definedName>
    <definedName name="LBP" localSheetId="12">#REF!</definedName>
    <definedName name="LBP" localSheetId="14">#REF!</definedName>
    <definedName name="LBP" localSheetId="11">#REF!</definedName>
    <definedName name="LBP" localSheetId="10">#REF!</definedName>
    <definedName name="LBP" localSheetId="7">#REF!</definedName>
    <definedName name="LBP" localSheetId="8">#REF!</definedName>
    <definedName name="LBP" localSheetId="13">#REF!</definedName>
    <definedName name="LBP">#REF!</definedName>
    <definedName name="LBR3A">#REF!</definedName>
    <definedName name="LBS" localSheetId="9">#REF!</definedName>
    <definedName name="LBS" localSheetId="12">#REF!</definedName>
    <definedName name="LBS" localSheetId="13">#REF!</definedName>
    <definedName name="LBS">#REF!</definedName>
    <definedName name="lc">#REF!</definedName>
    <definedName name="lc_6">#REF!</definedName>
    <definedName name="LC1_D09" localSheetId="9">#REF!</definedName>
    <definedName name="LC1_D09" localSheetId="12">#REF!</definedName>
    <definedName name="LC1_D09" localSheetId="13">#REF!</definedName>
    <definedName name="LC1_D09">#REF!</definedName>
    <definedName name="LC1_D115" localSheetId="9">#REF!</definedName>
    <definedName name="LC1_D115" localSheetId="12">#REF!</definedName>
    <definedName name="LC1_D115" localSheetId="13">#REF!</definedName>
    <definedName name="LC1_D115">#REF!</definedName>
    <definedName name="LC1_D12" localSheetId="9">#REF!</definedName>
    <definedName name="LC1_D12" localSheetId="12">#REF!</definedName>
    <definedName name="LC1_D12" localSheetId="13">#REF!</definedName>
    <definedName name="LC1_D12">#REF!</definedName>
    <definedName name="LC1_D150" localSheetId="9">#REF!</definedName>
    <definedName name="LC1_D150" localSheetId="12">#REF!</definedName>
    <definedName name="LC1_D150" localSheetId="13">#REF!</definedName>
    <definedName name="LC1_D150">#REF!</definedName>
    <definedName name="LC1_D18" localSheetId="9">#REF!</definedName>
    <definedName name="LC1_D18" localSheetId="12">#REF!</definedName>
    <definedName name="LC1_D18" localSheetId="13">#REF!</definedName>
    <definedName name="LC1_D18">#REF!</definedName>
    <definedName name="LC1_D25" localSheetId="9">#REF!</definedName>
    <definedName name="LC1_D25" localSheetId="12">#REF!</definedName>
    <definedName name="LC1_D25" localSheetId="13">#REF!</definedName>
    <definedName name="LC1_D25">#REF!</definedName>
    <definedName name="LC1_D32" localSheetId="9">#REF!</definedName>
    <definedName name="LC1_D32" localSheetId="12">#REF!</definedName>
    <definedName name="LC1_D32" localSheetId="13">#REF!</definedName>
    <definedName name="LC1_D32">#REF!</definedName>
    <definedName name="LC1_D38" localSheetId="9">#REF!</definedName>
    <definedName name="LC1_D38" localSheetId="12">#REF!</definedName>
    <definedName name="LC1_D38" localSheetId="13">#REF!</definedName>
    <definedName name="LC1_D38">#REF!</definedName>
    <definedName name="LC1_D40" localSheetId="9">#REF!</definedName>
    <definedName name="LC1_D40" localSheetId="12">#REF!</definedName>
    <definedName name="LC1_D40" localSheetId="13">#REF!</definedName>
    <definedName name="LC1_D40">#REF!</definedName>
    <definedName name="LC1_D50" localSheetId="9">#REF!</definedName>
    <definedName name="LC1_D50" localSheetId="12">#REF!</definedName>
    <definedName name="LC1_D50" localSheetId="13">#REF!</definedName>
    <definedName name="LC1_D50">#REF!</definedName>
    <definedName name="LC1_D65" localSheetId="9">#REF!</definedName>
    <definedName name="LC1_D65" localSheetId="12">#REF!</definedName>
    <definedName name="LC1_D65" localSheetId="13">#REF!</definedName>
    <definedName name="LC1_D65">#REF!</definedName>
    <definedName name="LC1_D80" localSheetId="9">#REF!</definedName>
    <definedName name="LC1_D80" localSheetId="12">#REF!</definedName>
    <definedName name="LC1_D80" localSheetId="13">#REF!</definedName>
    <definedName name="LC1_D80">#REF!</definedName>
    <definedName name="LC1_D95" localSheetId="9">#REF!</definedName>
    <definedName name="LC1_D95" localSheetId="12">#REF!</definedName>
    <definedName name="LC1_D95" localSheetId="13">#REF!</definedName>
    <definedName name="LC1_D95">#REF!</definedName>
    <definedName name="LC1_F115" localSheetId="9">#REF!</definedName>
    <definedName name="LC1_F115" localSheetId="12">#REF!</definedName>
    <definedName name="LC1_F115" localSheetId="13">#REF!</definedName>
    <definedName name="LC1_F115">#REF!</definedName>
    <definedName name="LC1_F150" localSheetId="9">#REF!</definedName>
    <definedName name="LC1_F150" localSheetId="12">#REF!</definedName>
    <definedName name="LC1_F150" localSheetId="13">#REF!</definedName>
    <definedName name="LC1_F150">#REF!</definedName>
    <definedName name="LC1_F185" localSheetId="9">#REF!</definedName>
    <definedName name="LC1_F185" localSheetId="12">#REF!</definedName>
    <definedName name="LC1_F185" localSheetId="13">#REF!</definedName>
    <definedName name="LC1_F185">#REF!</definedName>
    <definedName name="LC1_F225" localSheetId="9">#REF!</definedName>
    <definedName name="LC1_F225" localSheetId="12">#REF!</definedName>
    <definedName name="LC1_F225" localSheetId="13">#REF!</definedName>
    <definedName name="LC1_F225">#REF!</definedName>
    <definedName name="LC1_F265" localSheetId="9">#REF!</definedName>
    <definedName name="LC1_F265" localSheetId="12">#REF!</definedName>
    <definedName name="LC1_F265" localSheetId="13">#REF!</definedName>
    <definedName name="LC1_F265">#REF!</definedName>
    <definedName name="LC1_F300" localSheetId="9">#REF!</definedName>
    <definedName name="LC1_F300" localSheetId="12">#REF!</definedName>
    <definedName name="LC1_F300" localSheetId="13">#REF!</definedName>
    <definedName name="LC1_F300">#REF!</definedName>
    <definedName name="LC1_F400" localSheetId="9">#REF!</definedName>
    <definedName name="LC1_F400" localSheetId="12">#REF!</definedName>
    <definedName name="LC1_F400" localSheetId="13">#REF!</definedName>
    <definedName name="LC1_F400">#REF!</definedName>
    <definedName name="LC1_F500" localSheetId="9">#REF!</definedName>
    <definedName name="LC1_F500" localSheetId="12">#REF!</definedName>
    <definedName name="LC1_F500" localSheetId="13">#REF!</definedName>
    <definedName name="LC1_F500">#REF!</definedName>
    <definedName name="LC1_F600" localSheetId="9">#REF!</definedName>
    <definedName name="LC1_F600" localSheetId="12">#REF!</definedName>
    <definedName name="LC1_F600" localSheetId="13">#REF!</definedName>
    <definedName name="LC1_F600">#REF!</definedName>
    <definedName name="LC1_F800" localSheetId="9">#REF!</definedName>
    <definedName name="LC1_F800" localSheetId="12">#REF!</definedName>
    <definedName name="LC1_F800" localSheetId="13">#REF!</definedName>
    <definedName name="LC1_F800">#REF!</definedName>
    <definedName name="LE" localSheetId="9">#REF!</definedName>
    <definedName name="LE" localSheetId="12">#REF!</definedName>
    <definedName name="LE" localSheetId="14">#REF!</definedName>
    <definedName name="LE" localSheetId="11">#REF!</definedName>
    <definedName name="LE" localSheetId="10">#REF!</definedName>
    <definedName name="LE" localSheetId="7">#REF!</definedName>
    <definedName name="LE" localSheetId="8">#REF!</definedName>
    <definedName name="LE" localSheetId="13">#REF!</definedName>
    <definedName name="LE">#REF!</definedName>
    <definedName name="LE_6" localSheetId="9">#REF!</definedName>
    <definedName name="LE_6" localSheetId="12">#REF!</definedName>
    <definedName name="LE_6" localSheetId="13">#REF!</definedName>
    <definedName name="LE_6">#REF!</definedName>
    <definedName name="LEAI">#REF!</definedName>
    <definedName name="leb" localSheetId="9">#REF!</definedName>
    <definedName name="leb" localSheetId="12">#REF!</definedName>
    <definedName name="leb" localSheetId="13">#REF!</definedName>
    <definedName name="leb">#REF!</definedName>
    <definedName name="LEGAL_WELFARE" localSheetId="9">#REF!</definedName>
    <definedName name="LEGAL_WELFARE" localSheetId="12">#REF!</definedName>
    <definedName name="LEGAL_WELFARE" localSheetId="13">#REF!</definedName>
    <definedName name="LEGAL_WELFARE">#REF!</definedName>
    <definedName name="Legend_of_CC_pi">#REF!</definedName>
    <definedName name="LEGRAN" localSheetId="9">#REF!</definedName>
    <definedName name="LEGRAN" localSheetId="12">#REF!</definedName>
    <definedName name="LEGRAN" localSheetId="13">#REF!</definedName>
    <definedName name="LEGRAN">#REF!</definedName>
    <definedName name="legrand" localSheetId="9">#REF!</definedName>
    <definedName name="legrand" localSheetId="12">#REF!</definedName>
    <definedName name="legrand" localSheetId="13">#REF!</definedName>
    <definedName name="legrand">#REF!</definedName>
    <definedName name="lel90pvc10" localSheetId="9">#REF!</definedName>
    <definedName name="lel90pvc10" localSheetId="12">#REF!</definedName>
    <definedName name="lel90pvc10" localSheetId="13">#REF!</definedName>
    <definedName name="lel90pvc10">#REF!</definedName>
    <definedName name="Lelco" localSheetId="9">#REF!</definedName>
    <definedName name="Lelco" localSheetId="12">#REF!</definedName>
    <definedName name="Lelco" localSheetId="13">#REF!</definedName>
    <definedName name="Lelco">#REF!</definedName>
    <definedName name="lem">#REF!</definedName>
    <definedName name="LEM_AIBON">#REF!</definedName>
    <definedName name="lem_kayu">#REF!</definedName>
    <definedName name="LEMARI">#REF!</definedName>
    <definedName name="lembarsering">#REF!</definedName>
    <definedName name="lemfox">#REF!</definedName>
    <definedName name="lemfox_1">#REF!</definedName>
    <definedName name="lemgipsum">#REF!</definedName>
    <definedName name="lemkayu" localSheetId="9">#REF!</definedName>
    <definedName name="lemkayu" localSheetId="12">#REF!</definedName>
    <definedName name="lemkayu" localSheetId="14">#REF!</definedName>
    <definedName name="lemkayu" localSheetId="11">#REF!</definedName>
    <definedName name="lemkayu" localSheetId="10">#REF!</definedName>
    <definedName name="lemkayu" localSheetId="7">#REF!</definedName>
    <definedName name="lemkayu" localSheetId="8">#REF!</definedName>
    <definedName name="lemkayu" localSheetId="13">#REF!</definedName>
    <definedName name="lemkayu">#REF!</definedName>
    <definedName name="LemKn">#REF!</definedName>
    <definedName name="lempar">#REF!</definedName>
    <definedName name="LemPt">#REF!</definedName>
    <definedName name="lempvc" localSheetId="9">#REF!</definedName>
    <definedName name="lempvc" localSheetId="12">#REF!</definedName>
    <definedName name="lempvc" localSheetId="13">#REF!</definedName>
    <definedName name="lempvc">#REF!</definedName>
    <definedName name="les">#REF!</definedName>
    <definedName name="Lett" localSheetId="9" hidden="1">#REF!</definedName>
    <definedName name="Lett" localSheetId="12" hidden="1">#REF!</definedName>
    <definedName name="Lett" localSheetId="13" hidden="1">#REF!</definedName>
    <definedName name="Lett" hidden="1">#REF!</definedName>
    <definedName name="lf" localSheetId="9">#REF!</definedName>
    <definedName name="lf" localSheetId="12">#REF!</definedName>
    <definedName name="lf" localSheetId="13">#REF!</definedName>
    <definedName name="lf">#REF!</definedName>
    <definedName name="lg_4" localSheetId="9">#REF!</definedName>
    <definedName name="lg_4" localSheetId="12">#REF!</definedName>
    <definedName name="lg_4" localSheetId="13">#REF!</definedName>
    <definedName name="lg_4">#REF!</definedName>
    <definedName name="lg_5" localSheetId="9">#REF!</definedName>
    <definedName name="lg_5" localSheetId="12">#REF!</definedName>
    <definedName name="lg_5" localSheetId="13">#REF!</definedName>
    <definedName name="lg_5">#REF!</definedName>
    <definedName name="lg_7" localSheetId="9">#REF!</definedName>
    <definedName name="lg_7" localSheetId="12">#REF!</definedName>
    <definedName name="lg_7" localSheetId="13">#REF!</definedName>
    <definedName name="lg_7">#REF!</definedName>
    <definedName name="LGIP15" localSheetId="9">#REF!</definedName>
    <definedName name="LGIP15" localSheetId="12">#REF!</definedName>
    <definedName name="LGIP15" localSheetId="13">#REF!</definedName>
    <definedName name="LGIP15">#REF!</definedName>
    <definedName name="lgld100" localSheetId="9">#REF!</definedName>
    <definedName name="lgld100" localSheetId="12">#REF!</definedName>
    <definedName name="lgld100" localSheetId="13">#REF!</definedName>
    <definedName name="lgld100">#REF!</definedName>
    <definedName name="lgld70" localSheetId="9">#REF!</definedName>
    <definedName name="lgld70" localSheetId="12">#REF!</definedName>
    <definedName name="lgld70" localSheetId="13">#REF!</definedName>
    <definedName name="lgld70">#REF!</definedName>
    <definedName name="lgld80" localSheetId="9">#REF!</definedName>
    <definedName name="lgld80" localSheetId="12">#REF!</definedName>
    <definedName name="lgld80" localSheetId="13">#REF!</definedName>
    <definedName name="lgld80">#REF!</definedName>
    <definedName name="lgs">#REF!</definedName>
    <definedName name="lgti50" localSheetId="9">#REF!</definedName>
    <definedName name="lgti50" localSheetId="12">#REF!</definedName>
    <definedName name="lgti50" localSheetId="13">#REF!</definedName>
    <definedName name="lgti50">#REF!</definedName>
    <definedName name="lgti60" localSheetId="9">#REF!</definedName>
    <definedName name="lgti60" localSheetId="12">#REF!</definedName>
    <definedName name="lgti60" localSheetId="13">#REF!</definedName>
    <definedName name="lgti60">#REF!</definedName>
    <definedName name="lgti70" localSheetId="9">#REF!</definedName>
    <definedName name="lgti70" localSheetId="12">#REF!</definedName>
    <definedName name="lgti70" localSheetId="13">#REF!</definedName>
    <definedName name="lgti70">#REF!</definedName>
    <definedName name="lgtisf50" localSheetId="9">#REF!</definedName>
    <definedName name="lgtisf50" localSheetId="12">#REF!</definedName>
    <definedName name="lgtisf50" localSheetId="13">#REF!</definedName>
    <definedName name="lgtisf50">#REF!</definedName>
    <definedName name="lgtisf60" localSheetId="9">#REF!</definedName>
    <definedName name="lgtisf60" localSheetId="12">#REF!</definedName>
    <definedName name="lgtisf60" localSheetId="13">#REF!</definedName>
    <definedName name="lgtisf60">#REF!</definedName>
    <definedName name="LI">#REF!</definedName>
    <definedName name="LIFT" localSheetId="9">#REF!</definedName>
    <definedName name="LIFT" localSheetId="12">#REF!</definedName>
    <definedName name="LIFT" localSheetId="13">#REF!</definedName>
    <definedName name="LIFT">#REF!</definedName>
    <definedName name="LII" localSheetId="9">#REF!</definedName>
    <definedName name="LII" localSheetId="12">#REF!</definedName>
    <definedName name="LII" localSheetId="13">#REF!</definedName>
    <definedName name="LII">#REF!</definedName>
    <definedName name="LIII" localSheetId="9">#REF!</definedName>
    <definedName name="LIII" localSheetId="12">#REF!</definedName>
    <definedName name="LIII" localSheetId="13">#REF!</definedName>
    <definedName name="LIII">#REF!</definedName>
    <definedName name="lima" localSheetId="9">#REF!</definedName>
    <definedName name="lima" localSheetId="12">#REF!</definedName>
    <definedName name="lima" localSheetId="13">#REF!</definedName>
    <definedName name="lima">#REF!</definedName>
    <definedName name="limbangan" localSheetId="9">#REF!</definedName>
    <definedName name="limbangan" localSheetId="12">#REF!</definedName>
    <definedName name="limbangan" localSheetId="13">#REF!</definedName>
    <definedName name="limbangan">#REF!</definedName>
    <definedName name="linda">#REF!</definedName>
    <definedName name="lintas100" localSheetId="9">#REF!</definedName>
    <definedName name="lintas100" localSheetId="12">#REF!</definedName>
    <definedName name="lintas100" localSheetId="13">#REF!</definedName>
    <definedName name="lintas100">#REF!</definedName>
    <definedName name="lintas100l8">#REF!</definedName>
    <definedName name="lintas12" localSheetId="9">#REF!</definedName>
    <definedName name="lintas12" localSheetId="12">#REF!</definedName>
    <definedName name="lintas12" localSheetId="13">#REF!</definedName>
    <definedName name="lintas12">#REF!</definedName>
    <definedName name="lintas150" localSheetId="9">#REF!</definedName>
    <definedName name="lintas150" localSheetId="12">#REF!</definedName>
    <definedName name="lintas150" localSheetId="13">#REF!</definedName>
    <definedName name="lintas150">#REF!</definedName>
    <definedName name="lintas150l6">#REF!</definedName>
    <definedName name="lintas200" localSheetId="9">#REF!</definedName>
    <definedName name="lintas200" localSheetId="12">#REF!</definedName>
    <definedName name="lintas200" localSheetId="13">#REF!</definedName>
    <definedName name="lintas200">#REF!</definedName>
    <definedName name="lintas3" localSheetId="9">#REF!</definedName>
    <definedName name="lintas3" localSheetId="12">#REF!</definedName>
    <definedName name="lintas3" localSheetId="13">#REF!</definedName>
    <definedName name="lintas3">#REF!</definedName>
    <definedName name="lintas50" localSheetId="9">#REF!</definedName>
    <definedName name="lintas50" localSheetId="12">#REF!</definedName>
    <definedName name="lintas50" localSheetId="13">#REF!</definedName>
    <definedName name="lintas50">#REF!</definedName>
    <definedName name="lintas75" localSheetId="9">#REF!</definedName>
    <definedName name="lintas75" localSheetId="12">#REF!</definedName>
    <definedName name="lintas75" localSheetId="13">#REF!</definedName>
    <definedName name="lintas75">#REF!</definedName>
    <definedName name="lis">#REF!</definedName>
    <definedName name="LIS_PLAFON" localSheetId="9">#REF!</definedName>
    <definedName name="LIS_PLAFON" localSheetId="12">#REF!</definedName>
    <definedName name="LIS_PLAFON" localSheetId="13">#REF!</definedName>
    <definedName name="LIS_PLAFON">#REF!</definedName>
    <definedName name="LisPek2">#REF!</definedName>
    <definedName name="lispla">#REF!</definedName>
    <definedName name="lispla_1">#REF!</definedName>
    <definedName name="lisplang" localSheetId="9">#REF!</definedName>
    <definedName name="lisplang" localSheetId="12">#REF!</definedName>
    <definedName name="lisplang" localSheetId="13">#REF!</definedName>
    <definedName name="lisplang">#REF!</definedName>
    <definedName name="lisplank">#REF!</definedName>
    <definedName name="lisplank2">#REF!</definedName>
    <definedName name="list">#REF!</definedName>
    <definedName name="list_6" localSheetId="9">#REF!</definedName>
    <definedName name="list_6" localSheetId="12">#REF!</definedName>
    <definedName name="list_6" localSheetId="13">#REF!</definedName>
    <definedName name="list_6">#REF!</definedName>
    <definedName name="List_tengah" localSheetId="9">#REF!</definedName>
    <definedName name="List_tengah" localSheetId="12">#REF!</definedName>
    <definedName name="List_tengah" localSheetId="13">#REF!</definedName>
    <definedName name="List_tengah">#REF!</definedName>
    <definedName name="list1">#REF!</definedName>
    <definedName name="listgypsum">#REF!</definedName>
    <definedName name="listgypsum_1">#REF!</definedName>
    <definedName name="listpla" localSheetId="9">#REF!</definedName>
    <definedName name="listpla" localSheetId="12">#REF!</definedName>
    <definedName name="listpla" localSheetId="13">#REF!</definedName>
    <definedName name="listpla">#REF!</definedName>
    <definedName name="listplafond">#REF!</definedName>
    <definedName name="listplank">#REF!</definedName>
    <definedName name="listprofil">#REF!</definedName>
    <definedName name="LISTRIK" localSheetId="9">#REF!</definedName>
    <definedName name="LISTRIK" localSheetId="12">#REF!</definedName>
    <definedName name="LISTRIK" localSheetId="13">#REF!</definedName>
    <definedName name="LISTRIK">#REF!</definedName>
    <definedName name="LIV" localSheetId="9">#REF!</definedName>
    <definedName name="LIV" localSheetId="12">#REF!</definedName>
    <definedName name="LIV" localSheetId="13">#REF!</definedName>
    <definedName name="LIV">#REF!</definedName>
    <definedName name="living">#REF!</definedName>
    <definedName name="ljjj">#REF!</definedName>
    <definedName name="lk" localSheetId="9">#REF!</definedName>
    <definedName name="lk" localSheetId="12">#REF!</definedName>
    <definedName name="lk" localSheetId="13">#REF!</definedName>
    <definedName name="lk">#REF!</definedName>
    <definedName name="lkl">#REF!</definedName>
    <definedName name="lklh">#REF!</definedName>
    <definedName name="lklk">#REF!</definedName>
    <definedName name="lks">#REF!</definedName>
    <definedName name="ll">#REF!</definedName>
    <definedName name="llfoeo" localSheetId="15" hidden="1">#REF!</definedName>
    <definedName name="llfoeo">#REF!</definedName>
    <definedName name="LLL" localSheetId="9">#REF!</definedName>
    <definedName name="LLL" localSheetId="12">#REF!</definedName>
    <definedName name="LLL" localSheetId="13">#REF!</definedName>
    <definedName name="LLL">#REF!</definedName>
    <definedName name="LLLK" localSheetId="9">#REF!</definedName>
    <definedName name="LLLK" localSheetId="12">#REF!</definedName>
    <definedName name="LLLK" localSheetId="13">#REF!</definedName>
    <definedName name="LLLK">#REF!</definedName>
    <definedName name="llll" localSheetId="9">#REF!</definedName>
    <definedName name="llll" localSheetId="12">#REF!</definedName>
    <definedName name="llll" localSheetId="13">#REF!</definedName>
    <definedName name="llll">#REF!</definedName>
    <definedName name="lluar" localSheetId="9">#REF!</definedName>
    <definedName name="lluar" localSheetId="12">#REF!</definedName>
    <definedName name="lluar" localSheetId="13">#REF!</definedName>
    <definedName name="lluar">#REF!</definedName>
    <definedName name="Lm">#REF!</definedName>
    <definedName name="LMAJOR" localSheetId="9">#REF!</definedName>
    <definedName name="LMAJOR" localSheetId="12">#REF!</definedName>
    <definedName name="LMAJOR" localSheetId="14">#REF!</definedName>
    <definedName name="LMAJOR" localSheetId="11">#REF!</definedName>
    <definedName name="LMAJOR" localSheetId="10">#REF!</definedName>
    <definedName name="LMAJOR" localSheetId="7">#REF!</definedName>
    <definedName name="LMAJOR" localSheetId="8">#REF!</definedName>
    <definedName name="LMAJOR" localSheetId="13">#REF!</definedName>
    <definedName name="LMAJOR">#REF!</definedName>
    <definedName name="lme">#REF!</definedName>
    <definedName name="Lmk" localSheetId="9">#REF!</definedName>
    <definedName name="Lmk" localSheetId="12">#REF!</definedName>
    <definedName name="Lmk" localSheetId="13">#REF!</definedName>
    <definedName name="Lmk">#REF!</definedName>
    <definedName name="lmp25w">#REF!</definedName>
    <definedName name="lmp25w_1">#REF!</definedName>
    <definedName name="lmpp" hidden="1">#REF!</definedName>
    <definedName name="lo" localSheetId="9">#REF!</definedName>
    <definedName name="lo" localSheetId="12">#REF!</definedName>
    <definedName name="lo" localSheetId="13">#REF!</definedName>
    <definedName name="lo">#REF!</definedName>
    <definedName name="LOAD" localSheetId="9">#REF!</definedName>
    <definedName name="LOAD" localSheetId="12">#REF!</definedName>
    <definedName name="LOAD" localSheetId="13">#REF!</definedName>
    <definedName name="LOAD">#REF!</definedName>
    <definedName name="loader">#REF!</definedName>
    <definedName name="loader2">#REF!</definedName>
    <definedName name="Loan_Amount" localSheetId="9">#REF!</definedName>
    <definedName name="Loan_Amount" localSheetId="12">#REF!</definedName>
    <definedName name="Loan_Amount" localSheetId="13">#REF!</definedName>
    <definedName name="Loan_Amount">#REF!</definedName>
    <definedName name="Loan_Start" localSheetId="9">#REF!</definedName>
    <definedName name="Loan_Start" localSheetId="12">#REF!</definedName>
    <definedName name="Loan_Start" localSheetId="13">#REF!</definedName>
    <definedName name="Loan_Start">#REF!</definedName>
    <definedName name="Loan_Years" localSheetId="9">#REF!</definedName>
    <definedName name="Loan_Years" localSheetId="12">#REF!</definedName>
    <definedName name="Loan_Years" localSheetId="13">#REF!</definedName>
    <definedName name="Loan_Years">#REF!</definedName>
    <definedName name="LOBBY" localSheetId="9">#REF!</definedName>
    <definedName name="LOBBY" localSheetId="12">#REF!</definedName>
    <definedName name="LOBBY" localSheetId="14">#REF!</definedName>
    <definedName name="LOBBY" localSheetId="11">#REF!</definedName>
    <definedName name="LOBBY" localSheetId="10">#REF!</definedName>
    <definedName name="LOBBY" localSheetId="7">#REF!</definedName>
    <definedName name="LOBBY" localSheetId="8">#REF!</definedName>
    <definedName name="LOBBY" localSheetId="13">#REF!</definedName>
    <definedName name="LOBBY">#REF!</definedName>
    <definedName name="LOBBY_2" localSheetId="9">#REF!</definedName>
    <definedName name="LOBBY_2" localSheetId="12">#REF!</definedName>
    <definedName name="LOBBY_2" localSheetId="13">#REF!</definedName>
    <definedName name="LOBBY_2">#REF!</definedName>
    <definedName name="LOBBY_3" localSheetId="9">#REF!</definedName>
    <definedName name="LOBBY_3" localSheetId="12">#REF!</definedName>
    <definedName name="LOBBY_3" localSheetId="13">#REF!</definedName>
    <definedName name="LOBBY_3">#REF!</definedName>
    <definedName name="LOBY_A" localSheetId="9">#REF!</definedName>
    <definedName name="LOBY_A" localSheetId="12">#REF!</definedName>
    <definedName name="LOBY_A" localSheetId="13">#REF!</definedName>
    <definedName name="LOBY_A">#REF!</definedName>
    <definedName name="LOBY_B" localSheetId="9">#REF!</definedName>
    <definedName name="LOBY_B" localSheetId="12">#REF!</definedName>
    <definedName name="LOBY_B" localSheetId="13">#REF!</definedName>
    <definedName name="LOBY_B">#REF!</definedName>
    <definedName name="LOBY_BASE" localSheetId="9">#REF!</definedName>
    <definedName name="LOBY_BASE" localSheetId="12">#REF!</definedName>
    <definedName name="LOBY_BASE" localSheetId="13">#REF!</definedName>
    <definedName name="LOBY_BASE">#REF!</definedName>
    <definedName name="LOBY_C" localSheetId="9">#REF!</definedName>
    <definedName name="LOBY_C" localSheetId="12">#REF!</definedName>
    <definedName name="LOBY_C" localSheetId="13">#REF!</definedName>
    <definedName name="LOBY_C">#REF!</definedName>
    <definedName name="lockset" localSheetId="9">#REF!</definedName>
    <definedName name="lockset" localSheetId="12">#REF!</definedName>
    <definedName name="lockset" localSheetId="13">#REF!</definedName>
    <definedName name="lockset">#REF!</definedName>
    <definedName name="lok">#REF!</definedName>
    <definedName name="LOKALJO">#REF!</definedName>
    <definedName name="lokasi" localSheetId="9">#REF!</definedName>
    <definedName name="lokasi" localSheetId="12">#REF!</definedName>
    <definedName name="lokasi" localSheetId="14">#REF!</definedName>
    <definedName name="lokasi" localSheetId="11">#REF!</definedName>
    <definedName name="lokasi" localSheetId="10">#REF!</definedName>
    <definedName name="lokasi" localSheetId="7">#REF!</definedName>
    <definedName name="lokasi" localSheetId="8">#REF!</definedName>
    <definedName name="lokasi" localSheetId="13">#REF!</definedName>
    <definedName name="LOKASI">#REF!</definedName>
    <definedName name="lokasi2" localSheetId="9">#REF!</definedName>
    <definedName name="lokasi2" localSheetId="12">#REF!</definedName>
    <definedName name="lokasi2" localSheetId="13">#REF!</definedName>
    <definedName name="lokasi2">#REF!</definedName>
    <definedName name="LOKASIAMP" localSheetId="9">#REF!</definedName>
    <definedName name="LOKASIAMP" localSheetId="12">#REF!</definedName>
    <definedName name="LOKASIAMP" localSheetId="13">#REF!</definedName>
    <definedName name="LOKASIAMP">#REF!</definedName>
    <definedName name="LONG">#REF!</definedName>
    <definedName name="longbend100x225">#REF!</definedName>
    <definedName name="longbend100x45">#REF!</definedName>
    <definedName name="longbend100x90">#REF!</definedName>
    <definedName name="longbend150x225">#REF!</definedName>
    <definedName name="longbend150x45">#REF!</definedName>
    <definedName name="longbend150x90">#REF!</definedName>
    <definedName name="longbend200x90">#REF!</definedName>
    <definedName name="longbend250x90">#REF!</definedName>
    <definedName name="longbend50x225">#REF!</definedName>
    <definedName name="longbend50x45">#REF!</definedName>
    <definedName name="longbend70x225">#REF!</definedName>
    <definedName name="longbend75x45">#REF!</definedName>
    <definedName name="longbend75x90">#REF!</definedName>
    <definedName name="LOPA">#REF!</definedName>
    <definedName name="LOS">#REF!</definedName>
    <definedName name="loteng">#REF!</definedName>
    <definedName name="lotengtriplek">#REF!</definedName>
    <definedName name="lp" localSheetId="9">#REF!</definedName>
    <definedName name="lp" localSheetId="12">#REF!</definedName>
    <definedName name="lp" localSheetId="14">#REF!</definedName>
    <definedName name="lp" localSheetId="11">#REF!</definedName>
    <definedName name="lp" localSheetId="10">#REF!</definedName>
    <definedName name="lp" localSheetId="7">#REF!</definedName>
    <definedName name="lp" localSheetId="8">#REF!</definedName>
    <definedName name="lp" localSheetId="13">#REF!</definedName>
    <definedName name="lp">#REF!</definedName>
    <definedName name="LP_BPP">#N/A</definedName>
    <definedName name="lp100nb" localSheetId="9">#REF!</definedName>
    <definedName name="lp100nb" localSheetId="12">#REF!</definedName>
    <definedName name="lp100nb" localSheetId="13">#REF!</definedName>
    <definedName name="lp100nb">#REF!</definedName>
    <definedName name="lp36nb" localSheetId="9">#REF!</definedName>
    <definedName name="lp36nb" localSheetId="12">#REF!</definedName>
    <definedName name="lp36nb" localSheetId="13">#REF!</definedName>
    <definedName name="lp36nb">#REF!</definedName>
    <definedName name="LPA" localSheetId="9">#REF!</definedName>
    <definedName name="LPA" localSheetId="12">#REF!</definedName>
    <definedName name="LPA" localSheetId="13">#REF!</definedName>
    <definedName name="LPA">#REF!</definedName>
    <definedName name="lpaklsa" localSheetId="9">#REF!</definedName>
    <definedName name="lpaklsa" localSheetId="12">#REF!</definedName>
    <definedName name="lpaklsa" localSheetId="13">#REF!</definedName>
    <definedName name="lpaklsa">#REF!</definedName>
    <definedName name="lpaklsb" localSheetId="9">#REF!</definedName>
    <definedName name="lpaklsb" localSheetId="12">#REF!</definedName>
    <definedName name="lpaklsb" localSheetId="13">#REF!</definedName>
    <definedName name="lpaklsb">#REF!</definedName>
    <definedName name="lpbklsb" localSheetId="9">#REF!</definedName>
    <definedName name="lpbklsb" localSheetId="12">#REF!</definedName>
    <definedName name="lpbklsb" localSheetId="13">#REF!</definedName>
    <definedName name="lpbklsb">#REF!</definedName>
    <definedName name="lpd">#REF!</definedName>
    <definedName name="LPI" localSheetId="9">#REF!</definedName>
    <definedName name="LPI" localSheetId="12">#REF!</definedName>
    <definedName name="LPI" localSheetId="13">#REF!</definedName>
    <definedName name="LPI">#REF!</definedName>
    <definedName name="LPII" localSheetId="9">#REF!</definedName>
    <definedName name="LPII" localSheetId="12">#REF!</definedName>
    <definedName name="LPII" localSheetId="13">#REF!</definedName>
    <definedName name="LPII">#REF!</definedName>
    <definedName name="LPIII" localSheetId="9">#REF!</definedName>
    <definedName name="LPIII" localSheetId="12">#REF!</definedName>
    <definedName name="LPIII" localSheetId="13">#REF!</definedName>
    <definedName name="LPIII">#REF!</definedName>
    <definedName name="LPIV" localSheetId="9">#REF!</definedName>
    <definedName name="LPIV" localSheetId="12">#REF!</definedName>
    <definedName name="LPIV" localSheetId="13">#REF!</definedName>
    <definedName name="LPIV">#REF!</definedName>
    <definedName name="lpl">#REF!</definedName>
    <definedName name="LR" localSheetId="9">#REF!</definedName>
    <definedName name="LR" localSheetId="12">#REF!</definedName>
    <definedName name="LR" localSheetId="13">#REF!</definedName>
    <definedName name="LR">#REF!</definedName>
    <definedName name="lrp">#REF!</definedName>
    <definedName name="lsl" localSheetId="9">#REF!</definedName>
    <definedName name="lsl" localSheetId="12">#REF!</definedName>
    <definedName name="lsl" localSheetId="13">#REF!</definedName>
    <definedName name="lsl">#REF!</definedName>
    <definedName name="lt" localSheetId="9">#REF!</definedName>
    <definedName name="lt" localSheetId="12">#REF!</definedName>
    <definedName name="lt" localSheetId="13">#REF!</definedName>
    <definedName name="lt">#REF!</definedName>
    <definedName name="ltkerja">#REF!</definedName>
    <definedName name="Lts" localSheetId="9">#REF!</definedName>
    <definedName name="Lts" localSheetId="12">#REF!</definedName>
    <definedName name="Lts" localSheetId="13">#REF!</definedName>
    <definedName name="Lts">#REF!</definedName>
    <definedName name="Luar" localSheetId="9">#REF!</definedName>
    <definedName name="Luar" localSheetId="12">#REF!</definedName>
    <definedName name="Luar" localSheetId="13">#REF!</definedName>
    <definedName name="Luar">#REF!</definedName>
    <definedName name="luar_extern" localSheetId="9">#REF!</definedName>
    <definedName name="luar_extern" localSheetId="12">#REF!</definedName>
    <definedName name="luar_extern" localSheetId="13">#REF!</definedName>
    <definedName name="luar_extern">#REF!</definedName>
    <definedName name="luar_intern" localSheetId="9">#REF!</definedName>
    <definedName name="luar_intern" localSheetId="12">#REF!</definedName>
    <definedName name="luar_intern" localSheetId="13">#REF!</definedName>
    <definedName name="luar_intern">#REF!</definedName>
    <definedName name="luas" localSheetId="9">#REF!</definedName>
    <definedName name="luas" localSheetId="12">#REF!</definedName>
    <definedName name="luas" localSheetId="13">#REF!</definedName>
    <definedName name="luas">#REF!</definedName>
    <definedName name="luas_a" localSheetId="9">#REF!</definedName>
    <definedName name="luas_a" localSheetId="12">#REF!</definedName>
    <definedName name="luas_a" localSheetId="13">#REF!</definedName>
    <definedName name="luas_a">#REF!</definedName>
    <definedName name="Luas_Bangunan" localSheetId="9">#REF!</definedName>
    <definedName name="Luas_Bangunan" localSheetId="12">#REF!</definedName>
    <definedName name="Luas_Bangunan" localSheetId="14">#REF!</definedName>
    <definedName name="Luas_Bangunan" localSheetId="11">#REF!</definedName>
    <definedName name="Luas_Bangunan" localSheetId="10">#REF!</definedName>
    <definedName name="Luas_Bangunan" localSheetId="7">#REF!</definedName>
    <definedName name="Luas_Bangunan" localSheetId="8">#REF!</definedName>
    <definedName name="Luas_Bangunan" localSheetId="13">#REF!</definedName>
    <definedName name="Luas_Bangunan">#REF!</definedName>
    <definedName name="Luas_Bangunan_2" localSheetId="9">#REF!</definedName>
    <definedName name="Luas_Bangunan_2" localSheetId="12">#REF!</definedName>
    <definedName name="Luas_Bangunan_2" localSheetId="13">#REF!</definedName>
    <definedName name="Luas_Bangunan_2">#REF!</definedName>
    <definedName name="Luas_Bangunan_3" localSheetId="9">#REF!</definedName>
    <definedName name="Luas_Bangunan_3" localSheetId="12">#REF!</definedName>
    <definedName name="Luas_Bangunan_3" localSheetId="13">#REF!</definedName>
    <definedName name="Luas_Bangunan_3">#REF!</definedName>
    <definedName name="luas_s" localSheetId="9">#REF!</definedName>
    <definedName name="luas_s" localSheetId="12">#REF!</definedName>
    <definedName name="luas_s" localSheetId="13">#REF!</definedName>
    <definedName name="luas_s">#REF!</definedName>
    <definedName name="luassemua" localSheetId="9">#REF!</definedName>
    <definedName name="luassemua" localSheetId="12">#REF!</definedName>
    <definedName name="luassemua" localSheetId="13">#REF!</definedName>
    <definedName name="luassemua">#REF!</definedName>
    <definedName name="luassemua_mall" localSheetId="9">#REF!</definedName>
    <definedName name="luassemua_mall" localSheetId="12">#REF!</definedName>
    <definedName name="luassemua_mall" localSheetId="13">#REF!</definedName>
    <definedName name="luassemua_mall">#REF!</definedName>
    <definedName name="LUASTOTAL" localSheetId="9">#REF!</definedName>
    <definedName name="LUASTOTAL" localSheetId="12">#REF!</definedName>
    <definedName name="LUASTOTAL" localSheetId="13">#REF!</definedName>
    <definedName name="LUASTOTAL">#REF!</definedName>
    <definedName name="luastotaloffice" localSheetId="9">#REF!</definedName>
    <definedName name="luastotaloffice" localSheetId="12">#REF!</definedName>
    <definedName name="luastotaloffice" localSheetId="13">#REF!</definedName>
    <definedName name="luastotaloffice">#REF!</definedName>
    <definedName name="luastotalruko" localSheetId="9">#REF!</definedName>
    <definedName name="luastotalruko" localSheetId="12">#REF!</definedName>
    <definedName name="luastotalruko" localSheetId="13">#REF!</definedName>
    <definedName name="luastotalruko">#REF!</definedName>
    <definedName name="lvL521V1A" localSheetId="9">#REF!</definedName>
    <definedName name="lvL521V1A" localSheetId="12">#REF!</definedName>
    <definedName name="lvL521V1A" localSheetId="13">#REF!</definedName>
    <definedName name="lvL521V1A">#REF!</definedName>
    <definedName name="lvL521V3dgn" localSheetId="9">#REF!</definedName>
    <definedName name="lvL521V3dgn" localSheetId="12">#REF!</definedName>
    <definedName name="lvL521V3dgn" localSheetId="13">#REF!</definedName>
    <definedName name="lvL521V3dgn">#REF!</definedName>
    <definedName name="lvL521V3pns" localSheetId="9">#REF!</definedName>
    <definedName name="lvL521V3pns" localSheetId="12">#REF!</definedName>
    <definedName name="lvL521V3pns" localSheetId="13">#REF!</definedName>
    <definedName name="lvL521V3pns">#REF!</definedName>
    <definedName name="lvLW565" localSheetId="9">#REF!</definedName>
    <definedName name="lvLW565" localSheetId="12">#REF!</definedName>
    <definedName name="lvLW565" localSheetId="13">#REF!</definedName>
    <definedName name="lvLW565">#REF!</definedName>
    <definedName name="LVMDP">#REF!</definedName>
    <definedName name="M">#REF!</definedName>
    <definedName name="m.012" localSheetId="9">#REF!</definedName>
    <definedName name="m.012" localSheetId="12">#REF!</definedName>
    <definedName name="m.012" localSheetId="13">#REF!</definedName>
    <definedName name="m.012">#REF!</definedName>
    <definedName name="m.012a" localSheetId="9">#REF!</definedName>
    <definedName name="m.012a" localSheetId="12">#REF!</definedName>
    <definedName name="m.012a" localSheetId="13">#REF!</definedName>
    <definedName name="m.012a">#REF!</definedName>
    <definedName name="m.012b" localSheetId="9">#REF!</definedName>
    <definedName name="m.012b" localSheetId="12">#REF!</definedName>
    <definedName name="m.012b" localSheetId="13">#REF!</definedName>
    <definedName name="m.012b">#REF!</definedName>
    <definedName name="m.020" localSheetId="9">#REF!</definedName>
    <definedName name="m.020" localSheetId="12">#REF!</definedName>
    <definedName name="m.020" localSheetId="13">#REF!</definedName>
    <definedName name="m.020">#REF!</definedName>
    <definedName name="m.022" localSheetId="9">#REF!</definedName>
    <definedName name="m.022" localSheetId="12">#REF!</definedName>
    <definedName name="m.022" localSheetId="13">#REF!</definedName>
    <definedName name="m.022">#REF!</definedName>
    <definedName name="m.023" localSheetId="9">#REF!</definedName>
    <definedName name="m.023" localSheetId="12">#REF!</definedName>
    <definedName name="m.023" localSheetId="13">#REF!</definedName>
    <definedName name="m.023">#REF!</definedName>
    <definedName name="m.024" localSheetId="9">#REF!</definedName>
    <definedName name="m.024" localSheetId="12">#REF!</definedName>
    <definedName name="m.024" localSheetId="13">#REF!</definedName>
    <definedName name="m.024">#REF!</definedName>
    <definedName name="m.025" localSheetId="9">#REF!</definedName>
    <definedName name="m.025" localSheetId="12">#REF!</definedName>
    <definedName name="m.025" localSheetId="13">#REF!</definedName>
    <definedName name="m.025">#REF!</definedName>
    <definedName name="m.026" localSheetId="9">#REF!</definedName>
    <definedName name="m.026" localSheetId="12">#REF!</definedName>
    <definedName name="m.026" localSheetId="13">#REF!</definedName>
    <definedName name="m.026">#REF!</definedName>
    <definedName name="M.027" localSheetId="9">#REF!</definedName>
    <definedName name="M.027" localSheetId="12">#REF!</definedName>
    <definedName name="M.027" localSheetId="13">#REF!</definedName>
    <definedName name="M.027">#REF!</definedName>
    <definedName name="M.040" localSheetId="9">#REF!</definedName>
    <definedName name="M.040" localSheetId="12">#REF!</definedName>
    <definedName name="M.040" localSheetId="13">#REF!</definedName>
    <definedName name="M.040">#REF!</definedName>
    <definedName name="M.041" localSheetId="9">#REF!</definedName>
    <definedName name="M.041" localSheetId="12">#REF!</definedName>
    <definedName name="M.041" localSheetId="13">#REF!</definedName>
    <definedName name="M.041">#REF!</definedName>
    <definedName name="M.042" localSheetId="9">#REF!</definedName>
    <definedName name="M.042" localSheetId="12">#REF!</definedName>
    <definedName name="M.042" localSheetId="13">#REF!</definedName>
    <definedName name="M.042">#REF!</definedName>
    <definedName name="M.050" localSheetId="9">#REF!</definedName>
    <definedName name="M.050" localSheetId="12">#REF!</definedName>
    <definedName name="M.050" localSheetId="13">#REF!</definedName>
    <definedName name="M.050">#REF!</definedName>
    <definedName name="m.050a" localSheetId="9">#REF!</definedName>
    <definedName name="m.050a" localSheetId="12">#REF!</definedName>
    <definedName name="m.050a" localSheetId="13">#REF!</definedName>
    <definedName name="m.050a">#REF!</definedName>
    <definedName name="M.061" localSheetId="9">#REF!</definedName>
    <definedName name="M.061" localSheetId="12">#REF!</definedName>
    <definedName name="M.061" localSheetId="13">#REF!</definedName>
    <definedName name="M.061">#REF!</definedName>
    <definedName name="M.062" localSheetId="9">#REF!</definedName>
    <definedName name="M.062" localSheetId="12">#REF!</definedName>
    <definedName name="M.062" localSheetId="13">#REF!</definedName>
    <definedName name="M.062">#REF!</definedName>
    <definedName name="M.063" localSheetId="9">#REF!</definedName>
    <definedName name="M.063" localSheetId="12">#REF!</definedName>
    <definedName name="M.063" localSheetId="13">#REF!</definedName>
    <definedName name="M.063">#REF!</definedName>
    <definedName name="M.065" localSheetId="9">#REF!</definedName>
    <definedName name="M.065" localSheetId="12">#REF!</definedName>
    <definedName name="M.065" localSheetId="13">#REF!</definedName>
    <definedName name="M.065">#REF!</definedName>
    <definedName name="M.080" localSheetId="9">#REF!</definedName>
    <definedName name="M.080" localSheetId="12">#REF!</definedName>
    <definedName name="M.080" localSheetId="13">#REF!</definedName>
    <definedName name="M.080">#REF!</definedName>
    <definedName name="M.162" localSheetId="9">#REF!</definedName>
    <definedName name="M.162" localSheetId="12">#REF!</definedName>
    <definedName name="M.162" localSheetId="13">#REF!</definedName>
    <definedName name="M.162">#REF!</definedName>
    <definedName name="M.166" localSheetId="9">#REF!</definedName>
    <definedName name="M.166" localSheetId="12">#REF!</definedName>
    <definedName name="M.166" localSheetId="13">#REF!</definedName>
    <definedName name="M.166">#REF!</definedName>
    <definedName name="M.167" localSheetId="9">#REF!</definedName>
    <definedName name="M.167" localSheetId="12">#REF!</definedName>
    <definedName name="M.167" localSheetId="13">#REF!</definedName>
    <definedName name="M.167">#REF!</definedName>
    <definedName name="M.170" localSheetId="9">#REF!</definedName>
    <definedName name="M.170" localSheetId="12">#REF!</definedName>
    <definedName name="M.170" localSheetId="13">#REF!</definedName>
    <definedName name="M.170">#REF!</definedName>
    <definedName name="M.180" localSheetId="9">#REF!</definedName>
    <definedName name="M.180" localSheetId="12">#REF!</definedName>
    <definedName name="M.180" localSheetId="13">#REF!</definedName>
    <definedName name="M.180">#REF!</definedName>
    <definedName name="M.181" localSheetId="9">#REF!</definedName>
    <definedName name="M.181" localSheetId="12">#REF!</definedName>
    <definedName name="M.181" localSheetId="13">#REF!</definedName>
    <definedName name="M.181">#REF!</definedName>
    <definedName name="M.2">#REF!</definedName>
    <definedName name="M.3">#REF!</definedName>
    <definedName name="m.cat" localSheetId="9">#REF!</definedName>
    <definedName name="m.cat" localSheetId="12">#REF!</definedName>
    <definedName name="m.cat" localSheetId="13">#REF!</definedName>
    <definedName name="m.cat">#REF!</definedName>
    <definedName name="m.wf" localSheetId="9">#REF!</definedName>
    <definedName name="m.wf" localSheetId="12">#REF!</definedName>
    <definedName name="m.wf" localSheetId="13">#REF!</definedName>
    <definedName name="m.wf">#REF!</definedName>
    <definedName name="m_lav6001000">#REF!</definedName>
    <definedName name="m_lav6001100">#REF!</definedName>
    <definedName name="m_lav6001700">#REF!</definedName>
    <definedName name="m_lav6002000">#REF!</definedName>
    <definedName name="M_RP">#REF!</definedName>
    <definedName name="M_UP">#REF!</definedName>
    <definedName name="M_UP_1" localSheetId="9">#REF!</definedName>
    <definedName name="M_UP_1" localSheetId="12">#REF!</definedName>
    <definedName name="M_UP_1" localSheetId="13">#REF!</definedName>
    <definedName name="M_UP_1">#REF!</definedName>
    <definedName name="M_US">#REF!</definedName>
    <definedName name="M1.18" localSheetId="9">#REF!</definedName>
    <definedName name="M1.18" localSheetId="12">#REF!</definedName>
    <definedName name="M1.18" localSheetId="14">#REF!</definedName>
    <definedName name="M1.18" localSheetId="11">#REF!</definedName>
    <definedName name="M1.18" localSheetId="10">#REF!</definedName>
    <definedName name="M1.18" localSheetId="7">#REF!</definedName>
    <definedName name="M1.18" localSheetId="8">#REF!</definedName>
    <definedName name="M1.18" localSheetId="13">#REF!</definedName>
    <definedName name="M1.18">#REF!</definedName>
    <definedName name="m102bnnc">#REF!</definedName>
    <definedName name="m102bnvl">#REF!</definedName>
    <definedName name="M10aa1p" localSheetId="9">#REF!</definedName>
    <definedName name="M10aa1p" localSheetId="12">#REF!</definedName>
    <definedName name="M10aa1p" localSheetId="13">#REF!</definedName>
    <definedName name="M10aa1p">#REF!</definedName>
    <definedName name="m10aamtc">#REF!</definedName>
    <definedName name="m10aanc">#REF!</definedName>
    <definedName name="m10aavl">#REF!</definedName>
    <definedName name="m10anc">#REF!</definedName>
    <definedName name="m10avl">#REF!</definedName>
    <definedName name="m10banc">#REF!</definedName>
    <definedName name="m10bavl">#REF!</definedName>
    <definedName name="m122bnnc">#REF!</definedName>
    <definedName name="m122bnvl">#REF!</definedName>
    <definedName name="m12aanc">#REF!</definedName>
    <definedName name="m12aavl">#REF!</definedName>
    <definedName name="m12anc">#REF!</definedName>
    <definedName name="m12avl">#REF!</definedName>
    <definedName name="M12ba3p" localSheetId="9">#REF!</definedName>
    <definedName name="M12ba3p" localSheetId="12">#REF!</definedName>
    <definedName name="M12ba3p" localSheetId="13">#REF!</definedName>
    <definedName name="M12ba3p">#REF!</definedName>
    <definedName name="m12banc">#REF!</definedName>
    <definedName name="m12bavl">#REF!</definedName>
    <definedName name="M12bb1p" localSheetId="9">#REF!</definedName>
    <definedName name="M12bb1p" localSheetId="12">#REF!</definedName>
    <definedName name="M12bb1p" localSheetId="13">#REF!</definedName>
    <definedName name="M12bb1p">#REF!</definedName>
    <definedName name="m12bbnc">#REF!</definedName>
    <definedName name="m12bbvl">#REF!</definedName>
    <definedName name="M12bnnc">#REF!</definedName>
    <definedName name="M12bnvl">#REF!</definedName>
    <definedName name="M12cbnc" localSheetId="9">#REF!</definedName>
    <definedName name="M12cbnc" localSheetId="12">#REF!</definedName>
    <definedName name="M12cbnc" localSheetId="13">#REF!</definedName>
    <definedName name="M12cbnc">#REF!</definedName>
    <definedName name="M12cbvl" localSheetId="9">#REF!</definedName>
    <definedName name="M12cbvl" localSheetId="12">#REF!</definedName>
    <definedName name="M12cbvl" localSheetId="13">#REF!</definedName>
    <definedName name="M12cbvl">#REF!</definedName>
    <definedName name="M12L">#REF!</definedName>
    <definedName name="m142bnnc">#REF!</definedName>
    <definedName name="m142bnvl">#REF!</definedName>
    <definedName name="M14bb1p" localSheetId="9">#REF!</definedName>
    <definedName name="M14bb1p" localSheetId="12">#REF!</definedName>
    <definedName name="M14bb1p" localSheetId="13">#REF!</definedName>
    <definedName name="M14bb1p">#REF!</definedName>
    <definedName name="m14bbnc">#REF!</definedName>
    <definedName name="M14bbvc">#REF!</definedName>
    <definedName name="m14bbvl">#REF!</definedName>
    <definedName name="M2.02" localSheetId="9">#REF!</definedName>
    <definedName name="M2.02" localSheetId="12">#REF!</definedName>
    <definedName name="M2.02" localSheetId="14">#REF!</definedName>
    <definedName name="M2.02" localSheetId="11">#REF!</definedName>
    <definedName name="M2.02" localSheetId="10">#REF!</definedName>
    <definedName name="M2.02" localSheetId="7">#REF!</definedName>
    <definedName name="M2.02" localSheetId="8">#REF!</definedName>
    <definedName name="M2.02" localSheetId="13">#REF!</definedName>
    <definedName name="M2.02">#REF!</definedName>
    <definedName name="M3.08_1_" localSheetId="9">#REF!</definedName>
    <definedName name="M3.08_1_" localSheetId="12">#REF!</definedName>
    <definedName name="M3.08_1_" localSheetId="14">#REF!</definedName>
    <definedName name="M3.08_1_" localSheetId="11">#REF!</definedName>
    <definedName name="M3.08_1_" localSheetId="10">#REF!</definedName>
    <definedName name="M3.08_1_" localSheetId="7">#REF!</definedName>
    <definedName name="M3.08_1_" localSheetId="8">#REF!</definedName>
    <definedName name="M3.08_1_" localSheetId="13">#REF!</definedName>
    <definedName name="M3.08_1_">#REF!</definedName>
    <definedName name="M3.08_8_" localSheetId="9">#REF!</definedName>
    <definedName name="M3.08_8_" localSheetId="12">#REF!</definedName>
    <definedName name="M3.08_8_" localSheetId="14">#REF!</definedName>
    <definedName name="M3.08_8_" localSheetId="11">#REF!</definedName>
    <definedName name="M3.08_8_" localSheetId="10">#REF!</definedName>
    <definedName name="M3.08_8_" localSheetId="7">#REF!</definedName>
    <definedName name="M3.08_8_" localSheetId="8">#REF!</definedName>
    <definedName name="M3.08_8_" localSheetId="13">#REF!</definedName>
    <definedName name="M3.08_8_">#REF!</definedName>
    <definedName name="M5.01" localSheetId="9">#REF!</definedName>
    <definedName name="M5.01" localSheetId="12">#REF!</definedName>
    <definedName name="M5.01" localSheetId="14">#REF!</definedName>
    <definedName name="M5.01" localSheetId="11">#REF!</definedName>
    <definedName name="M5.01" localSheetId="10">#REF!</definedName>
    <definedName name="M5.01" localSheetId="7">#REF!</definedName>
    <definedName name="M5.01" localSheetId="8">#REF!</definedName>
    <definedName name="M5.01" localSheetId="13">#REF!</definedName>
    <definedName name="M5.01">#REF!</definedName>
    <definedName name="M6.02_1_" localSheetId="9">#REF!</definedName>
    <definedName name="M6.02_1_" localSheetId="12">#REF!</definedName>
    <definedName name="M6.02_1_" localSheetId="14">#REF!</definedName>
    <definedName name="M6.02_1_" localSheetId="11">#REF!</definedName>
    <definedName name="M6.02_1_" localSheetId="10">#REF!</definedName>
    <definedName name="M6.02_1_" localSheetId="7">#REF!</definedName>
    <definedName name="M6.02_1_" localSheetId="8">#REF!</definedName>
    <definedName name="M6.02_1_" localSheetId="13">#REF!</definedName>
    <definedName name="M6.02_1_">#REF!</definedName>
    <definedName name="M6.02_2_" localSheetId="9">#REF!</definedName>
    <definedName name="M6.02_2_" localSheetId="12">#REF!</definedName>
    <definedName name="M6.02_2_" localSheetId="14">#REF!</definedName>
    <definedName name="M6.02_2_" localSheetId="11">#REF!</definedName>
    <definedName name="M6.02_2_" localSheetId="10">#REF!</definedName>
    <definedName name="M6.02_2_" localSheetId="7">#REF!</definedName>
    <definedName name="M6.02_2_" localSheetId="8">#REF!</definedName>
    <definedName name="M6.02_2_" localSheetId="13">#REF!</definedName>
    <definedName name="M6.02_2_">#REF!</definedName>
    <definedName name="M6.05" localSheetId="9">#REF!</definedName>
    <definedName name="M6.05" localSheetId="12">#REF!</definedName>
    <definedName name="M6.05" localSheetId="14">#REF!</definedName>
    <definedName name="M6.05" localSheetId="11">#REF!</definedName>
    <definedName name="M6.05" localSheetId="10">#REF!</definedName>
    <definedName name="M6.05" localSheetId="7">#REF!</definedName>
    <definedName name="M6.05" localSheetId="8">#REF!</definedName>
    <definedName name="M6.05" localSheetId="13">#REF!</definedName>
    <definedName name="M6.05">#REF!</definedName>
    <definedName name="M7.07_2_" localSheetId="9">#REF!</definedName>
    <definedName name="M7.07_2_" localSheetId="12">#REF!</definedName>
    <definedName name="M7.07_2_" localSheetId="14">#REF!</definedName>
    <definedName name="M7.07_2_" localSheetId="11">#REF!</definedName>
    <definedName name="M7.07_2_" localSheetId="10">#REF!</definedName>
    <definedName name="M7.07_2_" localSheetId="7">#REF!</definedName>
    <definedName name="M7.07_2_" localSheetId="8">#REF!</definedName>
    <definedName name="M7.07_2_" localSheetId="13">#REF!</definedName>
    <definedName name="M7.07_2_">#REF!</definedName>
    <definedName name="M7.08_2_" localSheetId="9">#REF!</definedName>
    <definedName name="M7.08_2_" localSheetId="12">#REF!</definedName>
    <definedName name="M7.08_2_" localSheetId="14">#REF!</definedName>
    <definedName name="M7.08_2_" localSheetId="11">#REF!</definedName>
    <definedName name="M7.08_2_" localSheetId="10">#REF!</definedName>
    <definedName name="M7.08_2_" localSheetId="7">#REF!</definedName>
    <definedName name="M7.08_2_" localSheetId="8">#REF!</definedName>
    <definedName name="M7.08_2_" localSheetId="13">#REF!</definedName>
    <definedName name="M7.08_2_">#REF!</definedName>
    <definedName name="M7.08_3_" localSheetId="9">#REF!</definedName>
    <definedName name="M7.08_3_" localSheetId="12">#REF!</definedName>
    <definedName name="M7.08_3_" localSheetId="14">#REF!</definedName>
    <definedName name="M7.08_3_" localSheetId="11">#REF!</definedName>
    <definedName name="M7.08_3_" localSheetId="10">#REF!</definedName>
    <definedName name="M7.08_3_" localSheetId="7">#REF!</definedName>
    <definedName name="M7.08_3_" localSheetId="8">#REF!</definedName>
    <definedName name="M7.08_3_" localSheetId="13">#REF!</definedName>
    <definedName name="M7.08_3_">#REF!</definedName>
    <definedName name="M7.09" localSheetId="9">#REF!</definedName>
    <definedName name="M7.09" localSheetId="12">#REF!</definedName>
    <definedName name="M7.09" localSheetId="14">#REF!</definedName>
    <definedName name="M7.09" localSheetId="11">#REF!</definedName>
    <definedName name="M7.09" localSheetId="10">#REF!</definedName>
    <definedName name="M7.09" localSheetId="7">#REF!</definedName>
    <definedName name="M7.09" localSheetId="8">#REF!</definedName>
    <definedName name="M7.09" localSheetId="13">#REF!</definedName>
    <definedName name="M7.09">#REF!</definedName>
    <definedName name="M7.10_2_" localSheetId="9">#REF!</definedName>
    <definedName name="M7.10_2_" localSheetId="12">#REF!</definedName>
    <definedName name="M7.10_2_" localSheetId="14">#REF!</definedName>
    <definedName name="M7.10_2_" localSheetId="11">#REF!</definedName>
    <definedName name="M7.10_2_" localSheetId="10">#REF!</definedName>
    <definedName name="M7.10_2_" localSheetId="7">#REF!</definedName>
    <definedName name="M7.10_2_" localSheetId="8">#REF!</definedName>
    <definedName name="M7.10_2_" localSheetId="13">#REF!</definedName>
    <definedName name="M7.10_2_">#REF!</definedName>
    <definedName name="M8.01_9_" localSheetId="9">#REF!</definedName>
    <definedName name="M8.01_9_" localSheetId="12">#REF!</definedName>
    <definedName name="M8.01_9_" localSheetId="14">#REF!</definedName>
    <definedName name="M8.01_9_" localSheetId="11">#REF!</definedName>
    <definedName name="M8.01_9_" localSheetId="10">#REF!</definedName>
    <definedName name="M8.01_9_" localSheetId="7">#REF!</definedName>
    <definedName name="M8.01_9_" localSheetId="8">#REF!</definedName>
    <definedName name="M8.01_9_" localSheetId="13">#REF!</definedName>
    <definedName name="M8.01_9_">#REF!</definedName>
    <definedName name="M8.02_13_" localSheetId="9">#REF!</definedName>
    <definedName name="M8.02_13_" localSheetId="12">#REF!</definedName>
    <definedName name="M8.02_13_" localSheetId="14">#REF!</definedName>
    <definedName name="M8.02_13_" localSheetId="11">#REF!</definedName>
    <definedName name="M8.02_13_" localSheetId="10">#REF!</definedName>
    <definedName name="M8.02_13_" localSheetId="7">#REF!</definedName>
    <definedName name="M8.02_13_" localSheetId="8">#REF!</definedName>
    <definedName name="M8.02_13_" localSheetId="13">#REF!</definedName>
    <definedName name="M8.02_13_">#REF!</definedName>
    <definedName name="M8.02_21_A" localSheetId="9">#REF!</definedName>
    <definedName name="M8.02_21_A" localSheetId="12">#REF!</definedName>
    <definedName name="M8.02_21_A" localSheetId="14">#REF!</definedName>
    <definedName name="M8.02_21_A" localSheetId="11">#REF!</definedName>
    <definedName name="M8.02_21_A" localSheetId="10">#REF!</definedName>
    <definedName name="M8.02_21_A" localSheetId="7">#REF!</definedName>
    <definedName name="M8.02_21_A" localSheetId="8">#REF!</definedName>
    <definedName name="M8.02_21_A" localSheetId="13">#REF!</definedName>
    <definedName name="M8.02_21_A">#REF!</definedName>
    <definedName name="M8.02_4_" localSheetId="9">#REF!</definedName>
    <definedName name="M8.02_4_" localSheetId="12">#REF!</definedName>
    <definedName name="M8.02_4_" localSheetId="14">#REF!</definedName>
    <definedName name="M8.02_4_" localSheetId="11">#REF!</definedName>
    <definedName name="M8.02_4_" localSheetId="10">#REF!</definedName>
    <definedName name="M8.02_4_" localSheetId="7">#REF!</definedName>
    <definedName name="M8.02_4_" localSheetId="8">#REF!</definedName>
    <definedName name="M8.02_4_" localSheetId="13">#REF!</definedName>
    <definedName name="M8.02_4_">#REF!</definedName>
    <definedName name="M8.03_1_" localSheetId="9">#REF!</definedName>
    <definedName name="M8.03_1_" localSheetId="12">#REF!</definedName>
    <definedName name="M8.03_1_" localSheetId="14">#REF!</definedName>
    <definedName name="M8.03_1_" localSheetId="11">#REF!</definedName>
    <definedName name="M8.03_1_" localSheetId="10">#REF!</definedName>
    <definedName name="M8.03_1_" localSheetId="7">#REF!</definedName>
    <definedName name="M8.03_1_" localSheetId="8">#REF!</definedName>
    <definedName name="M8.03_1_" localSheetId="13">#REF!</definedName>
    <definedName name="M8.03_1_">#REF!</definedName>
    <definedName name="M8.03_2_A" localSheetId="9">#REF!</definedName>
    <definedName name="M8.03_2_A" localSheetId="12">#REF!</definedName>
    <definedName name="M8.03_2_A" localSheetId="14">#REF!</definedName>
    <definedName name="M8.03_2_A" localSheetId="11">#REF!</definedName>
    <definedName name="M8.03_2_A" localSheetId="10">#REF!</definedName>
    <definedName name="M8.03_2_A" localSheetId="7">#REF!</definedName>
    <definedName name="M8.03_2_A" localSheetId="8">#REF!</definedName>
    <definedName name="M8.03_2_A" localSheetId="13">#REF!</definedName>
    <definedName name="M8.03_2_A">#REF!</definedName>
    <definedName name="M8.03_4_A" localSheetId="9">#REF!</definedName>
    <definedName name="M8.03_4_A" localSheetId="12">#REF!</definedName>
    <definedName name="M8.03_4_A" localSheetId="14">#REF!</definedName>
    <definedName name="M8.03_4_A" localSheetId="11">#REF!</definedName>
    <definedName name="M8.03_4_A" localSheetId="10">#REF!</definedName>
    <definedName name="M8.03_4_A" localSheetId="7">#REF!</definedName>
    <definedName name="M8.03_4_A" localSheetId="8">#REF!</definedName>
    <definedName name="M8.03_4_A" localSheetId="13">#REF!</definedName>
    <definedName name="M8.03_4_A">#REF!</definedName>
    <definedName name="M8.05_2_" localSheetId="9">#REF!</definedName>
    <definedName name="M8.05_2_" localSheetId="12">#REF!</definedName>
    <definedName name="M8.05_2_" localSheetId="14">#REF!</definedName>
    <definedName name="M8.05_2_" localSheetId="11">#REF!</definedName>
    <definedName name="M8.05_2_" localSheetId="10">#REF!</definedName>
    <definedName name="M8.05_2_" localSheetId="7">#REF!</definedName>
    <definedName name="M8.05_2_" localSheetId="8">#REF!</definedName>
    <definedName name="M8.05_2_" localSheetId="13">#REF!</definedName>
    <definedName name="M8.05_2_">#REF!</definedName>
    <definedName name="M8a">#REF!</definedName>
    <definedName name="M8aa">#REF!</definedName>
    <definedName name="m8aanc" localSheetId="9">#REF!</definedName>
    <definedName name="m8aanc" localSheetId="12">#REF!</definedName>
    <definedName name="m8aanc" localSheetId="13">#REF!</definedName>
    <definedName name="m8aanc">#REF!</definedName>
    <definedName name="m8aavl" localSheetId="9">#REF!</definedName>
    <definedName name="m8aavl" localSheetId="12">#REF!</definedName>
    <definedName name="m8aavl" localSheetId="13">#REF!</definedName>
    <definedName name="m8aavl">#REF!</definedName>
    <definedName name="m8amtc">#REF!</definedName>
    <definedName name="m8anc">#REF!</definedName>
    <definedName name="m8avl">#REF!</definedName>
    <definedName name="M9.02" localSheetId="9">#REF!</definedName>
    <definedName name="M9.02" localSheetId="12">#REF!</definedName>
    <definedName name="M9.02" localSheetId="14">#REF!</definedName>
    <definedName name="M9.02" localSheetId="11">#REF!</definedName>
    <definedName name="M9.02" localSheetId="10">#REF!</definedName>
    <definedName name="M9.02" localSheetId="7">#REF!</definedName>
    <definedName name="M9.02" localSheetId="8">#REF!</definedName>
    <definedName name="M9.02" localSheetId="13">#REF!</definedName>
    <definedName name="M9.02">#REF!</definedName>
    <definedName name="M9.05_1_" localSheetId="9">#REF!</definedName>
    <definedName name="M9.05_1_" localSheetId="12">#REF!</definedName>
    <definedName name="M9.05_1_" localSheetId="14">#REF!</definedName>
    <definedName name="M9.05_1_" localSheetId="11">#REF!</definedName>
    <definedName name="M9.05_1_" localSheetId="10">#REF!</definedName>
    <definedName name="M9.05_1_" localSheetId="7">#REF!</definedName>
    <definedName name="M9.05_1_" localSheetId="8">#REF!</definedName>
    <definedName name="M9.05_1_" localSheetId="13">#REF!</definedName>
    <definedName name="M9.05_1_">#REF!</definedName>
    <definedName name="M9.09_1_" localSheetId="9">#REF!</definedName>
    <definedName name="M9.09_1_" localSheetId="12">#REF!</definedName>
    <definedName name="M9.09_1_" localSheetId="14">#REF!</definedName>
    <definedName name="M9.09_1_" localSheetId="11">#REF!</definedName>
    <definedName name="M9.09_1_" localSheetId="10">#REF!</definedName>
    <definedName name="M9.09_1_" localSheetId="7">#REF!</definedName>
    <definedName name="M9.09_1_" localSheetId="8">#REF!</definedName>
    <definedName name="M9.09_1_" localSheetId="13">#REF!</definedName>
    <definedName name="M9.09_1_">#REF!</definedName>
    <definedName name="ma">#REF!</definedName>
    <definedName name="Ma3pnc" localSheetId="9">#REF!</definedName>
    <definedName name="Ma3pnc" localSheetId="12">#REF!</definedName>
    <definedName name="Ma3pnc" localSheetId="13">#REF!</definedName>
    <definedName name="Ma3pnc">#REF!</definedName>
    <definedName name="Ma3pvl" localSheetId="9">#REF!</definedName>
    <definedName name="Ma3pvl" localSheetId="12">#REF!</definedName>
    <definedName name="Ma3pvl" localSheetId="13">#REF!</definedName>
    <definedName name="Ma3pvl">#REF!</definedName>
    <definedName name="Maa3pnc" localSheetId="9">#REF!</definedName>
    <definedName name="Maa3pnc" localSheetId="12">#REF!</definedName>
    <definedName name="Maa3pnc" localSheetId="13">#REF!</definedName>
    <definedName name="Maa3pnc">#REF!</definedName>
    <definedName name="Maa3pvl" localSheetId="9">#REF!</definedName>
    <definedName name="Maa3pvl" localSheetId="12">#REF!</definedName>
    <definedName name="Maa3pvl" localSheetId="13">#REF!</definedName>
    <definedName name="Maa3pvl">#REF!</definedName>
    <definedName name="mab">#REF!</definedName>
    <definedName name="MAC" localSheetId="9">#REF!</definedName>
    <definedName name="MAC" localSheetId="12">#REF!</definedName>
    <definedName name="MAC" localSheetId="13">#REF!</definedName>
    <definedName name="MAC">#REF!</definedName>
    <definedName name="Macadam" localSheetId="9">#REF!</definedName>
    <definedName name="Macadam" localSheetId="12">#REF!</definedName>
    <definedName name="Macadam" localSheetId="13">#REF!</definedName>
    <definedName name="Macadam">#REF!</definedName>
    <definedName name="magne" localSheetId="9">#REF!</definedName>
    <definedName name="magne" localSheetId="12">#REF!</definedName>
    <definedName name="magne" localSheetId="13">#REF!</definedName>
    <definedName name="magne">#REF!</definedName>
    <definedName name="MAH">#REF!</definedName>
    <definedName name="mai" localSheetId="9">#REF!</definedName>
    <definedName name="mai" localSheetId="12">#REF!</definedName>
    <definedName name="mai" localSheetId="14">#REF!</definedName>
    <definedName name="mai" localSheetId="11">#REF!</definedName>
    <definedName name="mai" localSheetId="10">#REF!</definedName>
    <definedName name="mai" localSheetId="7">#REF!</definedName>
    <definedName name="mai" localSheetId="8">#REF!</definedName>
    <definedName name="mai" localSheetId="13">#REF!</definedName>
    <definedName name="MAI">#REF!</definedName>
    <definedName name="maint" localSheetId="9">#REF!</definedName>
    <definedName name="maint" localSheetId="12">#REF!</definedName>
    <definedName name="maint" localSheetId="13">#REF!</definedName>
    <definedName name="maint">#REF!</definedName>
    <definedName name="MAINTENANCE" localSheetId="9">#REF!</definedName>
    <definedName name="MAINTENANCE" localSheetId="12">#REF!</definedName>
    <definedName name="MAINTENANCE" localSheetId="13">#REF!</definedName>
    <definedName name="MAINTENANCE">#REF!</definedName>
    <definedName name="MAIZIR" localSheetId="9">#REF!</definedName>
    <definedName name="MAIZIR" localSheetId="12">#REF!</definedName>
    <definedName name="MAIZIR" localSheetId="13">#REF!</definedName>
    <definedName name="MAIZIR">#REF!</definedName>
    <definedName name="MAJOR" localSheetId="9">#REF!</definedName>
    <definedName name="MAJOR" localSheetId="12">#REF!</definedName>
    <definedName name="MAJOR" localSheetId="14">#REF!</definedName>
    <definedName name="MAJOR" localSheetId="11">#REF!</definedName>
    <definedName name="MAJOR" localSheetId="10">#REF!</definedName>
    <definedName name="MAJOR" localSheetId="7">#REF!</definedName>
    <definedName name="MAJOR" localSheetId="8">#REF!</definedName>
    <definedName name="MAJOR" localSheetId="13">#REF!</definedName>
    <definedName name="MAJOR">#REF!</definedName>
    <definedName name="MAJU">#REF!</definedName>
    <definedName name="makan">#REF!</definedName>
    <definedName name="malat">#REF!</definedName>
    <definedName name="malat_6">#REF!</definedName>
    <definedName name="malbalok">#REF!</definedName>
    <definedName name="malkolom">#REF!</definedName>
    <definedName name="mall" localSheetId="9">#REF!</definedName>
    <definedName name="mall" localSheetId="12">#REF!</definedName>
    <definedName name="mall" localSheetId="13">#REF!</definedName>
    <definedName name="mall">#REF!</definedName>
    <definedName name="malsloof">#REF!</definedName>
    <definedName name="MAN" localSheetId="9">#N/A</definedName>
    <definedName name="MAN" localSheetId="12">#N/A</definedName>
    <definedName name="MAN" localSheetId="14">#N/A</definedName>
    <definedName name="MAN" localSheetId="11">#N/A</definedName>
    <definedName name="MAN" localSheetId="10">#N/A</definedName>
    <definedName name="MAN" localSheetId="7">#N/A</definedName>
    <definedName name="MAN" localSheetId="8">#N/A</definedName>
    <definedName name="MAN" localSheetId="13">#N/A</definedName>
    <definedName name="man">#REF!</definedName>
    <definedName name="mancang">#REF!</definedName>
    <definedName name="MAND">#REF!</definedName>
    <definedName name="mand_6">#REF!</definedName>
    <definedName name="Mandor">#REF!</definedName>
    <definedName name="mandor_1">#REF!</definedName>
    <definedName name="MANDOR311" localSheetId="9">#REF!</definedName>
    <definedName name="MANDOR311" localSheetId="12">#REF!</definedName>
    <definedName name="MANDOR311" localSheetId="13">#REF!</definedName>
    <definedName name="MANDOR311">#REF!</definedName>
    <definedName name="MANDOR312" localSheetId="9">#REF!</definedName>
    <definedName name="MANDOR312" localSheetId="12">#REF!</definedName>
    <definedName name="MANDOR312" localSheetId="13">#REF!</definedName>
    <definedName name="MANDOR312">#REF!</definedName>
    <definedName name="MANDOR33" localSheetId="9">#REF!</definedName>
    <definedName name="MANDOR33" localSheetId="12">#REF!</definedName>
    <definedName name="MANDOR33" localSheetId="13">#REF!</definedName>
    <definedName name="MANDOR33">#REF!</definedName>
    <definedName name="MANDOR511" localSheetId="9">#REF!</definedName>
    <definedName name="MANDOR511" localSheetId="12">#REF!</definedName>
    <definedName name="MANDOR511" localSheetId="13">#REF!</definedName>
    <definedName name="MANDOR511">#REF!</definedName>
    <definedName name="MANDOR512" localSheetId="9">#REF!</definedName>
    <definedName name="MANDOR512" localSheetId="12">#REF!</definedName>
    <definedName name="MANDOR512" localSheetId="13">#REF!</definedName>
    <definedName name="MANDOR512">#REF!</definedName>
    <definedName name="MANDOR521" localSheetId="9">#REF!</definedName>
    <definedName name="MANDOR521" localSheetId="12">#REF!</definedName>
    <definedName name="MANDOR521" localSheetId="13">#REF!</definedName>
    <definedName name="MANDOR521">#REF!</definedName>
    <definedName name="MANDOR611" localSheetId="9">#REF!</definedName>
    <definedName name="MANDOR611" localSheetId="12">#REF!</definedName>
    <definedName name="MANDOR611" localSheetId="13">#REF!</definedName>
    <definedName name="MANDOR611">#REF!</definedName>
    <definedName name="MANDOR753" localSheetId="9">#REF!</definedName>
    <definedName name="MANDOR753" localSheetId="12">#REF!</definedName>
    <definedName name="MANDOR753" localSheetId="13">#REF!</definedName>
    <definedName name="MANDOR753">#REF!</definedName>
    <definedName name="MANDOR818" localSheetId="9">#REF!</definedName>
    <definedName name="MANDOR818" localSheetId="12">#REF!</definedName>
    <definedName name="MANDOR818" localSheetId="13">#REF!</definedName>
    <definedName name="MANDOR818">#REF!</definedName>
    <definedName name="MANDOR819" localSheetId="9">#REF!</definedName>
    <definedName name="MANDOR819" localSheetId="12">#REF!</definedName>
    <definedName name="MANDOR819" localSheetId="13">#REF!</definedName>
    <definedName name="MANDOR819">#REF!</definedName>
    <definedName name="manhole" localSheetId="9">#REF!</definedName>
    <definedName name="manhole" localSheetId="12">#REF!</definedName>
    <definedName name="manhole" localSheetId="14">#REF!</definedName>
    <definedName name="manhole" localSheetId="11">#REF!</definedName>
    <definedName name="manhole" localSheetId="10">#REF!</definedName>
    <definedName name="manhole" localSheetId="7">#REF!</definedName>
    <definedName name="manhole" localSheetId="8">#REF!</definedName>
    <definedName name="manhole" localSheetId="13">#REF!</definedName>
    <definedName name="manhole">#REF!</definedName>
    <definedName name="Manhole1" localSheetId="9">#REF!</definedName>
    <definedName name="Manhole1" localSheetId="12">#REF!</definedName>
    <definedName name="Manhole1" localSheetId="13">#REF!</definedName>
    <definedName name="Manhole1">#REF!</definedName>
    <definedName name="manholle" localSheetId="9">#REF!</definedName>
    <definedName name="manholle" localSheetId="12">#REF!</definedName>
    <definedName name="manholle" localSheetId="13">#REF!</definedName>
    <definedName name="manholle">#REF!</definedName>
    <definedName name="MANI">#REF!</definedName>
    <definedName name="mano">#REF!</definedName>
    <definedName name="manoff">#REF!</definedName>
    <definedName name="manoffsh">#REF!</definedName>
    <definedName name="manometer" localSheetId="9">#REF!</definedName>
    <definedName name="manometer" localSheetId="12">#REF!</definedName>
    <definedName name="manometer" localSheetId="13">#REF!</definedName>
    <definedName name="manometer">#REF!</definedName>
    <definedName name="manpower">#REF!</definedName>
    <definedName name="Manual_call">#REF!</definedName>
    <definedName name="Manullang" localSheetId="9">#REF!</definedName>
    <definedName name="Manullang" localSheetId="12">#REF!</definedName>
    <definedName name="Manullang" localSheetId="13">#REF!</definedName>
    <definedName name="Manullang">#REF!</definedName>
    <definedName name="MARGA2">#REF!</definedName>
    <definedName name="margaluyu" localSheetId="9">#REF!</definedName>
    <definedName name="margaluyu" localSheetId="12">#REF!</definedName>
    <definedName name="margaluyu" localSheetId="13">#REF!</definedName>
    <definedName name="margaluyu">#REF!</definedName>
    <definedName name="mark">#REF!</definedName>
    <definedName name="mark_up" localSheetId="9">#REF!</definedName>
    <definedName name="mark_up" localSheetId="12">#REF!</definedName>
    <definedName name="mark_up" localSheetId="14">#REF!</definedName>
    <definedName name="mark_up" localSheetId="11">#REF!</definedName>
    <definedName name="mark_up" localSheetId="10">#REF!</definedName>
    <definedName name="mark_up" localSheetId="7">#REF!</definedName>
    <definedName name="mark_up" localSheetId="8">#REF!</definedName>
    <definedName name="mark_up" localSheetId="13">#REF!</definedName>
    <definedName name="mark_up">#REF!</definedName>
    <definedName name="Mark_UpA" localSheetId="9">#REF!</definedName>
    <definedName name="Mark_UpA" localSheetId="12">#REF!</definedName>
    <definedName name="Mark_UpA" localSheetId="13">#REF!</definedName>
    <definedName name="Mark_UpA">#REF!</definedName>
    <definedName name="Mark_UpB" localSheetId="9">#REF!</definedName>
    <definedName name="Mark_UpB" localSheetId="12">#REF!</definedName>
    <definedName name="Mark_UpB" localSheetId="13">#REF!</definedName>
    <definedName name="Mark_UpB">#REF!</definedName>
    <definedName name="Marka" localSheetId="9">#REF!</definedName>
    <definedName name="Marka" localSheetId="12">#REF!</definedName>
    <definedName name="Marka" localSheetId="14">#REF!</definedName>
    <definedName name="Marka" localSheetId="11">#REF!</definedName>
    <definedName name="Marka" localSheetId="10">#REF!</definedName>
    <definedName name="Marka" localSheetId="7">#REF!</definedName>
    <definedName name="Marka" localSheetId="8">#REF!</definedName>
    <definedName name="Marka" localSheetId="13">#REF!</definedName>
    <definedName name="MARKA">#REF!</definedName>
    <definedName name="markajln" localSheetId="9">#REF!</definedName>
    <definedName name="markajln" localSheetId="12">#REF!</definedName>
    <definedName name="markajln" localSheetId="13">#REF!</definedName>
    <definedName name="markajln">#REF!</definedName>
    <definedName name="Marketing">#REF!</definedName>
    <definedName name="MARKING">#REF!</definedName>
    <definedName name="MARKUP" localSheetId="9">#REF!</definedName>
    <definedName name="MARKUP" localSheetId="12">#REF!</definedName>
    <definedName name="MARKUP" localSheetId="14">#REF!</definedName>
    <definedName name="MARKUP" localSheetId="11">#REF!</definedName>
    <definedName name="MARKUP" localSheetId="10">#REF!</definedName>
    <definedName name="MARKUP" localSheetId="7">#REF!</definedName>
    <definedName name="MARKUP" localSheetId="8">#REF!</definedName>
    <definedName name="MARKUP" localSheetId="13">#REF!</definedName>
    <definedName name="MARKUP">#REF!</definedName>
    <definedName name="Markup_Pek" localSheetId="9">#REF!</definedName>
    <definedName name="Markup_Pek" localSheetId="12">#REF!</definedName>
    <definedName name="Markup_Pek" localSheetId="13">#REF!</definedName>
    <definedName name="Markup_Pek">#REF!</definedName>
    <definedName name="MARKUP_RP">#REF!</definedName>
    <definedName name="markup_STR">#REF!</definedName>
    <definedName name="Markup_Upah" localSheetId="9">#REF!</definedName>
    <definedName name="Markup_Upah" localSheetId="12">#REF!</definedName>
    <definedName name="Markup_Upah" localSheetId="13">#REF!</definedName>
    <definedName name="Markup_Upah">#REF!</definedName>
    <definedName name="MARKUP_US">#REF!</definedName>
    <definedName name="markupSTR">#REF!</definedName>
    <definedName name="MARM">#REF!</definedName>
    <definedName name="marmer" localSheetId="9">#REF!</definedName>
    <definedName name="marmer" localSheetId="12">#REF!</definedName>
    <definedName name="marmer" localSheetId="13">#REF!</definedName>
    <definedName name="marmer">#REF!</definedName>
    <definedName name="marmer_40_60" localSheetId="9">#REF!</definedName>
    <definedName name="marmer_40_60" localSheetId="12">#REF!</definedName>
    <definedName name="marmer_40_60" localSheetId="13">#REF!</definedName>
    <definedName name="marmer_40_60">#REF!</definedName>
    <definedName name="marmer_60_60" localSheetId="9">#REF!</definedName>
    <definedName name="marmer_60_60" localSheetId="12">#REF!</definedName>
    <definedName name="marmer_60_60" localSheetId="13">#REF!</definedName>
    <definedName name="marmer_60_60">#REF!</definedName>
    <definedName name="marmer60ddbasah">#REF!</definedName>
    <definedName name="marmerml">#REF!</definedName>
    <definedName name="mars" localSheetId="9">#REF!</definedName>
    <definedName name="mars" localSheetId="12">#REF!</definedName>
    <definedName name="mars" localSheetId="13">#REF!</definedName>
    <definedName name="mars">#REF!</definedName>
    <definedName name="mart">#REF!</definedName>
    <definedName name="mas" localSheetId="12">{"Book1","4.09 FLORA DAN FAUNA.xls","4.22 PERLENGKAPAN SEKOLAH.xls"}</definedName>
    <definedName name="mas">{"Book1","4.09 FLORA DAN FAUNA.xls","4.22 PERLENGKAPAN SEKOLAH.xls"}</definedName>
    <definedName name="MAS.01">#REF!</definedName>
    <definedName name="MAS.01B">#REF!</definedName>
    <definedName name="MAS.01G">#REF!</definedName>
    <definedName name="MAS.02">#REF!</definedName>
    <definedName name="MAS.02B">#REF!</definedName>
    <definedName name="MAS.02G">#REF!</definedName>
    <definedName name="MAS.03">#REF!</definedName>
    <definedName name="MAS.03B">#REF!</definedName>
    <definedName name="MAS.03G">#REF!</definedName>
    <definedName name="MAS.04">#REF!</definedName>
    <definedName name="MAS.04B">#REF!</definedName>
    <definedName name="MAS.04G">#REF!</definedName>
    <definedName name="MAS.05">#REF!</definedName>
    <definedName name="MAS.05B">#REF!</definedName>
    <definedName name="MAS.05G">#REF!</definedName>
    <definedName name="MAS.06">#REF!</definedName>
    <definedName name="MAS.06B">#REF!</definedName>
    <definedName name="MAS.06G">#REF!</definedName>
    <definedName name="MAS.07">#REF!</definedName>
    <definedName name="MAS.07B">#REF!</definedName>
    <definedName name="MAS.07G">#REF!</definedName>
    <definedName name="MAS.08">#REF!</definedName>
    <definedName name="MAS.08B">#REF!</definedName>
    <definedName name="MAS.08G">#REF!</definedName>
    <definedName name="MAS.09">#REF!</definedName>
    <definedName name="MAS.09B">#REF!</definedName>
    <definedName name="MAS.09G">#REF!</definedName>
    <definedName name="MAS.10">#REF!</definedName>
    <definedName name="MAS.10B">#REF!</definedName>
    <definedName name="MAS.10G">#REF!</definedName>
    <definedName name="MAS.11">#REF!</definedName>
    <definedName name="MAS.11B">#REF!</definedName>
    <definedName name="MAS.11G">#REF!</definedName>
    <definedName name="MAS.12">#REF!</definedName>
    <definedName name="MAS.12B">#REF!</definedName>
    <definedName name="MAS.12G">#REF!</definedName>
    <definedName name="MAS.13">#REF!</definedName>
    <definedName name="MAS.13B">#REF!</definedName>
    <definedName name="MAS.13G">#REF!</definedName>
    <definedName name="mas0" localSheetId="12">{"Book1","4.09 FLORA DAN FAUNA.xls","4.22 PERLENGKAPAN SEKOLAH.xls"}</definedName>
    <definedName name="mas0">{"Book1","4.09 FLORA DAN FAUNA.xls","4.22 PERLENGKAPAN SEKOLAH.xls"}</definedName>
    <definedName name="MASI">#REF!</definedName>
    <definedName name="masinis">#REF!</definedName>
    <definedName name="masjid" localSheetId="9">#REF!</definedName>
    <definedName name="masjid" localSheetId="12">#REF!</definedName>
    <definedName name="masjid" localSheetId="13">#REF!</definedName>
    <definedName name="masjid">#REF!</definedName>
    <definedName name="masjid_extern" localSheetId="9">#REF!</definedName>
    <definedName name="masjid_extern" localSheetId="12">#REF!</definedName>
    <definedName name="masjid_extern" localSheetId="13">#REF!</definedName>
    <definedName name="masjid_extern">#REF!</definedName>
    <definedName name="masjid_intern" localSheetId="9">#REF!</definedName>
    <definedName name="masjid_intern" localSheetId="12">#REF!</definedName>
    <definedName name="masjid_intern" localSheetId="13">#REF!</definedName>
    <definedName name="masjid_intern">#REF!</definedName>
    <definedName name="MASONRY">#REF!</definedName>
    <definedName name="MASTER">#REF!</definedName>
    <definedName name="MASTERALL">#REF!</definedName>
    <definedName name="mat" localSheetId="9">#REF!</definedName>
    <definedName name="mat" localSheetId="12">#REF!</definedName>
    <definedName name="mat" localSheetId="14">#REF!</definedName>
    <definedName name="mat" localSheetId="11">#REF!</definedName>
    <definedName name="mat" localSheetId="10">#REF!</definedName>
    <definedName name="mat" localSheetId="7">#REF!</definedName>
    <definedName name="mat" localSheetId="8">#REF!</definedName>
    <definedName name="mat" localSheetId="13">#REF!</definedName>
    <definedName name="mat">#REF!</definedName>
    <definedName name="MAT.01">#REF!</definedName>
    <definedName name="MAT.01B">#REF!</definedName>
    <definedName name="MAT.01G">#REF!</definedName>
    <definedName name="MAT.02" localSheetId="9">#REF!</definedName>
    <definedName name="MAT.02" localSheetId="12">#REF!</definedName>
    <definedName name="MAT.02" localSheetId="13">#REF!</definedName>
    <definedName name="MAT.02">#REF!</definedName>
    <definedName name="MAT.02B">#REF!</definedName>
    <definedName name="MAT.02G">#REF!</definedName>
    <definedName name="MAT.03">#REF!</definedName>
    <definedName name="MAT.03B">#REF!</definedName>
    <definedName name="MAT.03G">#REF!</definedName>
    <definedName name="MAT.04">#REF!</definedName>
    <definedName name="MAT.04B">#REF!</definedName>
    <definedName name="MAT.04G">#REF!</definedName>
    <definedName name="MAT.05">#REF!</definedName>
    <definedName name="MAT.05B">#REF!</definedName>
    <definedName name="MAT.05G">#REF!</definedName>
    <definedName name="MAT.06">#REF!</definedName>
    <definedName name="MAT.06B">#REF!</definedName>
    <definedName name="MAT.06G">#REF!</definedName>
    <definedName name="MAT.07">#REF!</definedName>
    <definedName name="MAT.07B">#REF!</definedName>
    <definedName name="MAT.07G">#REF!</definedName>
    <definedName name="MAT.08">#REF!</definedName>
    <definedName name="MAT.08B">#REF!</definedName>
    <definedName name="MAT.08G">#REF!</definedName>
    <definedName name="MAT.09" localSheetId="9">#REF!</definedName>
    <definedName name="MAT.09" localSheetId="12">#REF!</definedName>
    <definedName name="MAT.09" localSheetId="13">#REF!</definedName>
    <definedName name="MAT.09">#REF!</definedName>
    <definedName name="MAT.09B" localSheetId="9">#REF!</definedName>
    <definedName name="MAT.09B" localSheetId="12">#REF!</definedName>
    <definedName name="MAT.09B" localSheetId="13">#REF!</definedName>
    <definedName name="MAT.09B">#REF!</definedName>
    <definedName name="MAT.09G" localSheetId="9">#REF!</definedName>
    <definedName name="MAT.09G" localSheetId="12">#REF!</definedName>
    <definedName name="MAT.09G" localSheetId="13">#REF!</definedName>
    <definedName name="MAT.09G">#REF!</definedName>
    <definedName name="MAT.10">#REF!</definedName>
    <definedName name="MAT.10B">#REF!</definedName>
    <definedName name="MAT.10G">#REF!</definedName>
    <definedName name="MAT.11">#REF!</definedName>
    <definedName name="MAT.11B">#REF!</definedName>
    <definedName name="MAT.11G">#REF!</definedName>
    <definedName name="MAT.12">#REF!</definedName>
    <definedName name="MAT.12B">#REF!</definedName>
    <definedName name="MAT.12G">#REF!</definedName>
    <definedName name="MAT.13">#REF!</definedName>
    <definedName name="MAT.13B">#REF!</definedName>
    <definedName name="MAT.13G">#REF!</definedName>
    <definedName name="MAT.14">#REF!</definedName>
    <definedName name="MAT.14B">#REF!</definedName>
    <definedName name="MAT.14G">#REF!</definedName>
    <definedName name="MAT.15">#REF!</definedName>
    <definedName name="MAT.15B">#REF!</definedName>
    <definedName name="MAT.15G">#REF!</definedName>
    <definedName name="MAT.16">#REF!</definedName>
    <definedName name="MAT.16B">#REF!</definedName>
    <definedName name="MAT.16G">#REF!</definedName>
    <definedName name="MAT.17">#REF!</definedName>
    <definedName name="MAT.17B">#REF!</definedName>
    <definedName name="MAT.17G">#REF!</definedName>
    <definedName name="MAT.18">#REF!</definedName>
    <definedName name="MAT.18B">#REF!</definedName>
    <definedName name="MAT.18G">#REF!</definedName>
    <definedName name="Mat.PU">#REF!</definedName>
    <definedName name="mat_2" localSheetId="9">#REF!</definedName>
    <definedName name="mat_2" localSheetId="12">#REF!</definedName>
    <definedName name="mat_2" localSheetId="13">#REF!</definedName>
    <definedName name="mat_2">#REF!</definedName>
    <definedName name="mat_3" localSheetId="9">#REF!</definedName>
    <definedName name="mat_3" localSheetId="12">#REF!</definedName>
    <definedName name="mat_3" localSheetId="13">#REF!</definedName>
    <definedName name="mat_3">#REF!</definedName>
    <definedName name="mata">#REF!</definedName>
    <definedName name="Mata_bor" localSheetId="9">#REF!</definedName>
    <definedName name="Mata_bor" localSheetId="12">#REF!</definedName>
    <definedName name="Mata_bor" localSheetId="13">#REF!</definedName>
    <definedName name="Mata_bor">#REF!</definedName>
    <definedName name="Mata_gergaji" localSheetId="9">#REF!</definedName>
    <definedName name="Mata_gergaji" localSheetId="12">#REF!</definedName>
    <definedName name="Mata_gergaji" localSheetId="13">#REF!</definedName>
    <definedName name="Mata_gergaji">#REF!</definedName>
    <definedName name="MATAAIR">#REF!</definedName>
    <definedName name="matahari" localSheetId="9">#REF!</definedName>
    <definedName name="matahari" localSheetId="12">#REF!</definedName>
    <definedName name="matahari" localSheetId="13">#REF!</definedName>
    <definedName name="matahari">#REF!</definedName>
    <definedName name="MATANE">#REF!</definedName>
    <definedName name="MATBESI" localSheetId="9">#REF!</definedName>
    <definedName name="MATBESI" localSheetId="12">#REF!</definedName>
    <definedName name="MATBESI" localSheetId="13">#REF!</definedName>
    <definedName name="MATBESI">#REF!</definedName>
    <definedName name="matek">#REF!</definedName>
    <definedName name="MATERIAL">#REF!</definedName>
    <definedName name="MATERIAL_BANTU__BESI_SIKU">#REF!</definedName>
    <definedName name="Material_List" localSheetId="9">#REF!</definedName>
    <definedName name="Material_List" localSheetId="12">#REF!</definedName>
    <definedName name="Material_List" localSheetId="13">#REF!</definedName>
    <definedName name="Material_List">#REF!</definedName>
    <definedName name="Material_Lose_Factor">#REF!</definedName>
    <definedName name="Material_pilihan">#REF!</definedName>
    <definedName name="Material_Rangka_Baja">#REF!</definedName>
    <definedName name="MaterialPilih">#REF!</definedName>
    <definedName name="materialpilihan">#REF!</definedName>
    <definedName name="MATEX">#REF!</definedName>
    <definedName name="matger" localSheetId="9">#REF!</definedName>
    <definedName name="matger" localSheetId="12">#REF!</definedName>
    <definedName name="matger" localSheetId="13">#REF!</definedName>
    <definedName name="matger">#REF!</definedName>
    <definedName name="MATI">#REF!</definedName>
    <definedName name="matk">#REF!</definedName>
    <definedName name="matlaut" localSheetId="9">#REF!</definedName>
    <definedName name="matlaut" localSheetId="12">#REF!</definedName>
    <definedName name="matlaut" localSheetId="13">#REF!</definedName>
    <definedName name="matlaut">#REF!</definedName>
    <definedName name="matrix" localSheetId="9">#REF!</definedName>
    <definedName name="matrix" localSheetId="12">#REF!</definedName>
    <definedName name="matrix" localSheetId="13">#REF!</definedName>
    <definedName name="matrix">#REF!</definedName>
    <definedName name="MAU">#REF!</definedName>
    <definedName name="mau\">#REF!</definedName>
    <definedName name="MAUK">#REF!</definedName>
    <definedName name="mb">#REF!</definedName>
    <definedName name="Mba1p" localSheetId="9">#REF!</definedName>
    <definedName name="Mba1p" localSheetId="12">#REF!</definedName>
    <definedName name="Mba1p" localSheetId="13">#REF!</definedName>
    <definedName name="Mba1p">#REF!</definedName>
    <definedName name="Mba3p" localSheetId="9">#REF!</definedName>
    <definedName name="Mba3p" localSheetId="12">#REF!</definedName>
    <definedName name="Mba3p" localSheetId="13">#REF!</definedName>
    <definedName name="Mba3p">#REF!</definedName>
    <definedName name="mbahan">#REF!</definedName>
    <definedName name="mbaja">#REF!</definedName>
    <definedName name="mbaja_6" localSheetId="9">#REF!</definedName>
    <definedName name="mbaja_6" localSheetId="12">#REF!</definedName>
    <definedName name="mbaja_6" localSheetId="13">#REF!</definedName>
    <definedName name="mbaja_6">#REF!</definedName>
    <definedName name="mbb">#REF!</definedName>
    <definedName name="mbb_6" localSheetId="9">#REF!</definedName>
    <definedName name="mbb_6" localSheetId="12">#REF!</definedName>
    <definedName name="mbb_6" localSheetId="13">#REF!</definedName>
    <definedName name="mbb_6">#REF!</definedName>
    <definedName name="Mbb3p" localSheetId="9">#REF!</definedName>
    <definedName name="Mbb3p" localSheetId="12">#REF!</definedName>
    <definedName name="Mbb3p" localSheetId="13">#REF!</definedName>
    <definedName name="Mbb3p">#REF!</definedName>
    <definedName name="mbbek" localSheetId="9">#REF!</definedName>
    <definedName name="mbbek" localSheetId="12">#REF!</definedName>
    <definedName name="mbbek" localSheetId="13">#REF!</definedName>
    <definedName name="mbbek">#REF!</definedName>
    <definedName name="mbbek_6" localSheetId="9">#REF!</definedName>
    <definedName name="mbbek_6" localSheetId="12">#REF!</definedName>
    <definedName name="mbbek_6" localSheetId="13">#REF!</definedName>
    <definedName name="mbbek_6">#REF!</definedName>
    <definedName name="MBBESI" localSheetId="9">#REF!</definedName>
    <definedName name="MBBESI" localSheetId="12">#REF!</definedName>
    <definedName name="MBBESI" localSheetId="13">#REF!</definedName>
    <definedName name="MBBESI">#REF!</definedName>
    <definedName name="MBBESI_6" localSheetId="9">#REF!</definedName>
    <definedName name="MBBESI_6" localSheetId="12">#REF!</definedName>
    <definedName name="MBBESI_6" localSheetId="13">#REF!</definedName>
    <definedName name="MBBESI_6">#REF!</definedName>
    <definedName name="mbbrick" localSheetId="9">#REF!</definedName>
    <definedName name="mbbrick" localSheetId="12">#REF!</definedName>
    <definedName name="mbbrick" localSheetId="13">#REF!</definedName>
    <definedName name="mbbrick">#REF!</definedName>
    <definedName name="mbbrick_6" localSheetId="9">#REF!</definedName>
    <definedName name="mbbrick_6" localSheetId="12">#REF!</definedName>
    <definedName name="mbbrick_6" localSheetId="13">#REF!</definedName>
    <definedName name="mbbrick_6">#REF!</definedName>
    <definedName name="mbbwat" localSheetId="9">#REF!</definedName>
    <definedName name="mbbwat" localSheetId="12">#REF!</definedName>
    <definedName name="mbbwat" localSheetId="13">#REF!</definedName>
    <definedName name="mbbwat">#REF!</definedName>
    <definedName name="mbbwat_6" localSheetId="9">#REF!</definedName>
    <definedName name="mbbwat_6" localSheetId="12">#REF!</definedName>
    <definedName name="mbbwat_6" localSheetId="13">#REF!</definedName>
    <definedName name="mbbwat_6">#REF!</definedName>
    <definedName name="mbesi">#REF!</definedName>
    <definedName name="mbesi_6" localSheetId="9">#REF!</definedName>
    <definedName name="mbesi_6" localSheetId="12">#REF!</definedName>
    <definedName name="mbesi_6" localSheetId="13">#REF!</definedName>
    <definedName name="mbesi_6">#REF!</definedName>
    <definedName name="Mbeton" localSheetId="9">#REF!</definedName>
    <definedName name="Mbeton" localSheetId="12">#REF!</definedName>
    <definedName name="Mbeton" localSheetId="13">#REF!</definedName>
    <definedName name="Mbeton">#REF!</definedName>
    <definedName name="mbhn">#REF!</definedName>
    <definedName name="mbhn_6" localSheetId="9">#REF!</definedName>
    <definedName name="mbhn_6" localSheetId="12">#REF!</definedName>
    <definedName name="mbhn_6" localSheetId="13">#REF!</definedName>
    <definedName name="mbhn_6">#REF!</definedName>
    <definedName name="MBHNQ">#REF!</definedName>
    <definedName name="MBHNQ_6">#REF!</definedName>
    <definedName name="MBK.01">#REF!</definedName>
    <definedName name="MBK.01B">#REF!</definedName>
    <definedName name="MBK.01G">#REF!</definedName>
    <definedName name="MBK.02">#REF!</definedName>
    <definedName name="MBK.02B">#REF!</definedName>
    <definedName name="MBK.02G">#REF!</definedName>
    <definedName name="MBK.03">#REF!</definedName>
    <definedName name="MBK.03B">#REF!</definedName>
    <definedName name="MBK.03G">#REF!</definedName>
    <definedName name="MBK.04">#REF!</definedName>
    <definedName name="MBK.04B">#REF!</definedName>
    <definedName name="MBK.04G">#REF!</definedName>
    <definedName name="MBK.05">#REF!</definedName>
    <definedName name="MBK.05B">#REF!</definedName>
    <definedName name="MBK.05G">#REF!</definedName>
    <definedName name="MBK.06" localSheetId="9">#REF!</definedName>
    <definedName name="MBK.06" localSheetId="12">#REF!</definedName>
    <definedName name="MBK.06" localSheetId="13">#REF!</definedName>
    <definedName name="MBK.06">#REF!</definedName>
    <definedName name="MBK.06B" localSheetId="9">#REF!</definedName>
    <definedName name="MBK.06B" localSheetId="12">#REF!</definedName>
    <definedName name="MBK.06B" localSheetId="13">#REF!</definedName>
    <definedName name="MBK.06B">#REF!</definedName>
    <definedName name="MBK.06G" localSheetId="9">#REF!</definedName>
    <definedName name="MBK.06G" localSheetId="12">#REF!</definedName>
    <definedName name="MBK.06G" localSheetId="13">#REF!</definedName>
    <definedName name="MBK.06G">#REF!</definedName>
    <definedName name="MBK.07" localSheetId="9">#REF!</definedName>
    <definedName name="MBK.07" localSheetId="12">#REF!</definedName>
    <definedName name="MBK.07" localSheetId="13">#REF!</definedName>
    <definedName name="MBK.07">#REF!</definedName>
    <definedName name="MBK.07B" localSheetId="9">#REF!</definedName>
    <definedName name="MBK.07B" localSheetId="12">#REF!</definedName>
    <definedName name="MBK.07B" localSheetId="13">#REF!</definedName>
    <definedName name="MBK.07B">#REF!</definedName>
    <definedName name="MBK.07G" localSheetId="9">#REF!</definedName>
    <definedName name="MBK.07G" localSheetId="12">#REF!</definedName>
    <definedName name="MBK.07G" localSheetId="13">#REF!</definedName>
    <definedName name="MBK.07G">#REF!</definedName>
    <definedName name="MBK.08" localSheetId="9">#REF!</definedName>
    <definedName name="MBK.08" localSheetId="12">#REF!</definedName>
    <definedName name="MBK.08" localSheetId="13">#REF!</definedName>
    <definedName name="MBK.08">#REF!</definedName>
    <definedName name="MBK.08B" localSheetId="9">#REF!</definedName>
    <definedName name="MBK.08B" localSheetId="12">#REF!</definedName>
    <definedName name="MBK.08B" localSheetId="13">#REF!</definedName>
    <definedName name="MBK.08B">#REF!</definedName>
    <definedName name="MBK.08G" localSheetId="9">#REF!</definedName>
    <definedName name="MBK.08G" localSheetId="12">#REF!</definedName>
    <definedName name="MBK.08G" localSheetId="13">#REF!</definedName>
    <definedName name="MBK.08G">#REF!</definedName>
    <definedName name="MBK.09">#REF!</definedName>
    <definedName name="MBK.09B">#REF!</definedName>
    <definedName name="MBK.09G">#REF!</definedName>
    <definedName name="MBK.10">#REF!</definedName>
    <definedName name="MBK.10B">#REF!</definedName>
    <definedName name="MBK.10G">#REF!</definedName>
    <definedName name="MBK.11">#REF!</definedName>
    <definedName name="MBK.11B">#REF!</definedName>
    <definedName name="MBK.11G">#REF!</definedName>
    <definedName name="mbmbm" localSheetId="9">#REF!</definedName>
    <definedName name="mbmbm" localSheetId="12">#REF!</definedName>
    <definedName name="mbmbm" localSheetId="13">#REF!</definedName>
    <definedName name="mbmbm">#REF!</definedName>
    <definedName name="mbmbmh" localSheetId="9">#REF!</definedName>
    <definedName name="mbmbmh" localSheetId="12">#REF!</definedName>
    <definedName name="mbmbmh" localSheetId="13">#REF!</definedName>
    <definedName name="mbmbmh">#REF!</definedName>
    <definedName name="Mbn1p" localSheetId="9">#REF!</definedName>
    <definedName name="Mbn1p" localSheetId="12">#REF!</definedName>
    <definedName name="Mbn1p" localSheetId="13">#REF!</definedName>
    <definedName name="Mbn1p">#REF!</definedName>
    <definedName name="mbnc">#REF!</definedName>
    <definedName name="MBOH">#REF!</definedName>
    <definedName name="MBOT" localSheetId="9">#REF!</definedName>
    <definedName name="MBOT" localSheetId="12">#REF!</definedName>
    <definedName name="MBOT" localSheetId="14">#REF!</definedName>
    <definedName name="MBOT" localSheetId="11">#REF!</definedName>
    <definedName name="MBOT" localSheetId="10">#REF!</definedName>
    <definedName name="MBOT" localSheetId="7">#REF!</definedName>
    <definedName name="MBOT" localSheetId="8">#REF!</definedName>
    <definedName name="MBOT" localSheetId="13">#REF!</definedName>
    <definedName name="MBOT">#REF!</definedName>
    <definedName name="mbp">#REF!</definedName>
    <definedName name="MBR.01" localSheetId="9">#REF!</definedName>
    <definedName name="MBR.01" localSheetId="12">#REF!</definedName>
    <definedName name="MBR.01" localSheetId="13">#REF!</definedName>
    <definedName name="MBR.01">#REF!</definedName>
    <definedName name="MBR.01B" localSheetId="9">#REF!</definedName>
    <definedName name="MBR.01B" localSheetId="12">#REF!</definedName>
    <definedName name="MBR.01B" localSheetId="13">#REF!</definedName>
    <definedName name="MBR.01B">#REF!</definedName>
    <definedName name="MBR.01G" localSheetId="9">#REF!</definedName>
    <definedName name="MBR.01G" localSheetId="12">#REF!</definedName>
    <definedName name="MBR.01G" localSheetId="13">#REF!</definedName>
    <definedName name="MBR.01G">#REF!</definedName>
    <definedName name="MBR.02">#REF!</definedName>
    <definedName name="MBR.02B">#REF!</definedName>
    <definedName name="MBR.02G">#REF!</definedName>
    <definedName name="MBR.03">#REF!</definedName>
    <definedName name="MBR.03B">#REF!</definedName>
    <definedName name="MBR.03G">#REF!</definedName>
    <definedName name="MBR.04">#REF!</definedName>
    <definedName name="MBR.04B">#REF!</definedName>
    <definedName name="MBR.04G">#REF!</definedName>
    <definedName name="MBR.05">#REF!</definedName>
    <definedName name="MBR.05B">#REF!</definedName>
    <definedName name="MBR.05G">#REF!</definedName>
    <definedName name="MBR.06">#REF!</definedName>
    <definedName name="MBR.06B">#REF!</definedName>
    <definedName name="MBR.06G">#REF!</definedName>
    <definedName name="MBR.07">#REF!</definedName>
    <definedName name="MBR.07B" localSheetId="9">#REF!</definedName>
    <definedName name="MBR.07B" localSheetId="12">#REF!</definedName>
    <definedName name="MBR.07B" localSheetId="13">#REF!</definedName>
    <definedName name="MBR.07B">#REF!</definedName>
    <definedName name="MBR.07G">#REF!</definedName>
    <definedName name="MBR.08">#REF!</definedName>
    <definedName name="MBR.08B">#REF!</definedName>
    <definedName name="MBR.08G">#REF!</definedName>
    <definedName name="MBR.09">#REF!</definedName>
    <definedName name="MBR.09B">#REF!</definedName>
    <definedName name="MBR.09G">#REF!</definedName>
    <definedName name="MBR.10">#REF!</definedName>
    <definedName name="MBR.10B">#REF!</definedName>
    <definedName name="MBR.10G">#REF!</definedName>
    <definedName name="MBR.11">#REF!</definedName>
    <definedName name="MBR.11B">#REF!</definedName>
    <definedName name="MBR.11G">#REF!</definedName>
    <definedName name="MBR.12">#REF!</definedName>
    <definedName name="MBR.12B">#REF!</definedName>
    <definedName name="MBR.12G">#REF!</definedName>
    <definedName name="MBR.13">#REF!</definedName>
    <definedName name="MBR.13B">#REF!</definedName>
    <definedName name="MBR.13G">#REF!</definedName>
    <definedName name="MBR.14">#REF!</definedName>
    <definedName name="MBR.14B">#REF!</definedName>
    <definedName name="MBR.14G">#REF!</definedName>
    <definedName name="MBR.15">#REF!</definedName>
    <definedName name="MBR.15B">#REF!</definedName>
    <definedName name="MBR.15G">#REF!</definedName>
    <definedName name="MBR.16">#REF!</definedName>
    <definedName name="MBR.16B">#REF!</definedName>
    <definedName name="MBR.16G">#REF!</definedName>
    <definedName name="MBR.17">#REF!</definedName>
    <definedName name="MBR.17B">#REF!</definedName>
    <definedName name="MBR.17G">#REF!</definedName>
    <definedName name="MBR.18">#REF!</definedName>
    <definedName name="MBR.18B">#REF!</definedName>
    <definedName name="MBR.18G">#REF!</definedName>
    <definedName name="MBR.19">#REF!</definedName>
    <definedName name="MBR.19B">#REF!</definedName>
    <definedName name="MBR.19G">#REF!</definedName>
    <definedName name="MBR.20B" localSheetId="9">#REF!</definedName>
    <definedName name="MBR.20B" localSheetId="12">#REF!</definedName>
    <definedName name="MBR.20B" localSheetId="13">#REF!</definedName>
    <definedName name="MBR.20B">#REF!</definedName>
    <definedName name="MBR.20G" localSheetId="9">#REF!</definedName>
    <definedName name="MBR.20G" localSheetId="12">#REF!</definedName>
    <definedName name="MBR.20G" localSheetId="13">#REF!</definedName>
    <definedName name="MBR.20G">#REF!</definedName>
    <definedName name="mbt">#REF!</definedName>
    <definedName name="MBT.01" localSheetId="9">#REF!</definedName>
    <definedName name="MBT.01" localSheetId="12">#REF!</definedName>
    <definedName name="MBT.01" localSheetId="13">#REF!</definedName>
    <definedName name="MBT.01">#REF!</definedName>
    <definedName name="MBT.01B">#REF!</definedName>
    <definedName name="MBT.01G">#REF!</definedName>
    <definedName name="MBT.02" localSheetId="9">#REF!</definedName>
    <definedName name="MBT.02" localSheetId="12">#REF!</definedName>
    <definedName name="MBT.02" localSheetId="13">#REF!</definedName>
    <definedName name="MBT.02">#REF!</definedName>
    <definedName name="MBT.02B" localSheetId="9">#REF!</definedName>
    <definedName name="MBT.02B" localSheetId="12">#REF!</definedName>
    <definedName name="MBT.02B" localSheetId="13">#REF!</definedName>
    <definedName name="MBT.02B">#REF!</definedName>
    <definedName name="MBT.02G" localSheetId="9">#REF!</definedName>
    <definedName name="MBT.02G" localSheetId="12">#REF!</definedName>
    <definedName name="MBT.02G" localSheetId="13">#REF!</definedName>
    <definedName name="MBT.02G">#REF!</definedName>
    <definedName name="MBT.03" localSheetId="9">#REF!</definedName>
    <definedName name="MBT.03" localSheetId="12">#REF!</definedName>
    <definedName name="MBT.03" localSheetId="13">#REF!</definedName>
    <definedName name="MBT.03">#REF!</definedName>
    <definedName name="MBT.03B" localSheetId="9">#REF!</definedName>
    <definedName name="MBT.03B" localSheetId="12">#REF!</definedName>
    <definedName name="MBT.03B" localSheetId="13">#REF!</definedName>
    <definedName name="MBT.03B">#REF!</definedName>
    <definedName name="MBT.03G">#REF!</definedName>
    <definedName name="MBT.04" localSheetId="9">#REF!</definedName>
    <definedName name="MBT.04" localSheetId="12">#REF!</definedName>
    <definedName name="MBT.04" localSheetId="13">#REF!</definedName>
    <definedName name="MBT.04">#REF!</definedName>
    <definedName name="MBT.04B" localSheetId="9">#REF!</definedName>
    <definedName name="MBT.04B" localSheetId="12">#REF!</definedName>
    <definedName name="MBT.04B" localSheetId="13">#REF!</definedName>
    <definedName name="MBT.04B">#REF!</definedName>
    <definedName name="MBT.04G">#REF!</definedName>
    <definedName name="MBT.05" localSheetId="9">#REF!</definedName>
    <definedName name="MBT.05" localSheetId="12">#REF!</definedName>
    <definedName name="MBT.05" localSheetId="13">#REF!</definedName>
    <definedName name="MBT.05">#REF!</definedName>
    <definedName name="MBT.05B" localSheetId="9">#REF!</definedName>
    <definedName name="MBT.05B" localSheetId="12">#REF!</definedName>
    <definedName name="MBT.05B" localSheetId="13">#REF!</definedName>
    <definedName name="MBT.05B">#REF!</definedName>
    <definedName name="MBT.05G">#REF!</definedName>
    <definedName name="MBT.06" localSheetId="9">#REF!</definedName>
    <definedName name="MBT.06" localSheetId="12">#REF!</definedName>
    <definedName name="MBT.06" localSheetId="13">#REF!</definedName>
    <definedName name="MBT.06">#REF!</definedName>
    <definedName name="MBT.06B" localSheetId="9">#REF!</definedName>
    <definedName name="MBT.06B" localSheetId="12">#REF!</definedName>
    <definedName name="MBT.06B" localSheetId="13">#REF!</definedName>
    <definedName name="MBT.06B">#REF!</definedName>
    <definedName name="MBT.06G">#REF!</definedName>
    <definedName name="MBT.07">#REF!</definedName>
    <definedName name="MBT.07B">#REF!</definedName>
    <definedName name="MBT.07G">#REF!</definedName>
    <definedName name="MBT.08">#REF!</definedName>
    <definedName name="MBT.08B">#REF!</definedName>
    <definedName name="MBT.08G">#REF!</definedName>
    <definedName name="MBT.09">#REF!</definedName>
    <definedName name="MBT.09B">#REF!</definedName>
    <definedName name="MBT.09G">#REF!</definedName>
    <definedName name="MBT.10" localSheetId="9">#REF!</definedName>
    <definedName name="MBT.10" localSheetId="12">#REF!</definedName>
    <definedName name="MBT.10" localSheetId="13">#REF!</definedName>
    <definedName name="MBT.10">#REF!</definedName>
    <definedName name="MBT.10B" localSheetId="9">#REF!</definedName>
    <definedName name="MBT.10B" localSheetId="12">#REF!</definedName>
    <definedName name="MBT.10B" localSheetId="13">#REF!</definedName>
    <definedName name="MBT.10B">#REF!</definedName>
    <definedName name="MBT.10G">#REF!</definedName>
    <definedName name="MBT.11" localSheetId="9">#REF!</definedName>
    <definedName name="MBT.11" localSheetId="12">#REF!</definedName>
    <definedName name="MBT.11" localSheetId="13">#REF!</definedName>
    <definedName name="MBT.11">#REF!</definedName>
    <definedName name="MBT.11B" localSheetId="9">#REF!</definedName>
    <definedName name="MBT.11B" localSheetId="12">#REF!</definedName>
    <definedName name="MBT.11B" localSheetId="13">#REF!</definedName>
    <definedName name="MBT.11B">#REF!</definedName>
    <definedName name="MBT.11G" localSheetId="9">#REF!</definedName>
    <definedName name="MBT.11G" localSheetId="12">#REF!</definedName>
    <definedName name="MBT.11G" localSheetId="13">#REF!</definedName>
    <definedName name="MBT.11G">#REF!</definedName>
    <definedName name="MBT.12">#REF!</definedName>
    <definedName name="MBT.12B">#REF!</definedName>
    <definedName name="MBT.12G">#REF!</definedName>
    <definedName name="MBT.13">#REF!</definedName>
    <definedName name="MBT.13B">#REF!</definedName>
    <definedName name="MBT.13G">#REF!</definedName>
    <definedName name="MBT.14">#REF!</definedName>
    <definedName name="MBT.14B">#REF!</definedName>
    <definedName name="MBT.14G">#REF!</definedName>
    <definedName name="MBT.15" localSheetId="9">#REF!</definedName>
    <definedName name="MBT.15" localSheetId="12">#REF!</definedName>
    <definedName name="MBT.15" localSheetId="13">#REF!</definedName>
    <definedName name="MBT.15">#REF!</definedName>
    <definedName name="MBT.15B" localSheetId="9">#REF!</definedName>
    <definedName name="MBT.15B" localSheetId="12">#REF!</definedName>
    <definedName name="MBT.15B" localSheetId="13">#REF!</definedName>
    <definedName name="MBT.15B">#REF!</definedName>
    <definedName name="MBT.15G">#REF!</definedName>
    <definedName name="MBT.16" localSheetId="9">#REF!</definedName>
    <definedName name="MBT.16" localSheetId="12">#REF!</definedName>
    <definedName name="MBT.16" localSheetId="13">#REF!</definedName>
    <definedName name="MBT.16">#REF!</definedName>
    <definedName name="MBT.16B" localSheetId="9">#REF!</definedName>
    <definedName name="MBT.16B" localSheetId="12">#REF!</definedName>
    <definedName name="MBT.16B" localSheetId="13">#REF!</definedName>
    <definedName name="MBT.16B">#REF!</definedName>
    <definedName name="MBT.16G">#REF!</definedName>
    <definedName name="MBT.17" localSheetId="9">#REF!</definedName>
    <definedName name="MBT.17" localSheetId="12">#REF!</definedName>
    <definedName name="MBT.17" localSheetId="13">#REF!</definedName>
    <definedName name="MBT.17">#REF!</definedName>
    <definedName name="MBT.17B" localSheetId="9">#REF!</definedName>
    <definedName name="MBT.17B" localSheetId="12">#REF!</definedName>
    <definedName name="MBT.17B" localSheetId="13">#REF!</definedName>
    <definedName name="MBT.17B">#REF!</definedName>
    <definedName name="MBT.17G">#REF!</definedName>
    <definedName name="MBT.18" localSheetId="9">#REF!</definedName>
    <definedName name="MBT.18" localSheetId="12">#REF!</definedName>
    <definedName name="MBT.18" localSheetId="13">#REF!</definedName>
    <definedName name="MBT.18">#REF!</definedName>
    <definedName name="MBT.18B" localSheetId="9">#REF!</definedName>
    <definedName name="MBT.18B" localSheetId="12">#REF!</definedName>
    <definedName name="MBT.18B" localSheetId="13">#REF!</definedName>
    <definedName name="MBT.18B">#REF!</definedName>
    <definedName name="MBT.18G" localSheetId="9">#REF!</definedName>
    <definedName name="MBT.18G" localSheetId="12">#REF!</definedName>
    <definedName name="MBT.18G" localSheetId="13">#REF!</definedName>
    <definedName name="MBT.18G">#REF!</definedName>
    <definedName name="MBT.19" localSheetId="9">#REF!</definedName>
    <definedName name="MBT.19" localSheetId="12">#REF!</definedName>
    <definedName name="MBT.19" localSheetId="13">#REF!</definedName>
    <definedName name="MBT.19">#REF!</definedName>
    <definedName name="MBT.19B" localSheetId="9">#REF!</definedName>
    <definedName name="MBT.19B" localSheetId="12">#REF!</definedName>
    <definedName name="MBT.19B" localSheetId="13">#REF!</definedName>
    <definedName name="MBT.19B">#REF!</definedName>
    <definedName name="MBT.19G" localSheetId="9">#REF!</definedName>
    <definedName name="MBT.19G" localSheetId="12">#REF!</definedName>
    <definedName name="MBT.19G" localSheetId="13">#REF!</definedName>
    <definedName name="MBT.19G">#REF!</definedName>
    <definedName name="MBT.20">#REF!</definedName>
    <definedName name="MBT.20B">#REF!</definedName>
    <definedName name="MBT.20G">#REF!</definedName>
    <definedName name="MBT.21">#REF!</definedName>
    <definedName name="MBT.21B">#REF!</definedName>
    <definedName name="MBT.21G">#REF!</definedName>
    <definedName name="MBT.22" localSheetId="9">#REF!</definedName>
    <definedName name="MBT.22" localSheetId="12">#REF!</definedName>
    <definedName name="MBT.22" localSheetId="13">#REF!</definedName>
    <definedName name="MBT.22">#REF!</definedName>
    <definedName name="MBT.22B" localSheetId="9">#REF!</definedName>
    <definedName name="MBT.22B" localSheetId="12">#REF!</definedName>
    <definedName name="MBT.22B" localSheetId="13">#REF!</definedName>
    <definedName name="MBT.22B">#REF!</definedName>
    <definedName name="MBT.22G">#REF!</definedName>
    <definedName name="mbtn">#REF!</definedName>
    <definedName name="mbtn_6" localSheetId="9">#REF!</definedName>
    <definedName name="mbtn_6" localSheetId="12">#REF!</definedName>
    <definedName name="mbtn_6" localSheetId="13">#REF!</definedName>
    <definedName name="mbtn_6">#REF!</definedName>
    <definedName name="mbvl">#REF!</definedName>
    <definedName name="mbw" localSheetId="9">#REF!</definedName>
    <definedName name="mbw" localSheetId="12">#REF!</definedName>
    <definedName name="mbw" localSheetId="13">#REF!</definedName>
    <definedName name="mbw">#REF!</definedName>
    <definedName name="MBW.01">#REF!</definedName>
    <definedName name="MBW.01B">#REF!</definedName>
    <definedName name="MBW.01G">#REF!</definedName>
    <definedName name="MBW.02">#REF!</definedName>
    <definedName name="MBW.02B">#REF!</definedName>
    <definedName name="MBW.02G">#REF!</definedName>
    <definedName name="MBW.03">#REF!</definedName>
    <definedName name="MBW.03B">#REF!</definedName>
    <definedName name="MBW.03G">#REF!</definedName>
    <definedName name="MBW.04">#REF!</definedName>
    <definedName name="MBW.04B">#REF!</definedName>
    <definedName name="MBW.04G">#REF!</definedName>
    <definedName name="MBW.05" localSheetId="9">#REF!</definedName>
    <definedName name="MBW.05" localSheetId="12">#REF!</definedName>
    <definedName name="MBW.05" localSheetId="13">#REF!</definedName>
    <definedName name="MBW.05">#REF!</definedName>
    <definedName name="MBW.05B" localSheetId="9">#REF!</definedName>
    <definedName name="MBW.05B" localSheetId="12">#REF!</definedName>
    <definedName name="MBW.05B" localSheetId="13">#REF!</definedName>
    <definedName name="MBW.05B">#REF!</definedName>
    <definedName name="MBW.05G">#REF!</definedName>
    <definedName name="MBW.06">#REF!</definedName>
    <definedName name="MBW.06B">#REF!</definedName>
    <definedName name="MBW.06G">#REF!</definedName>
    <definedName name="MBW.07">#REF!</definedName>
    <definedName name="MBW.07B">#REF!</definedName>
    <definedName name="MBW.07G">#REF!</definedName>
    <definedName name="MBW.08">#REF!</definedName>
    <definedName name="MBW.08B">#REF!</definedName>
    <definedName name="MBW.08G">#REF!</definedName>
    <definedName name="MBW.09" localSheetId="9">#REF!</definedName>
    <definedName name="MBW.09" localSheetId="12">#REF!</definedName>
    <definedName name="MBW.09" localSheetId="13">#REF!</definedName>
    <definedName name="MBW.09">#REF!</definedName>
    <definedName name="MBW.09B" localSheetId="9">#REF!</definedName>
    <definedName name="MBW.09B" localSheetId="12">#REF!</definedName>
    <definedName name="MBW.09B" localSheetId="13">#REF!</definedName>
    <definedName name="MBW.09B">#REF!</definedName>
    <definedName name="MBW.09G" localSheetId="9">#REF!</definedName>
    <definedName name="MBW.09G" localSheetId="12">#REF!</definedName>
    <definedName name="MBW.09G" localSheetId="13">#REF!</definedName>
    <definedName name="MBW.09G">#REF!</definedName>
    <definedName name="MBW.10">#REF!</definedName>
    <definedName name="MBW.10B">#REF!</definedName>
    <definedName name="MBW.10G">#REF!</definedName>
    <definedName name="MBW.11">#REF!</definedName>
    <definedName name="MBW.11B">#REF!</definedName>
    <definedName name="MBW.11G">#REF!</definedName>
    <definedName name="MBW.12">#REF!</definedName>
    <definedName name="MBW.12B">#REF!</definedName>
    <definedName name="MBW.12G">#REF!</definedName>
    <definedName name="MBW.13">#REF!</definedName>
    <definedName name="MBW.13B">#REF!</definedName>
    <definedName name="MBW.13G">#REF!</definedName>
    <definedName name="MBW.14">#REF!</definedName>
    <definedName name="MBW.14B">#REF!</definedName>
    <definedName name="MBW.14G">#REF!</definedName>
    <definedName name="MBW.15" localSheetId="9">#REF!</definedName>
    <definedName name="MBW.15" localSheetId="12">#REF!</definedName>
    <definedName name="MBW.15" localSheetId="13">#REF!</definedName>
    <definedName name="MBW.15">#REF!</definedName>
    <definedName name="MBW.15B">#REF!</definedName>
    <definedName name="MBW.15G">#REF!</definedName>
    <definedName name="MBW.16">#REF!</definedName>
    <definedName name="MBW.16B">#REF!</definedName>
    <definedName name="MBW.16G">#REF!</definedName>
    <definedName name="MBW.17">#REF!</definedName>
    <definedName name="MBW.17B">#REF!</definedName>
    <definedName name="MBW.17G">#REF!</definedName>
    <definedName name="MBW.18" localSheetId="9">#REF!</definedName>
    <definedName name="MBW.18" localSheetId="12">#REF!</definedName>
    <definedName name="MBW.18" localSheetId="13">#REF!</definedName>
    <definedName name="MBW.18">#REF!</definedName>
    <definedName name="MBW.18B" localSheetId="9">#REF!</definedName>
    <definedName name="MBW.18B" localSheetId="12">#REF!</definedName>
    <definedName name="MBW.18B" localSheetId="13">#REF!</definedName>
    <definedName name="MBW.18B">#REF!</definedName>
    <definedName name="MBW.18G">#REF!</definedName>
    <definedName name="MBW.19" localSheetId="9">#REF!</definedName>
    <definedName name="MBW.19" localSheetId="12">#REF!</definedName>
    <definedName name="MBW.19" localSheetId="13">#REF!</definedName>
    <definedName name="MBW.19">#REF!</definedName>
    <definedName name="MBW.19B" localSheetId="9">#REF!</definedName>
    <definedName name="MBW.19B" localSheetId="12">#REF!</definedName>
    <definedName name="MBW.19B" localSheetId="13">#REF!</definedName>
    <definedName name="MBW.19B">#REF!</definedName>
    <definedName name="MBW.19G">#REF!</definedName>
    <definedName name="MBW.20">#REF!</definedName>
    <definedName name="MBW.20B">#REF!</definedName>
    <definedName name="MBW.20G">#REF!</definedName>
    <definedName name="MBW.21">#REF!</definedName>
    <definedName name="MBW.21B">#REF!</definedName>
    <definedName name="MBW.21G">#REF!</definedName>
    <definedName name="MBW.22">#REF!</definedName>
    <definedName name="MBW.22B">#REF!</definedName>
    <definedName name="MBW.22G">#REF!</definedName>
    <definedName name="MBW.23">#REF!</definedName>
    <definedName name="MBW.23B">#REF!</definedName>
    <definedName name="MBW.23G">#REF!</definedName>
    <definedName name="MBW.24">#REF!</definedName>
    <definedName name="MBW.24B">#REF!</definedName>
    <definedName name="MBW.24G">#REF!</definedName>
    <definedName name="MBW.25">#REF!</definedName>
    <definedName name="MBW.25B">#REF!</definedName>
    <definedName name="MBW.25G">#REF!</definedName>
    <definedName name="MBW.26">#REF!</definedName>
    <definedName name="MBW.26B">#REF!</definedName>
    <definedName name="MBW.26G">#REF!</definedName>
    <definedName name="MBW.27">#REF!</definedName>
    <definedName name="MBW.27B">#REF!</definedName>
    <definedName name="MBW.27G">#REF!</definedName>
    <definedName name="MBW.28" localSheetId="9">#REF!</definedName>
    <definedName name="MBW.28" localSheetId="12">#REF!</definedName>
    <definedName name="MBW.28" localSheetId="13">#REF!</definedName>
    <definedName name="MBW.28">#REF!</definedName>
    <definedName name="MBW.28B" localSheetId="9">#REF!</definedName>
    <definedName name="MBW.28B" localSheetId="12">#REF!</definedName>
    <definedName name="MBW.28B" localSheetId="13">#REF!</definedName>
    <definedName name="MBW.28B">#REF!</definedName>
    <definedName name="MBW.28G" localSheetId="9">#REF!</definedName>
    <definedName name="MBW.28G" localSheetId="12">#REF!</definedName>
    <definedName name="MBW.28G" localSheetId="13">#REF!</definedName>
    <definedName name="MBW.28G">#REF!</definedName>
    <definedName name="MBW.29">#REF!</definedName>
    <definedName name="MBW.29B">#REF!</definedName>
    <definedName name="MBW.29G">#REF!</definedName>
    <definedName name="MBW.30">#REF!</definedName>
    <definedName name="MBW.30B">#REF!</definedName>
    <definedName name="MBW.30G">#REF!</definedName>
    <definedName name="mbw_6" localSheetId="9">#REF!</definedName>
    <definedName name="mbw_6" localSheetId="12">#REF!</definedName>
    <definedName name="mbw_6" localSheetId="13">#REF!</definedName>
    <definedName name="mbw_6">#REF!</definedName>
    <definedName name="MC">#REF!</definedName>
    <definedName name="mc_6">#REF!</definedName>
    <definedName name="mc1_6">#REF!</definedName>
    <definedName name="mcat" localSheetId="9">#REF!</definedName>
    <definedName name="mcat" localSheetId="12">#REF!</definedName>
    <definedName name="mcat" localSheetId="13">#REF!</definedName>
    <definedName name="mcat">#REF!</definedName>
    <definedName name="MCB" localSheetId="9">#REF!</definedName>
    <definedName name="MCB" localSheetId="12">#REF!</definedName>
    <definedName name="MCB" localSheetId="13">#REF!</definedName>
    <definedName name="MCB">#REF!</definedName>
    <definedName name="MCB.1P.2A.6KA" localSheetId="9">#REF!</definedName>
    <definedName name="MCB.1P.2A.6KA" localSheetId="12">#REF!</definedName>
    <definedName name="MCB.1P.2A.6KA" localSheetId="13">#REF!</definedName>
    <definedName name="MCB.1P.2A.6KA">#REF!</definedName>
    <definedName name="mcb.4" localSheetId="9">#REF!</definedName>
    <definedName name="mcb.4" localSheetId="12">#REF!</definedName>
    <definedName name="mcb.4" localSheetId="13">#REF!</definedName>
    <definedName name="mcb.4">#REF!</definedName>
    <definedName name="mcb.6" localSheetId="9">#REF!</definedName>
    <definedName name="mcb.6" localSheetId="12">#REF!</definedName>
    <definedName name="mcb.6" localSheetId="13">#REF!</definedName>
    <definedName name="mcb.6">#REF!</definedName>
    <definedName name="MCB_10KA" localSheetId="9">#REF!</definedName>
    <definedName name="MCB_10KA" localSheetId="12">#REF!</definedName>
    <definedName name="MCB_10KA" localSheetId="13">#REF!</definedName>
    <definedName name="MCB_10KA">#REF!</definedName>
    <definedName name="MCB_1P_100A_10KA" localSheetId="9">#REF!</definedName>
    <definedName name="MCB_1P_100A_10KA" localSheetId="12">#REF!</definedName>
    <definedName name="MCB_1P_100A_10KA" localSheetId="13">#REF!</definedName>
    <definedName name="MCB_1P_100A_10KA">#REF!</definedName>
    <definedName name="MCB_1P_10A_10KA" localSheetId="9">#REF!</definedName>
    <definedName name="MCB_1P_10A_10KA" localSheetId="12">#REF!</definedName>
    <definedName name="MCB_1P_10A_10KA" localSheetId="13">#REF!</definedName>
    <definedName name="MCB_1P_10A_10KA">#REF!</definedName>
    <definedName name="MCB_1P_10A_25KA" localSheetId="9">#REF!</definedName>
    <definedName name="MCB_1P_10A_25KA" localSheetId="12">#REF!</definedName>
    <definedName name="MCB_1P_10A_25KA" localSheetId="13">#REF!</definedName>
    <definedName name="MCB_1P_10A_25KA">#REF!</definedName>
    <definedName name="MCB_1P_10A_50KA" localSheetId="9">#REF!</definedName>
    <definedName name="MCB_1P_10A_50KA" localSheetId="12">#REF!</definedName>
    <definedName name="MCB_1P_10A_50KA" localSheetId="13">#REF!</definedName>
    <definedName name="MCB_1P_10A_50KA">#REF!</definedName>
    <definedName name="MCB_1P_10A_6KA" localSheetId="9">#REF!</definedName>
    <definedName name="MCB_1P_10A_6KA" localSheetId="12">#REF!</definedName>
    <definedName name="MCB_1P_10A_6KA" localSheetId="13">#REF!</definedName>
    <definedName name="MCB_1P_10A_6KA">#REF!</definedName>
    <definedName name="MCB_1P_16A_10KA" localSheetId="9">#REF!</definedName>
    <definedName name="MCB_1P_16A_10KA" localSheetId="12">#REF!</definedName>
    <definedName name="MCB_1P_16A_10KA" localSheetId="13">#REF!</definedName>
    <definedName name="MCB_1P_16A_10KA">#REF!</definedName>
    <definedName name="MCB_1P_16A_25KA" localSheetId="9">#REF!</definedName>
    <definedName name="MCB_1P_16A_25KA" localSheetId="12">#REF!</definedName>
    <definedName name="MCB_1P_16A_25KA" localSheetId="13">#REF!</definedName>
    <definedName name="MCB_1P_16A_25KA">#REF!</definedName>
    <definedName name="MCB_1P_16A_50KA" localSheetId="9">#REF!</definedName>
    <definedName name="MCB_1P_16A_50KA" localSheetId="12">#REF!</definedName>
    <definedName name="MCB_1P_16A_50KA" localSheetId="13">#REF!</definedName>
    <definedName name="MCB_1P_16A_50KA">#REF!</definedName>
    <definedName name="MCB_1P_16A_6KA" localSheetId="9">#REF!</definedName>
    <definedName name="MCB_1P_16A_6KA" localSheetId="12">#REF!</definedName>
    <definedName name="MCB_1P_16A_6KA" localSheetId="13">#REF!</definedName>
    <definedName name="MCB_1P_16A_6KA">#REF!</definedName>
    <definedName name="MCB_1P_20A_10KA" localSheetId="9">#REF!</definedName>
    <definedName name="MCB_1P_20A_10KA" localSheetId="12">#REF!</definedName>
    <definedName name="MCB_1P_20A_10KA" localSheetId="13">#REF!</definedName>
    <definedName name="MCB_1P_20A_10KA">#REF!</definedName>
    <definedName name="MCB_1P_20A_25KA" localSheetId="9">#REF!</definedName>
    <definedName name="MCB_1P_20A_25KA" localSheetId="12">#REF!</definedName>
    <definedName name="MCB_1P_20A_25KA" localSheetId="13">#REF!</definedName>
    <definedName name="MCB_1P_20A_25KA">#REF!</definedName>
    <definedName name="MCB_1P_20A_50KA" localSheetId="9">#REF!</definedName>
    <definedName name="MCB_1P_20A_50KA" localSheetId="12">#REF!</definedName>
    <definedName name="MCB_1P_20A_50KA" localSheetId="13">#REF!</definedName>
    <definedName name="MCB_1P_20A_50KA">#REF!</definedName>
    <definedName name="MCB_1P_20A_6KA" localSheetId="9">#REF!</definedName>
    <definedName name="MCB_1P_20A_6KA" localSheetId="12">#REF!</definedName>
    <definedName name="MCB_1P_20A_6KA" localSheetId="13">#REF!</definedName>
    <definedName name="MCB_1P_20A_6KA">#REF!</definedName>
    <definedName name="MCB_1P_25A_10KA" localSheetId="9">#REF!</definedName>
    <definedName name="MCB_1P_25A_10KA" localSheetId="12">#REF!</definedName>
    <definedName name="MCB_1P_25A_10KA" localSheetId="13">#REF!</definedName>
    <definedName name="MCB_1P_25A_10KA">#REF!</definedName>
    <definedName name="MCB_1P_25A_25KA" localSheetId="9">#REF!</definedName>
    <definedName name="MCB_1P_25A_25KA" localSheetId="12">#REF!</definedName>
    <definedName name="MCB_1P_25A_25KA" localSheetId="13">#REF!</definedName>
    <definedName name="MCB_1P_25A_25KA">#REF!</definedName>
    <definedName name="MCB_1P_25A_50KA" localSheetId="9">#REF!</definedName>
    <definedName name="MCB_1P_25A_50KA" localSheetId="12">#REF!</definedName>
    <definedName name="MCB_1P_25A_50KA" localSheetId="13">#REF!</definedName>
    <definedName name="MCB_1P_25A_50KA">#REF!</definedName>
    <definedName name="MCB_1P_25A_6KA" localSheetId="9">#REF!</definedName>
    <definedName name="MCB_1P_25A_6KA" localSheetId="12">#REF!</definedName>
    <definedName name="MCB_1P_25A_6KA" localSheetId="13">#REF!</definedName>
    <definedName name="MCB_1P_25A_6KA">#REF!</definedName>
    <definedName name="MCB_1P_2A_10KA" localSheetId="9">#REF!</definedName>
    <definedName name="MCB_1P_2A_10KA" localSheetId="12">#REF!</definedName>
    <definedName name="MCB_1P_2A_10KA" localSheetId="13">#REF!</definedName>
    <definedName name="MCB_1P_2A_10KA">#REF!</definedName>
    <definedName name="MCB_1P_2A_6KA" localSheetId="9">#REF!</definedName>
    <definedName name="MCB_1P_2A_6KA" localSheetId="12">#REF!</definedName>
    <definedName name="MCB_1P_2A_6KA" localSheetId="13">#REF!</definedName>
    <definedName name="MCB_1P_2A_6KA">#REF!</definedName>
    <definedName name="MCB_1P_32A_10KA" localSheetId="9">#REF!</definedName>
    <definedName name="MCB_1P_32A_10KA" localSheetId="12">#REF!</definedName>
    <definedName name="MCB_1P_32A_10KA" localSheetId="13">#REF!</definedName>
    <definedName name="MCB_1P_32A_10KA">#REF!</definedName>
    <definedName name="MCB_1P_32A_25KA" localSheetId="9">#REF!</definedName>
    <definedName name="MCB_1P_32A_25KA" localSheetId="12">#REF!</definedName>
    <definedName name="MCB_1P_32A_25KA" localSheetId="13">#REF!</definedName>
    <definedName name="MCB_1P_32A_25KA">#REF!</definedName>
    <definedName name="MCB_1P_32A_50KA" localSheetId="9">#REF!</definedName>
    <definedName name="MCB_1P_32A_50KA" localSheetId="12">#REF!</definedName>
    <definedName name="MCB_1P_32A_50KA" localSheetId="13">#REF!</definedName>
    <definedName name="MCB_1P_32A_50KA">#REF!</definedName>
    <definedName name="MCB_1P_32A_6KA" localSheetId="9">#REF!</definedName>
    <definedName name="MCB_1P_32A_6KA" localSheetId="12">#REF!</definedName>
    <definedName name="MCB_1P_32A_6KA" localSheetId="13">#REF!</definedName>
    <definedName name="MCB_1P_32A_6KA">#REF!</definedName>
    <definedName name="MCB_1P_3A_10KA" localSheetId="9">#REF!</definedName>
    <definedName name="MCB_1P_3A_10KA" localSheetId="12">#REF!</definedName>
    <definedName name="MCB_1P_3A_10KA" localSheetId="13">#REF!</definedName>
    <definedName name="MCB_1P_3A_10KA">#REF!</definedName>
    <definedName name="MCB_1P_40A_10KA" localSheetId="9">#REF!</definedName>
    <definedName name="MCB_1P_40A_10KA" localSheetId="12">#REF!</definedName>
    <definedName name="MCB_1P_40A_10KA" localSheetId="13">#REF!</definedName>
    <definedName name="MCB_1P_40A_10KA">#REF!</definedName>
    <definedName name="MCB_1P_40A_25KA" localSheetId="9">#REF!</definedName>
    <definedName name="MCB_1P_40A_25KA" localSheetId="12">#REF!</definedName>
    <definedName name="MCB_1P_40A_25KA" localSheetId="13">#REF!</definedName>
    <definedName name="MCB_1P_40A_25KA">#REF!</definedName>
    <definedName name="MCB_1P_40A_50KA" localSheetId="9">#REF!</definedName>
    <definedName name="MCB_1P_40A_50KA" localSheetId="12">#REF!</definedName>
    <definedName name="MCB_1P_40A_50KA" localSheetId="13">#REF!</definedName>
    <definedName name="MCB_1P_40A_50KA">#REF!</definedName>
    <definedName name="MCB_1P_40A_6KA" localSheetId="9">#REF!</definedName>
    <definedName name="MCB_1P_40A_6KA" localSheetId="12">#REF!</definedName>
    <definedName name="MCB_1P_40A_6KA" localSheetId="13">#REF!</definedName>
    <definedName name="MCB_1P_40A_6KA">#REF!</definedName>
    <definedName name="MCB_1P_4A_6KA" localSheetId="9">#REF!</definedName>
    <definedName name="MCB_1P_4A_6KA" localSheetId="12">#REF!</definedName>
    <definedName name="MCB_1P_4A_6KA" localSheetId="13">#REF!</definedName>
    <definedName name="MCB_1P_4A_6KA">#REF!</definedName>
    <definedName name="MCB_1P_50A_10KA" localSheetId="9">#REF!</definedName>
    <definedName name="MCB_1P_50A_10KA" localSheetId="12">#REF!</definedName>
    <definedName name="MCB_1P_50A_10KA" localSheetId="13">#REF!</definedName>
    <definedName name="MCB_1P_50A_10KA">#REF!</definedName>
    <definedName name="MCB_1P_50A_25KA" localSheetId="9">#REF!</definedName>
    <definedName name="MCB_1P_50A_25KA" localSheetId="12">#REF!</definedName>
    <definedName name="MCB_1P_50A_25KA" localSheetId="13">#REF!</definedName>
    <definedName name="MCB_1P_50A_25KA">#REF!</definedName>
    <definedName name="MCB_1P_50A_50KA" localSheetId="9">#REF!</definedName>
    <definedName name="MCB_1P_50A_50KA" localSheetId="12">#REF!</definedName>
    <definedName name="MCB_1P_50A_50KA" localSheetId="13">#REF!</definedName>
    <definedName name="MCB_1P_50A_50KA">#REF!</definedName>
    <definedName name="MCB_1P_60A_25KA" localSheetId="9">#REF!</definedName>
    <definedName name="MCB_1P_60A_25KA" localSheetId="12">#REF!</definedName>
    <definedName name="MCB_1P_60A_25KA" localSheetId="13">#REF!</definedName>
    <definedName name="MCB_1P_60A_25KA">#REF!</definedName>
    <definedName name="MCB_1P_60A_50KA" localSheetId="9">#REF!</definedName>
    <definedName name="MCB_1P_60A_50KA" localSheetId="12">#REF!</definedName>
    <definedName name="MCB_1P_60A_50KA" localSheetId="13">#REF!</definedName>
    <definedName name="MCB_1P_60A_50KA">#REF!</definedName>
    <definedName name="MCB_1P_63A_10KA" localSheetId="9">#REF!</definedName>
    <definedName name="MCB_1P_63A_10KA" localSheetId="12">#REF!</definedName>
    <definedName name="MCB_1P_63A_10KA" localSheetId="13">#REF!</definedName>
    <definedName name="MCB_1P_63A_10KA">#REF!</definedName>
    <definedName name="MCB_1P_6A_10KA" localSheetId="9">#REF!</definedName>
    <definedName name="MCB_1P_6A_10KA" localSheetId="12">#REF!</definedName>
    <definedName name="MCB_1P_6A_10KA" localSheetId="13">#REF!</definedName>
    <definedName name="MCB_1P_6A_10KA">#REF!</definedName>
    <definedName name="MCB_1P_6A_6KA" localSheetId="9">#REF!</definedName>
    <definedName name="MCB_1P_6A_6KA" localSheetId="12">#REF!</definedName>
    <definedName name="MCB_1P_6A_6KA" localSheetId="13">#REF!</definedName>
    <definedName name="MCB_1P_6A_6KA">#REF!</definedName>
    <definedName name="MCB_1P_80A_10KA" localSheetId="9">#REF!</definedName>
    <definedName name="MCB_1P_80A_10KA" localSheetId="12">#REF!</definedName>
    <definedName name="MCB_1P_80A_10KA" localSheetId="13">#REF!</definedName>
    <definedName name="MCB_1P_80A_10KA">#REF!</definedName>
    <definedName name="MCB_1P_80A_50KA" localSheetId="9">#REF!</definedName>
    <definedName name="MCB_1P_80A_50KA" localSheetId="12">#REF!</definedName>
    <definedName name="MCB_1P_80A_50KA" localSheetId="13">#REF!</definedName>
    <definedName name="MCB_1P_80A_50KA">#REF!</definedName>
    <definedName name="MCB_3P_100A_10KA" localSheetId="9">#REF!</definedName>
    <definedName name="MCB_3P_100A_10KA" localSheetId="12">#REF!</definedName>
    <definedName name="MCB_3P_100A_10KA" localSheetId="13">#REF!</definedName>
    <definedName name="MCB_3P_100A_10KA">#REF!</definedName>
    <definedName name="MCB_3P_10A_10KA" localSheetId="9">#REF!</definedName>
    <definedName name="MCB_3P_10A_10KA" localSheetId="12">#REF!</definedName>
    <definedName name="MCB_3P_10A_10KA" localSheetId="13">#REF!</definedName>
    <definedName name="MCB_3P_10A_10KA">#REF!</definedName>
    <definedName name="MCB_3P_10A_25KA" localSheetId="9">#REF!</definedName>
    <definedName name="MCB_3P_10A_25KA" localSheetId="12">#REF!</definedName>
    <definedName name="MCB_3P_10A_25KA" localSheetId="13">#REF!</definedName>
    <definedName name="MCB_3P_10A_25KA">#REF!</definedName>
    <definedName name="MCB_3P_10A_6KA" localSheetId="9">#REF!</definedName>
    <definedName name="MCB_3P_10A_6KA" localSheetId="12">#REF!</definedName>
    <definedName name="MCB_3P_10A_6KA" localSheetId="13">#REF!</definedName>
    <definedName name="MCB_3P_10A_6KA">#REF!</definedName>
    <definedName name="MCB_3P_16A_10KA" localSheetId="9">#REF!</definedName>
    <definedName name="MCB_3P_16A_10KA" localSheetId="12">#REF!</definedName>
    <definedName name="MCB_3P_16A_10KA" localSheetId="13">#REF!</definedName>
    <definedName name="MCB_3P_16A_10KA">#REF!</definedName>
    <definedName name="MCB_3P_16A_25KA" localSheetId="9">#REF!</definedName>
    <definedName name="MCB_3P_16A_25KA" localSheetId="12">#REF!</definedName>
    <definedName name="MCB_3P_16A_25KA" localSheetId="13">#REF!</definedName>
    <definedName name="MCB_3P_16A_25KA">#REF!</definedName>
    <definedName name="MCB_3P_16A_6KA" localSheetId="9">#REF!</definedName>
    <definedName name="MCB_3P_16A_6KA" localSheetId="12">#REF!</definedName>
    <definedName name="MCB_3P_16A_6KA" localSheetId="13">#REF!</definedName>
    <definedName name="MCB_3P_16A_6KA">#REF!</definedName>
    <definedName name="MCB_3P_1A_10KA" localSheetId="9">#REF!</definedName>
    <definedName name="MCB_3P_1A_10KA" localSheetId="12">#REF!</definedName>
    <definedName name="MCB_3P_1A_10KA" localSheetId="13">#REF!</definedName>
    <definedName name="MCB_3P_1A_10KA">#REF!</definedName>
    <definedName name="MCB_3P_20A_10KA" localSheetId="9">#REF!</definedName>
    <definedName name="MCB_3P_20A_10KA" localSheetId="12">#REF!</definedName>
    <definedName name="MCB_3P_20A_10KA" localSheetId="13">#REF!</definedName>
    <definedName name="MCB_3P_20A_10KA">#REF!</definedName>
    <definedName name="MCB_3P_20A_25KA" localSheetId="9">#REF!</definedName>
    <definedName name="MCB_3P_20A_25KA" localSheetId="12">#REF!</definedName>
    <definedName name="MCB_3P_20A_25KA" localSheetId="13">#REF!</definedName>
    <definedName name="MCB_3P_20A_25KA">#REF!</definedName>
    <definedName name="MCB_3P_20A_6KA" localSheetId="9">#REF!</definedName>
    <definedName name="MCB_3P_20A_6KA" localSheetId="12">#REF!</definedName>
    <definedName name="MCB_3P_20A_6KA" localSheetId="13">#REF!</definedName>
    <definedName name="MCB_3P_20A_6KA">#REF!</definedName>
    <definedName name="MCB_3P_25A_10KA" localSheetId="9">#REF!</definedName>
    <definedName name="MCB_3P_25A_10KA" localSheetId="12">#REF!</definedName>
    <definedName name="MCB_3P_25A_10KA" localSheetId="13">#REF!</definedName>
    <definedName name="MCB_3P_25A_10KA">#REF!</definedName>
    <definedName name="MCB_3P_25A_25KA" localSheetId="9">#REF!</definedName>
    <definedName name="MCB_3P_25A_25KA" localSheetId="12">#REF!</definedName>
    <definedName name="MCB_3P_25A_25KA" localSheetId="13">#REF!</definedName>
    <definedName name="MCB_3P_25A_25KA">#REF!</definedName>
    <definedName name="MCB_3P_25A_6KA" localSheetId="9">#REF!</definedName>
    <definedName name="MCB_3P_25A_6KA" localSheetId="12">#REF!</definedName>
    <definedName name="MCB_3P_25A_6KA" localSheetId="13">#REF!</definedName>
    <definedName name="MCB_3P_25A_6KA">#REF!</definedName>
    <definedName name="MCB_3P_2A_10KA" localSheetId="9">#REF!</definedName>
    <definedName name="MCB_3P_2A_10KA" localSheetId="12">#REF!</definedName>
    <definedName name="MCB_3P_2A_10KA" localSheetId="13">#REF!</definedName>
    <definedName name="MCB_3P_2A_10KA">#REF!</definedName>
    <definedName name="MCB_3P_32A_10KA" localSheetId="9">#REF!</definedName>
    <definedName name="MCB_3P_32A_10KA" localSheetId="12">#REF!</definedName>
    <definedName name="MCB_3P_32A_10KA" localSheetId="13">#REF!</definedName>
    <definedName name="MCB_3P_32A_10KA">#REF!</definedName>
    <definedName name="MCB_3P_32A_25KA" localSheetId="9">#REF!</definedName>
    <definedName name="MCB_3P_32A_25KA" localSheetId="12">#REF!</definedName>
    <definedName name="MCB_3P_32A_25KA" localSheetId="13">#REF!</definedName>
    <definedName name="MCB_3P_32A_25KA">#REF!</definedName>
    <definedName name="MCB_3P_32A_6KA" localSheetId="9">#REF!</definedName>
    <definedName name="MCB_3P_32A_6KA" localSheetId="12">#REF!</definedName>
    <definedName name="MCB_3P_32A_6KA" localSheetId="13">#REF!</definedName>
    <definedName name="MCB_3P_32A_6KA">#REF!</definedName>
    <definedName name="MCB_3P_3A_10KA" localSheetId="9">#REF!</definedName>
    <definedName name="MCB_3P_3A_10KA" localSheetId="12">#REF!</definedName>
    <definedName name="MCB_3P_3A_10KA" localSheetId="13">#REF!</definedName>
    <definedName name="MCB_3P_3A_10KA">#REF!</definedName>
    <definedName name="MCB_3P_40A_10KA" localSheetId="9">#REF!</definedName>
    <definedName name="MCB_3P_40A_10KA" localSheetId="12">#REF!</definedName>
    <definedName name="MCB_3P_40A_10KA" localSheetId="13">#REF!</definedName>
    <definedName name="MCB_3P_40A_10KA">#REF!</definedName>
    <definedName name="MCB_3P_40A_25KA" localSheetId="9">#REF!</definedName>
    <definedName name="MCB_3P_40A_25KA" localSheetId="12">#REF!</definedName>
    <definedName name="MCB_3P_40A_25KA" localSheetId="13">#REF!</definedName>
    <definedName name="MCB_3P_40A_25KA">#REF!</definedName>
    <definedName name="MCB_3P_40A_6KA" localSheetId="9">#REF!</definedName>
    <definedName name="MCB_3P_40A_6KA" localSheetId="12">#REF!</definedName>
    <definedName name="MCB_3P_40A_6KA" localSheetId="13">#REF!</definedName>
    <definedName name="MCB_3P_40A_6KA">#REF!</definedName>
    <definedName name="MCB_3P_50A_10KA" localSheetId="9">#REF!</definedName>
    <definedName name="MCB_3P_50A_10KA" localSheetId="12">#REF!</definedName>
    <definedName name="MCB_3P_50A_10KA" localSheetId="13">#REF!</definedName>
    <definedName name="MCB_3P_50A_10KA">#REF!</definedName>
    <definedName name="MCB_3P_50A_25KA" localSheetId="9">#REF!</definedName>
    <definedName name="MCB_3P_50A_25KA" localSheetId="12">#REF!</definedName>
    <definedName name="MCB_3P_50A_25KA" localSheetId="13">#REF!</definedName>
    <definedName name="MCB_3P_50A_25KA">#REF!</definedName>
    <definedName name="MCB_3P_63A_10KA" localSheetId="9">#REF!</definedName>
    <definedName name="MCB_3P_63A_10KA" localSheetId="12">#REF!</definedName>
    <definedName name="MCB_3P_63A_10KA" localSheetId="13">#REF!</definedName>
    <definedName name="MCB_3P_63A_10KA">#REF!</definedName>
    <definedName name="MCB_3P_63A_25KA" localSheetId="9">#REF!</definedName>
    <definedName name="MCB_3P_63A_25KA" localSheetId="12">#REF!</definedName>
    <definedName name="MCB_3P_63A_25KA" localSheetId="13">#REF!</definedName>
    <definedName name="MCB_3P_63A_25KA">#REF!</definedName>
    <definedName name="MCB_3P_6A_10KA" localSheetId="9">#REF!</definedName>
    <definedName name="MCB_3P_6A_10KA" localSheetId="12">#REF!</definedName>
    <definedName name="MCB_3P_6A_10KA" localSheetId="13">#REF!</definedName>
    <definedName name="MCB_3P_6A_10KA">#REF!</definedName>
    <definedName name="MCB_3P_6A_6KA" localSheetId="9">#REF!</definedName>
    <definedName name="MCB_3P_6A_6KA" localSheetId="12">#REF!</definedName>
    <definedName name="MCB_3P_6A_6KA" localSheetId="13">#REF!</definedName>
    <definedName name="MCB_3P_6A_6KA">#REF!</definedName>
    <definedName name="MCB_3P_80A_10KA" localSheetId="9">#REF!</definedName>
    <definedName name="MCB_3P_80A_10KA" localSheetId="12">#REF!</definedName>
    <definedName name="MCB_3P_80A_10KA" localSheetId="13">#REF!</definedName>
    <definedName name="MCB_3P_80A_10KA">#REF!</definedName>
    <definedName name="MCC_AB">#REF!</definedName>
    <definedName name="MCC_BOOSTER">#REF!</definedName>
    <definedName name="MCCB" localSheetId="9">#REF!</definedName>
    <definedName name="MCCB" localSheetId="12">#REF!</definedName>
    <definedName name="MCCB" localSheetId="13">#REF!</definedName>
    <definedName name="MCCB">#REF!</definedName>
    <definedName name="mccb.250" localSheetId="9">#REF!</definedName>
    <definedName name="mccb.250" localSheetId="12">#REF!</definedName>
    <definedName name="mccb.250" localSheetId="13">#REF!</definedName>
    <definedName name="mccb.250">#REF!</definedName>
    <definedName name="mccb.80" localSheetId="9">#REF!</definedName>
    <definedName name="mccb.80" localSheetId="12">#REF!</definedName>
    <definedName name="mccb.80" localSheetId="13">#REF!</definedName>
    <definedName name="mccb.80">#REF!</definedName>
    <definedName name="MCCB_125_40.160A_36KA" localSheetId="9">#REF!</definedName>
    <definedName name="MCCB_125_40.160A_36KA" localSheetId="12">#REF!</definedName>
    <definedName name="MCCB_125_40.160A_36KA" localSheetId="13">#REF!</definedName>
    <definedName name="MCCB_125_40.160A_36KA">#REF!</definedName>
    <definedName name="MCCB_125_40_160A_36KA" localSheetId="9">#REF!</definedName>
    <definedName name="MCCB_125_40_160A_36KA" localSheetId="12">#REF!</definedName>
    <definedName name="MCCB_125_40_160A_36KA" localSheetId="13">#REF!</definedName>
    <definedName name="MCCB_125_40_160A_36KA">#REF!</definedName>
    <definedName name="MCCB_125_40_160A_70KA" localSheetId="9">#REF!</definedName>
    <definedName name="MCCB_125_40_160A_70KA" localSheetId="12">#REF!</definedName>
    <definedName name="MCCB_125_40_160A_70KA" localSheetId="13">#REF!</definedName>
    <definedName name="MCCB_125_40_160A_70KA">#REF!</definedName>
    <definedName name="MCCB_30KA" localSheetId="9">#REF!</definedName>
    <definedName name="MCCB_30KA" localSheetId="12">#REF!</definedName>
    <definedName name="MCCB_30KA" localSheetId="13">#REF!</definedName>
    <definedName name="MCCB_30KA">#REF!</definedName>
    <definedName name="MCCB_3P_100.125A_36KA" localSheetId="9">#REF!</definedName>
    <definedName name="MCCB_3P_100.125A_36KA" localSheetId="12">#REF!</definedName>
    <definedName name="MCCB_3P_100.125A_36KA" localSheetId="13">#REF!</definedName>
    <definedName name="MCCB_3P_100.125A_36KA">#REF!</definedName>
    <definedName name="MCCB_3P_100___125A" localSheetId="9">#REF!</definedName>
    <definedName name="MCCB_3P_100___125A" localSheetId="12">#REF!</definedName>
    <definedName name="MCCB_3P_100___125A" localSheetId="13">#REF!</definedName>
    <definedName name="MCCB_3P_100___125A">#REF!</definedName>
    <definedName name="MCCB_3P_100_125A_36KA" localSheetId="9">#REF!</definedName>
    <definedName name="MCCB_3P_100_125A_36KA" localSheetId="12">#REF!</definedName>
    <definedName name="MCCB_3P_100_125A_36KA" localSheetId="13">#REF!</definedName>
    <definedName name="MCCB_3P_100_125A_36KA">#REF!</definedName>
    <definedName name="MCCB_3P_100_125A_70KA" localSheetId="9">#REF!</definedName>
    <definedName name="MCCB_3P_100_125A_70KA" localSheetId="12">#REF!</definedName>
    <definedName name="MCCB_3P_100_125A_70KA" localSheetId="13">#REF!</definedName>
    <definedName name="MCCB_3P_100_125A_70KA">#REF!</definedName>
    <definedName name="MCCB_3P_100_A" localSheetId="9">#REF!</definedName>
    <definedName name="MCCB_3P_100_A" localSheetId="12">#REF!</definedName>
    <definedName name="MCCB_3P_100_A" localSheetId="13">#REF!</definedName>
    <definedName name="MCCB_3P_100_A">#REF!</definedName>
    <definedName name="MCCB_3P_100_A_10KA" localSheetId="9">#REF!</definedName>
    <definedName name="MCCB_3P_100_A_10KA" localSheetId="12">#REF!</definedName>
    <definedName name="MCCB_3P_100_A_10KA" localSheetId="13">#REF!</definedName>
    <definedName name="MCCB_3P_100_A_10KA">#REF!</definedName>
    <definedName name="MCCB_3P_100_A_18BKA" localSheetId="9">#REF!</definedName>
    <definedName name="MCCB_3P_100_A_18BKA" localSheetId="12">#REF!</definedName>
    <definedName name="MCCB_3P_100_A_18BKA" localSheetId="13">#REF!</definedName>
    <definedName name="MCCB_3P_100_A_18BKA">#REF!</definedName>
    <definedName name="MCCB_3P_100_A_18KA" localSheetId="9">#REF!</definedName>
    <definedName name="MCCB_3P_100_A_18KA" localSheetId="12">#REF!</definedName>
    <definedName name="MCCB_3P_100_A_18KA" localSheetId="13">#REF!</definedName>
    <definedName name="MCCB_3P_100_A_18KA">#REF!</definedName>
    <definedName name="MCCB_3P_100_A_25KA" localSheetId="9">#REF!</definedName>
    <definedName name="MCCB_3P_100_A_25KA" localSheetId="12">#REF!</definedName>
    <definedName name="MCCB_3P_100_A_25KA" localSheetId="13">#REF!</definedName>
    <definedName name="MCCB_3P_100_A_25KA">#REF!</definedName>
    <definedName name="MCCB_3P_100_A_30KA" localSheetId="9">#REF!</definedName>
    <definedName name="MCCB_3P_100_A_30KA" localSheetId="12">#REF!</definedName>
    <definedName name="MCCB_3P_100_A_30KA" localSheetId="13">#REF!</definedName>
    <definedName name="MCCB_3P_100_A_30KA">#REF!</definedName>
    <definedName name="MCCB_3P_100_A_36KA" localSheetId="9">#REF!</definedName>
    <definedName name="MCCB_3P_100_A_36KA" localSheetId="12">#REF!</definedName>
    <definedName name="MCCB_3P_100_A_36KA" localSheetId="13">#REF!</definedName>
    <definedName name="MCCB_3P_100_A_36KA">#REF!</definedName>
    <definedName name="MCCB_3P_100A_10KA" localSheetId="9">#REF!</definedName>
    <definedName name="MCCB_3P_100A_10KA" localSheetId="12">#REF!</definedName>
    <definedName name="MCCB_3P_100A_10KA" localSheetId="13">#REF!</definedName>
    <definedName name="MCCB_3P_100A_10KA">#REF!</definedName>
    <definedName name="MCCB_3P_100A_18BKA" localSheetId="9">#REF!</definedName>
    <definedName name="MCCB_3P_100A_18BKA" localSheetId="12">#REF!</definedName>
    <definedName name="MCCB_3P_100A_18BKA" localSheetId="13">#REF!</definedName>
    <definedName name="MCCB_3P_100A_18BKA">#REF!</definedName>
    <definedName name="MCCB_3P_100A_18KA" localSheetId="9">#REF!</definedName>
    <definedName name="MCCB_3P_100A_18KA" localSheetId="12">#REF!</definedName>
    <definedName name="MCCB_3P_100A_18KA" localSheetId="13">#REF!</definedName>
    <definedName name="MCCB_3P_100A_18KA">#REF!</definedName>
    <definedName name="MCCB_3P_100A_30KA" localSheetId="9">#REF!</definedName>
    <definedName name="MCCB_3P_100A_30KA" localSheetId="12">#REF!</definedName>
    <definedName name="MCCB_3P_100A_30KA" localSheetId="13">#REF!</definedName>
    <definedName name="MCCB_3P_100A_30KA">#REF!</definedName>
    <definedName name="MCCB_3P_125___160A" localSheetId="9">#REF!</definedName>
    <definedName name="MCCB_3P_125___160A" localSheetId="12">#REF!</definedName>
    <definedName name="MCCB_3P_125___160A" localSheetId="13">#REF!</definedName>
    <definedName name="MCCB_3P_125___160A">#REF!</definedName>
    <definedName name="MCCB_3P_125A" localSheetId="9">#REF!</definedName>
    <definedName name="MCCB_3P_125A" localSheetId="12">#REF!</definedName>
    <definedName name="MCCB_3P_125A" localSheetId="13">#REF!</definedName>
    <definedName name="MCCB_3P_125A">#REF!</definedName>
    <definedName name="MCCB_3P_125A_18BKA" localSheetId="9">#REF!</definedName>
    <definedName name="MCCB_3P_125A_18BKA" localSheetId="12">#REF!</definedName>
    <definedName name="MCCB_3P_125A_18BKA" localSheetId="13">#REF!</definedName>
    <definedName name="MCCB_3P_125A_18BKA">#REF!</definedName>
    <definedName name="MCCB_3P_125A_18KA" localSheetId="9">#REF!</definedName>
    <definedName name="MCCB_3P_125A_18KA" localSheetId="12">#REF!</definedName>
    <definedName name="MCCB_3P_125A_18KA" localSheetId="13">#REF!</definedName>
    <definedName name="MCCB_3P_125A_18KA">#REF!</definedName>
    <definedName name="MCCB_3P_125A_25KA" localSheetId="9">#REF!</definedName>
    <definedName name="MCCB_3P_125A_25KA" localSheetId="12">#REF!</definedName>
    <definedName name="MCCB_3P_125A_25KA" localSheetId="13">#REF!</definedName>
    <definedName name="MCCB_3P_125A_25KA">#REF!</definedName>
    <definedName name="MCCB_3P_125A_30KA" localSheetId="9">#REF!</definedName>
    <definedName name="MCCB_3P_125A_30KA" localSheetId="12">#REF!</definedName>
    <definedName name="MCCB_3P_125A_30KA" localSheetId="13">#REF!</definedName>
    <definedName name="MCCB_3P_125A_30KA">#REF!</definedName>
    <definedName name="MCCB_3P_125A_36KA" localSheetId="9">#REF!</definedName>
    <definedName name="MCCB_3P_125A_36KA" localSheetId="12">#REF!</definedName>
    <definedName name="MCCB_3P_125A_36KA" localSheetId="13">#REF!</definedName>
    <definedName name="MCCB_3P_125A_36KA">#REF!</definedName>
    <definedName name="MCCB_3P_13.16A_36KA" localSheetId="9">#REF!</definedName>
    <definedName name="MCCB_3P_13.16A_36KA" localSheetId="12">#REF!</definedName>
    <definedName name="MCCB_3P_13.16A_36KA" localSheetId="13">#REF!</definedName>
    <definedName name="MCCB_3P_13.16A_36KA">#REF!</definedName>
    <definedName name="MCCB_3P_13.16A_70KA" localSheetId="9">#REF!</definedName>
    <definedName name="MCCB_3P_13.16A_70KA" localSheetId="12">#REF!</definedName>
    <definedName name="MCCB_3P_13.16A_70KA" localSheetId="13">#REF!</definedName>
    <definedName name="MCCB_3P_13.16A_70KA">#REF!</definedName>
    <definedName name="MCCB_3P_13_16A_150KA" localSheetId="9">#REF!</definedName>
    <definedName name="MCCB_3P_13_16A_150KA" localSheetId="12">#REF!</definedName>
    <definedName name="MCCB_3P_13_16A_150KA" localSheetId="13">#REF!</definedName>
    <definedName name="MCCB_3P_13_16A_150KA">#REF!</definedName>
    <definedName name="MCCB_3P_13_16A_36KA" localSheetId="9">#REF!</definedName>
    <definedName name="MCCB_3P_13_16A_36KA" localSheetId="12">#REF!</definedName>
    <definedName name="MCCB_3P_13_16A_36KA" localSheetId="13">#REF!</definedName>
    <definedName name="MCCB_3P_13_16A_36KA">#REF!</definedName>
    <definedName name="MCCB_3P_13_16A_70KA" localSheetId="9">#REF!</definedName>
    <definedName name="MCCB_3P_13_16A_70KA" localSheetId="12">#REF!</definedName>
    <definedName name="MCCB_3P_13_16A_70KA" localSheetId="13">#REF!</definedName>
    <definedName name="MCCB_3P_13_16A_70KA">#REF!</definedName>
    <definedName name="MCCB_3P_15_A" localSheetId="9">#REF!</definedName>
    <definedName name="MCCB_3P_15_A" localSheetId="12">#REF!</definedName>
    <definedName name="MCCB_3P_15_A" localSheetId="13">#REF!</definedName>
    <definedName name="MCCB_3P_15_A">#REF!</definedName>
    <definedName name="MCCB_3P_15_A_10KA" localSheetId="9">#REF!</definedName>
    <definedName name="MCCB_3P_15_A_10KA" localSheetId="12">#REF!</definedName>
    <definedName name="MCCB_3P_15_A_10KA" localSheetId="13">#REF!</definedName>
    <definedName name="MCCB_3P_15_A_10KA">#REF!</definedName>
    <definedName name="MCCB_3P_15_A_18KA" localSheetId="9">#REF!</definedName>
    <definedName name="MCCB_3P_15_A_18KA" localSheetId="12">#REF!</definedName>
    <definedName name="MCCB_3P_15_A_18KA" localSheetId="13">#REF!</definedName>
    <definedName name="MCCB_3P_15_A_18KA">#REF!</definedName>
    <definedName name="MCCB_3P_15_A_30KA" localSheetId="9">#REF!</definedName>
    <definedName name="MCCB_3P_15_A_30KA" localSheetId="12">#REF!</definedName>
    <definedName name="MCCB_3P_15_A_30KA" localSheetId="13">#REF!</definedName>
    <definedName name="MCCB_3P_15_A_30KA">#REF!</definedName>
    <definedName name="MCCB_3P_15A_10KA" localSheetId="9">#REF!</definedName>
    <definedName name="MCCB_3P_15A_10KA" localSheetId="12">#REF!</definedName>
    <definedName name="MCCB_3P_15A_10KA" localSheetId="13">#REF!</definedName>
    <definedName name="MCCB_3P_15A_10KA">#REF!</definedName>
    <definedName name="MCCB_3P_15A_18KA" localSheetId="9">#REF!</definedName>
    <definedName name="MCCB_3P_15A_18KA" localSheetId="12">#REF!</definedName>
    <definedName name="MCCB_3P_15A_18KA" localSheetId="13">#REF!</definedName>
    <definedName name="MCCB_3P_15A_18KA">#REF!</definedName>
    <definedName name="MCCB_3P_15A_30KA" localSheetId="9">#REF!</definedName>
    <definedName name="MCCB_3P_15A_30KA" localSheetId="12">#REF!</definedName>
    <definedName name="MCCB_3P_15A_30KA" localSheetId="13">#REF!</definedName>
    <definedName name="MCCB_3P_15A_30KA">#REF!</definedName>
    <definedName name="MCCB_3P_15A_7.5KA" localSheetId="9">#REF!</definedName>
    <definedName name="MCCB_3P_15A_7.5KA" localSheetId="12">#REF!</definedName>
    <definedName name="MCCB_3P_15A_7.5KA" localSheetId="13">#REF!</definedName>
    <definedName name="MCCB_3P_15A_7.5KA">#REF!</definedName>
    <definedName name="MCCB_3P_16.40A_36KA" localSheetId="9">#REF!</definedName>
    <definedName name="MCCB_3P_16.40A_36KA" localSheetId="12">#REF!</definedName>
    <definedName name="MCCB_3P_16.40A_36KA" localSheetId="13">#REF!</definedName>
    <definedName name="MCCB_3P_16.40A_36KA">#REF!</definedName>
    <definedName name="MCCB_3P_16.40A_70KA" localSheetId="9">#REF!</definedName>
    <definedName name="MCCB_3P_16.40A_70KA" localSheetId="12">#REF!</definedName>
    <definedName name="MCCB_3P_16.40A_70KA" localSheetId="13">#REF!</definedName>
    <definedName name="MCCB_3P_16.40A_70KA">#REF!</definedName>
    <definedName name="MCCB_3P_16_40A_150KA" localSheetId="9">#REF!</definedName>
    <definedName name="MCCB_3P_16_40A_150KA" localSheetId="12">#REF!</definedName>
    <definedName name="MCCB_3P_16_40A_150KA" localSheetId="13">#REF!</definedName>
    <definedName name="MCCB_3P_16_40A_150KA">#REF!</definedName>
    <definedName name="MCCB_3P_16_40A_36KA" localSheetId="9">#REF!</definedName>
    <definedName name="MCCB_3P_16_40A_36KA" localSheetId="12">#REF!</definedName>
    <definedName name="MCCB_3P_16_40A_36KA" localSheetId="13">#REF!</definedName>
    <definedName name="MCCB_3P_16_40A_36KA">#REF!</definedName>
    <definedName name="MCCB_3P_16_40A_70KA" localSheetId="9">#REF!</definedName>
    <definedName name="MCCB_3P_16_40A_70KA" localSheetId="12">#REF!</definedName>
    <definedName name="MCCB_3P_16_40A_70KA" localSheetId="13">#REF!</definedName>
    <definedName name="MCCB_3P_16_40A_70KA">#REF!</definedName>
    <definedName name="MCCB_3P_160___200A" localSheetId="9">#REF!</definedName>
    <definedName name="MCCB_3P_160___200A" localSheetId="12">#REF!</definedName>
    <definedName name="MCCB_3P_160___200A" localSheetId="13">#REF!</definedName>
    <definedName name="MCCB_3P_160___200A">#REF!</definedName>
    <definedName name="MCCB_3P_160___400A" localSheetId="9">#REF!</definedName>
    <definedName name="MCCB_3P_160___400A" localSheetId="12">#REF!</definedName>
    <definedName name="MCCB_3P_160___400A" localSheetId="13">#REF!</definedName>
    <definedName name="MCCB_3P_160___400A">#REF!</definedName>
    <definedName name="MCCB_3P_160_200A">#REF!</definedName>
    <definedName name="MCCB_3P_160_A" localSheetId="9">#REF!</definedName>
    <definedName name="MCCB_3P_160_A" localSheetId="12">#REF!</definedName>
    <definedName name="MCCB_3P_160_A" localSheetId="13">#REF!</definedName>
    <definedName name="MCCB_3P_160_A">#REF!</definedName>
    <definedName name="MCCB_3P_160_A_18BKA" localSheetId="9">#REF!</definedName>
    <definedName name="MCCB_3P_160_A_18BKA" localSheetId="12">#REF!</definedName>
    <definedName name="MCCB_3P_160_A_18BKA" localSheetId="13">#REF!</definedName>
    <definedName name="MCCB_3P_160_A_18BKA">#REF!</definedName>
    <definedName name="MCCB_3P_160_A_18KA" localSheetId="9">#REF!</definedName>
    <definedName name="MCCB_3P_160_A_18KA" localSheetId="12">#REF!</definedName>
    <definedName name="MCCB_3P_160_A_18KA" localSheetId="13">#REF!</definedName>
    <definedName name="MCCB_3P_160_A_18KA">#REF!</definedName>
    <definedName name="MCCB_3P_160_A_25KA" localSheetId="9">#REF!</definedName>
    <definedName name="MCCB_3P_160_A_25KA" localSheetId="12">#REF!</definedName>
    <definedName name="MCCB_3P_160_A_25KA" localSheetId="13">#REF!</definedName>
    <definedName name="MCCB_3P_160_A_25KA">#REF!</definedName>
    <definedName name="MCCB_3P_160_A_30KA" localSheetId="9">#REF!</definedName>
    <definedName name="MCCB_3P_160_A_30KA" localSheetId="12">#REF!</definedName>
    <definedName name="MCCB_3P_160_A_30KA" localSheetId="13">#REF!</definedName>
    <definedName name="MCCB_3P_160_A_30KA">#REF!</definedName>
    <definedName name="MCCB_3P_160_A_36KA" localSheetId="9">#REF!</definedName>
    <definedName name="MCCB_3P_160_A_36KA" localSheetId="12">#REF!</definedName>
    <definedName name="MCCB_3P_160_A_36KA" localSheetId="13">#REF!</definedName>
    <definedName name="MCCB_3P_160_A_36KA">#REF!</definedName>
    <definedName name="MCCB_3P_160A_18BKA" localSheetId="9">#REF!</definedName>
    <definedName name="MCCB_3P_160A_18BKA" localSheetId="12">#REF!</definedName>
    <definedName name="MCCB_3P_160A_18BKA" localSheetId="13">#REF!</definedName>
    <definedName name="MCCB_3P_160A_18BKA">#REF!</definedName>
    <definedName name="MCCB_3P_160A_18KA" localSheetId="9">#REF!</definedName>
    <definedName name="MCCB_3P_160A_18KA" localSheetId="12">#REF!</definedName>
    <definedName name="MCCB_3P_160A_18KA" localSheetId="13">#REF!</definedName>
    <definedName name="MCCB_3P_160A_18KA">#REF!</definedName>
    <definedName name="MCCB_3P_20.25A_36KA" localSheetId="9">#REF!</definedName>
    <definedName name="MCCB_3P_20.25A_36KA" localSheetId="12">#REF!</definedName>
    <definedName name="MCCB_3P_20.25A_36KA" localSheetId="13">#REF!</definedName>
    <definedName name="MCCB_3P_20.25A_36KA">#REF!</definedName>
    <definedName name="MCCB_3P_20.25A_70KA" localSheetId="9">#REF!</definedName>
    <definedName name="MCCB_3P_20.25A_70KA" localSheetId="12">#REF!</definedName>
    <definedName name="MCCB_3P_20.25A_70KA" localSheetId="13">#REF!</definedName>
    <definedName name="MCCB_3P_20.25A_70KA">#REF!</definedName>
    <definedName name="MCCB_3P_20_25A_150KA" localSheetId="9">#REF!</definedName>
    <definedName name="MCCB_3P_20_25A_150KA" localSheetId="12">#REF!</definedName>
    <definedName name="MCCB_3P_20_25A_150KA" localSheetId="13">#REF!</definedName>
    <definedName name="MCCB_3P_20_25A_150KA">#REF!</definedName>
    <definedName name="MCCB_3P_20_25A_36KA" localSheetId="9">#REF!</definedName>
    <definedName name="MCCB_3P_20_25A_36KA" localSheetId="12">#REF!</definedName>
    <definedName name="MCCB_3P_20_25A_36KA" localSheetId="13">#REF!</definedName>
    <definedName name="MCCB_3P_20_25A_36KA">#REF!</definedName>
    <definedName name="MCCB_3P_20_25A_70KA" localSheetId="9">#REF!</definedName>
    <definedName name="MCCB_3P_20_25A_70KA" localSheetId="12">#REF!</definedName>
    <definedName name="MCCB_3P_20_25A_70KA" localSheetId="13">#REF!</definedName>
    <definedName name="MCCB_3P_20_25A_70KA">#REF!</definedName>
    <definedName name="MCCB_3P_20_A" localSheetId="9">#REF!</definedName>
    <definedName name="MCCB_3P_20_A" localSheetId="12">#REF!</definedName>
    <definedName name="MCCB_3P_20_A" localSheetId="13">#REF!</definedName>
    <definedName name="MCCB_3P_20_A">#REF!</definedName>
    <definedName name="MCCB_3P_20_A_10KA" localSheetId="9">#REF!</definedName>
    <definedName name="MCCB_3P_20_A_10KA" localSheetId="12">#REF!</definedName>
    <definedName name="MCCB_3P_20_A_10KA" localSheetId="13">#REF!</definedName>
    <definedName name="MCCB_3P_20_A_10KA">#REF!</definedName>
    <definedName name="MCCB_3P_20_A_18KA" localSheetId="9">#REF!</definedName>
    <definedName name="MCCB_3P_20_A_18KA" localSheetId="12">#REF!</definedName>
    <definedName name="MCCB_3P_20_A_18KA" localSheetId="13">#REF!</definedName>
    <definedName name="MCCB_3P_20_A_18KA">#REF!</definedName>
    <definedName name="MCCB_3P_20_A_30KA" localSheetId="9">#REF!</definedName>
    <definedName name="MCCB_3P_20_A_30KA" localSheetId="12">#REF!</definedName>
    <definedName name="MCCB_3P_20_A_30KA" localSheetId="13">#REF!</definedName>
    <definedName name="MCCB_3P_20_A_30KA">#REF!</definedName>
    <definedName name="MCCB_3P_200___250A" localSheetId="9">#REF!</definedName>
    <definedName name="MCCB_3P_200___250A" localSheetId="12">#REF!</definedName>
    <definedName name="MCCB_3P_200___250A" localSheetId="13">#REF!</definedName>
    <definedName name="MCCB_3P_200___250A">#REF!</definedName>
    <definedName name="MCCB_3P_200A" localSheetId="9">#REF!</definedName>
    <definedName name="MCCB_3P_200A" localSheetId="12">#REF!</definedName>
    <definedName name="MCCB_3P_200A" localSheetId="13">#REF!</definedName>
    <definedName name="MCCB_3P_200A">#REF!</definedName>
    <definedName name="MCCB_3P_200A_18BKA" localSheetId="9">#REF!</definedName>
    <definedName name="MCCB_3P_200A_18BKA" localSheetId="12">#REF!</definedName>
    <definedName name="MCCB_3P_200A_18BKA" localSheetId="13">#REF!</definedName>
    <definedName name="MCCB_3P_200A_18BKA">#REF!</definedName>
    <definedName name="MCCB_3P_200A_18KA" localSheetId="9">#REF!</definedName>
    <definedName name="MCCB_3P_200A_18KA" localSheetId="12">#REF!</definedName>
    <definedName name="MCCB_3P_200A_18KA" localSheetId="13">#REF!</definedName>
    <definedName name="MCCB_3P_200A_18KA">#REF!</definedName>
    <definedName name="MCCB_3P_200A_25KA" localSheetId="9">#REF!</definedName>
    <definedName name="MCCB_3P_200A_25KA" localSheetId="12">#REF!</definedName>
    <definedName name="MCCB_3P_200A_25KA" localSheetId="13">#REF!</definedName>
    <definedName name="MCCB_3P_200A_25KA">#REF!</definedName>
    <definedName name="MCCB_3P_200A_30KA" localSheetId="9">#REF!</definedName>
    <definedName name="MCCB_3P_200A_30KA" localSheetId="12">#REF!</definedName>
    <definedName name="MCCB_3P_200A_30KA" localSheetId="13">#REF!</definedName>
    <definedName name="MCCB_3P_200A_30KA">#REF!</definedName>
    <definedName name="MCCB_3P_200A_36KA" localSheetId="9">#REF!</definedName>
    <definedName name="MCCB_3P_200A_36KA" localSheetId="12">#REF!</definedName>
    <definedName name="MCCB_3P_200A_36KA" localSheetId="13">#REF!</definedName>
    <definedName name="MCCB_3P_200A_36KA">#REF!</definedName>
    <definedName name="MCCB_3P_20A_10KA" localSheetId="9">#REF!</definedName>
    <definedName name="MCCB_3P_20A_10KA" localSheetId="12">#REF!</definedName>
    <definedName name="MCCB_3P_20A_10KA" localSheetId="13">#REF!</definedName>
    <definedName name="MCCB_3P_20A_10KA">#REF!</definedName>
    <definedName name="MCCB_3P_20A_18KA" localSheetId="9">#REF!</definedName>
    <definedName name="MCCB_3P_20A_18KA" localSheetId="12">#REF!</definedName>
    <definedName name="MCCB_3P_20A_18KA" localSheetId="13">#REF!</definedName>
    <definedName name="MCCB_3P_20A_18KA">#REF!</definedName>
    <definedName name="MCCB_3P_20A_30KA" localSheetId="9">#REF!</definedName>
    <definedName name="MCCB_3P_20A_30KA" localSheetId="12">#REF!</definedName>
    <definedName name="MCCB_3P_20A_30KA" localSheetId="13">#REF!</definedName>
    <definedName name="MCCB_3P_20A_30KA">#REF!</definedName>
    <definedName name="MCCB_3P_20A_7.5KA" localSheetId="9">#REF!</definedName>
    <definedName name="MCCB_3P_20A_7.5KA" localSheetId="12">#REF!</definedName>
    <definedName name="MCCB_3P_20A_7.5KA" localSheetId="13">#REF!</definedName>
    <definedName name="MCCB_3P_20A_7.5KA">#REF!</definedName>
    <definedName name="MCCB_3P_225A" localSheetId="9">#REF!</definedName>
    <definedName name="MCCB_3P_225A" localSheetId="12">#REF!</definedName>
    <definedName name="MCCB_3P_225A" localSheetId="13">#REF!</definedName>
    <definedName name="MCCB_3P_225A">#REF!</definedName>
    <definedName name="MCCB_3P_225A_18BKA" localSheetId="9">#REF!</definedName>
    <definedName name="MCCB_3P_225A_18BKA" localSheetId="12">#REF!</definedName>
    <definedName name="MCCB_3P_225A_18BKA" localSheetId="13">#REF!</definedName>
    <definedName name="MCCB_3P_225A_18BKA">#REF!</definedName>
    <definedName name="MCCB_3P_225A_18KA" localSheetId="9">#REF!</definedName>
    <definedName name="MCCB_3P_225A_18KA" localSheetId="12">#REF!</definedName>
    <definedName name="MCCB_3P_225A_18KA" localSheetId="13">#REF!</definedName>
    <definedName name="MCCB_3P_225A_18KA">#REF!</definedName>
    <definedName name="MCCB_3P_225A_25KA" localSheetId="9">#REF!</definedName>
    <definedName name="MCCB_3P_225A_25KA" localSheetId="12">#REF!</definedName>
    <definedName name="MCCB_3P_225A_25KA" localSheetId="13">#REF!</definedName>
    <definedName name="MCCB_3P_225A_25KA">#REF!</definedName>
    <definedName name="MCCB_3P_225A_30KA" localSheetId="9">#REF!</definedName>
    <definedName name="MCCB_3P_225A_30KA" localSheetId="12">#REF!</definedName>
    <definedName name="MCCB_3P_225A_30KA" localSheetId="13">#REF!</definedName>
    <definedName name="MCCB_3P_225A_30KA">#REF!</definedName>
    <definedName name="MCCB_3P_225A_36KA" localSheetId="9">#REF!</definedName>
    <definedName name="MCCB_3P_225A_36KA" localSheetId="12">#REF!</definedName>
    <definedName name="MCCB_3P_225A_36KA" localSheetId="13">#REF!</definedName>
    <definedName name="MCCB_3P_225A_36KA">#REF!</definedName>
    <definedName name="MCCB_3P_25.32A_36KA" localSheetId="9">#REF!</definedName>
    <definedName name="MCCB_3P_25.32A_36KA" localSheetId="12">#REF!</definedName>
    <definedName name="MCCB_3P_25.32A_36KA" localSheetId="13">#REF!</definedName>
    <definedName name="MCCB_3P_25.32A_36KA">#REF!</definedName>
    <definedName name="MCCB_3P_25.32A_70KA" localSheetId="9">#REF!</definedName>
    <definedName name="MCCB_3P_25.32A_70KA" localSheetId="12">#REF!</definedName>
    <definedName name="MCCB_3P_25.32A_70KA" localSheetId="13">#REF!</definedName>
    <definedName name="MCCB_3P_25.32A_70KA">#REF!</definedName>
    <definedName name="MCCB_3P_25_32A_150KA" localSheetId="9">#REF!</definedName>
    <definedName name="MCCB_3P_25_32A_150KA" localSheetId="12">#REF!</definedName>
    <definedName name="MCCB_3P_25_32A_150KA" localSheetId="13">#REF!</definedName>
    <definedName name="MCCB_3P_25_32A_150KA">#REF!</definedName>
    <definedName name="MCCB_3P_25_32A_36KA" localSheetId="9">#REF!</definedName>
    <definedName name="MCCB_3P_25_32A_36KA" localSheetId="12">#REF!</definedName>
    <definedName name="MCCB_3P_25_32A_36KA" localSheetId="13">#REF!</definedName>
    <definedName name="MCCB_3P_25_32A_36KA">#REF!</definedName>
    <definedName name="MCCB_3P_25_32A_70KA" localSheetId="9">#REF!</definedName>
    <definedName name="MCCB_3P_25_32A_70KA" localSheetId="12">#REF!</definedName>
    <definedName name="MCCB_3P_25_32A_70KA" localSheetId="13">#REF!</definedName>
    <definedName name="MCCB_3P_25_32A_70KA">#REF!</definedName>
    <definedName name="MCCB_3P_25_A" localSheetId="9">#REF!</definedName>
    <definedName name="MCCB_3P_25_A" localSheetId="12">#REF!</definedName>
    <definedName name="MCCB_3P_25_A" localSheetId="13">#REF!</definedName>
    <definedName name="MCCB_3P_25_A">#REF!</definedName>
    <definedName name="MCCB_3P_25_A_10KA" localSheetId="9">#REF!</definedName>
    <definedName name="MCCB_3P_25_A_10KA" localSheetId="12">#REF!</definedName>
    <definedName name="MCCB_3P_25_A_10KA" localSheetId="13">#REF!</definedName>
    <definedName name="MCCB_3P_25_A_10KA">#REF!</definedName>
    <definedName name="MCCB_3P_25_A_18KA" localSheetId="9">#REF!</definedName>
    <definedName name="MCCB_3P_25_A_18KA" localSheetId="12">#REF!</definedName>
    <definedName name="MCCB_3P_25_A_18KA" localSheetId="13">#REF!</definedName>
    <definedName name="MCCB_3P_25_A_18KA">#REF!</definedName>
    <definedName name="MCCB_3P_25_A_30KA" localSheetId="9">#REF!</definedName>
    <definedName name="MCCB_3P_25_A_30KA" localSheetId="12">#REF!</definedName>
    <definedName name="MCCB_3P_25_A_30KA" localSheetId="13">#REF!</definedName>
    <definedName name="MCCB_3P_25_A_30KA">#REF!</definedName>
    <definedName name="MCCB_3P_250_A" localSheetId="9">#REF!</definedName>
    <definedName name="MCCB_3P_250_A" localSheetId="12">#REF!</definedName>
    <definedName name="MCCB_3P_250_A" localSheetId="13">#REF!</definedName>
    <definedName name="MCCB_3P_250_A">#REF!</definedName>
    <definedName name="MCCB_3P_250_A_18BKA" localSheetId="9">#REF!</definedName>
    <definedName name="MCCB_3P_250_A_18BKA" localSheetId="12">#REF!</definedName>
    <definedName name="MCCB_3P_250_A_18BKA" localSheetId="13">#REF!</definedName>
    <definedName name="MCCB_3P_250_A_18BKA">#REF!</definedName>
    <definedName name="MCCB_3P_250_A_18KA" localSheetId="9">#REF!</definedName>
    <definedName name="MCCB_3P_250_A_18KA" localSheetId="12">#REF!</definedName>
    <definedName name="MCCB_3P_250_A_18KA" localSheetId="13">#REF!</definedName>
    <definedName name="MCCB_3P_250_A_18KA">#REF!</definedName>
    <definedName name="MCCB_3P_250_A_25KA" localSheetId="9">#REF!</definedName>
    <definedName name="MCCB_3P_250_A_25KA" localSheetId="12">#REF!</definedName>
    <definedName name="MCCB_3P_250_A_25KA" localSheetId="13">#REF!</definedName>
    <definedName name="MCCB_3P_250_A_25KA">#REF!</definedName>
    <definedName name="MCCB_3P_250_A_30KA" localSheetId="9">#REF!</definedName>
    <definedName name="MCCB_3P_250_A_30KA" localSheetId="12">#REF!</definedName>
    <definedName name="MCCB_3P_250_A_30KA" localSheetId="13">#REF!</definedName>
    <definedName name="MCCB_3P_250_A_30KA">#REF!</definedName>
    <definedName name="MCCB_3P_250_A_36KA" localSheetId="9">#REF!</definedName>
    <definedName name="MCCB_3P_250_A_36KA" localSheetId="12">#REF!</definedName>
    <definedName name="MCCB_3P_250_A_36KA" localSheetId="13">#REF!</definedName>
    <definedName name="MCCB_3P_250_A_36KA">#REF!</definedName>
    <definedName name="MCCB_3P_250A_18BKA" localSheetId="9">#REF!</definedName>
    <definedName name="MCCB_3P_250A_18BKA" localSheetId="12">#REF!</definedName>
    <definedName name="MCCB_3P_250A_18BKA" localSheetId="13">#REF!</definedName>
    <definedName name="MCCB_3P_250A_18BKA">#REF!</definedName>
    <definedName name="MCCB_3P_250A_18KA" localSheetId="9">#REF!</definedName>
    <definedName name="MCCB_3P_250A_18KA" localSheetId="12">#REF!</definedName>
    <definedName name="MCCB_3P_250A_18KA" localSheetId="13">#REF!</definedName>
    <definedName name="MCCB_3P_250A_18KA">#REF!</definedName>
    <definedName name="MCCB_3P_252___630A" localSheetId="9">#REF!</definedName>
    <definedName name="MCCB_3P_252___630A" localSheetId="12">#REF!</definedName>
    <definedName name="MCCB_3P_252___630A" localSheetId="13">#REF!</definedName>
    <definedName name="MCCB_3P_252___630A">#REF!</definedName>
    <definedName name="MCCB_3P_25A_10KA" localSheetId="9">#REF!</definedName>
    <definedName name="MCCB_3P_25A_10KA" localSheetId="12">#REF!</definedName>
    <definedName name="MCCB_3P_25A_10KA" localSheetId="13">#REF!</definedName>
    <definedName name="MCCB_3P_25A_10KA">#REF!</definedName>
    <definedName name="MCCB_3P_25A_18KA" localSheetId="9">#REF!</definedName>
    <definedName name="MCCB_3P_25A_18KA" localSheetId="12">#REF!</definedName>
    <definedName name="MCCB_3P_25A_18KA" localSheetId="13">#REF!</definedName>
    <definedName name="MCCB_3P_25A_18KA">#REF!</definedName>
    <definedName name="MCCB_3P_25A_30KA" localSheetId="9">#REF!</definedName>
    <definedName name="MCCB_3P_25A_30KA" localSheetId="12">#REF!</definedName>
    <definedName name="MCCB_3P_25A_30KA" localSheetId="13">#REF!</definedName>
    <definedName name="MCCB_3P_25A_30KA">#REF!</definedName>
    <definedName name="MCCB_3P_25A_7.5KA" localSheetId="9">#REF!</definedName>
    <definedName name="MCCB_3P_25A_7.5KA" localSheetId="12">#REF!</definedName>
    <definedName name="MCCB_3P_25A_7.5KA" localSheetId="13">#REF!</definedName>
    <definedName name="MCCB_3P_25A_7.5KA">#REF!</definedName>
    <definedName name="MCCB_3P_30_A" localSheetId="9">#REF!</definedName>
    <definedName name="MCCB_3P_30_A" localSheetId="12">#REF!</definedName>
    <definedName name="MCCB_3P_30_A" localSheetId="13">#REF!</definedName>
    <definedName name="MCCB_3P_30_A">#REF!</definedName>
    <definedName name="MCCB_3P_30_A_10KA" localSheetId="9">#REF!</definedName>
    <definedName name="MCCB_3P_30_A_10KA" localSheetId="12">#REF!</definedName>
    <definedName name="MCCB_3P_30_A_10KA" localSheetId="13">#REF!</definedName>
    <definedName name="MCCB_3P_30_A_10KA">#REF!</definedName>
    <definedName name="MCCB_3P_30_A_18KA" localSheetId="9">#REF!</definedName>
    <definedName name="MCCB_3P_30_A_18KA" localSheetId="12">#REF!</definedName>
    <definedName name="MCCB_3P_30_A_18KA" localSheetId="13">#REF!</definedName>
    <definedName name="MCCB_3P_30_A_18KA">#REF!</definedName>
    <definedName name="MCCB_3P_30_A_30KA" localSheetId="9">#REF!</definedName>
    <definedName name="MCCB_3P_30_A_30KA" localSheetId="12">#REF!</definedName>
    <definedName name="MCCB_3P_30_A_30KA" localSheetId="13">#REF!</definedName>
    <definedName name="MCCB_3P_30_A_30KA">#REF!</definedName>
    <definedName name="MCCB_3P_300A" localSheetId="9">#REF!</definedName>
    <definedName name="MCCB_3P_300A" localSheetId="12">#REF!</definedName>
    <definedName name="MCCB_3P_300A" localSheetId="13">#REF!</definedName>
    <definedName name="MCCB_3P_300A">#REF!</definedName>
    <definedName name="MCCB_3P_300A_30KA" localSheetId="9">#REF!</definedName>
    <definedName name="MCCB_3P_300A_30KA" localSheetId="12">#REF!</definedName>
    <definedName name="MCCB_3P_300A_30KA" localSheetId="13">#REF!</definedName>
    <definedName name="MCCB_3P_300A_30KA">#REF!</definedName>
    <definedName name="MCCB_3P_30A_10KA" localSheetId="9">#REF!</definedName>
    <definedName name="MCCB_3P_30A_10KA" localSheetId="12">#REF!</definedName>
    <definedName name="MCCB_3P_30A_10KA" localSheetId="13">#REF!</definedName>
    <definedName name="MCCB_3P_30A_10KA">#REF!</definedName>
    <definedName name="MCCB_3P_30A_18KA" localSheetId="9">#REF!</definedName>
    <definedName name="MCCB_3P_30A_18KA" localSheetId="12">#REF!</definedName>
    <definedName name="MCCB_3P_30A_18KA" localSheetId="13">#REF!</definedName>
    <definedName name="MCCB_3P_30A_18KA">#REF!</definedName>
    <definedName name="MCCB_3P_30A_30KA" localSheetId="9">#REF!</definedName>
    <definedName name="MCCB_3P_30A_30KA" localSheetId="12">#REF!</definedName>
    <definedName name="MCCB_3P_30A_30KA" localSheetId="13">#REF!</definedName>
    <definedName name="MCCB_3P_30A_30KA">#REF!</definedName>
    <definedName name="MCCB_3P_30A_7.5KA" localSheetId="9">#REF!</definedName>
    <definedName name="MCCB_3P_30A_7.5KA" localSheetId="12">#REF!</definedName>
    <definedName name="MCCB_3P_30A_7.5KA" localSheetId="13">#REF!</definedName>
    <definedName name="MCCB_3P_30A_7.5KA">#REF!</definedName>
    <definedName name="MCCB_3P_32.40A_36KA" localSheetId="9">#REF!</definedName>
    <definedName name="MCCB_3P_32.40A_36KA" localSheetId="12">#REF!</definedName>
    <definedName name="MCCB_3P_32.40A_36KA" localSheetId="13">#REF!</definedName>
    <definedName name="MCCB_3P_32.40A_36KA">#REF!</definedName>
    <definedName name="MCCB_3P_32.40A_70KA" localSheetId="9">#REF!</definedName>
    <definedName name="MCCB_3P_32.40A_70KA" localSheetId="12">#REF!</definedName>
    <definedName name="MCCB_3P_32.40A_70KA" localSheetId="13">#REF!</definedName>
    <definedName name="MCCB_3P_32.40A_70KA">#REF!</definedName>
    <definedName name="MCCB_3P_32_40A_150KA" localSheetId="9">#REF!</definedName>
    <definedName name="MCCB_3P_32_40A_150KA" localSheetId="12">#REF!</definedName>
    <definedName name="MCCB_3P_32_40A_150KA" localSheetId="13">#REF!</definedName>
    <definedName name="MCCB_3P_32_40A_150KA">#REF!</definedName>
    <definedName name="MCCB_3P_32_40A_36KA" localSheetId="9">#REF!</definedName>
    <definedName name="MCCB_3P_32_40A_36KA" localSheetId="12">#REF!</definedName>
    <definedName name="MCCB_3P_32_40A_36KA" localSheetId="13">#REF!</definedName>
    <definedName name="MCCB_3P_32_40A_36KA">#REF!</definedName>
    <definedName name="MCCB_3P_32_40A_70KA" localSheetId="9">#REF!</definedName>
    <definedName name="MCCB_3P_32_40A_70KA" localSheetId="12">#REF!</definedName>
    <definedName name="MCCB_3P_32_40A_70KA" localSheetId="13">#REF!</definedName>
    <definedName name="MCCB_3P_32_40A_70KA">#REF!</definedName>
    <definedName name="MCCB_3P_320_800A">#REF!</definedName>
    <definedName name="MCCB_3P_350A" localSheetId="9">#REF!</definedName>
    <definedName name="MCCB_3P_350A" localSheetId="12">#REF!</definedName>
    <definedName name="MCCB_3P_350A" localSheetId="13">#REF!</definedName>
    <definedName name="MCCB_3P_350A">#REF!</definedName>
    <definedName name="MCCB_3P_350A_30KA" localSheetId="9">#REF!</definedName>
    <definedName name="MCCB_3P_350A_30KA" localSheetId="12">#REF!</definedName>
    <definedName name="MCCB_3P_350A_30KA" localSheetId="13">#REF!</definedName>
    <definedName name="MCCB_3P_350A_30KA">#REF!</definedName>
    <definedName name="MCCB_3P_40.100A_36KA" localSheetId="9">#REF!</definedName>
    <definedName name="MCCB_3P_40.100A_36KA" localSheetId="12">#REF!</definedName>
    <definedName name="MCCB_3P_40.100A_36KA" localSheetId="13">#REF!</definedName>
    <definedName name="MCCB_3P_40.100A_36KA">#REF!</definedName>
    <definedName name="MCCB_3P_40.100A_70KA" localSheetId="9">#REF!</definedName>
    <definedName name="MCCB_3P_40.100A_70KA" localSheetId="12">#REF!</definedName>
    <definedName name="MCCB_3P_40.100A_70KA" localSheetId="13">#REF!</definedName>
    <definedName name="MCCB_3P_40.100A_70KA">#REF!</definedName>
    <definedName name="MCCB_3P_40.50A_36KA" localSheetId="9">#REF!</definedName>
    <definedName name="MCCB_3P_40.50A_36KA" localSheetId="12">#REF!</definedName>
    <definedName name="MCCB_3P_40.50A_36KA" localSheetId="13">#REF!</definedName>
    <definedName name="MCCB_3P_40.50A_36KA">#REF!</definedName>
    <definedName name="MCCB_3P_40.50A_70KA" localSheetId="9">#REF!</definedName>
    <definedName name="MCCB_3P_40.50A_70KA" localSheetId="12">#REF!</definedName>
    <definedName name="MCCB_3P_40.50A_70KA" localSheetId="13">#REF!</definedName>
    <definedName name="MCCB_3P_40.50A_70KA">#REF!</definedName>
    <definedName name="MCCB_3P_40_100A_150KA" localSheetId="9">#REF!</definedName>
    <definedName name="MCCB_3P_40_100A_150KA" localSheetId="12">#REF!</definedName>
    <definedName name="MCCB_3P_40_100A_150KA" localSheetId="13">#REF!</definedName>
    <definedName name="MCCB_3P_40_100A_150KA">#REF!</definedName>
    <definedName name="MCCB_3P_40_100A_36KA" localSheetId="9">#REF!</definedName>
    <definedName name="MCCB_3P_40_100A_36KA" localSheetId="12">#REF!</definedName>
    <definedName name="MCCB_3P_40_100A_36KA" localSheetId="13">#REF!</definedName>
    <definedName name="MCCB_3P_40_100A_36KA">#REF!</definedName>
    <definedName name="MCCB_3P_40_100A_70KA" localSheetId="9">#REF!</definedName>
    <definedName name="MCCB_3P_40_100A_70KA" localSheetId="12">#REF!</definedName>
    <definedName name="MCCB_3P_40_100A_70KA" localSheetId="13">#REF!</definedName>
    <definedName name="MCCB_3P_40_100A_70KA">#REF!</definedName>
    <definedName name="MCCB_3P_40_50A_150KA" localSheetId="9">#REF!</definedName>
    <definedName name="MCCB_3P_40_50A_150KA" localSheetId="12">#REF!</definedName>
    <definedName name="MCCB_3P_40_50A_150KA" localSheetId="13">#REF!</definedName>
    <definedName name="MCCB_3P_40_50A_150KA">#REF!</definedName>
    <definedName name="MCCB_3P_40_50A_36KA" localSheetId="9">#REF!</definedName>
    <definedName name="MCCB_3P_40_50A_36KA" localSheetId="12">#REF!</definedName>
    <definedName name="MCCB_3P_40_50A_36KA" localSheetId="13">#REF!</definedName>
    <definedName name="MCCB_3P_40_50A_36KA">#REF!</definedName>
    <definedName name="MCCB_3P_40_50A_70KA" localSheetId="9">#REF!</definedName>
    <definedName name="MCCB_3P_40_50A_70KA" localSheetId="12">#REF!</definedName>
    <definedName name="MCCB_3P_40_50A_70KA" localSheetId="13">#REF!</definedName>
    <definedName name="MCCB_3P_40_50A_70KA">#REF!</definedName>
    <definedName name="MCCB_3P_40_A" localSheetId="9">#REF!</definedName>
    <definedName name="MCCB_3P_40_A" localSheetId="12">#REF!</definedName>
    <definedName name="MCCB_3P_40_A" localSheetId="13">#REF!</definedName>
    <definedName name="MCCB_3P_40_A">#REF!</definedName>
    <definedName name="MCCB_3P_40_A_10KA" localSheetId="9">#REF!</definedName>
    <definedName name="MCCB_3P_40_A_10KA" localSheetId="12">#REF!</definedName>
    <definedName name="MCCB_3P_40_A_10KA" localSheetId="13">#REF!</definedName>
    <definedName name="MCCB_3P_40_A_10KA">#REF!</definedName>
    <definedName name="MCCB_3P_40_A_18KA" localSheetId="9">#REF!</definedName>
    <definedName name="MCCB_3P_40_A_18KA" localSheetId="12">#REF!</definedName>
    <definedName name="MCCB_3P_40_A_18KA" localSheetId="13">#REF!</definedName>
    <definedName name="MCCB_3P_40_A_18KA">#REF!</definedName>
    <definedName name="MCCB_3P_40_A_30KA" localSheetId="9">#REF!</definedName>
    <definedName name="MCCB_3P_40_A_30KA" localSheetId="12">#REF!</definedName>
    <definedName name="MCCB_3P_40_A_30KA" localSheetId="13">#REF!</definedName>
    <definedName name="MCCB_3P_40_A_30KA">#REF!</definedName>
    <definedName name="MCCB_3P_400___1000A" localSheetId="9">#REF!</definedName>
    <definedName name="MCCB_3P_400___1000A" localSheetId="12">#REF!</definedName>
    <definedName name="MCCB_3P_400___1000A" localSheetId="13">#REF!</definedName>
    <definedName name="MCCB_3P_400___1000A">#REF!</definedName>
    <definedName name="MCCB_3P_400_1000A" localSheetId="9">#REF!</definedName>
    <definedName name="MCCB_3P_400_1000A" localSheetId="12">#REF!</definedName>
    <definedName name="MCCB_3P_400_1000A" localSheetId="13">#REF!</definedName>
    <definedName name="MCCB_3P_400_1000A">#REF!</definedName>
    <definedName name="MCCB_3P_400_A" localSheetId="9">#REF!</definedName>
    <definedName name="MCCB_3P_400_A" localSheetId="12">#REF!</definedName>
    <definedName name="MCCB_3P_400_A" localSheetId="13">#REF!</definedName>
    <definedName name="MCCB_3P_400_A">#REF!</definedName>
    <definedName name="MCCB_3P_400_A_30KA" localSheetId="9">#REF!</definedName>
    <definedName name="MCCB_3P_400_A_30KA" localSheetId="12">#REF!</definedName>
    <definedName name="MCCB_3P_400_A_30KA" localSheetId="13">#REF!</definedName>
    <definedName name="MCCB_3P_400_A_30KA">#REF!</definedName>
    <definedName name="MCCB_3P_40A_10KA" localSheetId="9">#REF!</definedName>
    <definedName name="MCCB_3P_40A_10KA" localSheetId="12">#REF!</definedName>
    <definedName name="MCCB_3P_40A_10KA" localSheetId="13">#REF!</definedName>
    <definedName name="MCCB_3P_40A_10KA">#REF!</definedName>
    <definedName name="MCCB_3P_40A_18KA" localSheetId="9">#REF!</definedName>
    <definedName name="MCCB_3P_40A_18KA" localSheetId="12">#REF!</definedName>
    <definedName name="MCCB_3P_40A_18KA" localSheetId="13">#REF!</definedName>
    <definedName name="MCCB_3P_40A_18KA">#REF!</definedName>
    <definedName name="MCCB_3P_40A_30KA" localSheetId="9">#REF!</definedName>
    <definedName name="MCCB_3P_40A_30KA" localSheetId="12">#REF!</definedName>
    <definedName name="MCCB_3P_40A_30KA" localSheetId="13">#REF!</definedName>
    <definedName name="MCCB_3P_40A_30KA">#REF!</definedName>
    <definedName name="MCCB_3P_40A_7.5KA" localSheetId="9">#REF!</definedName>
    <definedName name="MCCB_3P_40A_7.5KA" localSheetId="12">#REF!</definedName>
    <definedName name="MCCB_3P_40A_7.5KA" localSheetId="13">#REF!</definedName>
    <definedName name="MCCB_3P_40A_7.5KA">#REF!</definedName>
    <definedName name="MCCB_3P_50.63A_36KA" localSheetId="9">#REF!</definedName>
    <definedName name="MCCB_3P_50.63A_36KA" localSheetId="12">#REF!</definedName>
    <definedName name="MCCB_3P_50.63A_36KA" localSheetId="13">#REF!</definedName>
    <definedName name="MCCB_3P_50.63A_36KA">#REF!</definedName>
    <definedName name="MCCB_3P_50.63A_70KA" localSheetId="9">#REF!</definedName>
    <definedName name="MCCB_3P_50.63A_70KA" localSheetId="12">#REF!</definedName>
    <definedName name="MCCB_3P_50.63A_70KA" localSheetId="13">#REF!</definedName>
    <definedName name="MCCB_3P_50.63A_70KA">#REF!</definedName>
    <definedName name="MCCB_3P_50_63A_150KA" localSheetId="9">#REF!</definedName>
    <definedName name="MCCB_3P_50_63A_150KA" localSheetId="12">#REF!</definedName>
    <definedName name="MCCB_3P_50_63A_150KA" localSheetId="13">#REF!</definedName>
    <definedName name="MCCB_3P_50_63A_150KA">#REF!</definedName>
    <definedName name="MCCB_3P_50_63A_36KA" localSheetId="9">#REF!</definedName>
    <definedName name="MCCB_3P_50_63A_36KA" localSheetId="12">#REF!</definedName>
    <definedName name="MCCB_3P_50_63A_36KA" localSheetId="13">#REF!</definedName>
    <definedName name="MCCB_3P_50_63A_36KA">#REF!</definedName>
    <definedName name="MCCB_3P_50_63A_70KA" localSheetId="9">#REF!</definedName>
    <definedName name="MCCB_3P_50_63A_70KA" localSheetId="12">#REF!</definedName>
    <definedName name="MCCB_3P_50_63A_70KA" localSheetId="13">#REF!</definedName>
    <definedName name="MCCB_3P_50_63A_70KA">#REF!</definedName>
    <definedName name="MCCB_3P_50A" localSheetId="9">#REF!</definedName>
    <definedName name="MCCB_3P_50A" localSheetId="12">#REF!</definedName>
    <definedName name="MCCB_3P_50A" localSheetId="13">#REF!</definedName>
    <definedName name="MCCB_3P_50A">#REF!</definedName>
    <definedName name="MCCB_3P_50A_10KA" localSheetId="9">#REF!</definedName>
    <definedName name="MCCB_3P_50A_10KA" localSheetId="12">#REF!</definedName>
    <definedName name="MCCB_3P_50A_10KA" localSheetId="13">#REF!</definedName>
    <definedName name="MCCB_3P_50A_10KA">#REF!</definedName>
    <definedName name="MCCB_3P_50A_18KA" localSheetId="9">#REF!</definedName>
    <definedName name="MCCB_3P_50A_18KA" localSheetId="12">#REF!</definedName>
    <definedName name="MCCB_3P_50A_18KA" localSheetId="13">#REF!</definedName>
    <definedName name="MCCB_3P_50A_18KA">#REF!</definedName>
    <definedName name="MCCB_3P_50A_30KA" localSheetId="9">#REF!</definedName>
    <definedName name="MCCB_3P_50A_30KA" localSheetId="12">#REF!</definedName>
    <definedName name="MCCB_3P_50A_30KA" localSheetId="13">#REF!</definedName>
    <definedName name="MCCB_3P_50A_30KA">#REF!</definedName>
    <definedName name="MCCB_3P_50A_7.5KA" localSheetId="9">#REF!</definedName>
    <definedName name="MCCB_3P_50A_7.5KA" localSheetId="12">#REF!</definedName>
    <definedName name="MCCB_3P_50A_7.5KA" localSheetId="13">#REF!</definedName>
    <definedName name="MCCB_3P_50A_7.5KA">#REF!</definedName>
    <definedName name="MCCB_3P_60_A" localSheetId="9">#REF!</definedName>
    <definedName name="MCCB_3P_60_A" localSheetId="12">#REF!</definedName>
    <definedName name="MCCB_3P_60_A" localSheetId="13">#REF!</definedName>
    <definedName name="MCCB_3P_60_A">#REF!</definedName>
    <definedName name="MCCB_3P_60_A_10KA" localSheetId="9">#REF!</definedName>
    <definedName name="MCCB_3P_60_A_10KA" localSheetId="12">#REF!</definedName>
    <definedName name="MCCB_3P_60_A_10KA" localSheetId="13">#REF!</definedName>
    <definedName name="MCCB_3P_60_A_10KA">#REF!</definedName>
    <definedName name="MCCB_3P_60_A_18KA" localSheetId="9">#REF!</definedName>
    <definedName name="MCCB_3P_60_A_18KA" localSheetId="12">#REF!</definedName>
    <definedName name="MCCB_3P_60_A_18KA" localSheetId="13">#REF!</definedName>
    <definedName name="MCCB_3P_60_A_18KA">#REF!</definedName>
    <definedName name="MCCB_3P_60_A_30KA" localSheetId="9">#REF!</definedName>
    <definedName name="MCCB_3P_60_A_30KA" localSheetId="12">#REF!</definedName>
    <definedName name="MCCB_3P_60_A_30KA" localSheetId="13">#REF!</definedName>
    <definedName name="MCCB_3P_60_A_30KA">#REF!</definedName>
    <definedName name="MCCB_3P_60A_10KA" localSheetId="9">#REF!</definedName>
    <definedName name="MCCB_3P_60A_10KA" localSheetId="12">#REF!</definedName>
    <definedName name="MCCB_3P_60A_10KA" localSheetId="13">#REF!</definedName>
    <definedName name="MCCB_3P_60A_10KA">#REF!</definedName>
    <definedName name="MCCB_3P_60A_18KA" localSheetId="9">#REF!</definedName>
    <definedName name="MCCB_3P_60A_18KA" localSheetId="12">#REF!</definedName>
    <definedName name="MCCB_3P_60A_18KA" localSheetId="13">#REF!</definedName>
    <definedName name="MCCB_3P_60A_18KA">#REF!</definedName>
    <definedName name="MCCB_3P_60A_30KA" localSheetId="9">#REF!</definedName>
    <definedName name="MCCB_3P_60A_30KA" localSheetId="12">#REF!</definedName>
    <definedName name="MCCB_3P_60A_30KA" localSheetId="13">#REF!</definedName>
    <definedName name="MCCB_3P_60A_30KA">#REF!</definedName>
    <definedName name="MCCB_3P_60A_7.5KA" localSheetId="9">#REF!</definedName>
    <definedName name="MCCB_3P_60A_7.5KA" localSheetId="12">#REF!</definedName>
    <definedName name="MCCB_3P_60A_7.5KA" localSheetId="13">#REF!</definedName>
    <definedName name="MCCB_3P_60A_7.5KA">#REF!</definedName>
    <definedName name="MCCB_3P_64.160A_36KA" localSheetId="9">#REF!</definedName>
    <definedName name="MCCB_3P_64.160A_36KA" localSheetId="12">#REF!</definedName>
    <definedName name="MCCB_3P_64.160A_36KA" localSheetId="13">#REF!</definedName>
    <definedName name="MCCB_3P_64.160A_36KA">#REF!</definedName>
    <definedName name="MCCB_3P_64.80A_36KA" localSheetId="9">#REF!</definedName>
    <definedName name="MCCB_3P_64.80A_36KA" localSheetId="12">#REF!</definedName>
    <definedName name="MCCB_3P_64.80A_36KA" localSheetId="13">#REF!</definedName>
    <definedName name="MCCB_3P_64.80A_36KA">#REF!</definedName>
    <definedName name="MCCB_3P_64.80A_70KA" localSheetId="9">#REF!</definedName>
    <definedName name="MCCB_3P_64.80A_70KA" localSheetId="12">#REF!</definedName>
    <definedName name="MCCB_3P_64.80A_70KA" localSheetId="13">#REF!</definedName>
    <definedName name="MCCB_3P_64.80A_70KA">#REF!</definedName>
    <definedName name="MCCB_3P_64_160A_36KA" localSheetId="9">#REF!</definedName>
    <definedName name="MCCB_3P_64_160A_36KA" localSheetId="12">#REF!</definedName>
    <definedName name="MCCB_3P_64_160A_36KA" localSheetId="13">#REF!</definedName>
    <definedName name="MCCB_3P_64_160A_36KA">#REF!</definedName>
    <definedName name="MCCB_3P_64_160A_70KA" localSheetId="9">#REF!</definedName>
    <definedName name="MCCB_3P_64_160A_70KA" localSheetId="12">#REF!</definedName>
    <definedName name="MCCB_3P_64_160A_70KA" localSheetId="13">#REF!</definedName>
    <definedName name="MCCB_3P_64_160A_70KA">#REF!</definedName>
    <definedName name="MCCB_3P_64_80A_150KA" localSheetId="9">#REF!</definedName>
    <definedName name="MCCB_3P_64_80A_150KA" localSheetId="12">#REF!</definedName>
    <definedName name="MCCB_3P_64_80A_150KA" localSheetId="13">#REF!</definedName>
    <definedName name="MCCB_3P_64_80A_150KA">#REF!</definedName>
    <definedName name="MCCB_3P_64_80A_36KA" localSheetId="9">#REF!</definedName>
    <definedName name="MCCB_3P_64_80A_36KA" localSheetId="12">#REF!</definedName>
    <definedName name="MCCB_3P_64_80A_36KA" localSheetId="13">#REF!</definedName>
    <definedName name="MCCB_3P_64_80A_36KA">#REF!</definedName>
    <definedName name="MCCB_3P_64_80A_70KA" localSheetId="9">#REF!</definedName>
    <definedName name="MCCB_3P_64_80A_70KA" localSheetId="12">#REF!</definedName>
    <definedName name="MCCB_3P_64_80A_70KA" localSheetId="13">#REF!</definedName>
    <definedName name="MCCB_3P_64_80A_70KA">#REF!</definedName>
    <definedName name="MCCB_3P_75A" localSheetId="9">#REF!</definedName>
    <definedName name="MCCB_3P_75A" localSheetId="12">#REF!</definedName>
    <definedName name="MCCB_3P_75A" localSheetId="13">#REF!</definedName>
    <definedName name="MCCB_3P_75A">#REF!</definedName>
    <definedName name="MCCB_3P_75A_10KA" localSheetId="9">#REF!</definedName>
    <definedName name="MCCB_3P_75A_10KA" localSheetId="12">#REF!</definedName>
    <definedName name="MCCB_3P_75A_10KA" localSheetId="13">#REF!</definedName>
    <definedName name="MCCB_3P_75A_10KA">#REF!</definedName>
    <definedName name="MCCB_3P_75A_18KA" localSheetId="9">#REF!</definedName>
    <definedName name="MCCB_3P_75A_18KA" localSheetId="12">#REF!</definedName>
    <definedName name="MCCB_3P_75A_18KA" localSheetId="13">#REF!</definedName>
    <definedName name="MCCB_3P_75A_18KA">#REF!</definedName>
    <definedName name="MCCB_3P_75A_30KA" localSheetId="9">#REF!</definedName>
    <definedName name="MCCB_3P_75A_30KA" localSheetId="12">#REF!</definedName>
    <definedName name="MCCB_3P_75A_30KA" localSheetId="13">#REF!</definedName>
    <definedName name="MCCB_3P_75A_30KA">#REF!</definedName>
    <definedName name="MCCB_3P_80.100A_36KA" localSheetId="9">#REF!</definedName>
    <definedName name="MCCB_3P_80.100A_36KA" localSheetId="12">#REF!</definedName>
    <definedName name="MCCB_3P_80.100A_36KA" localSheetId="13">#REF!</definedName>
    <definedName name="MCCB_3P_80.100A_36KA">#REF!</definedName>
    <definedName name="MCCB_3P_80.100A_70KA" localSheetId="9">#REF!</definedName>
    <definedName name="MCCB_3P_80.100A_70KA" localSheetId="12">#REF!</definedName>
    <definedName name="MCCB_3P_80.100A_70KA" localSheetId="13">#REF!</definedName>
    <definedName name="MCCB_3P_80.100A_70KA">#REF!</definedName>
    <definedName name="MCCB_3P_80_100A_150KA" localSheetId="9">#REF!</definedName>
    <definedName name="MCCB_3P_80_100A_150KA" localSheetId="12">#REF!</definedName>
    <definedName name="MCCB_3P_80_100A_150KA" localSheetId="13">#REF!</definedName>
    <definedName name="MCCB_3P_80_100A_150KA">#REF!</definedName>
    <definedName name="MCCB_3P_80_100A_36KA" localSheetId="9">#REF!</definedName>
    <definedName name="MCCB_3P_80_100A_36KA" localSheetId="12">#REF!</definedName>
    <definedName name="MCCB_3P_80_100A_36KA" localSheetId="13">#REF!</definedName>
    <definedName name="MCCB_3P_80_100A_36KA">#REF!</definedName>
    <definedName name="MCCB_3P_80_100A_70KA" localSheetId="9">#REF!</definedName>
    <definedName name="MCCB_3P_80_100A_70KA" localSheetId="12">#REF!</definedName>
    <definedName name="MCCB_3P_80_100A_70KA" localSheetId="13">#REF!</definedName>
    <definedName name="MCCB_3P_80_100A_70KA">#REF!</definedName>
    <definedName name="MCCB_3P_80A" localSheetId="9">#REF!</definedName>
    <definedName name="MCCB_3P_80A" localSheetId="12">#REF!</definedName>
    <definedName name="MCCB_3P_80A" localSheetId="13">#REF!</definedName>
    <definedName name="MCCB_3P_80A">#REF!</definedName>
    <definedName name="MCCB_3P_80A_10KA" localSheetId="9">#REF!</definedName>
    <definedName name="MCCB_3P_80A_10KA" localSheetId="12">#REF!</definedName>
    <definedName name="MCCB_3P_80A_10KA" localSheetId="13">#REF!</definedName>
    <definedName name="MCCB_3P_80A_10KA">#REF!</definedName>
    <definedName name="MCCB_3P_80A_18KA" localSheetId="9">#REF!</definedName>
    <definedName name="MCCB_3P_80A_18KA" localSheetId="12">#REF!</definedName>
    <definedName name="MCCB_3P_80A_18KA" localSheetId="13">#REF!</definedName>
    <definedName name="MCCB_3P_80A_18KA">#REF!</definedName>
    <definedName name="MCCB_3P_80A_30KA" localSheetId="9">#REF!</definedName>
    <definedName name="MCCB_3P_80A_30KA" localSheetId="12">#REF!</definedName>
    <definedName name="MCCB_3P_80A_30KA" localSheetId="13">#REF!</definedName>
    <definedName name="MCCB_3P_80A_30KA">#REF!</definedName>
    <definedName name="MCCB_50KA" localSheetId="9">#REF!</definedName>
    <definedName name="MCCB_50KA" localSheetId="12">#REF!</definedName>
    <definedName name="MCCB_50KA" localSheetId="13">#REF!</definedName>
    <definedName name="MCCB_50KA">#REF!</definedName>
    <definedName name="MCCB3P100A10KA" localSheetId="9">#REF!</definedName>
    <definedName name="MCCB3P100A10KA" localSheetId="12">#REF!</definedName>
    <definedName name="MCCB3P100A10KA" localSheetId="13">#REF!</definedName>
    <definedName name="MCCB3P100A10KA">#REF!</definedName>
    <definedName name="MCCB3P15A10KA" localSheetId="9">#REF!</definedName>
    <definedName name="MCCB3P15A10KA" localSheetId="12">#REF!</definedName>
    <definedName name="MCCB3P15A10KA" localSheetId="13">#REF!</definedName>
    <definedName name="MCCB3P15A10KA">#REF!</definedName>
    <definedName name="MCCB3P20A10KA" localSheetId="9">#REF!</definedName>
    <definedName name="MCCB3P20A10KA" localSheetId="12">#REF!</definedName>
    <definedName name="MCCB3P20A10KA" localSheetId="13">#REF!</definedName>
    <definedName name="MCCB3P20A10KA">#REF!</definedName>
    <definedName name="MCCB3P25A10KA" localSheetId="9">#REF!</definedName>
    <definedName name="MCCB3P25A10KA" localSheetId="12">#REF!</definedName>
    <definedName name="MCCB3P25A10KA" localSheetId="13">#REF!</definedName>
    <definedName name="MCCB3P25A10KA">#REF!</definedName>
    <definedName name="MCCB3P30A10KA" localSheetId="9">#REF!</definedName>
    <definedName name="MCCB3P30A10KA" localSheetId="12">#REF!</definedName>
    <definedName name="MCCB3P30A10KA" localSheetId="13">#REF!</definedName>
    <definedName name="MCCB3P30A10KA">#REF!</definedName>
    <definedName name="MCCB3P40A10KA" localSheetId="9">#REF!</definedName>
    <definedName name="MCCB3P40A10KA" localSheetId="12">#REF!</definedName>
    <definedName name="MCCB3P40A10KA" localSheetId="13">#REF!</definedName>
    <definedName name="MCCB3P40A10KA">#REF!</definedName>
    <definedName name="MCCB3P50A10KA" localSheetId="9">#REF!</definedName>
    <definedName name="MCCB3P50A10KA" localSheetId="12">#REF!</definedName>
    <definedName name="MCCB3P50A10KA" localSheetId="13">#REF!</definedName>
    <definedName name="MCCB3P50A10KA">#REF!</definedName>
    <definedName name="MCCB3P60A10KA" localSheetId="9">#REF!</definedName>
    <definedName name="MCCB3P60A10KA" localSheetId="12">#REF!</definedName>
    <definedName name="MCCB3P60A10KA" localSheetId="13">#REF!</definedName>
    <definedName name="MCCB3P60A10KA">#REF!</definedName>
    <definedName name="MCCB3P75A10KA" localSheetId="9">#REF!</definedName>
    <definedName name="MCCB3P75A10KA" localSheetId="12">#REF!</definedName>
    <definedName name="MCCB3P75A10KA" localSheetId="13">#REF!</definedName>
    <definedName name="MCCB3P75A10KA">#REF!</definedName>
    <definedName name="MCCB3P80A10KA" localSheetId="9">#REF!</definedName>
    <definedName name="MCCB3P80A10KA" localSheetId="12">#REF!</definedName>
    <definedName name="MCCB3P80A10KA" localSheetId="13">#REF!</definedName>
    <definedName name="MCCB3P80A10KA">#REF!</definedName>
    <definedName name="MCIK01" localSheetId="9">#REF!</definedName>
    <definedName name="MCIK01" localSheetId="12">#REF!</definedName>
    <definedName name="MCIK01" localSheetId="13">#REF!</definedName>
    <definedName name="MCIK01">#REF!</definedName>
    <definedName name="mcp">#REF!</definedName>
    <definedName name="mcrane">#REF!</definedName>
    <definedName name="mcs" localSheetId="9">#REF!</definedName>
    <definedName name="mcs" localSheetId="12">#REF!</definedName>
    <definedName name="mcs" localSheetId="13">#REF!</definedName>
    <definedName name="mcs">#REF!</definedName>
    <definedName name="MCT">#REF!</definedName>
    <definedName name="MCT.01" localSheetId="9">#REF!</definedName>
    <definedName name="MCT.01" localSheetId="12">#REF!</definedName>
    <definedName name="MCT.01" localSheetId="13">#REF!</definedName>
    <definedName name="MCT.01">#REF!</definedName>
    <definedName name="MCT.01B" localSheetId="9">#REF!</definedName>
    <definedName name="MCT.01B" localSheetId="12">#REF!</definedName>
    <definedName name="MCT.01B" localSheetId="13">#REF!</definedName>
    <definedName name="MCT.01B">#REF!</definedName>
    <definedName name="MCT.01G" localSheetId="9">#REF!</definedName>
    <definedName name="MCT.01G" localSheetId="12">#REF!</definedName>
    <definedName name="MCT.01G" localSheetId="13">#REF!</definedName>
    <definedName name="MCT.01G">#REF!</definedName>
    <definedName name="MCT.02" localSheetId="9">#REF!</definedName>
    <definedName name="MCT.02" localSheetId="12">#REF!</definedName>
    <definedName name="MCT.02" localSheetId="13">#REF!</definedName>
    <definedName name="MCT.02">#REF!</definedName>
    <definedName name="MCT.02B" localSheetId="9">#REF!</definedName>
    <definedName name="MCT.02B" localSheetId="12">#REF!</definedName>
    <definedName name="MCT.02B" localSheetId="13">#REF!</definedName>
    <definedName name="MCT.02B">#REF!</definedName>
    <definedName name="MCT.02G" localSheetId="9">#REF!</definedName>
    <definedName name="MCT.02G" localSheetId="12">#REF!</definedName>
    <definedName name="MCT.02G" localSheetId="13">#REF!</definedName>
    <definedName name="MCT.02G">#REF!</definedName>
    <definedName name="MCT.03" localSheetId="9">#REF!</definedName>
    <definedName name="MCT.03" localSheetId="12">#REF!</definedName>
    <definedName name="MCT.03" localSheetId="13">#REF!</definedName>
    <definedName name="MCT.03">#REF!</definedName>
    <definedName name="MCT.03B" localSheetId="9">#REF!</definedName>
    <definedName name="MCT.03B" localSheetId="12">#REF!</definedName>
    <definedName name="MCT.03B" localSheetId="13">#REF!</definedName>
    <definedName name="MCT.03B">#REF!</definedName>
    <definedName name="MCT.03G">#REF!</definedName>
    <definedName name="MCT.04" localSheetId="9">#REF!</definedName>
    <definedName name="MCT.04" localSheetId="12">#REF!</definedName>
    <definedName name="MCT.04" localSheetId="13">#REF!</definedName>
    <definedName name="MCT.04">#REF!</definedName>
    <definedName name="MCT.04B" localSheetId="9">#REF!</definedName>
    <definedName name="MCT.04B" localSheetId="12">#REF!</definedName>
    <definedName name="MCT.04B" localSheetId="13">#REF!</definedName>
    <definedName name="MCT.04B">#REF!</definedName>
    <definedName name="MCT.04G">#REF!</definedName>
    <definedName name="MCT.05" localSheetId="9">#REF!</definedName>
    <definedName name="MCT.05" localSheetId="12">#REF!</definedName>
    <definedName name="MCT.05" localSheetId="13">#REF!</definedName>
    <definedName name="MCT.05">#REF!</definedName>
    <definedName name="MCT.05B" localSheetId="9">#REF!</definedName>
    <definedName name="MCT.05B" localSheetId="12">#REF!</definedName>
    <definedName name="MCT.05B" localSheetId="13">#REF!</definedName>
    <definedName name="MCT.05B">#REF!</definedName>
    <definedName name="MCT.05G">#REF!</definedName>
    <definedName name="MCT.06" localSheetId="9">#REF!</definedName>
    <definedName name="MCT.06" localSheetId="12">#REF!</definedName>
    <definedName name="MCT.06" localSheetId="13">#REF!</definedName>
    <definedName name="MCT.06">#REF!</definedName>
    <definedName name="MCT.06B" localSheetId="9">#REF!</definedName>
    <definedName name="MCT.06B" localSheetId="12">#REF!</definedName>
    <definedName name="MCT.06B" localSheetId="13">#REF!</definedName>
    <definedName name="MCT.06B">#REF!</definedName>
    <definedName name="MCT.06G" localSheetId="9">#REF!</definedName>
    <definedName name="MCT.06G" localSheetId="12">#REF!</definedName>
    <definedName name="MCT.06G" localSheetId="13">#REF!</definedName>
    <definedName name="MCT.06G">#REF!</definedName>
    <definedName name="MCT.07">#REF!</definedName>
    <definedName name="MCT.07B">#REF!</definedName>
    <definedName name="MCT.07G">#REF!</definedName>
    <definedName name="MCT.08">#REF!</definedName>
    <definedName name="MCT.08B">#REF!</definedName>
    <definedName name="MCT.08G">#REF!</definedName>
    <definedName name="MCT.09">#REF!</definedName>
    <definedName name="MCT.09B">#REF!</definedName>
    <definedName name="MCT.09G">#REF!</definedName>
    <definedName name="MCT.10">#REF!</definedName>
    <definedName name="MCT.10B">#REF!</definedName>
    <definedName name="MCT.10G">#REF!</definedName>
    <definedName name="MCT.11" localSheetId="9">#REF!</definedName>
    <definedName name="MCT.11" localSheetId="12">#REF!</definedName>
    <definedName name="MCT.11" localSheetId="13">#REF!</definedName>
    <definedName name="MCT.11">#REF!</definedName>
    <definedName name="MCT.11B" localSheetId="9">#REF!</definedName>
    <definedName name="MCT.11B" localSheetId="12">#REF!</definedName>
    <definedName name="MCT.11B" localSheetId="13">#REF!</definedName>
    <definedName name="MCT.11B">#REF!</definedName>
    <definedName name="MCT.11G">#REF!</definedName>
    <definedName name="MCT.12" localSheetId="9">#REF!</definedName>
    <definedName name="MCT.12" localSheetId="12">#REF!</definedName>
    <definedName name="MCT.12" localSheetId="13">#REF!</definedName>
    <definedName name="MCT.12">#REF!</definedName>
    <definedName name="MCT.12B" localSheetId="9">#REF!</definedName>
    <definedName name="MCT.12B" localSheetId="12">#REF!</definedName>
    <definedName name="MCT.12B" localSheetId="13">#REF!</definedName>
    <definedName name="MCT.12B">#REF!</definedName>
    <definedName name="MCT.12G" localSheetId="9">#REF!</definedName>
    <definedName name="MCT.12G" localSheetId="12">#REF!</definedName>
    <definedName name="MCT.12G" localSheetId="13">#REF!</definedName>
    <definedName name="MCT.12G">#REF!</definedName>
    <definedName name="MCT.13">#REF!</definedName>
    <definedName name="MCT.13B">#REF!</definedName>
    <definedName name="MCT.13G">#REF!</definedName>
    <definedName name="MCT.14">#REF!</definedName>
    <definedName name="MCT.14B">#REF!</definedName>
    <definedName name="MCT.14G">#REF!</definedName>
    <definedName name="MCT.15">#REF!</definedName>
    <definedName name="MCT.15B">#REF!</definedName>
    <definedName name="MCT.15G">#REF!</definedName>
    <definedName name="MCT.16" localSheetId="9">#REF!</definedName>
    <definedName name="MCT.16" localSheetId="12">#REF!</definedName>
    <definedName name="MCT.16" localSheetId="13">#REF!</definedName>
    <definedName name="MCT.16">#REF!</definedName>
    <definedName name="MCT.16B" localSheetId="9">#REF!</definedName>
    <definedName name="MCT.16B" localSheetId="12">#REF!</definedName>
    <definedName name="MCT.16B" localSheetId="13">#REF!</definedName>
    <definedName name="MCT.16B">#REF!</definedName>
    <definedName name="MCT.16G" localSheetId="9">#REF!</definedName>
    <definedName name="MCT.16G" localSheetId="12">#REF!</definedName>
    <definedName name="MCT.16G" localSheetId="13">#REF!</definedName>
    <definedName name="MCT.16G">#REF!</definedName>
    <definedName name="MCT.17">#REF!</definedName>
    <definedName name="MCT.17B">#REF!</definedName>
    <definedName name="MCT.17G">#REF!</definedName>
    <definedName name="MCT.18">#REF!</definedName>
    <definedName name="MCT.18B">#REF!</definedName>
    <definedName name="MCT.18G">#REF!</definedName>
    <definedName name="MCT.19">#REF!</definedName>
    <definedName name="MCT.19B">#REF!</definedName>
    <definedName name="MCT.19G">#REF!</definedName>
    <definedName name="MCT.20">#REF!</definedName>
    <definedName name="MCT.20B">#REF!</definedName>
    <definedName name="MCT.20G">#REF!</definedName>
    <definedName name="MCT.21" localSheetId="9">#REF!</definedName>
    <definedName name="MCT.21" localSheetId="12">#REF!</definedName>
    <definedName name="MCT.21" localSheetId="13">#REF!</definedName>
    <definedName name="MCT.21">#REF!</definedName>
    <definedName name="MCT.21B" localSheetId="9">#REF!</definedName>
    <definedName name="MCT.21B" localSheetId="12">#REF!</definedName>
    <definedName name="MCT.21B" localSheetId="13">#REF!</definedName>
    <definedName name="MCT.21B">#REF!</definedName>
    <definedName name="MCT.21G" localSheetId="9">#REF!</definedName>
    <definedName name="MCT.21G" localSheetId="12">#REF!</definedName>
    <definedName name="MCT.21G" localSheetId="13">#REF!</definedName>
    <definedName name="MCT.21G">#REF!</definedName>
    <definedName name="MCT.22">#REF!</definedName>
    <definedName name="MCT.22B">#REF!</definedName>
    <definedName name="MCT.22G">#REF!</definedName>
    <definedName name="MCT.23" localSheetId="9">#REF!</definedName>
    <definedName name="MCT.23" localSheetId="12">#REF!</definedName>
    <definedName name="MCT.23" localSheetId="13">#REF!</definedName>
    <definedName name="MCT.23">#REF!</definedName>
    <definedName name="MCT.23B" localSheetId="9">#REF!</definedName>
    <definedName name="MCT.23B" localSheetId="12">#REF!</definedName>
    <definedName name="MCT.23B" localSheetId="13">#REF!</definedName>
    <definedName name="MCT.23B">#REF!</definedName>
    <definedName name="MCT.23G" localSheetId="9">#REF!</definedName>
    <definedName name="MCT.23G" localSheetId="12">#REF!</definedName>
    <definedName name="MCT.23G" localSheetId="13">#REF!</definedName>
    <definedName name="MCT.23G">#REF!</definedName>
    <definedName name="MCT.24" localSheetId="9">#REF!</definedName>
    <definedName name="MCT.24" localSheetId="12">#REF!</definedName>
    <definedName name="MCT.24" localSheetId="13">#REF!</definedName>
    <definedName name="MCT.24">#REF!</definedName>
    <definedName name="MCT.24B" localSheetId="9">#REF!</definedName>
    <definedName name="MCT.24B" localSheetId="12">#REF!</definedName>
    <definedName name="MCT.24B" localSheetId="13">#REF!</definedName>
    <definedName name="MCT.24B">#REF!</definedName>
    <definedName name="MCT.24G">#REF!</definedName>
    <definedName name="MCT.25" localSheetId="9">#REF!</definedName>
    <definedName name="MCT.25" localSheetId="12">#REF!</definedName>
    <definedName name="MCT.25" localSheetId="13">#REF!</definedName>
    <definedName name="MCT.25">#REF!</definedName>
    <definedName name="MCT.25B" localSheetId="9">#REF!</definedName>
    <definedName name="MCT.25B" localSheetId="12">#REF!</definedName>
    <definedName name="MCT.25B" localSheetId="13">#REF!</definedName>
    <definedName name="MCT.25B">#REF!</definedName>
    <definedName name="MCT.25G" localSheetId="9">#REF!</definedName>
    <definedName name="MCT.25G" localSheetId="12">#REF!</definedName>
    <definedName name="MCT.25G" localSheetId="13">#REF!</definedName>
    <definedName name="MCT.25G">#REF!</definedName>
    <definedName name="MCT.26">#REF!</definedName>
    <definedName name="MCT.26B">#REF!</definedName>
    <definedName name="MCT.26G">#REF!</definedName>
    <definedName name="Mcurtain">#REF!</definedName>
    <definedName name="Mcurtain_6">#REF!</definedName>
    <definedName name="MD" localSheetId="9">#REF!</definedName>
    <definedName name="MD" localSheetId="12">#REF!</definedName>
    <definedName name="MD" localSheetId="13">#REF!</definedName>
    <definedName name="MD">#REF!</definedName>
    <definedName name="MDF.T" localSheetId="9">#REF!</definedName>
    <definedName name="MDF.T" localSheetId="12">#REF!</definedName>
    <definedName name="MDF.T" localSheetId="13">#REF!</definedName>
    <definedName name="MDF.T">#REF!</definedName>
    <definedName name="MDP" localSheetId="9">#REF!</definedName>
    <definedName name="MDP" localSheetId="12">#REF!</definedName>
    <definedName name="MDP" localSheetId="13">#REF!</definedName>
    <definedName name="MDP">#REF!</definedName>
    <definedName name="MDR" localSheetId="9">#REF!</definedName>
    <definedName name="MDR" localSheetId="12">#REF!</definedName>
    <definedName name="MDR" localSheetId="13">#REF!</definedName>
    <definedName name="MDR">#REF!</definedName>
    <definedName name="ME" localSheetId="9">#REF!</definedName>
    <definedName name="ME" localSheetId="12">#REF!</definedName>
    <definedName name="ME" localSheetId="14">#REF!</definedName>
    <definedName name="ME" localSheetId="11">#REF!</definedName>
    <definedName name="ME" localSheetId="10">#REF!</definedName>
    <definedName name="ME" localSheetId="7">#REF!</definedName>
    <definedName name="ME" localSheetId="8">#REF!</definedName>
    <definedName name="ME" localSheetId="13">#REF!</definedName>
    <definedName name="ME">#REF!</definedName>
    <definedName name="me_6" localSheetId="9">#REF!</definedName>
    <definedName name="me_6" localSheetId="12">#REF!</definedName>
    <definedName name="me_6" localSheetId="13">#REF!</definedName>
    <definedName name="me_6">#REF!</definedName>
    <definedName name="me_by_owner">#REF!</definedName>
    <definedName name="me_extern" localSheetId="9">#REF!</definedName>
    <definedName name="me_extern" localSheetId="12">#REF!</definedName>
    <definedName name="me_extern" localSheetId="13">#REF!</definedName>
    <definedName name="me_extern">#REF!</definedName>
    <definedName name="me_fisik">#REF!</definedName>
    <definedName name="me_intern" localSheetId="9">#REF!</definedName>
    <definedName name="me_intern" localSheetId="12">#REF!</definedName>
    <definedName name="me_intern" localSheetId="13">#REF!</definedName>
    <definedName name="me_intern">#REF!</definedName>
    <definedName name="ME34A">#REF!</definedName>
    <definedName name="medan3.4" localSheetId="9">#REF!</definedName>
    <definedName name="medan3.4" localSheetId="12">#REF!</definedName>
    <definedName name="medan3.4" localSheetId="13">#REF!</definedName>
    <definedName name="medan3.4">#REF!</definedName>
    <definedName name="medan5.10" localSheetId="9">#REF!</definedName>
    <definedName name="medan5.10" localSheetId="12">#REF!</definedName>
    <definedName name="medan5.10" localSheetId="13">#REF!</definedName>
    <definedName name="medan5.10">#REF!</definedName>
    <definedName name="medan5.7" localSheetId="9">#REF!</definedName>
    <definedName name="medan5.7" localSheetId="12">#REF!</definedName>
    <definedName name="medan5.7" localSheetId="13">#REF!</definedName>
    <definedName name="medan5.7">#REF!</definedName>
    <definedName name="medan6.12" localSheetId="9">#REF!</definedName>
    <definedName name="medan6.12" localSheetId="12">#REF!</definedName>
    <definedName name="medan6.12" localSheetId="13">#REF!</definedName>
    <definedName name="medan6.12">#REF!</definedName>
    <definedName name="medan8.15" localSheetId="9">#REF!</definedName>
    <definedName name="medan8.15" localSheetId="12">#REF!</definedName>
    <definedName name="medan8.15" localSheetId="13">#REF!</definedName>
    <definedName name="medan8.15">#REF!</definedName>
    <definedName name="MEDIUM_AGGREGATE">#REF!</definedName>
    <definedName name="meja" localSheetId="9">#REF!</definedName>
    <definedName name="meja" localSheetId="12">#REF!</definedName>
    <definedName name="meja" localSheetId="13">#REF!</definedName>
    <definedName name="meja">#REF!</definedName>
    <definedName name="mek" localSheetId="12">{"Book1","4.09 FLORA DAN FAUNA.xls","4.22 PERLENGKAPAN SEKOLAH.xls"}</definedName>
    <definedName name="mek">{"Book1","4.09 FLORA DAN FAUNA.xls","4.22 PERLENGKAPAN SEKOLAH.xls"}</definedName>
    <definedName name="meka" localSheetId="12">{"Book1","4.09 FLORA DAN FAUNA.xls","4.22 PERLENGKAPAN SEKOLAH.xls"}</definedName>
    <definedName name="meka">{"Book1","4.09 FLORA DAN FAUNA.xls","4.22 PERLENGKAPAN SEKOLAH.xls"}</definedName>
    <definedName name="mekanik">#REF!</definedName>
    <definedName name="MEKANIKAL" localSheetId="9">#REF!</definedName>
    <definedName name="MEKANIKAL" localSheetId="12">#REF!</definedName>
    <definedName name="MEKANIKAL" localSheetId="13">#REF!</definedName>
    <definedName name="MEKANIKAL">#REF!</definedName>
    <definedName name="mekar" localSheetId="12">{"Book1","4.09 FLORA DAN FAUNA.xls","4.22 PERLENGKAPAN SEKOLAH.xls"}</definedName>
    <definedName name="mekar">{"Book1","4.09 FLORA DAN FAUNA.xls","4.22 PERLENGKAPAN SEKOLAH.xls"}</definedName>
    <definedName name="mekd" localSheetId="12">{"Book1","4.09 FLORA DAN FAUNA.xls","4.22 PERLENGKAPAN SEKOLAH.xls"}</definedName>
    <definedName name="mekd">{"Book1","4.09 FLORA DAN FAUNA.xls","4.22 PERLENGKAPAN SEKOLAH.xls"}</definedName>
    <definedName name="meke" localSheetId="12">{"Book1","4.09 FLORA DAN FAUNA.xls","4.22 PERLENGKAPAN SEKOLAH.xls"}</definedName>
    <definedName name="meke">{"Book1","4.09 FLORA DAN FAUNA.xls","4.22 PERLENGKAPAN SEKOLAH.xls"}</definedName>
    <definedName name="mekf" localSheetId="12">{"Book1","4.09 FLORA DAN FAUNA.xls","4.22 PERLENGKAPAN SEKOLAH.xls"}</definedName>
    <definedName name="mekf">{"Book1","4.09 FLORA DAN FAUNA.xls","4.22 PERLENGKAPAN SEKOLAH.xls"}</definedName>
    <definedName name="meki" localSheetId="12">{"Book1","4.09 FLORA DAN FAUNA.xls","4.22 PERLENGKAPAN SEKOLAH.xls"}</definedName>
    <definedName name="meki">{"Book1","4.09 FLORA DAN FAUNA.xls","4.22 PERLENGKAPAN SEKOLAH.xls"}</definedName>
    <definedName name="mekl" localSheetId="12">{"Book1","4.09 FLORA DAN FAUNA.xls","4.22 PERLENGKAPAN SEKOLAH.xls"}</definedName>
    <definedName name="mekl">{"Book1","4.09 FLORA DAN FAUNA.xls","4.22 PERLENGKAPAN SEKOLAH.xls"}</definedName>
    <definedName name="meko" localSheetId="12">{"Book1","4.09 FLORA DAN FAUNA.xls","4.22 PERLENGKAPAN SEKOLAH.xls"}</definedName>
    <definedName name="meko">{"Book1","4.09 FLORA DAN FAUNA.xls","4.22 PERLENGKAPAN SEKOLAH.xls"}</definedName>
    <definedName name="mekp" localSheetId="12">{"Book1","4.09 FLORA DAN FAUNA.xls","4.22 PERLENGKAPAN SEKOLAH.xls"}</definedName>
    <definedName name="mekp">{"Book1","4.09 FLORA DAN FAUNA.xls","4.22 PERLENGKAPAN SEKOLAH.xls"}</definedName>
    <definedName name="meku" localSheetId="12">{"Book1","4.09 FLORA DAN FAUNA.xls","4.22 PERLENGKAPAN SEKOLAH.xls"}</definedName>
    <definedName name="meku">{"Book1","4.09 FLORA DAN FAUNA.xls","4.22 PERLENGKAPAN SEKOLAH.xls"}</definedName>
    <definedName name="mel." localSheetId="9">#REF!</definedName>
    <definedName name="mel." localSheetId="12">#REF!</definedName>
    <definedName name="mel." localSheetId="13">#REF!</definedName>
    <definedName name="mel.">#REF!</definedName>
    <definedName name="melamik">#REF!</definedName>
    <definedName name="melas" localSheetId="9">#REF!</definedName>
    <definedName name="melas" localSheetId="12">#REF!</definedName>
    <definedName name="melas" localSheetId="13">#REF!</definedName>
    <definedName name="melas">#REF!</definedName>
    <definedName name="membersihkanlapangan">#REF!</definedName>
    <definedName name="memeniekayu">#REF!</definedName>
    <definedName name="MEN">#REF!</definedName>
    <definedName name="menara_extern" localSheetId="9">#REF!</definedName>
    <definedName name="menara_extern" localSheetId="12">#REF!</definedName>
    <definedName name="menara_extern" localSheetId="13">#REF!</definedName>
    <definedName name="menara_extern">#REF!</definedName>
    <definedName name="menara_intern" localSheetId="9">#REF!</definedName>
    <definedName name="menara_intern" localSheetId="12">#REF!</definedName>
    <definedName name="menara_intern" localSheetId="13">#REF!</definedName>
    <definedName name="menara_intern">#REF!</definedName>
    <definedName name="menara45" localSheetId="9">#REF!</definedName>
    <definedName name="menara45" localSheetId="12">#REF!</definedName>
    <definedName name="menara45" localSheetId="13">#REF!</definedName>
    <definedName name="menara45">#REF!</definedName>
    <definedName name="menara66" localSheetId="9">#REF!</definedName>
    <definedName name="menara66" localSheetId="12">#REF!</definedName>
    <definedName name="menara66" localSheetId="13">#REF!</definedName>
    <definedName name="menara66">#REF!</definedName>
    <definedName name="menara70" localSheetId="9">#REF!</definedName>
    <definedName name="menara70" localSheetId="12">#REF!</definedName>
    <definedName name="menara70" localSheetId="13">#REF!</definedName>
    <definedName name="menara70">#REF!</definedName>
    <definedName name="mencatbaja">#REF!</definedName>
    <definedName name="mencatbesi">#REF!</definedName>
    <definedName name="mencatkayu">#REF!</definedName>
    <definedName name="mencatminyak">#REF!</definedName>
    <definedName name="mencattembok">#REF!</definedName>
    <definedName name="meng">#REF!</definedName>
    <definedName name="mengecattembok">#REF!</definedName>
    <definedName name="mengecatwaterprofing">#REF!</definedName>
    <definedName name="MENI">#REF!</definedName>
    <definedName name="meni.kayu" localSheetId="9">#REF!</definedName>
    <definedName name="meni.kayu" localSheetId="12">#REF!</definedName>
    <definedName name="meni.kayu" localSheetId="13">#REF!</definedName>
    <definedName name="meni.kayu">#REF!</definedName>
    <definedName name="menib">#REF!</definedName>
    <definedName name="menib_6">#REF!</definedName>
    <definedName name="menibesi">#REF!</definedName>
    <definedName name="MENIE">#REF!</definedName>
    <definedName name="menie_kayu" localSheetId="9">#REF!</definedName>
    <definedName name="menie_kayu" localSheetId="12">#REF!</definedName>
    <definedName name="menie_kayu" localSheetId="13">#REF!</definedName>
    <definedName name="menie_kayu">#REF!</definedName>
    <definedName name="Menik">#REF!</definedName>
    <definedName name="menik_6">#REF!</definedName>
    <definedName name="menikayu">#REF!</definedName>
    <definedName name="MENU" localSheetId="9">#REF!</definedName>
    <definedName name="MENU" localSheetId="12">#REF!</definedName>
    <definedName name="MENU" localSheetId="14">#REF!</definedName>
    <definedName name="MENU" localSheetId="11">#REF!</definedName>
    <definedName name="MENU" localSheetId="10">#REF!</definedName>
    <definedName name="MENU" localSheetId="7">#REF!</definedName>
    <definedName name="MENU" localSheetId="8">#REF!</definedName>
    <definedName name="MENU" localSheetId="13">#REF!</definedName>
    <definedName name="MENU">#REF!</definedName>
    <definedName name="MENUAL" localSheetId="9">#REF!</definedName>
    <definedName name="MENUAL" localSheetId="12">#REF!</definedName>
    <definedName name="MENUAL" localSheetId="13">#REF!</definedName>
    <definedName name="MENUAL">#REF!</definedName>
    <definedName name="MENUB">#REF!</definedName>
    <definedName name="MENUBOQ" localSheetId="9">#REF!</definedName>
    <definedName name="MENUBOQ" localSheetId="12">#REF!</definedName>
    <definedName name="MENUBOQ" localSheetId="14">#REF!</definedName>
    <definedName name="MENUBOQ" localSheetId="11">#REF!</definedName>
    <definedName name="MENUBOQ" localSheetId="10">#REF!</definedName>
    <definedName name="MENUBOQ" localSheetId="7">#REF!</definedName>
    <definedName name="MENUBOQ" localSheetId="8">#REF!</definedName>
    <definedName name="MENUBOQ" localSheetId="13">#REF!</definedName>
    <definedName name="MENUBOQ">#REF!</definedName>
    <definedName name="meq" localSheetId="12">{"Book1","4.09 FLORA DAN FAUNA.xls","4.22 PERLENGKAPAN SEKOLAH.xls"}</definedName>
    <definedName name="meq">{"Book1","4.09 FLORA DAN FAUNA.xls","4.22 PERLENGKAPAN SEKOLAH.xls"}</definedName>
    <definedName name="mer" localSheetId="12">{"Book1","4.09 FLORA DAN FAUNA.xls","4.22 PERLENGKAPAN SEKOLAH.xls"}</definedName>
    <definedName name="mer">{"Book1","4.09 FLORA DAN FAUNA.xls","4.22 PERLENGKAPAN SEKOLAH.xls"}</definedName>
    <definedName name="MERA">#REF!</definedName>
    <definedName name="meranti" localSheetId="9">#REF!</definedName>
    <definedName name="meranti" localSheetId="12">#REF!</definedName>
    <definedName name="meranti" localSheetId="13">#REF!</definedName>
    <definedName name="meranti">#REF!</definedName>
    <definedName name="merdeka">#REF!</definedName>
    <definedName name="meresidu">#REF!</definedName>
    <definedName name="mes" localSheetId="12">{"Book1","4.09 FLORA DAN FAUNA.xls","4.22 PERLENGKAPAN SEKOLAH.xls"}</definedName>
    <definedName name="mes">{"Book1","4.09 FLORA DAN FAUNA.xls","4.22 PERLENGKAPAN SEKOLAH.xls"}</definedName>
    <definedName name="mesger" localSheetId="9">#REF!</definedName>
    <definedName name="mesger" localSheetId="12">#REF!</definedName>
    <definedName name="mesger" localSheetId="13">#REF!</definedName>
    <definedName name="mesger">#REF!</definedName>
    <definedName name="Mesin_bor" localSheetId="9">#REF!</definedName>
    <definedName name="Mesin_bor" localSheetId="12">#REF!</definedName>
    <definedName name="Mesin_bor" localSheetId="13">#REF!</definedName>
    <definedName name="Mesin_bor">#REF!</definedName>
    <definedName name="Mesin_gergaji" localSheetId="9">#REF!</definedName>
    <definedName name="Mesin_gergaji" localSheetId="12">#REF!</definedName>
    <definedName name="Mesin_gergaji" localSheetId="13">#REF!</definedName>
    <definedName name="Mesin_gergaji">#REF!</definedName>
    <definedName name="Mesin_las" localSheetId="9">#REF!</definedName>
    <definedName name="Mesin_las" localSheetId="12">#REF!</definedName>
    <definedName name="Mesin_las" localSheetId="14">#REF!</definedName>
    <definedName name="Mesin_las" localSheetId="11">#REF!</definedName>
    <definedName name="Mesin_las" localSheetId="10">#REF!</definedName>
    <definedName name="Mesin_las" localSheetId="7">#REF!</definedName>
    <definedName name="Mesin_las" localSheetId="8">#REF!</definedName>
    <definedName name="Mesin_las" localSheetId="13">#REF!</definedName>
    <definedName name="Mesin_Las">#REF!</definedName>
    <definedName name="Mesin_Marka_Applicator">#REF!</definedName>
    <definedName name="Mesin_Potong_ChainShaw" localSheetId="9">#REF!</definedName>
    <definedName name="Mesin_Potong_ChainShaw" localSheetId="12">#REF!</definedName>
    <definedName name="Mesin_Potong_ChainShaw" localSheetId="13">#REF!</definedName>
    <definedName name="Mesin_Potong_ChainShaw">#REF!</definedName>
    <definedName name="Mesin_potong_plat" localSheetId="9">#REF!</definedName>
    <definedName name="Mesin_potong_plat" localSheetId="12">#REF!</definedName>
    <definedName name="Mesin_potong_plat" localSheetId="13">#REF!</definedName>
    <definedName name="Mesin_potong_plat">#REF!</definedName>
    <definedName name="mesingilas" localSheetId="9">#REF!</definedName>
    <definedName name="mesingilas" localSheetId="12">#REF!</definedName>
    <definedName name="mesingilas" localSheetId="13">#REF!</definedName>
    <definedName name="mesingilas">#REF!</definedName>
    <definedName name="mesintest" localSheetId="9">#REF!</definedName>
    <definedName name="mesintest" localSheetId="12">#REF!</definedName>
    <definedName name="mesintest" localSheetId="13">#REF!</definedName>
    <definedName name="mesintest">#REF!</definedName>
    <definedName name="MESS_JAKARTA" localSheetId="9">#REF!</definedName>
    <definedName name="MESS_JAKARTA" localSheetId="12">#REF!</definedName>
    <definedName name="MESS_JAKARTA" localSheetId="13">#REF!</definedName>
    <definedName name="MESS_JAKARTA">#REF!</definedName>
    <definedName name="MESS_U.PANDANG" localSheetId="9">#REF!</definedName>
    <definedName name="MESS_U.PANDANG" localSheetId="12">#REF!</definedName>
    <definedName name="MESS_U.PANDANG" localSheetId="13">#REF!</definedName>
    <definedName name="MESS_U.PANDANG">#REF!</definedName>
    <definedName name="MESUM">#REF!</definedName>
    <definedName name="met" localSheetId="9">{"Book1","4.09 FLORA DAN FAUNA.xls","4.22 PERLENGKAPAN SEKOLAH.xls"}</definedName>
    <definedName name="met" localSheetId="12">{"Book1","4.09 FLORA DAN FAUNA.xls","4.22 PERLENGKAPAN SEKOLAH.xls"}</definedName>
    <definedName name="met" localSheetId="14">{"Book1","4.09 FLORA DAN FAUNA.xls","4.22 PERLENGKAPAN SEKOLAH.xls"}</definedName>
    <definedName name="met" localSheetId="11">{"Book1","4.09 FLORA DAN FAUNA.xls","4.22 PERLENGKAPAN SEKOLAH.xls"}</definedName>
    <definedName name="met" localSheetId="10">{"Book1","4.09 FLORA DAN FAUNA.xls","4.22 PERLENGKAPAN SEKOLAH.xls"}</definedName>
    <definedName name="met" localSheetId="7">{"Book1","4.09 FLORA DAN FAUNA.xls","4.22 PERLENGKAPAN SEKOLAH.xls"}</definedName>
    <definedName name="met" localSheetId="8">{"Book1","4.09 FLORA DAN FAUNA.xls","4.22 PERLENGKAPAN SEKOLAH.xls"}</definedName>
    <definedName name="met" localSheetId="13">{"Book1","4.09 FLORA DAN FAUNA.xls","4.22 PERLENGKAPAN SEKOLAH.xls"}</definedName>
    <definedName name="met">#REF!</definedName>
    <definedName name="metal">#REF!</definedName>
    <definedName name="metal_6">#REF!</definedName>
    <definedName name="metalbiasa">#REF!</definedName>
    <definedName name="metang">#REF!</definedName>
    <definedName name="Meto" localSheetId="9">#REF!</definedName>
    <definedName name="Meto" localSheetId="12">#REF!</definedName>
    <definedName name="Meto" localSheetId="13">#REF!</definedName>
    <definedName name="Meto">#REF!</definedName>
    <definedName name="METODA" localSheetId="9">#REF!</definedName>
    <definedName name="METODA" localSheetId="12">#REF!</definedName>
    <definedName name="METODA" localSheetId="14">#REF!</definedName>
    <definedName name="METODA" localSheetId="11">#REF!</definedName>
    <definedName name="METODA" localSheetId="10">#REF!</definedName>
    <definedName name="METODA" localSheetId="7">#REF!</definedName>
    <definedName name="METODA" localSheetId="8">#REF!</definedName>
    <definedName name="METODA" localSheetId="13">#REF!</definedName>
    <definedName name="METODA">#REF!</definedName>
    <definedName name="MetodeHrs">#REF!</definedName>
    <definedName name="metrolite">#REF!</definedName>
    <definedName name="mev" localSheetId="12">{"Book1","4.09 FLORA DAN FAUNA.xls","4.22 PERLENGKAPAN SEKOLAH.xls"}</definedName>
    <definedName name="mev">{"Book1","4.09 FLORA DAN FAUNA.xls","4.22 PERLENGKAPAN SEKOLAH.xls"}</definedName>
    <definedName name="mey" localSheetId="12">{"Book1","4.09 FLORA DAN FAUNA.xls","4.22 PERLENGKAPAN SEKOLAH.xls"}</definedName>
    <definedName name="mey">{"Book1","4.09 FLORA DAN FAUNA.xls","4.22 PERLENGKAPAN SEKOLAH.xls"}</definedName>
    <definedName name="mezanin" localSheetId="9">#REF!</definedName>
    <definedName name="mezanin" localSheetId="12">#REF!</definedName>
    <definedName name="mezanin" localSheetId="13">#REF!</definedName>
    <definedName name="mezanin">#REF!</definedName>
    <definedName name="mezz" localSheetId="9">#REF!</definedName>
    <definedName name="mezz" localSheetId="12">#REF!</definedName>
    <definedName name="mezz" localSheetId="13">#REF!</definedName>
    <definedName name="mezz">#REF!</definedName>
    <definedName name="mezzanine">#REF!</definedName>
    <definedName name="mff" localSheetId="9">#REF!</definedName>
    <definedName name="mff" localSheetId="12">#REF!</definedName>
    <definedName name="mff" localSheetId="13">#REF!</definedName>
    <definedName name="mff">#REF!</definedName>
    <definedName name="mfo">#REF!</definedName>
    <definedName name="MG" localSheetId="9">#REF!</definedName>
    <definedName name="MG" localSheetId="12">#REF!</definedName>
    <definedName name="MG" localSheetId="13">#REF!</definedName>
    <definedName name="MG">#REF!</definedName>
    <definedName name="mg.3r">#REF!</definedName>
    <definedName name="mg_1" localSheetId="9">#REF!</definedName>
    <definedName name="mg_1" localSheetId="12">#REF!</definedName>
    <definedName name="mg_1" localSheetId="13">#REF!</definedName>
    <definedName name="mg_1">#REF!</definedName>
    <definedName name="mga" localSheetId="9">#REF!</definedName>
    <definedName name="mga" localSheetId="12">#REF!</definedName>
    <definedName name="mga" localSheetId="13">#REF!</definedName>
    <definedName name="mga">#REF!</definedName>
    <definedName name="mgb">#REF!</definedName>
    <definedName name="mglr">#REF!</definedName>
    <definedName name="mgrader" localSheetId="9">#REF!</definedName>
    <definedName name="mgrader" localSheetId="12">#REF!</definedName>
    <definedName name="mgrader" localSheetId="13">#REF!</definedName>
    <definedName name="mgrader">#REF!</definedName>
    <definedName name="mgrk">#REF!</definedName>
    <definedName name="mgt">#REF!</definedName>
    <definedName name="mhmhmh" localSheetId="9">#REF!</definedName>
    <definedName name="mhmhmh" localSheetId="12">#REF!</definedName>
    <definedName name="mhmhmh" localSheetId="13">#REF!</definedName>
    <definedName name="mhmhmh">#REF!</definedName>
    <definedName name="MHrate">#REF!</definedName>
    <definedName name="mi">#REF!</definedName>
    <definedName name="MIBE">#REF!</definedName>
    <definedName name="mibe1">#REF!</definedName>
    <definedName name="MILYAR" localSheetId="9">#REF!</definedName>
    <definedName name="MILYAR" localSheetId="12">#REF!</definedName>
    <definedName name="MILYAR" localSheetId="13">#REF!</definedName>
    <definedName name="MILYAR">#REF!</definedName>
    <definedName name="Milyar2">#REF!</definedName>
    <definedName name="MINGGU">#REF!</definedName>
    <definedName name="Minivibro" localSheetId="9">#REF!</definedName>
    <definedName name="Minivibro" localSheetId="12">#REF!</definedName>
    <definedName name="Minivibro" localSheetId="14">#REF!</definedName>
    <definedName name="Minivibro" localSheetId="11">#REF!</definedName>
    <definedName name="Minivibro" localSheetId="10">#REF!</definedName>
    <definedName name="Minivibro" localSheetId="7">#REF!</definedName>
    <definedName name="Minivibro" localSheetId="8">#REF!</definedName>
    <definedName name="Minivibro" localSheetId="13">#REF!</definedName>
    <definedName name="Minivibro">#REF!</definedName>
    <definedName name="MINOR" localSheetId="9">#REF!</definedName>
    <definedName name="MINOR" localSheetId="12">#REF!</definedName>
    <definedName name="MINOR" localSheetId="14">#REF!</definedName>
    <definedName name="MINOR" localSheetId="11">#REF!</definedName>
    <definedName name="MINOR" localSheetId="10">#REF!</definedName>
    <definedName name="MINOR" localSheetId="7">#REF!</definedName>
    <definedName name="MINOR" localSheetId="8">#REF!</definedName>
    <definedName name="MINOR" localSheetId="13">#REF!</definedName>
    <definedName name="MINOR">#REF!</definedName>
    <definedName name="MINTA">#REF!</definedName>
    <definedName name="MINUSPPN" localSheetId="9">#REF!</definedName>
    <definedName name="MINUSPPN" localSheetId="12">#REF!</definedName>
    <definedName name="MINUSPPN" localSheetId="13">#REF!</definedName>
    <definedName name="MINUSPPN">#REF!</definedName>
    <definedName name="Minyak_cat">#REF!</definedName>
    <definedName name="minyakbekisting">#REF!</definedName>
    <definedName name="minyakcat">#REF!</definedName>
    <definedName name="minyakcat_6">#REF!</definedName>
    <definedName name="minyaktanah">#REF!</definedName>
    <definedName name="mirrorTS119AS5" localSheetId="9">#REF!</definedName>
    <definedName name="mirrorTS119AS5" localSheetId="12">#REF!</definedName>
    <definedName name="mirrorTS119AS5" localSheetId="13">#REF!</definedName>
    <definedName name="mirrorTS119AS5">#REF!</definedName>
    <definedName name="MISC" localSheetId="9">#REF!</definedName>
    <definedName name="MISC" localSheetId="12">#REF!</definedName>
    <definedName name="MISC" localSheetId="13">#REF!</definedName>
    <definedName name="MISC">#REF!</definedName>
    <definedName name="MISC._FEILD_EXP" localSheetId="9">#REF!</definedName>
    <definedName name="MISC._FEILD_EXP" localSheetId="12">#REF!</definedName>
    <definedName name="MISC._FEILD_EXP" localSheetId="13">#REF!</definedName>
    <definedName name="MISC._FEILD_EXP">#REF!</definedName>
    <definedName name="MISC._TEMP" localSheetId="9">#REF!</definedName>
    <definedName name="MISC._TEMP" localSheetId="12">#REF!</definedName>
    <definedName name="MISC._TEMP" localSheetId="13">#REF!</definedName>
    <definedName name="MISC._TEMP">#REF!</definedName>
    <definedName name="MiSol">#REF!</definedName>
    <definedName name="MISTIL" localSheetId="9">#REF!</definedName>
    <definedName name="MISTIL" localSheetId="12">#REF!</definedName>
    <definedName name="MISTIL" localSheetId="13">#REF!</definedName>
    <definedName name="MISTIL">#REF!</definedName>
    <definedName name="MIX.B" localSheetId="9">#REF!</definedName>
    <definedName name="MIX.B" localSheetId="12">#REF!</definedName>
    <definedName name="MIX.B" localSheetId="13">#REF!</definedName>
    <definedName name="MIX.B">#REF!</definedName>
    <definedName name="Mix.T" localSheetId="9">#REF!</definedName>
    <definedName name="Mix.T" localSheetId="12">#REF!</definedName>
    <definedName name="Mix.T" localSheetId="13">#REF!</definedName>
    <definedName name="Mix.T">#REF!</definedName>
    <definedName name="MIXER" localSheetId="9">#REF!</definedName>
    <definedName name="MIXER" localSheetId="12">#REF!</definedName>
    <definedName name="MIXER" localSheetId="14">#REF!</definedName>
    <definedName name="MIXER" localSheetId="11">#REF!</definedName>
    <definedName name="MIXER" localSheetId="10">#REF!</definedName>
    <definedName name="MIXER" localSheetId="7">#REF!</definedName>
    <definedName name="MIXER" localSheetId="8">#REF!</definedName>
    <definedName name="MIXER" localSheetId="13">#REF!</definedName>
    <definedName name="Mixer">#REF!</definedName>
    <definedName name="mixer_1">#REF!</definedName>
    <definedName name="MIZUFV10K100" localSheetId="9">#REF!</definedName>
    <definedName name="MIZUFV10K100" localSheetId="12">#REF!</definedName>
    <definedName name="MIZUFV10K100" localSheetId="13">#REF!</definedName>
    <definedName name="MIZUFV10K100">#REF!</definedName>
    <definedName name="MIZUFV10K125" localSheetId="9">#REF!</definedName>
    <definedName name="MIZUFV10K125" localSheetId="12">#REF!</definedName>
    <definedName name="MIZUFV10K125" localSheetId="13">#REF!</definedName>
    <definedName name="MIZUFV10K125">#REF!</definedName>
    <definedName name="MIZUFV10K150" localSheetId="9">#REF!</definedName>
    <definedName name="MIZUFV10K150" localSheetId="12">#REF!</definedName>
    <definedName name="MIZUFV10K150" localSheetId="13">#REF!</definedName>
    <definedName name="MIZUFV10K150">#REF!</definedName>
    <definedName name="MIZUFV10K200" localSheetId="9">#REF!</definedName>
    <definedName name="MIZUFV10K200" localSheetId="12">#REF!</definedName>
    <definedName name="MIZUFV10K200" localSheetId="13">#REF!</definedName>
    <definedName name="MIZUFV10K200">#REF!</definedName>
    <definedName name="MIZUFV10K250" localSheetId="9">#REF!</definedName>
    <definedName name="MIZUFV10K250" localSheetId="12">#REF!</definedName>
    <definedName name="MIZUFV10K250" localSheetId="13">#REF!</definedName>
    <definedName name="MIZUFV10K250">#REF!</definedName>
    <definedName name="MIZUFV10K300" localSheetId="9">#REF!</definedName>
    <definedName name="MIZUFV10K300" localSheetId="12">#REF!</definedName>
    <definedName name="MIZUFV10K300" localSheetId="13">#REF!</definedName>
    <definedName name="MIZUFV10K300">#REF!</definedName>
    <definedName name="MIZUFV10K40" localSheetId="9">#REF!</definedName>
    <definedName name="MIZUFV10K40" localSheetId="12">#REF!</definedName>
    <definedName name="MIZUFV10K40" localSheetId="13">#REF!</definedName>
    <definedName name="MIZUFV10K40">#REF!</definedName>
    <definedName name="MIZUFV10K50" localSheetId="9">#REF!</definedName>
    <definedName name="MIZUFV10K50" localSheetId="12">#REF!</definedName>
    <definedName name="MIZUFV10K50" localSheetId="13">#REF!</definedName>
    <definedName name="MIZUFV10K50">#REF!</definedName>
    <definedName name="MIZUFV10K65" localSheetId="9">#REF!</definedName>
    <definedName name="MIZUFV10K65" localSheetId="12">#REF!</definedName>
    <definedName name="MIZUFV10K65" localSheetId="13">#REF!</definedName>
    <definedName name="MIZUFV10K65">#REF!</definedName>
    <definedName name="MIZUFV10K80" localSheetId="9">#REF!</definedName>
    <definedName name="MIZUFV10K80" localSheetId="12">#REF!</definedName>
    <definedName name="MIZUFV10K80" localSheetId="13">#REF!</definedName>
    <definedName name="MIZUFV10K80">#REF!</definedName>
    <definedName name="MJ" localSheetId="9">#REF!</definedName>
    <definedName name="MJ" localSheetId="12">#REF!</definedName>
    <definedName name="MJ" localSheetId="14">#REF!</definedName>
    <definedName name="MJ" localSheetId="11">#REF!</definedName>
    <definedName name="MJ" localSheetId="10">#REF!</definedName>
    <definedName name="MJ" localSheetId="7">#REF!</definedName>
    <definedName name="MJ" localSheetId="8">#REF!</definedName>
    <definedName name="MJ" localSheetId="13">#REF!</definedName>
    <definedName name="MJ">#REF!</definedName>
    <definedName name="mjasa" localSheetId="9">#REF!</definedName>
    <definedName name="mjasa" localSheetId="12">#REF!</definedName>
    <definedName name="mjasa" localSheetId="13">#REF!</definedName>
    <definedName name="mjasa">#REF!</definedName>
    <definedName name="mjkkk" localSheetId="9">#REF!</definedName>
    <definedName name="mjkkk" localSheetId="12">#REF!</definedName>
    <definedName name="mjkkk" localSheetId="13">#REF!</definedName>
    <definedName name="mjkkk">#REF!</definedName>
    <definedName name="mk" localSheetId="9">#REF!</definedName>
    <definedName name="mk" localSheetId="12">#REF!</definedName>
    <definedName name="mk" localSheetId="13">#REF!</definedName>
    <definedName name="mk">#REF!</definedName>
    <definedName name="MKC.01">#REF!</definedName>
    <definedName name="MKC.01B">#REF!</definedName>
    <definedName name="MKC.01G">#REF!</definedName>
    <definedName name="MKC.02">#REF!</definedName>
    <definedName name="MKC.02B">#REF!</definedName>
    <definedName name="MKC.02G">#REF!</definedName>
    <definedName name="MKC.03" localSheetId="9">#REF!</definedName>
    <definedName name="MKC.03" localSheetId="12">#REF!</definedName>
    <definedName name="MKC.03" localSheetId="13">#REF!</definedName>
    <definedName name="MKC.03">#REF!</definedName>
    <definedName name="MKC.03B">#REF!</definedName>
    <definedName name="MKC.03G">#REF!</definedName>
    <definedName name="MKC.04" localSheetId="9">#REF!</definedName>
    <definedName name="MKC.04" localSheetId="12">#REF!</definedName>
    <definedName name="MKC.04" localSheetId="13">#REF!</definedName>
    <definedName name="MKC.04">#REF!</definedName>
    <definedName name="MKC.04B">#REF!</definedName>
    <definedName name="MKC.04G">#REF!</definedName>
    <definedName name="MKC.05">#REF!</definedName>
    <definedName name="MKC.05B">#REF!</definedName>
    <definedName name="MKC.05G">#REF!</definedName>
    <definedName name="MKC.06">#REF!</definedName>
    <definedName name="MKC.06B">#REF!</definedName>
    <definedName name="MKC.06G">#REF!</definedName>
    <definedName name="MKC.07">#REF!</definedName>
    <definedName name="MKC.07B">#REF!</definedName>
    <definedName name="MKC.07G">#REF!</definedName>
    <definedName name="MKC.08">#REF!</definedName>
    <definedName name="MKC.08B">#REF!</definedName>
    <definedName name="MKC.08G">#REF!</definedName>
    <definedName name="MKC.09">#REF!</definedName>
    <definedName name="MKC.09B">#REF!</definedName>
    <definedName name="MKC.09G">#REF!</definedName>
    <definedName name="MKC.10">#REF!</definedName>
    <definedName name="MKC.10B">#REF!</definedName>
    <definedName name="MKC.10G">#REF!</definedName>
    <definedName name="MKC.11">#REF!</definedName>
    <definedName name="MKC.11B">#REF!</definedName>
    <definedName name="MKC.11G">#REF!</definedName>
    <definedName name="MKC.12">#REF!</definedName>
    <definedName name="MKC.12B">#REF!</definedName>
    <definedName name="MKC.12G">#REF!</definedName>
    <definedName name="MKC.13">#REF!</definedName>
    <definedName name="MKC.13B">#REF!</definedName>
    <definedName name="MKC.13G">#REF!</definedName>
    <definedName name="MKC.14">#REF!</definedName>
    <definedName name="MKC.14B">#REF!</definedName>
    <definedName name="MKC.14G">#REF!</definedName>
    <definedName name="MKC.15">#REF!</definedName>
    <definedName name="MKC.15B">#REF!</definedName>
    <definedName name="MKC.15G">#REF!</definedName>
    <definedName name="MKC.16">#REF!</definedName>
    <definedName name="MKC.16B">#REF!</definedName>
    <definedName name="MKC.16G">#REF!</definedName>
    <definedName name="MKY.01">#REF!</definedName>
    <definedName name="MKY.01B">#REF!</definedName>
    <definedName name="MKY.01G">#REF!</definedName>
    <definedName name="MKY.02">#REF!</definedName>
    <definedName name="MKY.02B">#REF!</definedName>
    <definedName name="MKY.02G">#REF!</definedName>
    <definedName name="MKY.03">#REF!</definedName>
    <definedName name="MKY.03B">#REF!</definedName>
    <definedName name="MKY.03G">#REF!</definedName>
    <definedName name="MKY.04">#REF!</definedName>
    <definedName name="MKY.04B">#REF!</definedName>
    <definedName name="MKY.04G">#REF!</definedName>
    <definedName name="MKY.05" localSheetId="9">#REF!</definedName>
    <definedName name="MKY.05" localSheetId="12">#REF!</definedName>
    <definedName name="MKY.05" localSheetId="13">#REF!</definedName>
    <definedName name="MKY.05">#REF!</definedName>
    <definedName name="MKY.05B" localSheetId="9">#REF!</definedName>
    <definedName name="MKY.05B" localSheetId="12">#REF!</definedName>
    <definedName name="MKY.05B" localSheetId="13">#REF!</definedName>
    <definedName name="MKY.05B">#REF!</definedName>
    <definedName name="MKY.05G" localSheetId="9">#REF!</definedName>
    <definedName name="MKY.05G" localSheetId="12">#REF!</definedName>
    <definedName name="MKY.05G" localSheetId="13">#REF!</definedName>
    <definedName name="MKY.05G">#REF!</definedName>
    <definedName name="MKY.06" localSheetId="9">#REF!</definedName>
    <definedName name="MKY.06" localSheetId="12">#REF!</definedName>
    <definedName name="MKY.06" localSheetId="13">#REF!</definedName>
    <definedName name="MKY.06">#REF!</definedName>
    <definedName name="MKY.06B" localSheetId="9">#REF!</definedName>
    <definedName name="MKY.06B" localSheetId="12">#REF!</definedName>
    <definedName name="MKY.06B" localSheetId="13">#REF!</definedName>
    <definedName name="MKY.06B">#REF!</definedName>
    <definedName name="MKY.06G" localSheetId="9">#REF!</definedName>
    <definedName name="MKY.06G" localSheetId="12">#REF!</definedName>
    <definedName name="MKY.06G" localSheetId="13">#REF!</definedName>
    <definedName name="MKY.06G">#REF!</definedName>
    <definedName name="MKY.07">#REF!</definedName>
    <definedName name="MKY.07B">#REF!</definedName>
    <definedName name="MKY.07G">#REF!</definedName>
    <definedName name="MKY.08">#REF!</definedName>
    <definedName name="MKY.08B">#REF!</definedName>
    <definedName name="MKY.08G">#REF!</definedName>
    <definedName name="MKY.09">#REF!</definedName>
    <definedName name="MKY.09B">#REF!</definedName>
    <definedName name="MKY.09G">#REF!</definedName>
    <definedName name="MKY.10">#REF!</definedName>
    <definedName name="MKY.10B">#REF!</definedName>
    <definedName name="MKY.10G">#REF!</definedName>
    <definedName name="MKY.11">#REF!</definedName>
    <definedName name="MKY.11B">#REF!</definedName>
    <definedName name="MKY.11G">#REF!</definedName>
    <definedName name="MKY.12" localSheetId="9">#REF!</definedName>
    <definedName name="MKY.12" localSheetId="12">#REF!</definedName>
    <definedName name="MKY.12" localSheetId="13">#REF!</definedName>
    <definedName name="MKY.12">#REF!</definedName>
    <definedName name="MKY.12B" localSheetId="9">#REF!</definedName>
    <definedName name="MKY.12B" localSheetId="12">#REF!</definedName>
    <definedName name="MKY.12B" localSheetId="13">#REF!</definedName>
    <definedName name="MKY.12B">#REF!</definedName>
    <definedName name="MKY.12G" localSheetId="9">#REF!</definedName>
    <definedName name="MKY.12G" localSheetId="12">#REF!</definedName>
    <definedName name="MKY.12G" localSheetId="13">#REF!</definedName>
    <definedName name="MKY.12G">#REF!</definedName>
    <definedName name="MKY.13">#REF!</definedName>
    <definedName name="MKY.13B">#REF!</definedName>
    <definedName name="MKY.13G">#REF!</definedName>
    <definedName name="MKY.14">#REF!</definedName>
    <definedName name="MKY.14B">#REF!</definedName>
    <definedName name="MKY.14G">#REF!</definedName>
    <definedName name="MKY.15" localSheetId="9">#REF!</definedName>
    <definedName name="MKY.15" localSheetId="12">#REF!</definedName>
    <definedName name="MKY.15" localSheetId="13">#REF!</definedName>
    <definedName name="MKY.15">#REF!</definedName>
    <definedName name="MKY.15B" localSheetId="9">#REF!</definedName>
    <definedName name="MKY.15B" localSheetId="12">#REF!</definedName>
    <definedName name="MKY.15B" localSheetId="13">#REF!</definedName>
    <definedName name="MKY.15B">#REF!</definedName>
    <definedName name="MKY.15G" localSheetId="9">#REF!</definedName>
    <definedName name="MKY.15G" localSheetId="12">#REF!</definedName>
    <definedName name="MKY.15G" localSheetId="13">#REF!</definedName>
    <definedName name="MKY.15G">#REF!</definedName>
    <definedName name="MKY.16" localSheetId="9">#REF!</definedName>
    <definedName name="MKY.16" localSheetId="12">#REF!</definedName>
    <definedName name="MKY.16" localSheetId="13">#REF!</definedName>
    <definedName name="MKY.16">#REF!</definedName>
    <definedName name="MKY.16B" localSheetId="9">#REF!</definedName>
    <definedName name="MKY.16B" localSheetId="12">#REF!</definedName>
    <definedName name="MKY.16B" localSheetId="13">#REF!</definedName>
    <definedName name="MKY.16B">#REF!</definedName>
    <definedName name="MKY.16G" localSheetId="9">#REF!</definedName>
    <definedName name="MKY.16G" localSheetId="12">#REF!</definedName>
    <definedName name="MKY.16G" localSheetId="13">#REF!</definedName>
    <definedName name="MKY.16G">#REF!</definedName>
    <definedName name="MKY.17" localSheetId="9">#REF!</definedName>
    <definedName name="MKY.17" localSheetId="12">#REF!</definedName>
    <definedName name="MKY.17" localSheetId="13">#REF!</definedName>
    <definedName name="MKY.17">#REF!</definedName>
    <definedName name="MKY.17B" localSheetId="9">#REF!</definedName>
    <definedName name="MKY.17B" localSheetId="12">#REF!</definedName>
    <definedName name="MKY.17B" localSheetId="13">#REF!</definedName>
    <definedName name="MKY.17B">#REF!</definedName>
    <definedName name="MKY.17G" localSheetId="9">#REF!</definedName>
    <definedName name="MKY.17G" localSheetId="12">#REF!</definedName>
    <definedName name="MKY.17G" localSheetId="13">#REF!</definedName>
    <definedName name="MKY.17G">#REF!</definedName>
    <definedName name="MKY.18" localSheetId="9">#REF!</definedName>
    <definedName name="MKY.18" localSheetId="12">#REF!</definedName>
    <definedName name="MKY.18" localSheetId="13">#REF!</definedName>
    <definedName name="MKY.18">#REF!</definedName>
    <definedName name="MKY.18B" localSheetId="9">#REF!</definedName>
    <definedName name="MKY.18B" localSheetId="12">#REF!</definedName>
    <definedName name="MKY.18B" localSheetId="13">#REF!</definedName>
    <definedName name="MKY.18B">#REF!</definedName>
    <definedName name="MKY.18G" localSheetId="9">#REF!</definedName>
    <definedName name="MKY.18G" localSheetId="12">#REF!</definedName>
    <definedName name="MKY.18G" localSheetId="13">#REF!</definedName>
    <definedName name="MKY.18G">#REF!</definedName>
    <definedName name="MKY.19" localSheetId="9">#REF!</definedName>
    <definedName name="MKY.19" localSheetId="12">#REF!</definedName>
    <definedName name="MKY.19" localSheetId="13">#REF!</definedName>
    <definedName name="MKY.19">#REF!</definedName>
    <definedName name="MKY.19B" localSheetId="9">#REF!</definedName>
    <definedName name="MKY.19B" localSheetId="12">#REF!</definedName>
    <definedName name="MKY.19B" localSheetId="13">#REF!</definedName>
    <definedName name="MKY.19B">#REF!</definedName>
    <definedName name="MKY.19G" localSheetId="9">#REF!</definedName>
    <definedName name="MKY.19G" localSheetId="12">#REF!</definedName>
    <definedName name="MKY.19G" localSheetId="13">#REF!</definedName>
    <definedName name="MKY.19G">#REF!</definedName>
    <definedName name="MKY.20" localSheetId="9">#REF!</definedName>
    <definedName name="MKY.20" localSheetId="12">#REF!</definedName>
    <definedName name="MKY.20" localSheetId="13">#REF!</definedName>
    <definedName name="MKY.20">#REF!</definedName>
    <definedName name="MKY.20B" localSheetId="9">#REF!</definedName>
    <definedName name="MKY.20B" localSheetId="12">#REF!</definedName>
    <definedName name="MKY.20B" localSheetId="13">#REF!</definedName>
    <definedName name="MKY.20B">#REF!</definedName>
    <definedName name="MKY.20G" localSheetId="9">#REF!</definedName>
    <definedName name="MKY.20G" localSheetId="12">#REF!</definedName>
    <definedName name="MKY.20G" localSheetId="13">#REF!</definedName>
    <definedName name="MKY.20G">#REF!</definedName>
    <definedName name="MKY.21">#REF!</definedName>
    <definedName name="MKY.21B">#REF!</definedName>
    <definedName name="MKY.21G">#REF!</definedName>
    <definedName name="MKY.22" localSheetId="9">#REF!</definedName>
    <definedName name="MKY.22" localSheetId="12">#REF!</definedName>
    <definedName name="MKY.22" localSheetId="13">#REF!</definedName>
    <definedName name="MKY.22">#REF!</definedName>
    <definedName name="MKY.22B" localSheetId="9">#REF!</definedName>
    <definedName name="MKY.22B" localSheetId="12">#REF!</definedName>
    <definedName name="MKY.22B" localSheetId="13">#REF!</definedName>
    <definedName name="MKY.22B">#REF!</definedName>
    <definedName name="MKY.22G" localSheetId="9">#REF!</definedName>
    <definedName name="MKY.22G" localSheetId="12">#REF!</definedName>
    <definedName name="MKY.22G" localSheetId="13">#REF!</definedName>
    <definedName name="MKY.22G">#REF!</definedName>
    <definedName name="ML">#REF!</definedName>
    <definedName name="MLBT103" localSheetId="9">#REF!</definedName>
    <definedName name="MLBT103" localSheetId="12">#REF!</definedName>
    <definedName name="MLBT103" localSheetId="13">#REF!</definedName>
    <definedName name="MLBT103">#REF!</definedName>
    <definedName name="MLBT128" localSheetId="9">#REF!</definedName>
    <definedName name="MLBT128" localSheetId="12">#REF!</definedName>
    <definedName name="MLBT128" localSheetId="13">#REF!</definedName>
    <definedName name="MLBT128">#REF!</definedName>
    <definedName name="MLBT13" localSheetId="9">#REF!</definedName>
    <definedName name="MLBT13" localSheetId="12">#REF!</definedName>
    <definedName name="MLBT13" localSheetId="13">#REF!</definedName>
    <definedName name="MLBT13">#REF!</definedName>
    <definedName name="MLBT153" localSheetId="9">#REF!</definedName>
    <definedName name="MLBT153" localSheetId="12">#REF!</definedName>
    <definedName name="MLBT153" localSheetId="13">#REF!</definedName>
    <definedName name="MLBT153">#REF!</definedName>
    <definedName name="MLBT16" localSheetId="9">#REF!</definedName>
    <definedName name="MLBT16" localSheetId="12">#REF!</definedName>
    <definedName name="MLBT16" localSheetId="13">#REF!</definedName>
    <definedName name="MLBT16">#REF!</definedName>
    <definedName name="MLBT19" localSheetId="9">#REF!</definedName>
    <definedName name="MLBT19" localSheetId="12">#REF!</definedName>
    <definedName name="MLBT19" localSheetId="13">#REF!</definedName>
    <definedName name="MLBT19">#REF!</definedName>
    <definedName name="MLBT22" localSheetId="9">#REF!</definedName>
    <definedName name="MLBT22" localSheetId="12">#REF!</definedName>
    <definedName name="MLBT22" localSheetId="13">#REF!</definedName>
    <definedName name="MLBT22">#REF!</definedName>
    <definedName name="MLBT25" localSheetId="9">#REF!</definedName>
    <definedName name="MLBT25" localSheetId="12">#REF!</definedName>
    <definedName name="MLBT25" localSheetId="13">#REF!</definedName>
    <definedName name="MLBT25">#REF!</definedName>
    <definedName name="MLBT28" localSheetId="9">#REF!</definedName>
    <definedName name="MLBT28" localSheetId="12">#REF!</definedName>
    <definedName name="MLBT28" localSheetId="13">#REF!</definedName>
    <definedName name="MLBT28">#REF!</definedName>
    <definedName name="MLBT31" localSheetId="9">#REF!</definedName>
    <definedName name="MLBT31" localSheetId="12">#REF!</definedName>
    <definedName name="MLBT31" localSheetId="13">#REF!</definedName>
    <definedName name="MLBT31">#REF!</definedName>
    <definedName name="MLBT34" localSheetId="9">#REF!</definedName>
    <definedName name="MLBT34" localSheetId="12">#REF!</definedName>
    <definedName name="MLBT34" localSheetId="13">#REF!</definedName>
    <definedName name="MLBT34">#REF!</definedName>
    <definedName name="MLBT41" localSheetId="9">#REF!</definedName>
    <definedName name="MLBT41" localSheetId="12">#REF!</definedName>
    <definedName name="MLBT41" localSheetId="13">#REF!</definedName>
    <definedName name="MLBT41">#REF!</definedName>
    <definedName name="MLBT53" localSheetId="9">#REF!</definedName>
    <definedName name="MLBT53" localSheetId="12">#REF!</definedName>
    <definedName name="MLBT53" localSheetId="13">#REF!</definedName>
    <definedName name="MLBT53">#REF!</definedName>
    <definedName name="MLBT6" localSheetId="9">#REF!</definedName>
    <definedName name="MLBT6" localSheetId="12">#REF!</definedName>
    <definedName name="MLBT6" localSheetId="13">#REF!</definedName>
    <definedName name="MLBT6">#REF!</definedName>
    <definedName name="MLBT66" localSheetId="9">#REF!</definedName>
    <definedName name="MLBT66" localSheetId="12">#REF!</definedName>
    <definedName name="MLBT66" localSheetId="13">#REF!</definedName>
    <definedName name="MLBT66">#REF!</definedName>
    <definedName name="MLBT78" localSheetId="9">#REF!</definedName>
    <definedName name="MLBT78" localSheetId="12">#REF!</definedName>
    <definedName name="MLBT78" localSheetId="13">#REF!</definedName>
    <definedName name="MLBT78">#REF!</definedName>
    <definedName name="MLBT9" localSheetId="9">#REF!</definedName>
    <definedName name="MLBT9" localSheetId="12">#REF!</definedName>
    <definedName name="MLBT9" localSheetId="13">#REF!</definedName>
    <definedName name="MLBT9">#REF!</definedName>
    <definedName name="MLBT91" localSheetId="9">#REF!</definedName>
    <definedName name="MLBT91" localSheetId="12">#REF!</definedName>
    <definedName name="MLBT91" localSheetId="13">#REF!</definedName>
    <definedName name="MLBT91">#REF!</definedName>
    <definedName name="MLBTL103" localSheetId="9">#REF!</definedName>
    <definedName name="MLBTL103" localSheetId="12">#REF!</definedName>
    <definedName name="MLBTL103" localSheetId="13">#REF!</definedName>
    <definedName name="MLBTL103">#REF!</definedName>
    <definedName name="MLBTL128" localSheetId="9">#REF!</definedName>
    <definedName name="MLBTL128" localSheetId="12">#REF!</definedName>
    <definedName name="MLBTL128" localSheetId="13">#REF!</definedName>
    <definedName name="MLBTL128">#REF!</definedName>
    <definedName name="MLBTL13" localSheetId="9">#REF!</definedName>
    <definedName name="MLBTL13" localSheetId="12">#REF!</definedName>
    <definedName name="MLBTL13" localSheetId="13">#REF!</definedName>
    <definedName name="MLBTL13">#REF!</definedName>
    <definedName name="MLBTL153" localSheetId="9">#REF!</definedName>
    <definedName name="MLBTL153" localSheetId="12">#REF!</definedName>
    <definedName name="MLBTL153" localSheetId="13">#REF!</definedName>
    <definedName name="MLBTL153">#REF!</definedName>
    <definedName name="MLBTL16" localSheetId="9">#REF!</definedName>
    <definedName name="MLBTL16" localSheetId="12">#REF!</definedName>
    <definedName name="MLBTL16" localSheetId="13">#REF!</definedName>
    <definedName name="MLBTL16">#REF!</definedName>
    <definedName name="MLBTL19" localSheetId="9">#REF!</definedName>
    <definedName name="MLBTL19" localSheetId="12">#REF!</definedName>
    <definedName name="MLBTL19" localSheetId="13">#REF!</definedName>
    <definedName name="MLBTL19">#REF!</definedName>
    <definedName name="MLBTL22" localSheetId="9">#REF!</definedName>
    <definedName name="MLBTL22" localSheetId="12">#REF!</definedName>
    <definedName name="MLBTL22" localSheetId="13">#REF!</definedName>
    <definedName name="MLBTL22">#REF!</definedName>
    <definedName name="MLBTL25" localSheetId="9">#REF!</definedName>
    <definedName name="MLBTL25" localSheetId="12">#REF!</definedName>
    <definedName name="MLBTL25" localSheetId="13">#REF!</definedName>
    <definedName name="MLBTL25">#REF!</definedName>
    <definedName name="MLBTL28" localSheetId="9">#REF!</definedName>
    <definedName name="MLBTL28" localSheetId="12">#REF!</definedName>
    <definedName name="MLBTL28" localSheetId="13">#REF!</definedName>
    <definedName name="MLBTL28">#REF!</definedName>
    <definedName name="MLBTL31" localSheetId="9">#REF!</definedName>
    <definedName name="MLBTL31" localSheetId="12">#REF!</definedName>
    <definedName name="MLBTL31" localSheetId="13">#REF!</definedName>
    <definedName name="MLBTL31">#REF!</definedName>
    <definedName name="MLBTL34" localSheetId="9">#REF!</definedName>
    <definedName name="MLBTL34" localSheetId="12">#REF!</definedName>
    <definedName name="MLBTL34" localSheetId="13">#REF!</definedName>
    <definedName name="MLBTL34">#REF!</definedName>
    <definedName name="MLBTL41" localSheetId="9">#REF!</definedName>
    <definedName name="MLBTL41" localSheetId="12">#REF!</definedName>
    <definedName name="MLBTL41" localSheetId="13">#REF!</definedName>
    <definedName name="MLBTL41">#REF!</definedName>
    <definedName name="MLBTL53" localSheetId="9">#REF!</definedName>
    <definedName name="MLBTL53" localSheetId="12">#REF!</definedName>
    <definedName name="MLBTL53" localSheetId="13">#REF!</definedName>
    <definedName name="MLBTL53">#REF!</definedName>
    <definedName name="MLBTL6" localSheetId="9">#REF!</definedName>
    <definedName name="MLBTL6" localSheetId="12">#REF!</definedName>
    <definedName name="MLBTL6" localSheetId="13">#REF!</definedName>
    <definedName name="MLBTL6">#REF!</definedName>
    <definedName name="MLBTL66" localSheetId="9">#REF!</definedName>
    <definedName name="MLBTL66" localSheetId="12">#REF!</definedName>
    <definedName name="MLBTL66" localSheetId="13">#REF!</definedName>
    <definedName name="MLBTL66">#REF!</definedName>
    <definedName name="MLBTL78" localSheetId="9">#REF!</definedName>
    <definedName name="MLBTL78" localSheetId="12">#REF!</definedName>
    <definedName name="MLBTL78" localSheetId="13">#REF!</definedName>
    <definedName name="MLBTL78">#REF!</definedName>
    <definedName name="MLBTL91" localSheetId="9">#REF!</definedName>
    <definedName name="MLBTL91" localSheetId="12">#REF!</definedName>
    <definedName name="MLBTL91" localSheetId="13">#REF!</definedName>
    <definedName name="MLBTL91">#REF!</definedName>
    <definedName name="MLEFT" localSheetId="9">#REF!</definedName>
    <definedName name="MLEFT" localSheetId="12">#REF!</definedName>
    <definedName name="MLEFT" localSheetId="14">#REF!</definedName>
    <definedName name="MLEFT" localSheetId="11">#REF!</definedName>
    <definedName name="MLEFT" localSheetId="10">#REF!</definedName>
    <definedName name="MLEFT" localSheetId="7">#REF!</definedName>
    <definedName name="MLEFT" localSheetId="8">#REF!</definedName>
    <definedName name="MLEFT" localSheetId="13">#REF!</definedName>
    <definedName name="MLEFT">#REF!</definedName>
    <definedName name="mlex.w" localSheetId="9">#REF!</definedName>
    <definedName name="mlex.w" localSheetId="12">#REF!</definedName>
    <definedName name="mlex.w" localSheetId="13">#REF!</definedName>
    <definedName name="mlex.w">#REF!</definedName>
    <definedName name="MLJBTL9" localSheetId="9">#REF!</definedName>
    <definedName name="MLJBTL9" localSheetId="12">#REF!</definedName>
    <definedName name="MLJBTL9" localSheetId="13">#REF!</definedName>
    <definedName name="MLJBTL9">#REF!</definedName>
    <definedName name="MLL.01">#REF!</definedName>
    <definedName name="MLL.01B">#REF!</definedName>
    <definedName name="MLL.01G">#REF!</definedName>
    <definedName name="MLL.02" localSheetId="9">#REF!</definedName>
    <definedName name="MLL.02" localSheetId="12">#REF!</definedName>
    <definedName name="MLL.02" localSheetId="13">#REF!</definedName>
    <definedName name="MLL.02">#REF!</definedName>
    <definedName name="MLL.02B" localSheetId="9">#REF!</definedName>
    <definedName name="MLL.02B" localSheetId="12">#REF!</definedName>
    <definedName name="MLL.02B" localSheetId="13">#REF!</definedName>
    <definedName name="MLL.02B">#REF!</definedName>
    <definedName name="MLL.02G" localSheetId="9">#REF!</definedName>
    <definedName name="MLL.02G" localSheetId="12">#REF!</definedName>
    <definedName name="MLL.02G" localSheetId="13">#REF!</definedName>
    <definedName name="MLL.02G">#REF!</definedName>
    <definedName name="MLL.03">#REF!</definedName>
    <definedName name="MLL.03B">#REF!</definedName>
    <definedName name="MLL.03G">#REF!</definedName>
    <definedName name="MLL.04">#REF!</definedName>
    <definedName name="MLL.04B">#REF!</definedName>
    <definedName name="MLL.04G">#REF!</definedName>
    <definedName name="MLL.05">#REF!</definedName>
    <definedName name="MLL.05B">#REF!</definedName>
    <definedName name="MLL.05G">#REF!</definedName>
    <definedName name="MLL.06">#REF!</definedName>
    <definedName name="MLL.06B">#REF!</definedName>
    <definedName name="MLL.06G">#REF!</definedName>
    <definedName name="MLL.07" localSheetId="9">#REF!</definedName>
    <definedName name="MLL.07" localSheetId="12">#REF!</definedName>
    <definedName name="MLL.07" localSheetId="13">#REF!</definedName>
    <definedName name="MLL.07">#REF!</definedName>
    <definedName name="MLL.07B" localSheetId="9">#REF!</definedName>
    <definedName name="MLL.07B" localSheetId="12">#REF!</definedName>
    <definedName name="MLL.07B" localSheetId="13">#REF!</definedName>
    <definedName name="MLL.07B">#REF!</definedName>
    <definedName name="MLL.07G" localSheetId="9">#REF!</definedName>
    <definedName name="MLL.07G" localSheetId="12">#REF!</definedName>
    <definedName name="MLL.07G" localSheetId="13">#REF!</definedName>
    <definedName name="MLL.07G">#REF!</definedName>
    <definedName name="MLL.08">#REF!</definedName>
    <definedName name="MLL.08B">#REF!</definedName>
    <definedName name="MLL.08G">#REF!</definedName>
    <definedName name="MLL.09" localSheetId="9">#REF!</definedName>
    <definedName name="MLL.09" localSheetId="12">#REF!</definedName>
    <definedName name="MLL.09" localSheetId="13">#REF!</definedName>
    <definedName name="MLL.09">#REF!</definedName>
    <definedName name="MLL.09B">#REF!</definedName>
    <definedName name="MLL.09G">#REF!</definedName>
    <definedName name="MLL.10">#REF!</definedName>
    <definedName name="MLL.10B">#REF!</definedName>
    <definedName name="MLL.10G">#REF!</definedName>
    <definedName name="MLL.11">#REF!</definedName>
    <definedName name="MLL.11B">#REF!</definedName>
    <definedName name="MLL.11G">#REF!</definedName>
    <definedName name="MLL.12">#REF!</definedName>
    <definedName name="MLL.12B">#REF!</definedName>
    <definedName name="MLL.12G">#REF!</definedName>
    <definedName name="MLL.13">#REF!</definedName>
    <definedName name="MLL.13B">#REF!</definedName>
    <definedName name="MLL.13G">#REF!</definedName>
    <definedName name="MLL.14">#REF!</definedName>
    <definedName name="MLL.14B">#REF!</definedName>
    <definedName name="MLL.14G">#REF!</definedName>
    <definedName name="MLL.15">#REF!</definedName>
    <definedName name="MLL.15B">#REF!</definedName>
    <definedName name="MLL.15G">#REF!</definedName>
    <definedName name="MLL.16">#REF!</definedName>
    <definedName name="MLL.16B">#REF!</definedName>
    <definedName name="MLL.16G">#REF!</definedName>
    <definedName name="MLL.17">#REF!</definedName>
    <definedName name="MLL.17B">#REF!</definedName>
    <definedName name="MLL.17G">#REF!</definedName>
    <definedName name="MLL.18">#REF!</definedName>
    <definedName name="MLL.18B">#REF!</definedName>
    <definedName name="MLL.18G">#REF!</definedName>
    <definedName name="MLL.19">#REF!</definedName>
    <definedName name="MLL.19B">#REF!</definedName>
    <definedName name="MLL.19G">#REF!</definedName>
    <definedName name="MLL.20">#REF!</definedName>
    <definedName name="MLL.20B">#REF!</definedName>
    <definedName name="MLL.20G">#REF!</definedName>
    <definedName name="MLL.21">#REF!</definedName>
    <definedName name="MLL.21B">#REF!</definedName>
    <definedName name="MLL.21G">#REF!</definedName>
    <definedName name="MLL.22">#REF!</definedName>
    <definedName name="MLL.22B">#REF!</definedName>
    <definedName name="MLL.22G">#REF!</definedName>
    <definedName name="MLL.23">#REF!</definedName>
    <definedName name="MLL.23B">#REF!</definedName>
    <definedName name="MLL.23G">#REF!</definedName>
    <definedName name="MLL.24">#REF!</definedName>
    <definedName name="MLL.24B">#REF!</definedName>
    <definedName name="MLL.24G">#REF!</definedName>
    <definedName name="MLL.25">#REF!</definedName>
    <definedName name="MLL.25B">#REF!</definedName>
    <definedName name="MLL.25G">#REF!</definedName>
    <definedName name="MLL.26">#REF!</definedName>
    <definedName name="MLL.26B">#REF!</definedName>
    <definedName name="MLL.26G">#REF!</definedName>
    <definedName name="MLL.27">#REF!</definedName>
    <definedName name="MLL.27B">#REF!</definedName>
    <definedName name="MLL.27G">#REF!</definedName>
    <definedName name="MLL.28">#REF!</definedName>
    <definedName name="MLL.28B">#REF!</definedName>
    <definedName name="MLL.28G">#REF!</definedName>
    <definedName name="MLL.29" localSheetId="9">#REF!</definedName>
    <definedName name="MLL.29" localSheetId="12">#REF!</definedName>
    <definedName name="MLL.29" localSheetId="13">#REF!</definedName>
    <definedName name="MLL.29">#REF!</definedName>
    <definedName name="MLL.29B" localSheetId="9">#REF!</definedName>
    <definedName name="MLL.29B" localSheetId="12">#REF!</definedName>
    <definedName name="MLL.29B" localSheetId="13">#REF!</definedName>
    <definedName name="MLL.29B">#REF!</definedName>
    <definedName name="MLL.29G" localSheetId="9">#REF!</definedName>
    <definedName name="MLL.29G" localSheetId="12">#REF!</definedName>
    <definedName name="MLL.29G" localSheetId="13">#REF!</definedName>
    <definedName name="MLL.29G">#REF!</definedName>
    <definedName name="MLL.30" localSheetId="9">#REF!</definedName>
    <definedName name="MLL.30" localSheetId="12">#REF!</definedName>
    <definedName name="MLL.30" localSheetId="13">#REF!</definedName>
    <definedName name="MLL.30">#REF!</definedName>
    <definedName name="MLL.30B" localSheetId="9">#REF!</definedName>
    <definedName name="MLL.30B" localSheetId="12">#REF!</definedName>
    <definedName name="MLL.30B" localSheetId="13">#REF!</definedName>
    <definedName name="MLL.30B">#REF!</definedName>
    <definedName name="MLL.30G" localSheetId="9">#REF!</definedName>
    <definedName name="MLL.30G" localSheetId="12">#REF!</definedName>
    <definedName name="MLL.30G" localSheetId="13">#REF!</definedName>
    <definedName name="MLL.30G">#REF!</definedName>
    <definedName name="MLL.31" localSheetId="9">#REF!</definedName>
    <definedName name="MLL.31" localSheetId="12">#REF!</definedName>
    <definedName name="MLL.31" localSheetId="13">#REF!</definedName>
    <definedName name="MLL.31">#REF!</definedName>
    <definedName name="MLL.31B" localSheetId="9">#REF!</definedName>
    <definedName name="MLL.31B" localSheetId="12">#REF!</definedName>
    <definedName name="MLL.31B" localSheetId="13">#REF!</definedName>
    <definedName name="MLL.31B">#REF!</definedName>
    <definedName name="MLL.31G" localSheetId="9">#REF!</definedName>
    <definedName name="MLL.31G" localSheetId="12">#REF!</definedName>
    <definedName name="MLL.31G" localSheetId="13">#REF!</definedName>
    <definedName name="MLL.31G">#REF!</definedName>
    <definedName name="MLL.32" localSheetId="9">#REF!</definedName>
    <definedName name="MLL.32" localSheetId="12">#REF!</definedName>
    <definedName name="MLL.32" localSheetId="13">#REF!</definedName>
    <definedName name="MLL.32">#REF!</definedName>
    <definedName name="MLL.32B" localSheetId="9">#REF!</definedName>
    <definedName name="MLL.32B" localSheetId="12">#REF!</definedName>
    <definedName name="MLL.32B" localSheetId="13">#REF!</definedName>
    <definedName name="MLL.32B">#REF!</definedName>
    <definedName name="MLL.32G" localSheetId="9">#REF!</definedName>
    <definedName name="MLL.32G" localSheetId="12">#REF!</definedName>
    <definedName name="MLL.32G" localSheetId="13">#REF!</definedName>
    <definedName name="MLL.32G">#REF!</definedName>
    <definedName name="MLL.33" localSheetId="9">#REF!</definedName>
    <definedName name="MLL.33" localSheetId="12">#REF!</definedName>
    <definedName name="MLL.33" localSheetId="13">#REF!</definedName>
    <definedName name="MLL.33">#REF!</definedName>
    <definedName name="MLL.33B" localSheetId="9">#REF!</definedName>
    <definedName name="MLL.33B" localSheetId="12">#REF!</definedName>
    <definedName name="MLL.33B" localSheetId="13">#REF!</definedName>
    <definedName name="MLL.33B">#REF!</definedName>
    <definedName name="MLL.33G" localSheetId="9">#REF!</definedName>
    <definedName name="MLL.33G" localSheetId="12">#REF!</definedName>
    <definedName name="MLL.33G" localSheetId="13">#REF!</definedName>
    <definedName name="MLL.33G">#REF!</definedName>
    <definedName name="MLL.34" localSheetId="9">#REF!</definedName>
    <definedName name="MLL.34" localSheetId="12">#REF!</definedName>
    <definedName name="MLL.34" localSheetId="13">#REF!</definedName>
    <definedName name="MLL.34">#REF!</definedName>
    <definedName name="MLL.34B" localSheetId="9">#REF!</definedName>
    <definedName name="MLL.34B" localSheetId="12">#REF!</definedName>
    <definedName name="MLL.34B" localSheetId="13">#REF!</definedName>
    <definedName name="MLL.34B">#REF!</definedName>
    <definedName name="MLL.34G" localSheetId="9">#REF!</definedName>
    <definedName name="MLL.34G" localSheetId="12">#REF!</definedName>
    <definedName name="MLL.34G" localSheetId="13">#REF!</definedName>
    <definedName name="MLL.34G">#REF!</definedName>
    <definedName name="MLL.35" localSheetId="9">#REF!</definedName>
    <definedName name="MLL.35" localSheetId="12">#REF!</definedName>
    <definedName name="MLL.35" localSheetId="13">#REF!</definedName>
    <definedName name="MLL.35">#REF!</definedName>
    <definedName name="MLL.35B" localSheetId="9">#REF!</definedName>
    <definedName name="MLL.35B" localSheetId="12">#REF!</definedName>
    <definedName name="MLL.35B" localSheetId="13">#REF!</definedName>
    <definedName name="MLL.35B">#REF!</definedName>
    <definedName name="MLL.35G" localSheetId="9">#REF!</definedName>
    <definedName name="MLL.35G" localSheetId="12">#REF!</definedName>
    <definedName name="MLL.35G" localSheetId="13">#REF!</definedName>
    <definedName name="MLL.35G">#REF!</definedName>
    <definedName name="MLL.36" localSheetId="9">#REF!</definedName>
    <definedName name="MLL.36" localSheetId="12">#REF!</definedName>
    <definedName name="MLL.36" localSheetId="13">#REF!</definedName>
    <definedName name="MLL.36">#REF!</definedName>
    <definedName name="MLL.36B" localSheetId="9">#REF!</definedName>
    <definedName name="MLL.36B" localSheetId="12">#REF!</definedName>
    <definedName name="MLL.36B" localSheetId="13">#REF!</definedName>
    <definedName name="MLL.36B">#REF!</definedName>
    <definedName name="MLL.36G" localSheetId="9">#REF!</definedName>
    <definedName name="MLL.36G" localSheetId="12">#REF!</definedName>
    <definedName name="MLL.36G" localSheetId="13">#REF!</definedName>
    <definedName name="MLL.36G">#REF!</definedName>
    <definedName name="MLL.37">#REF!</definedName>
    <definedName name="MLL.37B">#REF!</definedName>
    <definedName name="MLL.37G">#REF!</definedName>
    <definedName name="MLL.38">#REF!</definedName>
    <definedName name="MLL.38B">#REF!</definedName>
    <definedName name="MLL.38G">#REF!</definedName>
    <definedName name="MLL.39">#REF!</definedName>
    <definedName name="MLL.39B">#REF!</definedName>
    <definedName name="MLL.39G">#REF!</definedName>
    <definedName name="MLL.40">#REF!</definedName>
    <definedName name="MLL.40B">#REF!</definedName>
    <definedName name="MLL.40G">#REF!</definedName>
    <definedName name="MLL.41">#REF!</definedName>
    <definedName name="MLL.41B">#REF!</definedName>
    <definedName name="MLL.41G">#REF!</definedName>
    <definedName name="MLL.42">#REF!</definedName>
    <definedName name="MLL.42B">#REF!</definedName>
    <definedName name="MLL.42G">#REF!</definedName>
    <definedName name="MLL.43">#REF!</definedName>
    <definedName name="MLL.43B">#REF!</definedName>
    <definedName name="MLL.43G">#REF!</definedName>
    <definedName name="MLL.44">#REF!</definedName>
    <definedName name="MLL.44B">#REF!</definedName>
    <definedName name="MLL.44G">#REF!</definedName>
    <definedName name="MLL.45">#REF!</definedName>
    <definedName name="MLL.45B">#REF!</definedName>
    <definedName name="MLL.45G">#REF!</definedName>
    <definedName name="MLL.46">#REF!</definedName>
    <definedName name="MLL.46B">#REF!</definedName>
    <definedName name="MLL.46G">#REF!</definedName>
    <definedName name="MLL.47">#REF!</definedName>
    <definedName name="MLL.47B">#REF!</definedName>
    <definedName name="MLL.47G">#REF!</definedName>
    <definedName name="MLL.48">#REF!</definedName>
    <definedName name="MLL.48B">#REF!</definedName>
    <definedName name="MLL.48G">#REF!</definedName>
    <definedName name="MLL.49">#REF!</definedName>
    <definedName name="MLL.49B">#REF!</definedName>
    <definedName name="MLL.49G">#REF!</definedName>
    <definedName name="MLL.50">#REF!</definedName>
    <definedName name="MLL.50B">#REF!</definedName>
    <definedName name="MLL.50G">#REF!</definedName>
    <definedName name="MLL.51">#REF!</definedName>
    <definedName name="MLL.51B">#REF!</definedName>
    <definedName name="MLL.51G">#REF!</definedName>
    <definedName name="MLL.52">#REF!</definedName>
    <definedName name="MLL.52B">#REF!</definedName>
    <definedName name="MLL.52G">#REF!</definedName>
    <definedName name="MLL.53">#REF!</definedName>
    <definedName name="MLL.53B">#REF!</definedName>
    <definedName name="MLL.53G">#REF!</definedName>
    <definedName name="MLL.54">#REF!</definedName>
    <definedName name="MLL.54B">#REF!</definedName>
    <definedName name="MLL.54G">#REF!</definedName>
    <definedName name="Mlmik">#REF!</definedName>
    <definedName name="MLRL13" localSheetId="9">#REF!</definedName>
    <definedName name="MLRL13" localSheetId="12">#REF!</definedName>
    <definedName name="MLRL13" localSheetId="13">#REF!</definedName>
    <definedName name="MLRL13">#REF!</definedName>
    <definedName name="MLRL16" localSheetId="9">#REF!</definedName>
    <definedName name="MLRL16" localSheetId="12">#REF!</definedName>
    <definedName name="MLRL16" localSheetId="13">#REF!</definedName>
    <definedName name="MLRL16">#REF!</definedName>
    <definedName name="MLRL19" localSheetId="9">#REF!</definedName>
    <definedName name="MLRL19" localSheetId="12">#REF!</definedName>
    <definedName name="MLRL19" localSheetId="13">#REF!</definedName>
    <definedName name="MLRL19">#REF!</definedName>
    <definedName name="MLRL6" localSheetId="9">#REF!</definedName>
    <definedName name="MLRL6" localSheetId="12">#REF!</definedName>
    <definedName name="MLRL6" localSheetId="13">#REF!</definedName>
    <definedName name="MLRL6">#REF!</definedName>
    <definedName name="MLRL9" localSheetId="9">#REF!</definedName>
    <definedName name="MLRL9" localSheetId="12">#REF!</definedName>
    <definedName name="MLRL9" localSheetId="13">#REF!</definedName>
    <definedName name="MLRL9">#REF!</definedName>
    <definedName name="mls">#REF!</definedName>
    <definedName name="MLT.01">#REF!</definedName>
    <definedName name="MLT.01B">#REF!</definedName>
    <definedName name="MLT.01G">#REF!</definedName>
    <definedName name="MLT.02">#REF!</definedName>
    <definedName name="MLT.02B">#REF!</definedName>
    <definedName name="MLT.02G">#REF!</definedName>
    <definedName name="MLT.03">#REF!</definedName>
    <definedName name="MLT.03B">#REF!</definedName>
    <definedName name="MLT.03G">#REF!</definedName>
    <definedName name="MLT.04">#REF!</definedName>
    <definedName name="MLT.04B">#REF!</definedName>
    <definedName name="MLT.04G">#REF!</definedName>
    <definedName name="MLT.05">#REF!</definedName>
    <definedName name="MLT.05B">#REF!</definedName>
    <definedName name="MLT.05G">#REF!</definedName>
    <definedName name="MLT.06">#REF!</definedName>
    <definedName name="MLT.06B">#REF!</definedName>
    <definedName name="MLT.06G">#REF!</definedName>
    <definedName name="MLT.07">#REF!</definedName>
    <definedName name="MLT.07B">#REF!</definedName>
    <definedName name="MLT.07G">#REF!</definedName>
    <definedName name="MLT.08">#REF!</definedName>
    <definedName name="MLT.08B">#REF!</definedName>
    <definedName name="MLT.08G">#REF!</definedName>
    <definedName name="MLT.09">#REF!</definedName>
    <definedName name="MLT.09B">#REF!</definedName>
    <definedName name="MLT.09G">#REF!</definedName>
    <definedName name="MLT.10" localSheetId="9">#REF!</definedName>
    <definedName name="MLT.10" localSheetId="12">#REF!</definedName>
    <definedName name="MLT.10" localSheetId="13">#REF!</definedName>
    <definedName name="MLT.10">#REF!</definedName>
    <definedName name="MLT.10B" localSheetId="9">#REF!</definedName>
    <definedName name="MLT.10B" localSheetId="12">#REF!</definedName>
    <definedName name="MLT.10B" localSheetId="13">#REF!</definedName>
    <definedName name="MLT.10B">#REF!</definedName>
    <definedName name="MLT.10G" localSheetId="9">#REF!</definedName>
    <definedName name="MLT.10G" localSheetId="12">#REF!</definedName>
    <definedName name="MLT.10G" localSheetId="13">#REF!</definedName>
    <definedName name="MLT.10G">#REF!</definedName>
    <definedName name="MLT.11">#REF!</definedName>
    <definedName name="MLT.11B">#REF!</definedName>
    <definedName name="MLT.11G">#REF!</definedName>
    <definedName name="MLT.12">#REF!</definedName>
    <definedName name="MLT.12B">#REF!</definedName>
    <definedName name="MLT.12G">#REF!</definedName>
    <definedName name="MLT.13">#REF!</definedName>
    <definedName name="MLT.13B">#REF!</definedName>
    <definedName name="MLT.13G">#REF!</definedName>
    <definedName name="MLT.14">#REF!</definedName>
    <definedName name="MLT.14B">#REF!</definedName>
    <definedName name="MLT.14G">#REF!</definedName>
    <definedName name="MLT.15">#REF!</definedName>
    <definedName name="MLT.15B">#REF!</definedName>
    <definedName name="MLT.15G">#REF!</definedName>
    <definedName name="MLT.16">#REF!</definedName>
    <definedName name="MLT.16B">#REF!</definedName>
    <definedName name="MLT.16G">#REF!</definedName>
    <definedName name="MLT.17">#REF!</definedName>
    <definedName name="MLT.17B">#REF!</definedName>
    <definedName name="MLT.17G">#REF!</definedName>
    <definedName name="MLT.18">#REF!</definedName>
    <definedName name="MLT.18B">#REF!</definedName>
    <definedName name="MLT.18G">#REF!</definedName>
    <definedName name="MLT.19">#REF!</definedName>
    <definedName name="MLT.19B">#REF!</definedName>
    <definedName name="MLT.19G">#REF!</definedName>
    <definedName name="MLT.20">#REF!</definedName>
    <definedName name="MLT.20B">#REF!</definedName>
    <definedName name="MLT.20G">#REF!</definedName>
    <definedName name="MLT.21">#REF!</definedName>
    <definedName name="MLT.21B">#REF!</definedName>
    <definedName name="MLT.21G">#REF!</definedName>
    <definedName name="MLT.22">#REF!</definedName>
    <definedName name="MLT.22B">#REF!</definedName>
    <definedName name="MLT.22G">#REF!</definedName>
    <definedName name="MLT.23">#REF!</definedName>
    <definedName name="MLT.23B">#REF!</definedName>
    <definedName name="MLT.23G">#REF!</definedName>
    <definedName name="MLT.24">#REF!</definedName>
    <definedName name="MLT.24B">#REF!</definedName>
    <definedName name="MLT.24G">#REF!</definedName>
    <definedName name="MLT.25">#REF!</definedName>
    <definedName name="MLT.25B">#REF!</definedName>
    <definedName name="MLT.25G">#REF!</definedName>
    <definedName name="MLT.26">#REF!</definedName>
    <definedName name="MLT.26B">#REF!</definedName>
    <definedName name="MLT.26G">#REF!</definedName>
    <definedName name="MLT.27">#REF!</definedName>
    <definedName name="MLT.27B">#REF!</definedName>
    <definedName name="MLT.27G">#REF!</definedName>
    <definedName name="MLT.28">#REF!</definedName>
    <definedName name="MLT.28B">#REF!</definedName>
    <definedName name="MLT.28G">#REF!</definedName>
    <definedName name="MLT.29">#REF!</definedName>
    <definedName name="MLT.29B">#REF!</definedName>
    <definedName name="MLT.29G">#REF!</definedName>
    <definedName name="MLT.30">#REF!</definedName>
    <definedName name="MLT.30B">#REF!</definedName>
    <definedName name="MLT.30G">#REF!</definedName>
    <definedName name="MLT.31">#REF!</definedName>
    <definedName name="MLT.31B">#REF!</definedName>
    <definedName name="MLT.31G">#REF!</definedName>
    <definedName name="MLT.32">#REF!</definedName>
    <definedName name="MLT.32B">#REF!</definedName>
    <definedName name="MLT.32G">#REF!</definedName>
    <definedName name="MLT.33">#REF!</definedName>
    <definedName name="MLT.33B">#REF!</definedName>
    <definedName name="MLT.33G">#REF!</definedName>
    <definedName name="MLT.34">#REF!</definedName>
    <definedName name="MLT.34B">#REF!</definedName>
    <definedName name="MLT.34G">#REF!</definedName>
    <definedName name="MLT.35">#REF!</definedName>
    <definedName name="MLT.35B">#REF!</definedName>
    <definedName name="MLT.35G">#REF!</definedName>
    <definedName name="MLT.36">#REF!</definedName>
    <definedName name="MLT.36B">#REF!</definedName>
    <definedName name="MLT.36G">#REF!</definedName>
    <definedName name="MLT.37">#REF!</definedName>
    <definedName name="MLT.37B">#REF!</definedName>
    <definedName name="MLT.37G">#REF!</definedName>
    <definedName name="MLT.38">#REF!</definedName>
    <definedName name="MLT.38B">#REF!</definedName>
    <definedName name="MLT.38G">#REF!</definedName>
    <definedName name="mm" localSheetId="9">#REF!</definedName>
    <definedName name="mm" localSheetId="12">#REF!</definedName>
    <definedName name="mm" localSheetId="13">#REF!</definedName>
    <definedName name="mm">#REF!</definedName>
    <definedName name="mm_6">#REF!</definedName>
    <definedName name="mmc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e" localSheetId="9">#REF!</definedName>
    <definedName name="mme" localSheetId="12">#REF!</definedName>
    <definedName name="mme" localSheetId="13">#REF!</definedName>
    <definedName name="mme">#REF!</definedName>
    <definedName name="mmm">#REF!</definedName>
    <definedName name="MMM_6">#REF!</definedName>
    <definedName name="MMM12A">#REF!</definedName>
    <definedName name="MMM17A">#REF!</definedName>
    <definedName name="MMM35A">#REF!</definedName>
    <definedName name="MMM39B">#REF!</definedName>
    <definedName name="MMM41.1">#REF!</definedName>
    <definedName name="MMMM" localSheetId="9">#REF!</definedName>
    <definedName name="MMMM" localSheetId="12">#REF!</definedName>
    <definedName name="MMMM" localSheetId="13">#REF!</definedName>
    <definedName name="MMMM">#REF!</definedName>
    <definedName name="mmmmh" localSheetId="9">#REF!</definedName>
    <definedName name="mmmmh" localSheetId="12">#REF!</definedName>
    <definedName name="mmmmh" localSheetId="13">#REF!</definedName>
    <definedName name="mmmmh">#REF!</definedName>
    <definedName name="mmmmm" localSheetId="9">#REF!</definedName>
    <definedName name="mmmmm" localSheetId="12">#REF!</definedName>
    <definedName name="mmmmm" localSheetId="13">#REF!</definedName>
    <definedName name="mmmmm">#REF!</definedName>
    <definedName name="MNMNMN" localSheetId="9">#REF!</definedName>
    <definedName name="MNMNMN" localSheetId="12">#REF!</definedName>
    <definedName name="MNMNMN" localSheetId="13">#REF!</definedName>
    <definedName name="MNMNMN">#REF!</definedName>
    <definedName name="MO">#REF!</definedName>
    <definedName name="MOB">#REF!</definedName>
    <definedName name="MOB.1">#REF!</definedName>
    <definedName name="MOB_ALAT">#REF!</definedName>
    <definedName name="MOBIL" localSheetId="9">#REF!</definedName>
    <definedName name="MOBIL" localSheetId="12">#REF!</definedName>
    <definedName name="MOBIL" localSheetId="14">#REF!</definedName>
    <definedName name="MOBIL" localSheetId="11">#REF!</definedName>
    <definedName name="MOBIL" localSheetId="10">#REF!</definedName>
    <definedName name="MOBIL" localSheetId="7">#REF!</definedName>
    <definedName name="MOBIL" localSheetId="8">#REF!</definedName>
    <definedName name="MOBIL" localSheetId="13">#REF!</definedName>
    <definedName name="MOBIL">#REF!</definedName>
    <definedName name="MOBILISASI" localSheetId="9">#REF!</definedName>
    <definedName name="MOBILISASI" localSheetId="12">#REF!</definedName>
    <definedName name="MOBILISASI" localSheetId="14">#REF!</definedName>
    <definedName name="MOBILISASI" localSheetId="11">#REF!</definedName>
    <definedName name="MOBILISASI" localSheetId="10">#REF!</definedName>
    <definedName name="MOBILISASI" localSheetId="7">#REF!</definedName>
    <definedName name="MOBILISASI" localSheetId="8">#REF!</definedName>
    <definedName name="MOBILISASI" localSheetId="13">#REF!</definedName>
    <definedName name="MOBILISASI">#REF!</definedName>
    <definedName name="Mobilization" localSheetId="9">#REF!</definedName>
    <definedName name="Mobilization" localSheetId="12">#REF!</definedName>
    <definedName name="Mobilization" localSheetId="14">#REF!</definedName>
    <definedName name="Mobilization" localSheetId="11">#REF!</definedName>
    <definedName name="Mobilization" localSheetId="10">#REF!</definedName>
    <definedName name="Mobilization" localSheetId="7">#REF!</definedName>
    <definedName name="Mobilization" localSheetId="8">#REF!</definedName>
    <definedName name="Mobilization" localSheetId="13">#REF!</definedName>
    <definedName name="Mobilization">#REF!</definedName>
    <definedName name="modul">#REF!</definedName>
    <definedName name="MOEN">#REF!</definedName>
    <definedName name="MOER">#REF!</definedName>
    <definedName name="molen">#REF!</definedName>
    <definedName name="mon">#REF!</definedName>
    <definedName name="mont">#REF!</definedName>
    <definedName name="MONTA">#REF!</definedName>
    <definedName name="MONTER">#REF!</definedName>
    <definedName name="month">#REF!</definedName>
    <definedName name="MONYEK">#REF!</definedName>
    <definedName name="MONYET">#REF!</definedName>
    <definedName name="MOOI">#REF!</definedName>
    <definedName name="mor">#REF!</definedName>
    <definedName name="morandowarna">#REF!</definedName>
    <definedName name="morgls">#REF!</definedName>
    <definedName name="Mortar">#REF!</definedName>
    <definedName name="MORTAR13" localSheetId="9">#REF!</definedName>
    <definedName name="MORTAR13" localSheetId="12">#REF!</definedName>
    <definedName name="MORTAR13" localSheetId="13">#REF!</definedName>
    <definedName name="MORTAR13">#REF!</definedName>
    <definedName name="MOS">#REF!</definedName>
    <definedName name="Motor.Grader" localSheetId="9">#REF!</definedName>
    <definedName name="Motor.Grader" localSheetId="12">#REF!</definedName>
    <definedName name="Motor.Grader" localSheetId="13">#REF!</definedName>
    <definedName name="Motor.Grader">#REF!</definedName>
    <definedName name="Motor_Grader">#REF!</definedName>
    <definedName name="motorgrader">#REF!</definedName>
    <definedName name="MOTORGRADER321" localSheetId="9">#REF!</definedName>
    <definedName name="MOTORGRADER321" localSheetId="12">#REF!</definedName>
    <definedName name="MOTORGRADER321" localSheetId="13">#REF!</definedName>
    <definedName name="MOTORGRADER321">#REF!</definedName>
    <definedName name="MOTORGRADER33" localSheetId="9">#REF!</definedName>
    <definedName name="MOTORGRADER33" localSheetId="12">#REF!</definedName>
    <definedName name="MOTORGRADER33" localSheetId="13">#REF!</definedName>
    <definedName name="MOTORGRADER33">#REF!</definedName>
    <definedName name="MOTORGRADER511" localSheetId="9">#REF!</definedName>
    <definedName name="MOTORGRADER511" localSheetId="12">#REF!</definedName>
    <definedName name="MOTORGRADER511" localSheetId="13">#REF!</definedName>
    <definedName name="MOTORGRADER511">#REF!</definedName>
    <definedName name="MOTORGRADER512" localSheetId="9">#REF!</definedName>
    <definedName name="MOTORGRADER512" localSheetId="12">#REF!</definedName>
    <definedName name="MOTORGRADER512" localSheetId="13">#REF!</definedName>
    <definedName name="MOTORGRADER512">#REF!</definedName>
    <definedName name="MOTORGRADER521" localSheetId="9">#REF!</definedName>
    <definedName name="MOTORGRADER521" localSheetId="12">#REF!</definedName>
    <definedName name="MOTORGRADER521" localSheetId="13">#REF!</definedName>
    <definedName name="MOTORGRADER521">#REF!</definedName>
    <definedName name="mould_oil" localSheetId="9">#REF!</definedName>
    <definedName name="mould_oil" localSheetId="12">#REF!</definedName>
    <definedName name="mould_oil" localSheetId="13">#REF!</definedName>
    <definedName name="mould_oil">#REF!</definedName>
    <definedName name="mouldingramin">#REF!</definedName>
    <definedName name="mow">#REF!</definedName>
    <definedName name="mowi.w.shield" localSheetId="9">#REF!</definedName>
    <definedName name="mowi.w.shield" localSheetId="12">#REF!</definedName>
    <definedName name="mowi.w.shield" localSheetId="13">#REF!</definedName>
    <definedName name="mowi.w.shield">#REF!</definedName>
    <definedName name="mowi.ws" localSheetId="9">#REF!</definedName>
    <definedName name="mowi.ws" localSheetId="12">#REF!</definedName>
    <definedName name="mowi.ws" localSheetId="13">#REF!</definedName>
    <definedName name="mowi.ws">#REF!</definedName>
    <definedName name="MP" localSheetId="9">#REF!</definedName>
    <definedName name="MP" localSheetId="12">#REF!</definedName>
    <definedName name="MP" localSheetId="14">#REF!</definedName>
    <definedName name="MP" localSheetId="11">#REF!</definedName>
    <definedName name="MP" localSheetId="10">#REF!</definedName>
    <definedName name="MP" localSheetId="7">#REF!</definedName>
    <definedName name="MP" localSheetId="8">#REF!</definedName>
    <definedName name="MP" localSheetId="13">#REF!</definedName>
    <definedName name="mp">#REF!</definedName>
    <definedName name="mp.182">#REF!</definedName>
    <definedName name="MP.T" localSheetId="9">#REF!</definedName>
    <definedName name="MP.T" localSheetId="12">#REF!</definedName>
    <definedName name="MP.T" localSheetId="13">#REF!</definedName>
    <definedName name="MP.T">#REF!</definedName>
    <definedName name="MP_21" localSheetId="9">#REF!</definedName>
    <definedName name="MP_21" localSheetId="12">#REF!</definedName>
    <definedName name="MP_21" localSheetId="14">#REF!</definedName>
    <definedName name="MP_21" localSheetId="11">#REF!</definedName>
    <definedName name="MP_21" localSheetId="10">#REF!</definedName>
    <definedName name="MP_21" localSheetId="7">#REF!</definedName>
    <definedName name="MP_21" localSheetId="8">#REF!</definedName>
    <definedName name="MP_21" localSheetId="13">#REF!</definedName>
    <definedName name="MP_21">#REF!</definedName>
    <definedName name="MP_221" localSheetId="9">#REF!</definedName>
    <definedName name="MP_221" localSheetId="12">#REF!</definedName>
    <definedName name="MP_221" localSheetId="14">#REF!</definedName>
    <definedName name="MP_221" localSheetId="11">#REF!</definedName>
    <definedName name="MP_221" localSheetId="10">#REF!</definedName>
    <definedName name="MP_221" localSheetId="7">#REF!</definedName>
    <definedName name="MP_221" localSheetId="8">#REF!</definedName>
    <definedName name="MP_221" localSheetId="13">#REF!</definedName>
    <definedName name="MP_221">#REF!</definedName>
    <definedName name="MP_222" localSheetId="9">#REF!</definedName>
    <definedName name="MP_222" localSheetId="12">#REF!</definedName>
    <definedName name="MP_222" localSheetId="14">#REF!</definedName>
    <definedName name="MP_222" localSheetId="11">#REF!</definedName>
    <definedName name="MP_222" localSheetId="10">#REF!</definedName>
    <definedName name="MP_222" localSheetId="7">#REF!</definedName>
    <definedName name="MP_222" localSheetId="8">#REF!</definedName>
    <definedName name="MP_222" localSheetId="13">#REF!</definedName>
    <definedName name="MP_222">#REF!</definedName>
    <definedName name="MP_311" localSheetId="9">#REF!</definedName>
    <definedName name="MP_311" localSheetId="12">#REF!</definedName>
    <definedName name="MP_311" localSheetId="14">#REF!</definedName>
    <definedName name="MP_311" localSheetId="11">#REF!</definedName>
    <definedName name="MP_311" localSheetId="10">#REF!</definedName>
    <definedName name="MP_311" localSheetId="7">#REF!</definedName>
    <definedName name="MP_311" localSheetId="8">#REF!</definedName>
    <definedName name="MP_311" localSheetId="13">#REF!</definedName>
    <definedName name="MP_311">#REF!</definedName>
    <definedName name="MP_311a" localSheetId="9">#REF!</definedName>
    <definedName name="MP_311a" localSheetId="12">#REF!</definedName>
    <definedName name="MP_311a" localSheetId="14">#REF!</definedName>
    <definedName name="MP_311a" localSheetId="11">#REF!</definedName>
    <definedName name="MP_311a" localSheetId="10">#REF!</definedName>
    <definedName name="MP_311a" localSheetId="7">#REF!</definedName>
    <definedName name="MP_311a" localSheetId="8">#REF!</definedName>
    <definedName name="MP_311a" localSheetId="13">#REF!</definedName>
    <definedName name="MP_311a">#REF!</definedName>
    <definedName name="MP_312" localSheetId="9">#REF!</definedName>
    <definedName name="MP_312" localSheetId="12">#REF!</definedName>
    <definedName name="MP_312" localSheetId="14">#REF!</definedName>
    <definedName name="MP_312" localSheetId="11">#REF!</definedName>
    <definedName name="MP_312" localSheetId="10">#REF!</definedName>
    <definedName name="MP_312" localSheetId="7">#REF!</definedName>
    <definedName name="MP_312" localSheetId="8">#REF!</definedName>
    <definedName name="MP_312" localSheetId="13">#REF!</definedName>
    <definedName name="MP_312">#REF!</definedName>
    <definedName name="MP_312b" localSheetId="9">#REF!</definedName>
    <definedName name="MP_312b" localSheetId="12">#REF!</definedName>
    <definedName name="MP_312b" localSheetId="14">#REF!</definedName>
    <definedName name="MP_312b" localSheetId="11">#REF!</definedName>
    <definedName name="MP_312b" localSheetId="10">#REF!</definedName>
    <definedName name="MP_312b" localSheetId="7">#REF!</definedName>
    <definedName name="MP_312b" localSheetId="8">#REF!</definedName>
    <definedName name="MP_312b" localSheetId="13">#REF!</definedName>
    <definedName name="MP_312b">#REF!</definedName>
    <definedName name="MP_321" localSheetId="9">#REF!</definedName>
    <definedName name="MP_321" localSheetId="12">#REF!</definedName>
    <definedName name="MP_321" localSheetId="14">#REF!</definedName>
    <definedName name="MP_321" localSheetId="11">#REF!</definedName>
    <definedName name="MP_321" localSheetId="10">#REF!</definedName>
    <definedName name="MP_321" localSheetId="7">#REF!</definedName>
    <definedName name="MP_321" localSheetId="8">#REF!</definedName>
    <definedName name="MP_321" localSheetId="13">#REF!</definedName>
    <definedName name="MP_321">#REF!</definedName>
    <definedName name="MP_322" localSheetId="9">#REF!</definedName>
    <definedName name="MP_322" localSheetId="12">#REF!</definedName>
    <definedName name="MP_322" localSheetId="14">#REF!</definedName>
    <definedName name="MP_322" localSheetId="11">#REF!</definedName>
    <definedName name="MP_322" localSheetId="10">#REF!</definedName>
    <definedName name="MP_322" localSheetId="7">#REF!</definedName>
    <definedName name="MP_322" localSheetId="8">#REF!</definedName>
    <definedName name="MP_322" localSheetId="13">#REF!</definedName>
    <definedName name="MP_322">#REF!</definedName>
    <definedName name="MP_33" localSheetId="9">#REF!</definedName>
    <definedName name="MP_33" localSheetId="12">#REF!</definedName>
    <definedName name="MP_33" localSheetId="14">#REF!</definedName>
    <definedName name="MP_33" localSheetId="11">#REF!</definedName>
    <definedName name="MP_33" localSheetId="10">#REF!</definedName>
    <definedName name="MP_33" localSheetId="7">#REF!</definedName>
    <definedName name="MP_33" localSheetId="8">#REF!</definedName>
    <definedName name="MP_33" localSheetId="13">#REF!</definedName>
    <definedName name="MP_33">#REF!</definedName>
    <definedName name="MP_421">#REF!</definedName>
    <definedName name="MP_422">#REF!</definedName>
    <definedName name="MP_423">#REF!</definedName>
    <definedName name="MP_424">#REF!</definedName>
    <definedName name="MP_511" localSheetId="9">#REF!</definedName>
    <definedName name="MP_511" localSheetId="12">#REF!</definedName>
    <definedName name="MP_511" localSheetId="14">#REF!</definedName>
    <definedName name="MP_511" localSheetId="11">#REF!</definedName>
    <definedName name="MP_511" localSheetId="10">#REF!</definedName>
    <definedName name="MP_511" localSheetId="7">#REF!</definedName>
    <definedName name="MP_511" localSheetId="8">#REF!</definedName>
    <definedName name="MP_511" localSheetId="13">#REF!</definedName>
    <definedName name="MP_511">#REF!</definedName>
    <definedName name="MP_512" localSheetId="9">#REF!</definedName>
    <definedName name="MP_512" localSheetId="12">#REF!</definedName>
    <definedName name="MP_512" localSheetId="14">#REF!</definedName>
    <definedName name="MP_512" localSheetId="11">#REF!</definedName>
    <definedName name="MP_512" localSheetId="10">#REF!</definedName>
    <definedName name="MP_512" localSheetId="7">#REF!</definedName>
    <definedName name="MP_512" localSheetId="8">#REF!</definedName>
    <definedName name="MP_512" localSheetId="13">#REF!</definedName>
    <definedName name="MP_512">#REF!</definedName>
    <definedName name="MP_513" localSheetId="9">#REF!</definedName>
    <definedName name="MP_513" localSheetId="12">#REF!</definedName>
    <definedName name="MP_513" localSheetId="14">#REF!</definedName>
    <definedName name="MP_513" localSheetId="11">#REF!</definedName>
    <definedName name="MP_513" localSheetId="10">#REF!</definedName>
    <definedName name="MP_513" localSheetId="7">#REF!</definedName>
    <definedName name="MP_513" localSheetId="8">#REF!</definedName>
    <definedName name="MP_513" localSheetId="13">#REF!</definedName>
    <definedName name="MP_513">#REF!</definedName>
    <definedName name="MP_52" localSheetId="9">#REF!</definedName>
    <definedName name="MP_52" localSheetId="12">#REF!</definedName>
    <definedName name="MP_52" localSheetId="14">#REF!</definedName>
    <definedName name="MP_52" localSheetId="11">#REF!</definedName>
    <definedName name="MP_52" localSheetId="10">#REF!</definedName>
    <definedName name="MP_52" localSheetId="7">#REF!</definedName>
    <definedName name="MP_52" localSheetId="8">#REF!</definedName>
    <definedName name="MP_52" localSheetId="13">#REF!</definedName>
    <definedName name="MP_52">#REF!</definedName>
    <definedName name="MP_55" localSheetId="9">#REF!</definedName>
    <definedName name="MP_55" localSheetId="12">#REF!</definedName>
    <definedName name="MP_55" localSheetId="14">#REF!</definedName>
    <definedName name="MP_55" localSheetId="11">#REF!</definedName>
    <definedName name="MP_55" localSheetId="10">#REF!</definedName>
    <definedName name="MP_55" localSheetId="7">#REF!</definedName>
    <definedName name="MP_55" localSheetId="8">#REF!</definedName>
    <definedName name="MP_55" localSheetId="13">#REF!</definedName>
    <definedName name="MP_55">#REF!</definedName>
    <definedName name="MP_611">#REF!</definedName>
    <definedName name="MP_612">#REF!</definedName>
    <definedName name="MP_621">#REF!</definedName>
    <definedName name="MP_622">#REF!</definedName>
    <definedName name="MP_623">#REF!</definedName>
    <definedName name="MP_632">#REF!</definedName>
    <definedName name="MP_633">#REF!</definedName>
    <definedName name="MP_634a">#REF!</definedName>
    <definedName name="MP_635">#REF!</definedName>
    <definedName name="MP_66">#REF!</definedName>
    <definedName name="MP_7121">#REF!</definedName>
    <definedName name="MP_7122">#REF!</definedName>
    <definedName name="MP_7123">#REF!</definedName>
    <definedName name="MP_714">#REF!</definedName>
    <definedName name="MP_715">#REF!</definedName>
    <definedName name="MP_716">#REF!</definedName>
    <definedName name="MP_717">#REF!</definedName>
    <definedName name="MP_718">#REF!</definedName>
    <definedName name="MP_7212">#REF!</definedName>
    <definedName name="MP_725">#REF!</definedName>
    <definedName name="MP_731">#REF!</definedName>
    <definedName name="MP_734">#REF!</definedName>
    <definedName name="MP_762">#REF!</definedName>
    <definedName name="MP_781a">#REF!</definedName>
    <definedName name="MP_782">#REF!</definedName>
    <definedName name="MP_783">#REF!</definedName>
    <definedName name="MP_811">#REF!</definedName>
    <definedName name="MP_8110">#REF!</definedName>
    <definedName name="MP_8111">#REF!</definedName>
    <definedName name="MP_812">#REF!</definedName>
    <definedName name="MP_813">#REF!</definedName>
    <definedName name="MP_814">#REF!</definedName>
    <definedName name="MP_815">#REF!</definedName>
    <definedName name="MP_817">#REF!</definedName>
    <definedName name="MP_818">#REF!</definedName>
    <definedName name="MP_819">#REF!</definedName>
    <definedName name="MP_831">#REF!</definedName>
    <definedName name="MP_841">#REF!</definedName>
    <definedName name="MP_843">#REF!</definedName>
    <definedName name="MP_844a">#REF!</definedName>
    <definedName name="MP_844b">#REF!</definedName>
    <definedName name="MP_845">#REF!</definedName>
    <definedName name="mp1_6">#REF!</definedName>
    <definedName name="mp1x25">#REF!</definedName>
    <definedName name="mpilihan" localSheetId="9">#REF!</definedName>
    <definedName name="mpilihan" localSheetId="12">#REF!</definedName>
    <definedName name="mpilihan" localSheetId="13">#REF!</definedName>
    <definedName name="mpilihan">#REF!</definedName>
    <definedName name="Mpk9_7">#REF!</definedName>
    <definedName name="mpl" localSheetId="9">#REF!</definedName>
    <definedName name="mpl" localSheetId="12">#REF!</definedName>
    <definedName name="mpl" localSheetId="13">#REF!</definedName>
    <definedName name="mpl">#REF!</definedName>
    <definedName name="MPL.01">#REF!</definedName>
    <definedName name="MPL.01B">#REF!</definedName>
    <definedName name="MPL.01G">#REF!</definedName>
    <definedName name="MPL.02">#REF!</definedName>
    <definedName name="MPL.02B">#REF!</definedName>
    <definedName name="MPL.02G">#REF!</definedName>
    <definedName name="MPL.03">#REF!</definedName>
    <definedName name="MPL.03B">#REF!</definedName>
    <definedName name="MPL.03G">#REF!</definedName>
    <definedName name="MPL.04">#REF!</definedName>
    <definedName name="MPL.04B">#REF!</definedName>
    <definedName name="MPL.04G">#REF!</definedName>
    <definedName name="MPL.05">#REF!</definedName>
    <definedName name="MPL.05B">#REF!</definedName>
    <definedName name="MPL.05G">#REF!</definedName>
    <definedName name="MPL.06">#REF!</definedName>
    <definedName name="MPL.06B">#REF!</definedName>
    <definedName name="MPL.06G">#REF!</definedName>
    <definedName name="MPL.07">#REF!</definedName>
    <definedName name="MPL.07B">#REF!</definedName>
    <definedName name="MPL.07G">#REF!</definedName>
    <definedName name="MPL.08">#REF!</definedName>
    <definedName name="MPL.08B">#REF!</definedName>
    <definedName name="MPL.08G">#REF!</definedName>
    <definedName name="MPL.09">#REF!</definedName>
    <definedName name="MPL.09B">#REF!</definedName>
    <definedName name="MPL.09G">#REF!</definedName>
    <definedName name="MPL.10">#REF!</definedName>
    <definedName name="MPL.10B">#REF!</definedName>
    <definedName name="MPL.10G">#REF!</definedName>
    <definedName name="MPL.11">#REF!</definedName>
    <definedName name="MPL.11B">#REF!</definedName>
    <definedName name="MPL.11G">#REF!</definedName>
    <definedName name="MPL.12">#REF!</definedName>
    <definedName name="MPL.12B">#REF!</definedName>
    <definedName name="MPL.12G">#REF!</definedName>
    <definedName name="MPL.13">#REF!</definedName>
    <definedName name="MPL.13B">#REF!</definedName>
    <definedName name="MPL.13G">#REF!</definedName>
    <definedName name="MPL.14">#REF!</definedName>
    <definedName name="MPL.14B">#REF!</definedName>
    <definedName name="MPL.14G">#REF!</definedName>
    <definedName name="MPL.15">#REF!</definedName>
    <definedName name="MPL.15B">#REF!</definedName>
    <definedName name="MPL.15G">#REF!</definedName>
    <definedName name="MPL.16">#REF!</definedName>
    <definedName name="MPL.16B">#REF!</definedName>
    <definedName name="MPL.16G">#REF!</definedName>
    <definedName name="MPL.17">#REF!</definedName>
    <definedName name="MPL.17B">#REF!</definedName>
    <definedName name="MPL.17G">#REF!</definedName>
    <definedName name="MPL.18">#REF!</definedName>
    <definedName name="MPL.18B">#REF!</definedName>
    <definedName name="MPL.18G">#REF!</definedName>
    <definedName name="MPL.19">#REF!</definedName>
    <definedName name="MPL.19B">#REF!</definedName>
    <definedName name="MPL.19G">#REF!</definedName>
    <definedName name="MPL.20">#REF!</definedName>
    <definedName name="MPL.20B">#REF!</definedName>
    <definedName name="MPL.20G">#REF!</definedName>
    <definedName name="MPL.21">#REF!</definedName>
    <definedName name="MPL.21B">#REF!</definedName>
    <definedName name="MPL.21G">#REF!</definedName>
    <definedName name="MPL.22">#REF!</definedName>
    <definedName name="MPL.22B">#REF!</definedName>
    <definedName name="MPL.22G">#REF!</definedName>
    <definedName name="MPL.23">#REF!</definedName>
    <definedName name="MPL.23B">#REF!</definedName>
    <definedName name="MPL.23G">#REF!</definedName>
    <definedName name="MPL.24">#REF!</definedName>
    <definedName name="MPL.24B">#REF!</definedName>
    <definedName name="MPL.24G">#REF!</definedName>
    <definedName name="MPL.25">#REF!</definedName>
    <definedName name="MPL.25B">#REF!</definedName>
    <definedName name="MPL.25G">#REF!</definedName>
    <definedName name="MPL.26">#REF!</definedName>
    <definedName name="MPL.26B">#REF!</definedName>
    <definedName name="MPL.26G">#REF!</definedName>
    <definedName name="MPL.27">#REF!</definedName>
    <definedName name="MPL.27B">#REF!</definedName>
    <definedName name="MPL.27G">#REF!</definedName>
    <definedName name="MPL.28">#REF!</definedName>
    <definedName name="MPL.28B">#REF!</definedName>
    <definedName name="MPL.28G">#REF!</definedName>
    <definedName name="MPL.29">#REF!</definedName>
    <definedName name="MPL.29B">#REF!</definedName>
    <definedName name="MPL.29G">#REF!</definedName>
    <definedName name="MPL.30">#REF!</definedName>
    <definedName name="MPL.30B">#REF!</definedName>
    <definedName name="MPL.30G">#REF!</definedName>
    <definedName name="MPL.31">#REF!</definedName>
    <definedName name="MPL.31B">#REF!</definedName>
    <definedName name="MPL.31G">#REF!</definedName>
    <definedName name="MPL.32">#REF!</definedName>
    <definedName name="MPL.32B">#REF!</definedName>
    <definedName name="MPL.32G">#REF!</definedName>
    <definedName name="mpoff">#REF!</definedName>
    <definedName name="mpon">#REF!</definedName>
    <definedName name="mpond">#REF!</definedName>
    <definedName name="mpons">#REF!</definedName>
    <definedName name="MPP.01">#REF!</definedName>
    <definedName name="MPP.01B">#REF!</definedName>
    <definedName name="MPP.01G">#REF!</definedName>
    <definedName name="MPP.02">#REF!</definedName>
    <definedName name="MPP.02B">#REF!</definedName>
    <definedName name="MPP.02G">#REF!</definedName>
    <definedName name="MPP.03">#REF!</definedName>
    <definedName name="MPP.03B">#REF!</definedName>
    <definedName name="MPP.03G">#REF!</definedName>
    <definedName name="MPP.04">#REF!</definedName>
    <definedName name="MPP.04B">#REF!</definedName>
    <definedName name="MPP.04G">#REF!</definedName>
    <definedName name="MPP.05">#REF!</definedName>
    <definedName name="MPP.05B">#REF!</definedName>
    <definedName name="MPP.05G">#REF!</definedName>
    <definedName name="MPP.06">#REF!</definedName>
    <definedName name="MPP.06B">#REF!</definedName>
    <definedName name="MPP.06G">#REF!</definedName>
    <definedName name="MPP.07">#REF!</definedName>
    <definedName name="MPP.07B">#REF!</definedName>
    <definedName name="MPP.07G">#REF!</definedName>
    <definedName name="MPP.08">#REF!</definedName>
    <definedName name="MPP.08B">#REF!</definedName>
    <definedName name="MPP.08G">#REF!</definedName>
    <definedName name="MPP.09">#REF!</definedName>
    <definedName name="MPP.09B">#REF!</definedName>
    <definedName name="MPP.09G">#REF!</definedName>
    <definedName name="MPP.10">#REF!</definedName>
    <definedName name="MPP.10B">#REF!</definedName>
    <definedName name="MPP.10G">#REF!</definedName>
    <definedName name="MPP.11">#REF!</definedName>
    <definedName name="MPP.11B">#REF!</definedName>
    <definedName name="MPP.11G">#REF!</definedName>
    <definedName name="MPP.12">#REF!</definedName>
    <definedName name="MPP.12B">#REF!</definedName>
    <definedName name="MPP.12G">#REF!</definedName>
    <definedName name="MPP.13">#REF!</definedName>
    <definedName name="MPP.13B">#REF!</definedName>
    <definedName name="MPP.13G">#REF!</definedName>
    <definedName name="MPP.14">#REF!</definedName>
    <definedName name="MPP.14B">#REF!</definedName>
    <definedName name="MPP.14G">#REF!</definedName>
    <definedName name="MPP.15">#REF!</definedName>
    <definedName name="MPP.15B">#REF!</definedName>
    <definedName name="MPP.15G">#REF!</definedName>
    <definedName name="MPP.16">#REF!</definedName>
    <definedName name="MPP.16B">#REF!</definedName>
    <definedName name="MPP.16G">#REF!</definedName>
    <definedName name="MPP.17">#REF!</definedName>
    <definedName name="MPP.17B">#REF!</definedName>
    <definedName name="MPP.17G">#REF!</definedName>
    <definedName name="MPP.18">#REF!</definedName>
    <definedName name="MPP.18B">#REF!</definedName>
    <definedName name="MPP.18G">#REF!</definedName>
    <definedName name="MPP.19">#REF!</definedName>
    <definedName name="MPP.19B">#REF!</definedName>
    <definedName name="MPP.19G">#REF!</definedName>
    <definedName name="MPP.20">#REF!</definedName>
    <definedName name="MPP.20B">#REF!</definedName>
    <definedName name="MPP.20G">#REF!</definedName>
    <definedName name="MPP.21" localSheetId="9">#REF!</definedName>
    <definedName name="MPP.21" localSheetId="12">#REF!</definedName>
    <definedName name="MPP.21" localSheetId="13">#REF!</definedName>
    <definedName name="MPP.21">#REF!</definedName>
    <definedName name="MPP.21B">#REF!</definedName>
    <definedName name="MPP.21G">#REF!</definedName>
    <definedName name="mpre" localSheetId="9">#REF!</definedName>
    <definedName name="mpre" localSheetId="12">#REF!</definedName>
    <definedName name="mpre" localSheetId="13">#REF!</definedName>
    <definedName name="mpre">#REF!</definedName>
    <definedName name="mprel" localSheetId="9">#REF!</definedName>
    <definedName name="mprel" localSheetId="12">#REF!</definedName>
    <definedName name="mprel" localSheetId="13">#REF!</definedName>
    <definedName name="mprel">#REF!</definedName>
    <definedName name="mprel_6" localSheetId="9">#REF!</definedName>
    <definedName name="mprel_6" localSheetId="12">#REF!</definedName>
    <definedName name="mprel_6" localSheetId="13">#REF!</definedName>
    <definedName name="mprel_6">#REF!</definedName>
    <definedName name="mprt" localSheetId="9">#REF!</definedName>
    <definedName name="mprt" localSheetId="12">#REF!</definedName>
    <definedName name="mprt" localSheetId="13">#REF!</definedName>
    <definedName name="mprt">#REF!</definedName>
    <definedName name="mprt_6" localSheetId="9">#REF!</definedName>
    <definedName name="mprt_6" localSheetId="12">#REF!</definedName>
    <definedName name="mprt_6" localSheetId="13">#REF!</definedName>
    <definedName name="mprt_6">#REF!</definedName>
    <definedName name="MPS.01">#REF!</definedName>
    <definedName name="MPS.01B">#REF!</definedName>
    <definedName name="MPS.01G">#REF!</definedName>
    <definedName name="MPS.02">#REF!</definedName>
    <definedName name="MPS.02B">#REF!</definedName>
    <definedName name="MPS.02G">#REF!</definedName>
    <definedName name="MPS.03">#REF!</definedName>
    <definedName name="MPS.03B">#REF!</definedName>
    <definedName name="MPS.03G">#REF!</definedName>
    <definedName name="MPS.04" localSheetId="9">#REF!</definedName>
    <definedName name="MPS.04" localSheetId="12">#REF!</definedName>
    <definedName name="MPS.04" localSheetId="13">#REF!</definedName>
    <definedName name="MPS.04">#REF!</definedName>
    <definedName name="MPS.04B" localSheetId="9">#REF!</definedName>
    <definedName name="MPS.04B" localSheetId="12">#REF!</definedName>
    <definedName name="MPS.04B" localSheetId="13">#REF!</definedName>
    <definedName name="MPS.04B">#REF!</definedName>
    <definedName name="MPS.04G">#REF!</definedName>
    <definedName name="MPS.05" localSheetId="9">#REF!</definedName>
    <definedName name="MPS.05" localSheetId="12">#REF!</definedName>
    <definedName name="MPS.05" localSheetId="13">#REF!</definedName>
    <definedName name="MPS.05">#REF!</definedName>
    <definedName name="MPS.05B" localSheetId="9">#REF!</definedName>
    <definedName name="MPS.05B" localSheetId="12">#REF!</definedName>
    <definedName name="MPS.05B" localSheetId="13">#REF!</definedName>
    <definedName name="MPS.05B">#REF!</definedName>
    <definedName name="MPS.05G">#REF!</definedName>
    <definedName name="MPS.06">#REF!</definedName>
    <definedName name="MPS.06B">#REF!</definedName>
    <definedName name="MPS.06G">#REF!</definedName>
    <definedName name="MPU">#REF!</definedName>
    <definedName name="MPV.01">#REF!</definedName>
    <definedName name="MPV.01B">#REF!</definedName>
    <definedName name="MPV.01G">#REF!</definedName>
    <definedName name="MPV.02">#REF!</definedName>
    <definedName name="MPV.02B">#REF!</definedName>
    <definedName name="MPV.02G">#REF!</definedName>
    <definedName name="MPV.03">#REF!</definedName>
    <definedName name="MPV.03B">#REF!</definedName>
    <definedName name="MPV.03G">#REF!</definedName>
    <definedName name="MPV.04">#REF!</definedName>
    <definedName name="MPV.04B">#REF!</definedName>
    <definedName name="MPV.04G">#REF!</definedName>
    <definedName name="mr" localSheetId="9">#REF!</definedName>
    <definedName name="mr" localSheetId="12">#REF!</definedName>
    <definedName name="mr" localSheetId="13">#REF!</definedName>
    <definedName name="mr">#REF!</definedName>
    <definedName name="mrab" localSheetId="9">#REF!</definedName>
    <definedName name="mrab" localSheetId="12">#REF!</definedName>
    <definedName name="mrab" localSheetId="13">#REF!</definedName>
    <definedName name="mrab">#REF!</definedName>
    <definedName name="mrev2">#REF!</definedName>
    <definedName name="mrev3">#REF!</definedName>
    <definedName name="MRIGHT" localSheetId="9">#REF!</definedName>
    <definedName name="MRIGHT" localSheetId="12">#REF!</definedName>
    <definedName name="MRIGHT" localSheetId="14">#REF!</definedName>
    <definedName name="MRIGHT" localSheetId="11">#REF!</definedName>
    <definedName name="MRIGHT" localSheetId="10">#REF!</definedName>
    <definedName name="MRIGHT" localSheetId="7">#REF!</definedName>
    <definedName name="MRIGHT" localSheetId="8">#REF!</definedName>
    <definedName name="MRIGHT" localSheetId="13">#REF!</definedName>
    <definedName name="MRIGHT">#REF!</definedName>
    <definedName name="mrtl">#REF!</definedName>
    <definedName name="mrtr" localSheetId="9">#REF!</definedName>
    <definedName name="mrtr" localSheetId="12">#REF!</definedName>
    <definedName name="mrtr" localSheetId="13">#REF!</definedName>
    <definedName name="mrtr">#REF!</definedName>
    <definedName name="MS" localSheetId="9">#REF!</definedName>
    <definedName name="MS" localSheetId="12">#REF!</definedName>
    <definedName name="MS" localSheetId="14">#REF!</definedName>
    <definedName name="MS" localSheetId="11">#REF!</definedName>
    <definedName name="MS" localSheetId="10">#REF!</definedName>
    <definedName name="MS" localSheetId="7">#REF!</definedName>
    <definedName name="MS" localSheetId="8">#REF!</definedName>
    <definedName name="MS" localSheetId="13">#REF!</definedName>
    <definedName name="ms">#REF!</definedName>
    <definedName name="msh">#REF!</definedName>
    <definedName name="MSN.01">#REF!</definedName>
    <definedName name="MSN.01B" localSheetId="9">#REF!</definedName>
    <definedName name="MSN.01B" localSheetId="12">#REF!</definedName>
    <definedName name="MSN.01B" localSheetId="13">#REF!</definedName>
    <definedName name="MSN.01B">#REF!</definedName>
    <definedName name="MSN.01F" localSheetId="9">#REF!</definedName>
    <definedName name="MSN.01F" localSheetId="12">#REF!</definedName>
    <definedName name="MSN.01F" localSheetId="13">#REF!</definedName>
    <definedName name="MSN.01F">#REF!</definedName>
    <definedName name="MSN.01G">#REF!</definedName>
    <definedName name="MSN.02">#REF!</definedName>
    <definedName name="MSN.02B">#REF!</definedName>
    <definedName name="MSN.02F" localSheetId="9">#REF!</definedName>
    <definedName name="MSN.02F" localSheetId="12">#REF!</definedName>
    <definedName name="MSN.02F" localSheetId="13">#REF!</definedName>
    <definedName name="MSN.02F">#REF!</definedName>
    <definedName name="MSN.02G">#REF!</definedName>
    <definedName name="MSN.03">#REF!</definedName>
    <definedName name="MSN.03B">#REF!</definedName>
    <definedName name="MSN.03F">#REF!</definedName>
    <definedName name="MSN.03G">#REF!</definedName>
    <definedName name="MSN.04">#REF!</definedName>
    <definedName name="MSN.04B">#REF!</definedName>
    <definedName name="MSN.04F">#REF!</definedName>
    <definedName name="MSN.04G">#REF!</definedName>
    <definedName name="MSN.05">#REF!</definedName>
    <definedName name="MSN.05B">#REF!</definedName>
    <definedName name="MSN.05F">#REF!</definedName>
    <definedName name="MSN.05G">#REF!</definedName>
    <definedName name="MSN.06">#REF!</definedName>
    <definedName name="MSN.06B">#REF!</definedName>
    <definedName name="MSN.06G">#REF!</definedName>
    <definedName name="MSN.07">#REF!</definedName>
    <definedName name="MSN.07B">#REF!</definedName>
    <definedName name="MSN.07G">#REF!</definedName>
    <definedName name="MSN.08">#REF!</definedName>
    <definedName name="MSN.08B">#REF!</definedName>
    <definedName name="MSN.08G">#REF!</definedName>
    <definedName name="MSS" localSheetId="9">#REF!</definedName>
    <definedName name="MSS" localSheetId="12">#REF!</definedName>
    <definedName name="MSS" localSheetId="14">#REF!</definedName>
    <definedName name="MSS" localSheetId="11">#REF!</definedName>
    <definedName name="MSS" localSheetId="10">#REF!</definedName>
    <definedName name="MSS" localSheetId="7">#REF!</definedName>
    <definedName name="MSS" localSheetId="8">#REF!</definedName>
    <definedName name="MSS" localSheetId="13">#REF!</definedName>
    <definedName name="MSS">#REF!</definedName>
    <definedName name="MSS_3.11" localSheetId="9">#REF!</definedName>
    <definedName name="MSS_3.11" localSheetId="12">#REF!</definedName>
    <definedName name="MSS_3.11" localSheetId="14">#REF!</definedName>
    <definedName name="MSS_3.11" localSheetId="11">#REF!</definedName>
    <definedName name="MSS_3.11" localSheetId="10">#REF!</definedName>
    <definedName name="MSS_3.11" localSheetId="7">#REF!</definedName>
    <definedName name="MSS_3.11" localSheetId="8">#REF!</definedName>
    <definedName name="MSS_3.11" localSheetId="13">#REF!</definedName>
    <definedName name="MSS_3.11">#REF!</definedName>
    <definedName name="MSS_8.01_1_" localSheetId="9">#REF!</definedName>
    <definedName name="MSS_8.01_1_" localSheetId="12">#REF!</definedName>
    <definedName name="MSS_8.01_1_" localSheetId="14">#REF!</definedName>
    <definedName name="MSS_8.01_1_" localSheetId="11">#REF!</definedName>
    <definedName name="MSS_8.01_1_" localSheetId="10">#REF!</definedName>
    <definedName name="MSS_8.01_1_" localSheetId="7">#REF!</definedName>
    <definedName name="MSS_8.01_1_" localSheetId="8">#REF!</definedName>
    <definedName name="MSS_8.01_1_" localSheetId="13">#REF!</definedName>
    <definedName name="MSS_8.01_1_">#REF!</definedName>
    <definedName name="MSS_8.01_11_A" localSheetId="9">#REF!</definedName>
    <definedName name="MSS_8.01_11_A" localSheetId="12">#REF!</definedName>
    <definedName name="MSS_8.01_11_A" localSheetId="14">#REF!</definedName>
    <definedName name="MSS_8.01_11_A" localSheetId="11">#REF!</definedName>
    <definedName name="MSS_8.01_11_A" localSheetId="10">#REF!</definedName>
    <definedName name="MSS_8.01_11_A" localSheetId="7">#REF!</definedName>
    <definedName name="MSS_8.01_11_A" localSheetId="8">#REF!</definedName>
    <definedName name="MSS_8.01_11_A" localSheetId="13">#REF!</definedName>
    <definedName name="MSS_8.01_11_A">#REF!</definedName>
    <definedName name="MSS_8.01_2_" localSheetId="9">#REF!</definedName>
    <definedName name="MSS_8.01_2_" localSheetId="12">#REF!</definedName>
    <definedName name="MSS_8.01_2_" localSheetId="14">#REF!</definedName>
    <definedName name="MSS_8.01_2_" localSheetId="11">#REF!</definedName>
    <definedName name="MSS_8.01_2_" localSheetId="10">#REF!</definedName>
    <definedName name="MSS_8.01_2_" localSheetId="7">#REF!</definedName>
    <definedName name="MSS_8.01_2_" localSheetId="8">#REF!</definedName>
    <definedName name="MSS_8.01_2_" localSheetId="13">#REF!</definedName>
    <definedName name="MSS_8.01_2_">#REF!</definedName>
    <definedName name="MSS_8.01_3_" localSheetId="9">#REF!</definedName>
    <definedName name="MSS_8.01_3_" localSheetId="12">#REF!</definedName>
    <definedName name="MSS_8.01_3_" localSheetId="14">#REF!</definedName>
    <definedName name="MSS_8.01_3_" localSheetId="11">#REF!</definedName>
    <definedName name="MSS_8.01_3_" localSheetId="10">#REF!</definedName>
    <definedName name="MSS_8.01_3_" localSheetId="7">#REF!</definedName>
    <definedName name="MSS_8.01_3_" localSheetId="8">#REF!</definedName>
    <definedName name="MSS_8.01_3_" localSheetId="13">#REF!</definedName>
    <definedName name="MSS_8.01_3_">#REF!</definedName>
    <definedName name="MSS_8.04_1_A" localSheetId="9">#REF!</definedName>
    <definedName name="MSS_8.04_1_A" localSheetId="12">#REF!</definedName>
    <definedName name="MSS_8.04_1_A" localSheetId="14">#REF!</definedName>
    <definedName name="MSS_8.04_1_A" localSheetId="11">#REF!</definedName>
    <definedName name="MSS_8.04_1_A" localSheetId="10">#REF!</definedName>
    <definedName name="MSS_8.04_1_A" localSheetId="7">#REF!</definedName>
    <definedName name="MSS_8.04_1_A" localSheetId="8">#REF!</definedName>
    <definedName name="MSS_8.04_1_A" localSheetId="13">#REF!</definedName>
    <definedName name="MSS_8.04_1_A">#REF!</definedName>
    <definedName name="MSS_9.05_3_" localSheetId="9">#REF!</definedName>
    <definedName name="MSS_9.05_3_" localSheetId="12">#REF!</definedName>
    <definedName name="MSS_9.05_3_" localSheetId="14">#REF!</definedName>
    <definedName name="MSS_9.05_3_" localSheetId="11">#REF!</definedName>
    <definedName name="MSS_9.05_3_" localSheetId="10">#REF!</definedName>
    <definedName name="MSS_9.05_3_" localSheetId="7">#REF!</definedName>
    <definedName name="MSS_9.05_3_" localSheetId="8">#REF!</definedName>
    <definedName name="MSS_9.05_3_" localSheetId="13">#REF!</definedName>
    <definedName name="MSS_9.05_3_">#REF!</definedName>
    <definedName name="MST.01">#REF!</definedName>
    <definedName name="MST.01B">#REF!</definedName>
    <definedName name="MST.01G">#REF!</definedName>
    <definedName name="MST.02">#REF!</definedName>
    <definedName name="MST.02B">#REF!</definedName>
    <definedName name="MST.02G">#REF!</definedName>
    <definedName name="MST.03">#REF!</definedName>
    <definedName name="MST.03B">#REF!</definedName>
    <definedName name="MST.03G">#REF!</definedName>
    <definedName name="MST.04">#REF!</definedName>
    <definedName name="MST.04B">#REF!</definedName>
    <definedName name="MST.04G">#REF!</definedName>
    <definedName name="MST.05">#REF!</definedName>
    <definedName name="MST.05B">#REF!</definedName>
    <definedName name="MST.05G">#REF!</definedName>
    <definedName name="MST.06">#REF!</definedName>
    <definedName name="MST.06B">#REF!</definedName>
    <definedName name="MST.06G">#REF!</definedName>
    <definedName name="MST.07">#REF!</definedName>
    <definedName name="MST.07B">#REF!</definedName>
    <definedName name="MST.07G">#REF!</definedName>
    <definedName name="MST.08">#REF!</definedName>
    <definedName name="MST.08B">#REF!</definedName>
    <definedName name="MST.08G">#REF!</definedName>
    <definedName name="MST.09">#REF!</definedName>
    <definedName name="MST.09B">#REF!</definedName>
    <definedName name="MST.09G">#REF!</definedName>
    <definedName name="MST.10">#REF!</definedName>
    <definedName name="MST.10B">#REF!</definedName>
    <definedName name="MST.10G">#REF!</definedName>
    <definedName name="MST.11">#REF!</definedName>
    <definedName name="MST.11B">#REF!</definedName>
    <definedName name="MST.11G">#REF!</definedName>
    <definedName name="MST.12">#REF!</definedName>
    <definedName name="MST.12B">#REF!</definedName>
    <definedName name="MST.12G">#REF!</definedName>
    <definedName name="mster">#REF!</definedName>
    <definedName name="mstr">#REF!</definedName>
    <definedName name="msub" localSheetId="9">#REF!</definedName>
    <definedName name="msub" localSheetId="12">#REF!</definedName>
    <definedName name="msub" localSheetId="13">#REF!</definedName>
    <definedName name="msub">#REF!</definedName>
    <definedName name="mt">#REF!</definedName>
    <definedName name="mtanah" localSheetId="9">#REF!</definedName>
    <definedName name="mtanah" localSheetId="12">#REF!</definedName>
    <definedName name="mtanah" localSheetId="13">#REF!</definedName>
    <definedName name="mtanah">#REF!</definedName>
    <definedName name="MTAR" localSheetId="9">#REF!</definedName>
    <definedName name="MTAR" localSheetId="12">#REF!</definedName>
    <definedName name="MTAR" localSheetId="13">#REF!</definedName>
    <definedName name="MTAR">#REF!</definedName>
    <definedName name="MTAT" localSheetId="9">#REF!</definedName>
    <definedName name="MTAT" localSheetId="12">#REF!</definedName>
    <definedName name="MTAT" localSheetId="13">#REF!</definedName>
    <definedName name="MTAT">#REF!</definedName>
    <definedName name="MTC1P">#REF!</definedName>
    <definedName name="MTC3P">#REF!</definedName>
    <definedName name="MTCHC">#REF!</definedName>
    <definedName name="MTCMB">#REF!</definedName>
    <definedName name="MTMAC12" localSheetId="9">#REF!</definedName>
    <definedName name="MTMAC12" localSheetId="12">#REF!</definedName>
    <definedName name="MTMAC12" localSheetId="13">#REF!</definedName>
    <definedName name="MTMAC12">#REF!</definedName>
    <definedName name="MTOP" localSheetId="9">#REF!</definedName>
    <definedName name="MTOP" localSheetId="12">#REF!</definedName>
    <definedName name="MTOP" localSheetId="14">#REF!</definedName>
    <definedName name="MTOP" localSheetId="11">#REF!</definedName>
    <definedName name="MTOP" localSheetId="10">#REF!</definedName>
    <definedName name="MTOP" localSheetId="7">#REF!</definedName>
    <definedName name="MTOP" localSheetId="8">#REF!</definedName>
    <definedName name="MTOP" localSheetId="13">#REF!</definedName>
    <definedName name="MTOP">#REF!</definedName>
    <definedName name="MTP.01">#REF!</definedName>
    <definedName name="MTP.01B">#REF!</definedName>
    <definedName name="MTP.01G">#REF!</definedName>
    <definedName name="MTP.02">#REF!</definedName>
    <definedName name="MTP.02B">#REF!</definedName>
    <definedName name="MTP.02G">#REF!</definedName>
    <definedName name="MTP.03">#REF!</definedName>
    <definedName name="MTP.03B">#REF!</definedName>
    <definedName name="MTP.03G">#REF!</definedName>
    <definedName name="MTP.04">#REF!</definedName>
    <definedName name="MTP.04B">#REF!</definedName>
    <definedName name="MTP.04G">#REF!</definedName>
    <definedName name="MTP.05">#REF!</definedName>
    <definedName name="MTP.05B">#REF!</definedName>
    <definedName name="MTP.05G">#REF!</definedName>
    <definedName name="MTP.06">#REF!</definedName>
    <definedName name="MTP.06B">#REF!</definedName>
    <definedName name="MTP.06G">#REF!</definedName>
    <definedName name="MTP.07">#REF!</definedName>
    <definedName name="MTP.07B">#REF!</definedName>
    <definedName name="MTP.07G">#REF!</definedName>
    <definedName name="MTP.08">#REF!</definedName>
    <definedName name="MTP.08B">#REF!</definedName>
    <definedName name="MTP.08G">#REF!</definedName>
    <definedName name="MTP.09">#REF!</definedName>
    <definedName name="MTP.09B">#REF!</definedName>
    <definedName name="MTP.09G">#REF!</definedName>
    <definedName name="MTP.10" localSheetId="9">#REF!</definedName>
    <definedName name="MTP.10" localSheetId="12">#REF!</definedName>
    <definedName name="MTP.10" localSheetId="13">#REF!</definedName>
    <definedName name="MTP.10">#REF!</definedName>
    <definedName name="MTP.10B" localSheetId="9">#REF!</definedName>
    <definedName name="MTP.10B" localSheetId="12">#REF!</definedName>
    <definedName name="MTP.10B" localSheetId="13">#REF!</definedName>
    <definedName name="MTP.10B">#REF!</definedName>
    <definedName name="MTP.10G" localSheetId="9">#REF!</definedName>
    <definedName name="MTP.10G" localSheetId="12">#REF!</definedName>
    <definedName name="MTP.10G" localSheetId="13">#REF!</definedName>
    <definedName name="MTP.10G">#REF!</definedName>
    <definedName name="mtr">#REF!</definedName>
    <definedName name="mtram" localSheetId="9">#REF!</definedName>
    <definedName name="mtram" localSheetId="12">#REF!</definedName>
    <definedName name="mtram" localSheetId="13">#REF!</definedName>
    <definedName name="mtram">#REF!</definedName>
    <definedName name="mts" localSheetId="9">#REF!</definedName>
    <definedName name="mts" localSheetId="12">#REF!</definedName>
    <definedName name="mts" localSheetId="13">#REF!</definedName>
    <definedName name="mts">#REF!</definedName>
    <definedName name="mtt">#REF!</definedName>
    <definedName name="MTX" localSheetId="9">#REF!</definedName>
    <definedName name="MTX" localSheetId="12">#REF!</definedName>
    <definedName name="MTX" localSheetId="13">#REF!</definedName>
    <definedName name="MTX">#REF!</definedName>
    <definedName name="mu" localSheetId="9">#REF!</definedName>
    <definedName name="mu" localSheetId="12">#REF!</definedName>
    <definedName name="mu" localSheetId="14">#REF!</definedName>
    <definedName name="mu" localSheetId="11">#REF!</definedName>
    <definedName name="mu" localSheetId="10">#REF!</definedName>
    <definedName name="mu" localSheetId="7">#REF!</definedName>
    <definedName name="mu" localSheetId="8">#REF!</definedName>
    <definedName name="mu" localSheetId="13">#REF!</definedName>
    <definedName name="MU">#REF!</definedName>
    <definedName name="mu_200" localSheetId="9">#REF!</definedName>
    <definedName name="mu_200" localSheetId="12">#REF!</definedName>
    <definedName name="mu_200" localSheetId="13">#REF!</definedName>
    <definedName name="mu_200">#REF!</definedName>
    <definedName name="MU_6" localSheetId="9">#REF!</definedName>
    <definedName name="MU_6" localSheetId="12">#REF!</definedName>
    <definedName name="MU_6" localSheetId="13">#REF!</definedName>
    <definedName name="MU_6">#REF!</definedName>
    <definedName name="mua">#REF!</definedName>
    <definedName name="mua_6" localSheetId="9">#REF!</definedName>
    <definedName name="mua_6" localSheetId="12">#REF!</definedName>
    <definedName name="mua_6" localSheetId="13">#REF!</definedName>
    <definedName name="mua_6">#REF!</definedName>
    <definedName name="muac" localSheetId="9">#REF!</definedName>
    <definedName name="muac" localSheetId="12">#REF!</definedName>
    <definedName name="muac" localSheetId="13">#REF!</definedName>
    <definedName name="muac">#REF!</definedName>
    <definedName name="mualat" localSheetId="9">#REF!</definedName>
    <definedName name="mualat" localSheetId="12">#REF!</definedName>
    <definedName name="mualat" localSheetId="13">#REF!</definedName>
    <definedName name="mualat">#REF!</definedName>
    <definedName name="mualat_6" localSheetId="9">#REF!</definedName>
    <definedName name="mualat_6" localSheetId="12">#REF!</definedName>
    <definedName name="mualat_6" localSheetId="13">#REF!</definedName>
    <definedName name="mualat_6">#REF!</definedName>
    <definedName name="muars" localSheetId="9">#REF!</definedName>
    <definedName name="muars" localSheetId="12">#REF!</definedName>
    <definedName name="muars" localSheetId="13">#REF!</definedName>
    <definedName name="muars">#REF!</definedName>
    <definedName name="muars_6">#REF!</definedName>
    <definedName name="mubesi" localSheetId="9">#REF!</definedName>
    <definedName name="mubesi" localSheetId="12">#REF!</definedName>
    <definedName name="mubesi" localSheetId="13">#REF!</definedName>
    <definedName name="mubesi">#REF!</definedName>
    <definedName name="mubhn" localSheetId="9">#REF!</definedName>
    <definedName name="mubhn" localSheetId="12">#REF!</definedName>
    <definedName name="mubhn" localSheetId="13">#REF!</definedName>
    <definedName name="mubhn">#REF!</definedName>
    <definedName name="mubtn" localSheetId="9">#REF!</definedName>
    <definedName name="mubtn" localSheetId="12">#REF!</definedName>
    <definedName name="mubtn" localSheetId="13">#REF!</definedName>
    <definedName name="mubtn">#REF!</definedName>
    <definedName name="muc" localSheetId="9">#REF!</definedName>
    <definedName name="muc" localSheetId="12">#REF!</definedName>
    <definedName name="muc" localSheetId="13">#REF!</definedName>
    <definedName name="muc">#REF!</definedName>
    <definedName name="mufa" localSheetId="9">#REF!</definedName>
    <definedName name="mufa" localSheetId="12">#REF!</definedName>
    <definedName name="mufa" localSheetId="13">#REF!</definedName>
    <definedName name="mufa">#REF!</definedName>
    <definedName name="mug">#REF!</definedName>
    <definedName name="mult12">#REF!</definedName>
    <definedName name="mult12_6">#REF!</definedName>
    <definedName name="mult9">#REF!</definedName>
    <definedName name="mult9_6">#REF!</definedName>
    <definedName name="multi.18" localSheetId="9">#REF!</definedName>
    <definedName name="multi.18" localSheetId="12">#REF!</definedName>
    <definedName name="multi.18" localSheetId="13">#REF!</definedName>
    <definedName name="multi.18">#REF!</definedName>
    <definedName name="multi.4" localSheetId="9">#REF!</definedName>
    <definedName name="multi.4" localSheetId="12">#REF!</definedName>
    <definedName name="multi.4" localSheetId="13">#REF!</definedName>
    <definedName name="multi.4">#REF!</definedName>
    <definedName name="multi.6" localSheetId="9">#REF!</definedName>
    <definedName name="multi.6" localSheetId="12">#REF!</definedName>
    <definedName name="multi.6" localSheetId="13">#REF!</definedName>
    <definedName name="multi.6">#REF!</definedName>
    <definedName name="multi.9" localSheetId="9">#REF!</definedName>
    <definedName name="multi.9" localSheetId="12">#REF!</definedName>
    <definedName name="multi.9" localSheetId="13">#REF!</definedName>
    <definedName name="multi.9">#REF!</definedName>
    <definedName name="MULTI_STRUCTURE" localSheetId="9">#REF!</definedName>
    <definedName name="MULTI_STRUCTURE" localSheetId="12">#REF!</definedName>
    <definedName name="MULTI_STRUCTURE" localSheetId="13">#REF!</definedName>
    <definedName name="MULTI_STRUCTURE">#REF!</definedName>
    <definedName name="multi15">#REF!</definedName>
    <definedName name="multiplek">#REF!</definedName>
    <definedName name="multiplek_12" localSheetId="9">#REF!</definedName>
    <definedName name="multiplek_12" localSheetId="12">#REF!</definedName>
    <definedName name="multiplek_12" localSheetId="13">#REF!</definedName>
    <definedName name="multiplek_12">#REF!</definedName>
    <definedName name="multiplek_12mm" localSheetId="9">#REF!</definedName>
    <definedName name="multiplek_12mm" localSheetId="12">#REF!</definedName>
    <definedName name="multiplek_12mm" localSheetId="13">#REF!</definedName>
    <definedName name="multiplek_12mm">#REF!</definedName>
    <definedName name="multiplek_15" localSheetId="9">#REF!</definedName>
    <definedName name="multiplek_15" localSheetId="12">#REF!</definedName>
    <definedName name="multiplek_15" localSheetId="13">#REF!</definedName>
    <definedName name="multiplek_15">#REF!</definedName>
    <definedName name="multiplek_18" localSheetId="9">#REF!</definedName>
    <definedName name="multiplek_18" localSheetId="12">#REF!</definedName>
    <definedName name="multiplek_18" localSheetId="13">#REF!</definedName>
    <definedName name="multiplek_18">#REF!</definedName>
    <definedName name="multiplek_4mm" localSheetId="9">#REF!</definedName>
    <definedName name="multiplek_4mm" localSheetId="12">#REF!</definedName>
    <definedName name="multiplek_4mm" localSheetId="13">#REF!</definedName>
    <definedName name="multiplek_4mm">#REF!</definedName>
    <definedName name="multiplek_6mm" localSheetId="9">#REF!</definedName>
    <definedName name="multiplek_6mm" localSheetId="12">#REF!</definedName>
    <definedName name="multiplek_6mm" localSheetId="13">#REF!</definedName>
    <definedName name="multiplek_6mm">#REF!</definedName>
    <definedName name="multiplek_9" localSheetId="9">#REF!</definedName>
    <definedName name="multiplek_9" localSheetId="12">#REF!</definedName>
    <definedName name="multiplek_9" localSheetId="13">#REF!</definedName>
    <definedName name="multiplek_9">#REF!</definedName>
    <definedName name="multiplek_9mm" localSheetId="9">#REF!</definedName>
    <definedName name="multiplek_9mm" localSheetId="12">#REF!</definedName>
    <definedName name="multiplek_9mm" localSheetId="13">#REF!</definedName>
    <definedName name="multiplek_9mm">#REF!</definedName>
    <definedName name="multiplek1">#REF!</definedName>
    <definedName name="multiplek12">#REF!</definedName>
    <definedName name="multiplek12_1">#REF!</definedName>
    <definedName name="multipleks948" localSheetId="9">#REF!</definedName>
    <definedName name="multipleks948" localSheetId="12">#REF!</definedName>
    <definedName name="multipleks948" localSheetId="13">#REF!</definedName>
    <definedName name="multipleks948">#REF!</definedName>
    <definedName name="mum" localSheetId="9">#REF!</definedName>
    <definedName name="mum" localSheetId="12">#REF!</definedName>
    <definedName name="mum" localSheetId="13">#REF!</definedName>
    <definedName name="mum">#REF!</definedName>
    <definedName name="mume" localSheetId="9">#REF!</definedName>
    <definedName name="mume" localSheetId="12">#REF!</definedName>
    <definedName name="mume" localSheetId="13">#REF!</definedName>
    <definedName name="mume">#REF!</definedName>
    <definedName name="mume_6" localSheetId="9">#REF!</definedName>
    <definedName name="mume_6" localSheetId="12">#REF!</definedName>
    <definedName name="mume_6" localSheetId="13">#REF!</definedName>
    <definedName name="mume_6">#REF!</definedName>
    <definedName name="munew">#REF!</definedName>
    <definedName name="MUNIR" localSheetId="9">#REF!</definedName>
    <definedName name="MUNIR" localSheetId="12">#REF!</definedName>
    <definedName name="MUNIR" localSheetId="13">#REF!</definedName>
    <definedName name="MUNIR">#REF!</definedName>
    <definedName name="mup">#REF!</definedName>
    <definedName name="mup_6" localSheetId="9">#REF!</definedName>
    <definedName name="mup_6" localSheetId="12">#REF!</definedName>
    <definedName name="mup_6" localSheetId="13">#REF!</definedName>
    <definedName name="mup_6">#REF!</definedName>
    <definedName name="mupah">#REF!</definedName>
    <definedName name="mupah_6">#REF!</definedName>
    <definedName name="mupahstr">#REF!</definedName>
    <definedName name="mupahstr_6">#REF!</definedName>
    <definedName name="mupan" localSheetId="9">#REF!</definedName>
    <definedName name="mupan" localSheetId="12">#REF!</definedName>
    <definedName name="mupan" localSheetId="13">#REF!</definedName>
    <definedName name="mupan">#REF!</definedName>
    <definedName name="Muph" localSheetId="9">#REF!</definedName>
    <definedName name="Muph" localSheetId="12">#REF!</definedName>
    <definedName name="Muph" localSheetId="13">#REF!</definedName>
    <definedName name="Muph">#REF!</definedName>
    <definedName name="mupre">#REF!</definedName>
    <definedName name="mupre2" localSheetId="9">#REF!</definedName>
    <definedName name="mupre2" localSheetId="12">#REF!</definedName>
    <definedName name="mupre2" localSheetId="13">#REF!</definedName>
    <definedName name="mupre2">#REF!</definedName>
    <definedName name="muprel" localSheetId="9">#REF!</definedName>
    <definedName name="muprel" localSheetId="12">#REF!</definedName>
    <definedName name="muprel" localSheetId="13">#REF!</definedName>
    <definedName name="muprel">#REF!</definedName>
    <definedName name="mupres" localSheetId="9">#REF!</definedName>
    <definedName name="mupres" localSheetId="12">#REF!</definedName>
    <definedName name="mupres" localSheetId="13">#REF!</definedName>
    <definedName name="mupres">#REF!</definedName>
    <definedName name="MURAFJ100" localSheetId="9">#REF!</definedName>
    <definedName name="MURAFJ100" localSheetId="12">#REF!</definedName>
    <definedName name="MURAFJ100" localSheetId="13">#REF!</definedName>
    <definedName name="MURAFJ100">#REF!</definedName>
    <definedName name="MURAFJ125" localSheetId="9">#REF!</definedName>
    <definedName name="MURAFJ125" localSheetId="12">#REF!</definedName>
    <definedName name="MURAFJ125" localSheetId="13">#REF!</definedName>
    <definedName name="MURAFJ125">#REF!</definedName>
    <definedName name="MURAFJ150" localSheetId="9">#REF!</definedName>
    <definedName name="MURAFJ150" localSheetId="12">#REF!</definedName>
    <definedName name="MURAFJ150" localSheetId="13">#REF!</definedName>
    <definedName name="MURAFJ150">#REF!</definedName>
    <definedName name="MURAFJ200" localSheetId="9">#REF!</definedName>
    <definedName name="MURAFJ200" localSheetId="12">#REF!</definedName>
    <definedName name="MURAFJ200" localSheetId="13">#REF!</definedName>
    <definedName name="MURAFJ200">#REF!</definedName>
    <definedName name="MURAFJ250" localSheetId="9">#REF!</definedName>
    <definedName name="MURAFJ250" localSheetId="12">#REF!</definedName>
    <definedName name="MURAFJ250" localSheetId="13">#REF!</definedName>
    <definedName name="MURAFJ250">#REF!</definedName>
    <definedName name="MURAFJ300" localSheetId="9">#REF!</definedName>
    <definedName name="MURAFJ300" localSheetId="12">#REF!</definedName>
    <definedName name="MURAFJ300" localSheetId="13">#REF!</definedName>
    <definedName name="MURAFJ300">#REF!</definedName>
    <definedName name="MURAFJ32" localSheetId="9">#REF!</definedName>
    <definedName name="MURAFJ32" localSheetId="12">#REF!</definedName>
    <definedName name="MURAFJ32" localSheetId="13">#REF!</definedName>
    <definedName name="MURAFJ32">#REF!</definedName>
    <definedName name="MURAFJ40" localSheetId="9">#REF!</definedName>
    <definedName name="MURAFJ40" localSheetId="12">#REF!</definedName>
    <definedName name="MURAFJ40" localSheetId="13">#REF!</definedName>
    <definedName name="MURAFJ40">#REF!</definedName>
    <definedName name="MURAFJ50" localSheetId="9">#REF!</definedName>
    <definedName name="MURAFJ50" localSheetId="12">#REF!</definedName>
    <definedName name="MURAFJ50" localSheetId="13">#REF!</definedName>
    <definedName name="MURAFJ50">#REF!</definedName>
    <definedName name="MURAFJ65" localSheetId="9">#REF!</definedName>
    <definedName name="MURAFJ65" localSheetId="12">#REF!</definedName>
    <definedName name="MURAFJ65" localSheetId="13">#REF!</definedName>
    <definedName name="MURAFJ65">#REF!</definedName>
    <definedName name="MURAFJ80" localSheetId="9">#REF!</definedName>
    <definedName name="MURAFJ80" localSheetId="12">#REF!</definedName>
    <definedName name="MURAFJ80" localSheetId="13">#REF!</definedName>
    <definedName name="MURAFJ80">#REF!</definedName>
    <definedName name="MURAFJAM100" localSheetId="9">#REF!</definedName>
    <definedName name="MURAFJAM100" localSheetId="12">#REF!</definedName>
    <definedName name="MURAFJAM100" localSheetId="13">#REF!</definedName>
    <definedName name="MURAFJAM100">#REF!</definedName>
    <definedName name="MURAFJAM125" localSheetId="9">#REF!</definedName>
    <definedName name="MURAFJAM125" localSheetId="12">#REF!</definedName>
    <definedName name="MURAFJAM125" localSheetId="13">#REF!</definedName>
    <definedName name="MURAFJAM125">#REF!</definedName>
    <definedName name="MURAFJAM150" localSheetId="9">#REF!</definedName>
    <definedName name="MURAFJAM150" localSheetId="12">#REF!</definedName>
    <definedName name="MURAFJAM150" localSheetId="13">#REF!</definedName>
    <definedName name="MURAFJAM150">#REF!</definedName>
    <definedName name="MURAFJAM200" localSheetId="9">#REF!</definedName>
    <definedName name="MURAFJAM200" localSheetId="12">#REF!</definedName>
    <definedName name="MURAFJAM200" localSheetId="13">#REF!</definedName>
    <definedName name="MURAFJAM200">#REF!</definedName>
    <definedName name="MURAFJAM250" localSheetId="9">#REF!</definedName>
    <definedName name="MURAFJAM250" localSheetId="12">#REF!</definedName>
    <definedName name="MURAFJAM250" localSheetId="13">#REF!</definedName>
    <definedName name="MURAFJAM250">#REF!</definedName>
    <definedName name="MURAFJAM300" localSheetId="9">#REF!</definedName>
    <definedName name="MURAFJAM300" localSheetId="12">#REF!</definedName>
    <definedName name="MURAFJAM300" localSheetId="13">#REF!</definedName>
    <definedName name="MURAFJAM300">#REF!</definedName>
    <definedName name="MURAFJAM32" localSheetId="9">#REF!</definedName>
    <definedName name="MURAFJAM32" localSheetId="12">#REF!</definedName>
    <definedName name="MURAFJAM32" localSheetId="13">#REF!</definedName>
    <definedName name="MURAFJAM32">#REF!</definedName>
    <definedName name="MURAFJAM40" localSheetId="9">#REF!</definedName>
    <definedName name="MURAFJAM40" localSheetId="12">#REF!</definedName>
    <definedName name="MURAFJAM40" localSheetId="13">#REF!</definedName>
    <definedName name="MURAFJAM40">#REF!</definedName>
    <definedName name="MURAFJAM50" localSheetId="9">#REF!</definedName>
    <definedName name="MURAFJAM50" localSheetId="12">#REF!</definedName>
    <definedName name="MURAFJAM50" localSheetId="13">#REF!</definedName>
    <definedName name="MURAFJAM50">#REF!</definedName>
    <definedName name="MURAFJAM65" localSheetId="9">#REF!</definedName>
    <definedName name="MURAFJAM65" localSheetId="12">#REF!</definedName>
    <definedName name="MURAFJAM65" localSheetId="13">#REF!</definedName>
    <definedName name="MURAFJAM65">#REF!</definedName>
    <definedName name="MURAFJAM80" localSheetId="9">#REF!</definedName>
    <definedName name="MURAFJAM80" localSheetId="12">#REF!</definedName>
    <definedName name="MURAFJAM80" localSheetId="13">#REF!</definedName>
    <definedName name="MURAFJAM80">#REF!</definedName>
    <definedName name="murbaut">#REF!</definedName>
    <definedName name="murbaut12" localSheetId="9">#REF!</definedName>
    <definedName name="murbaut12" localSheetId="12">#REF!</definedName>
    <definedName name="murbaut12" localSheetId="13">#REF!</definedName>
    <definedName name="murbaut12">#REF!</definedName>
    <definedName name="murbaut16" localSheetId="9">#REF!</definedName>
    <definedName name="murbaut16" localSheetId="12">#REF!</definedName>
    <definedName name="murbaut16" localSheetId="13">#REF!</definedName>
    <definedName name="murbaut16">#REF!</definedName>
    <definedName name="murbaut19" localSheetId="9">#REF!</definedName>
    <definedName name="murbaut19" localSheetId="12">#REF!</definedName>
    <definedName name="murbaut19" localSheetId="13">#REF!</definedName>
    <definedName name="murbaut19">#REF!</definedName>
    <definedName name="murbaut22" localSheetId="9">#REF!</definedName>
    <definedName name="murbaut22" localSheetId="12">#REF!</definedName>
    <definedName name="murbaut22" localSheetId="13">#REF!</definedName>
    <definedName name="murbaut22">#REF!</definedName>
    <definedName name="murbautklem" localSheetId="9">#REF!</definedName>
    <definedName name="murbautklem" localSheetId="12">#REF!</definedName>
    <definedName name="murbautklem" localSheetId="13">#REF!</definedName>
    <definedName name="murbautklem">#REF!</definedName>
    <definedName name="mus" localSheetId="9">#REF!</definedName>
    <definedName name="mus" localSheetId="12">#REF!</definedName>
    <definedName name="mus" localSheetId="13">#REF!</definedName>
    <definedName name="mus">#REF!</definedName>
    <definedName name="MUSA">#REF!</definedName>
    <definedName name="musan" localSheetId="9">#REF!</definedName>
    <definedName name="musan" localSheetId="12">#REF!</definedName>
    <definedName name="musan" localSheetId="13">#REF!</definedName>
    <definedName name="musan">#REF!</definedName>
    <definedName name="musik">#REF!</definedName>
    <definedName name="MUSLIMIN" localSheetId="9">#REF!</definedName>
    <definedName name="MUSLIMIN" localSheetId="12">#REF!</definedName>
    <definedName name="MUSLIMIN" localSheetId="13">#REF!</definedName>
    <definedName name="MUSLIMIN">#REF!</definedName>
    <definedName name="mustr" localSheetId="9">#REF!</definedName>
    <definedName name="mustr" localSheetId="12">#REF!</definedName>
    <definedName name="mustr" localSheetId="13">#REF!</definedName>
    <definedName name="mustr">#REF!</definedName>
    <definedName name="mustr_6">#REF!</definedName>
    <definedName name="mutuk225">#REF!</definedName>
    <definedName name="mvd0.75" localSheetId="9">#REF!</definedName>
    <definedName name="mvd0.75" localSheetId="12">#REF!</definedName>
    <definedName name="mvd0.75" localSheetId="13">#REF!</definedName>
    <definedName name="mvd0.75">#REF!</definedName>
    <definedName name="mvd1.25" localSheetId="9">#REF!</definedName>
    <definedName name="mvd1.25" localSheetId="12">#REF!</definedName>
    <definedName name="mvd1.25" localSheetId="13">#REF!</definedName>
    <definedName name="mvd1.25">#REF!</definedName>
    <definedName name="mvd1.5" localSheetId="9">#REF!</definedName>
    <definedName name="mvd1.5" localSheetId="12">#REF!</definedName>
    <definedName name="mvd1.5" localSheetId="13">#REF!</definedName>
    <definedName name="mvd1.5">#REF!</definedName>
    <definedName name="mvd2.5" localSheetId="9">#REF!</definedName>
    <definedName name="mvd2.5" localSheetId="12">#REF!</definedName>
    <definedName name="mvd2.5" localSheetId="13">#REF!</definedName>
    <definedName name="mvd2.5">#REF!</definedName>
    <definedName name="mw">#REF!</definedName>
    <definedName name="mw_6">#REF!</definedName>
    <definedName name="MZFV10K40">#REF!</definedName>
    <definedName name="MZFV10K50">#REF!</definedName>
    <definedName name="n" localSheetId="9">#REF!</definedName>
    <definedName name="n" localSheetId="12">#REF!</definedName>
    <definedName name="n" localSheetId="14">#REF!</definedName>
    <definedName name="n" localSheetId="11">#REF!</definedName>
    <definedName name="n" localSheetId="10">#REF!</definedName>
    <definedName name="n" localSheetId="7">#REF!</definedName>
    <definedName name="n" localSheetId="8">#REF!</definedName>
    <definedName name="n" localSheetId="13">#REF!</definedName>
    <definedName name="n">#REF!</definedName>
    <definedName name="n.astek">#REF!</definedName>
    <definedName name="n.ket.tim">#REF!</definedName>
    <definedName name="n.pptk">#REF!</definedName>
    <definedName name="n.was" localSheetId="9">#REF!</definedName>
    <definedName name="n.was" localSheetId="12">#REF!</definedName>
    <definedName name="n.was" localSheetId="13">#REF!</definedName>
    <definedName name="n.was">#REF!</definedName>
    <definedName name="n.was.1">#REF!</definedName>
    <definedName name="n.was1">#REF!</definedName>
    <definedName name="n.was2">#REF!</definedName>
    <definedName name="N_1011">#REF!</definedName>
    <definedName name="N_1013">#REF!</definedName>
    <definedName name="N_12">#REF!</definedName>
    <definedName name="N_22">#REF!</definedName>
    <definedName name="N_233">#REF!</definedName>
    <definedName name="N_321">#REF!</definedName>
    <definedName name="N_33">#REF!</definedName>
    <definedName name="N_34">#REF!</definedName>
    <definedName name="N_511">#REF!</definedName>
    <definedName name="N_74">#REF!</definedName>
    <definedName name="N_753">#REF!</definedName>
    <definedName name="N_KON1" localSheetId="9">#REF!</definedName>
    <definedName name="N_KON1" localSheetId="12">#REF!</definedName>
    <definedName name="N_KON1" localSheetId="13">#REF!</definedName>
    <definedName name="N_KON1">#REF!</definedName>
    <definedName name="N_KON10" localSheetId="9">#REF!</definedName>
    <definedName name="N_KON10" localSheetId="12">#REF!</definedName>
    <definedName name="N_KON10" localSheetId="13">#REF!</definedName>
    <definedName name="N_KON10">#REF!</definedName>
    <definedName name="N_KON3" localSheetId="9">#REF!</definedName>
    <definedName name="N_KON3" localSheetId="12">#REF!</definedName>
    <definedName name="N_KON3" localSheetId="13">#REF!</definedName>
    <definedName name="N_KON3">#REF!</definedName>
    <definedName name="N_KON4" localSheetId="9">#REF!</definedName>
    <definedName name="N_KON4" localSheetId="12">#REF!</definedName>
    <definedName name="N_KON4" localSheetId="13">#REF!</definedName>
    <definedName name="N_KON4">#REF!</definedName>
    <definedName name="N_KON7" localSheetId="9">#REF!</definedName>
    <definedName name="N_KON7" localSheetId="12">#REF!</definedName>
    <definedName name="N_KON7" localSheetId="13">#REF!</definedName>
    <definedName name="N_KON7">#REF!</definedName>
    <definedName name="n_year">#REF!</definedName>
    <definedName name="N1IN">#REF!</definedName>
    <definedName name="n1pig" localSheetId="9">#REF!</definedName>
    <definedName name="n1pig" localSheetId="12">#REF!</definedName>
    <definedName name="n1pig" localSheetId="13">#REF!</definedName>
    <definedName name="n1pig">#REF!</definedName>
    <definedName name="n1pignc">#REF!</definedName>
    <definedName name="n1pigvl">#REF!</definedName>
    <definedName name="n1pind" localSheetId="9">#REF!</definedName>
    <definedName name="n1pind" localSheetId="12">#REF!</definedName>
    <definedName name="n1pind" localSheetId="13">#REF!</definedName>
    <definedName name="n1pind">#REF!</definedName>
    <definedName name="n1pindnc">#REF!</definedName>
    <definedName name="n1pindvl">#REF!</definedName>
    <definedName name="n1ping" localSheetId="9">#REF!</definedName>
    <definedName name="n1ping" localSheetId="12">#REF!</definedName>
    <definedName name="n1ping" localSheetId="13">#REF!</definedName>
    <definedName name="n1ping">#REF!</definedName>
    <definedName name="n1pingnc">#REF!</definedName>
    <definedName name="n1pingvl">#REF!</definedName>
    <definedName name="n1pint" localSheetId="9">#REF!</definedName>
    <definedName name="n1pint" localSheetId="12">#REF!</definedName>
    <definedName name="n1pint" localSheetId="13">#REF!</definedName>
    <definedName name="n1pint">#REF!</definedName>
    <definedName name="n1pintnc">#REF!</definedName>
    <definedName name="n1pintvl">#REF!</definedName>
    <definedName name="n24nc">#REF!</definedName>
    <definedName name="n24vl">#REF!</definedName>
    <definedName name="n2mignc">#REF!</definedName>
    <definedName name="n2migvl">#REF!</definedName>
    <definedName name="n2min1nc">#REF!</definedName>
    <definedName name="n2min1vl">#REF!</definedName>
    <definedName name="NA" localSheetId="9">#REF!</definedName>
    <definedName name="NA" localSheetId="12">#REF!</definedName>
    <definedName name="NA" localSheetId="14">#REF!</definedName>
    <definedName name="NA" localSheetId="11">#REF!</definedName>
    <definedName name="NA" localSheetId="10">#REF!</definedName>
    <definedName name="NA" localSheetId="7">#REF!</definedName>
    <definedName name="NA" localSheetId="8">#REF!</definedName>
    <definedName name="NA" localSheetId="13">#REF!</definedName>
    <definedName name="NA">#REF!</definedName>
    <definedName name="NA_6" localSheetId="9">#REF!</definedName>
    <definedName name="NA_6" localSheetId="12">#REF!</definedName>
    <definedName name="NA_6" localSheetId="13">#REF!</definedName>
    <definedName name="NA_6">#REF!</definedName>
    <definedName name="naco" localSheetId="9">#REF!</definedName>
    <definedName name="naco" localSheetId="12">#REF!</definedName>
    <definedName name="naco" localSheetId="13">#REF!</definedName>
    <definedName name="naco">#REF!</definedName>
    <definedName name="NAGANOPG" localSheetId="9">#REF!</definedName>
    <definedName name="NAGANOPG" localSheetId="12">#REF!</definedName>
    <definedName name="NAGANOPG" localSheetId="13">#REF!</definedName>
    <definedName name="NAGANOPG">#REF!</definedName>
    <definedName name="NAIL" localSheetId="9">#REF!</definedName>
    <definedName name="NAIL" localSheetId="12">#REF!</definedName>
    <definedName name="NAIL" localSheetId="13">#REF!</definedName>
    <definedName name="NAIL">#REF!</definedName>
    <definedName name="nako">#REF!</definedName>
    <definedName name="nako_1">#REF!</definedName>
    <definedName name="nama" localSheetId="9">#REF!</definedName>
    <definedName name="nama" localSheetId="12">#REF!</definedName>
    <definedName name="nama" localSheetId="14">#REF!</definedName>
    <definedName name="nama" localSheetId="11">#REF!</definedName>
    <definedName name="nama" localSheetId="10">#REF!</definedName>
    <definedName name="nama" localSheetId="7">#REF!</definedName>
    <definedName name="nama" localSheetId="8">#REF!</definedName>
    <definedName name="nama" localSheetId="13">#REF!</definedName>
    <definedName name="nama">#REF!</definedName>
    <definedName name="nama_bahan">#REF!</definedName>
    <definedName name="Nama_Paket">#REF!</definedName>
    <definedName name="nama_upah">#REF!</definedName>
    <definedName name="namadirektur">#REF!</definedName>
    <definedName name="namapaket">#REF!</definedName>
    <definedName name="NamaPek">#REF!</definedName>
    <definedName name="namateknik">#REF!</definedName>
    <definedName name="Name" localSheetId="9">#REF!</definedName>
    <definedName name="Name" localSheetId="12">#REF!</definedName>
    <definedName name="Name" localSheetId="13">#REF!</definedName>
    <definedName name="Name">#REF!</definedName>
    <definedName name="nameplate">#REF!</definedName>
    <definedName name="nanadirektur">#REF!</definedName>
    <definedName name="natimah" localSheetId="9">#REF!</definedName>
    <definedName name="natimah" localSheetId="12">#REF!</definedName>
    <definedName name="natimah" localSheetId="13">#REF!</definedName>
    <definedName name="natimah">#REF!</definedName>
    <definedName name="National" localSheetId="9">#REF!</definedName>
    <definedName name="National" localSheetId="12">#REF!</definedName>
    <definedName name="National" localSheetId="13">#REF!</definedName>
    <definedName name="National">#REF!</definedName>
    <definedName name="nc1nc">#REF!</definedName>
    <definedName name="nc1p" localSheetId="9">#REF!</definedName>
    <definedName name="nc1p" localSheetId="12">#REF!</definedName>
    <definedName name="nc1p" localSheetId="13">#REF!</definedName>
    <definedName name="nc1p">#REF!</definedName>
    <definedName name="nc1vl">#REF!</definedName>
    <definedName name="nc24nc">#REF!</definedName>
    <definedName name="nc24vl">#REF!</definedName>
    <definedName name="nc3p" localSheetId="9">#REF!</definedName>
    <definedName name="nc3p" localSheetId="12">#REF!</definedName>
    <definedName name="nc3p" localSheetId="13">#REF!</definedName>
    <definedName name="nc3p">#REF!</definedName>
    <definedName name="NCBD100" localSheetId="9">#REF!</definedName>
    <definedName name="NCBD100" localSheetId="12">#REF!</definedName>
    <definedName name="NCBD100" localSheetId="13">#REF!</definedName>
    <definedName name="NCBD100">#REF!</definedName>
    <definedName name="NCBD200" localSheetId="9">#REF!</definedName>
    <definedName name="NCBD200" localSheetId="12">#REF!</definedName>
    <definedName name="NCBD200" localSheetId="13">#REF!</definedName>
    <definedName name="NCBD200">#REF!</definedName>
    <definedName name="NCBD250" localSheetId="9">#REF!</definedName>
    <definedName name="NCBD250" localSheetId="12">#REF!</definedName>
    <definedName name="NCBD250" localSheetId="13">#REF!</definedName>
    <definedName name="NCBD250">#REF!</definedName>
    <definedName name="ncdd">#REF!</definedName>
    <definedName name="NCDD2">#REF!</definedName>
    <definedName name="NCed" localSheetId="9">#REF!</definedName>
    <definedName name="NCed" localSheetId="12">#REF!</definedName>
    <definedName name="NCed" localSheetId="13">#REF!</definedName>
    <definedName name="NCed">#REF!</definedName>
    <definedName name="NCHC">#REF!</definedName>
    <definedName name="nctr">#REF!</definedName>
    <definedName name="nctram" localSheetId="9">#REF!</definedName>
    <definedName name="nctram" localSheetId="12">#REF!</definedName>
    <definedName name="nctram" localSheetId="13">#REF!</definedName>
    <definedName name="nctram">#REF!</definedName>
    <definedName name="NCVC100" localSheetId="9">#REF!</definedName>
    <definedName name="NCVC100" localSheetId="12">#REF!</definedName>
    <definedName name="NCVC100" localSheetId="13">#REF!</definedName>
    <definedName name="NCVC100">#REF!</definedName>
    <definedName name="NCVC200" localSheetId="9">#REF!</definedName>
    <definedName name="NCVC200" localSheetId="12">#REF!</definedName>
    <definedName name="NCVC200" localSheetId="13">#REF!</definedName>
    <definedName name="NCVC200">#REF!</definedName>
    <definedName name="NCVC250" localSheetId="9">#REF!</definedName>
    <definedName name="NCVC250" localSheetId="12">#REF!</definedName>
    <definedName name="NCVC250" localSheetId="13">#REF!</definedName>
    <definedName name="NCVC250">#REF!</definedName>
    <definedName name="NCVC3P" localSheetId="9">#REF!</definedName>
    <definedName name="NCVC3P" localSheetId="12">#REF!</definedName>
    <definedName name="NCVC3P" localSheetId="13">#REF!</definedName>
    <definedName name="NCVC3P">#REF!</definedName>
    <definedName name="neglasari" localSheetId="9">#REF!</definedName>
    <definedName name="neglasari" localSheetId="12">#REF!</definedName>
    <definedName name="neglasari" localSheetId="13">#REF!</definedName>
    <definedName name="neglasari">#REF!</definedName>
    <definedName name="NEPLEGIP100" localSheetId="9">#REF!</definedName>
    <definedName name="NEPLEGIP100" localSheetId="12">#REF!</definedName>
    <definedName name="NEPLEGIP100" localSheetId="13">#REF!</definedName>
    <definedName name="NEPLEGIP100">#REF!</definedName>
    <definedName name="NEPLEGIP125" localSheetId="9">#REF!</definedName>
    <definedName name="NEPLEGIP125" localSheetId="12">#REF!</definedName>
    <definedName name="NEPLEGIP125" localSheetId="13">#REF!</definedName>
    <definedName name="NEPLEGIP125">#REF!</definedName>
    <definedName name="NEPLEGIP15" localSheetId="9">#REF!</definedName>
    <definedName name="NEPLEGIP15" localSheetId="12">#REF!</definedName>
    <definedName name="NEPLEGIP15" localSheetId="13">#REF!</definedName>
    <definedName name="NEPLEGIP15">#REF!</definedName>
    <definedName name="NEPLEGIP150" localSheetId="9">#REF!</definedName>
    <definedName name="NEPLEGIP150" localSheetId="12">#REF!</definedName>
    <definedName name="NEPLEGIP150" localSheetId="13">#REF!</definedName>
    <definedName name="NEPLEGIP150">#REF!</definedName>
    <definedName name="NEPLEGIP20" localSheetId="9">#REF!</definedName>
    <definedName name="NEPLEGIP20" localSheetId="12">#REF!</definedName>
    <definedName name="NEPLEGIP20" localSheetId="13">#REF!</definedName>
    <definedName name="NEPLEGIP20">#REF!</definedName>
    <definedName name="NEPLEGIP200" localSheetId="9">#REF!</definedName>
    <definedName name="NEPLEGIP200" localSheetId="12">#REF!</definedName>
    <definedName name="NEPLEGIP200" localSheetId="13">#REF!</definedName>
    <definedName name="NEPLEGIP200">#REF!</definedName>
    <definedName name="NEPLEGIP25" localSheetId="9">#REF!</definedName>
    <definedName name="NEPLEGIP25" localSheetId="12">#REF!</definedName>
    <definedName name="NEPLEGIP25" localSheetId="13">#REF!</definedName>
    <definedName name="NEPLEGIP25">#REF!</definedName>
    <definedName name="NEPLEGIP250" localSheetId="9">#REF!</definedName>
    <definedName name="NEPLEGIP250" localSheetId="12">#REF!</definedName>
    <definedName name="NEPLEGIP250" localSheetId="13">#REF!</definedName>
    <definedName name="NEPLEGIP250">#REF!</definedName>
    <definedName name="NEPLEGIP300" localSheetId="9">#REF!</definedName>
    <definedName name="NEPLEGIP300" localSheetId="12">#REF!</definedName>
    <definedName name="NEPLEGIP300" localSheetId="13">#REF!</definedName>
    <definedName name="NEPLEGIP300">#REF!</definedName>
    <definedName name="NEPLEGIP32" localSheetId="9">#REF!</definedName>
    <definedName name="NEPLEGIP32" localSheetId="12">#REF!</definedName>
    <definedName name="NEPLEGIP32" localSheetId="13">#REF!</definedName>
    <definedName name="NEPLEGIP32">#REF!</definedName>
    <definedName name="NEPLEGIP40" localSheetId="9">#REF!</definedName>
    <definedName name="NEPLEGIP40" localSheetId="12">#REF!</definedName>
    <definedName name="NEPLEGIP40" localSheetId="13">#REF!</definedName>
    <definedName name="NEPLEGIP40">#REF!</definedName>
    <definedName name="NEPLEGIP50" localSheetId="9">#REF!</definedName>
    <definedName name="NEPLEGIP50" localSheetId="12">#REF!</definedName>
    <definedName name="NEPLEGIP50" localSheetId="13">#REF!</definedName>
    <definedName name="NEPLEGIP50">#REF!</definedName>
    <definedName name="NEPLEGIP65" localSheetId="9">#REF!</definedName>
    <definedName name="NEPLEGIP65" localSheetId="12">#REF!</definedName>
    <definedName name="NEPLEGIP65" localSheetId="13">#REF!</definedName>
    <definedName name="NEPLEGIP65">#REF!</definedName>
    <definedName name="NEPLEGIP80" localSheetId="9">#REF!</definedName>
    <definedName name="NEPLEGIP80" localSheetId="12">#REF!</definedName>
    <definedName name="NEPLEGIP80" localSheetId="13">#REF!</definedName>
    <definedName name="NEPLEGIP80">#REF!</definedName>
    <definedName name="NESA">#REF!</definedName>
    <definedName name="new">#REF!:(#REF!)</definedName>
    <definedName name="newb">#REF!:(#REF!)</definedName>
    <definedName name="NF._ANC" localSheetId="9">#REF!</definedName>
    <definedName name="NF._ANC" localSheetId="12">#REF!</definedName>
    <definedName name="NF._ANC" localSheetId="13">#REF!</definedName>
    <definedName name="NF._ANC">#REF!</definedName>
    <definedName name="NF.ALARM.B" localSheetId="9">#REF!</definedName>
    <definedName name="NF.ALARM.B" localSheetId="12">#REF!</definedName>
    <definedName name="NF.ALARM.B" localSheetId="13">#REF!</definedName>
    <definedName name="NF.ALARM.B">#REF!</definedName>
    <definedName name="NF.CONTROL" localSheetId="9">#REF!</definedName>
    <definedName name="NF.CONTROL" localSheetId="12">#REF!</definedName>
    <definedName name="NF.CONTROL" localSheetId="13">#REF!</definedName>
    <definedName name="NF.CONTROL">#REF!</definedName>
    <definedName name="NF.I.LAMP" localSheetId="9">#REF!</definedName>
    <definedName name="NF.I.LAMP" localSheetId="12">#REF!</definedName>
    <definedName name="NF.I.LAMP" localSheetId="13">#REF!</definedName>
    <definedName name="NF.I.LAMP">#REF!</definedName>
    <definedName name="NF.M.MONITOR" localSheetId="9">#REF!</definedName>
    <definedName name="NF.M.MONITOR" localSheetId="12">#REF!</definedName>
    <definedName name="NF.M.MONITOR" localSheetId="13">#REF!</definedName>
    <definedName name="NF.M.MONITOR">#REF!</definedName>
    <definedName name="NF.MANUAL.PB" localSheetId="9">#REF!</definedName>
    <definedName name="NF.MANUAL.PB" localSheetId="12">#REF!</definedName>
    <definedName name="NF.MANUAL.PB" localSheetId="13">#REF!</definedName>
    <definedName name="NF.MANUAL.PB">#REF!</definedName>
    <definedName name="NF.MCFA1" localSheetId="9">#REF!</definedName>
    <definedName name="NF.MCFA1" localSheetId="12">#REF!</definedName>
    <definedName name="NF.MCFA1" localSheetId="13">#REF!</definedName>
    <definedName name="NF.MCFA1">#REF!</definedName>
    <definedName name="NF.MONITOR" localSheetId="9">#REF!</definedName>
    <definedName name="NF.MONITOR" localSheetId="12">#REF!</definedName>
    <definedName name="NF.MONITOR" localSheetId="13">#REF!</definedName>
    <definedName name="NF.MONITOR">#REF!</definedName>
    <definedName name="NF.PBD" localSheetId="9">#REF!</definedName>
    <definedName name="NF.PBD" localSheetId="12">#REF!</definedName>
    <definedName name="NF.PBD" localSheetId="13">#REF!</definedName>
    <definedName name="NF.PBD">#REF!</definedName>
    <definedName name="NF.RELAY" localSheetId="9">#REF!</definedName>
    <definedName name="NF.RELAY" localSheetId="12">#REF!</definedName>
    <definedName name="NF.RELAY" localSheetId="13">#REF!</definedName>
    <definedName name="NF.RELAY">#REF!</definedName>
    <definedName name="NF.ROR" localSheetId="9">#REF!</definedName>
    <definedName name="NF.ROR" localSheetId="12">#REF!</definedName>
    <definedName name="NF.ROR" localSheetId="13">#REF!</definedName>
    <definedName name="NF.ROR">#REF!</definedName>
    <definedName name="NF.SMD" localSheetId="9">#REF!</definedName>
    <definedName name="NF.SMD" localSheetId="12">#REF!</definedName>
    <definedName name="NF.SMD" localSheetId="13">#REF!</definedName>
    <definedName name="NF.SMD">#REF!</definedName>
    <definedName name="NF.TJ" localSheetId="9">#REF!</definedName>
    <definedName name="NF.TJ" localSheetId="12">#REF!</definedName>
    <definedName name="NF.TJ" localSheetId="13">#REF!</definedName>
    <definedName name="NF.TJ">#REF!</definedName>
    <definedName name="NGENTOT" localSheetId="9">#REF!</definedName>
    <definedName name="NGENTOT" localSheetId="12">#REF!</definedName>
    <definedName name="NGENTOT" localSheetId="13">#REF!</definedName>
    <definedName name="NGENTOT">#REF!</definedName>
    <definedName name="nɡko">#REF!</definedName>
    <definedName name="NGRA" localSheetId="9">#REF!</definedName>
    <definedName name="NGRA" localSheetId="12">#REF!</definedName>
    <definedName name="NGRA" localSheetId="13">#REF!</definedName>
    <definedName name="NGRA">#REF!</definedName>
    <definedName name="nh" localSheetId="9">#REF!</definedName>
    <definedName name="nh" localSheetId="12">#REF!</definedName>
    <definedName name="nh" localSheetId="14">#REF!</definedName>
    <definedName name="nh" localSheetId="11">#REF!</definedName>
    <definedName name="nh" localSheetId="10">#REF!</definedName>
    <definedName name="nh" localSheetId="7">#REF!</definedName>
    <definedName name="nh" localSheetId="8">#REF!</definedName>
    <definedName name="nh" localSheetId="13">#REF!</definedName>
    <definedName name="nh">#REF!</definedName>
    <definedName name="nhn" localSheetId="9">#REF!</definedName>
    <definedName name="nhn" localSheetId="12">#REF!</definedName>
    <definedName name="nhn" localSheetId="13">#REF!</definedName>
    <definedName name="nhn">#REF!</definedName>
    <definedName name="nhnnc">#REF!</definedName>
    <definedName name="nhnvl">#REF!</definedName>
    <definedName name="NI" localSheetId="9">#REF!</definedName>
    <definedName name="NI" localSheetId="12">#REF!</definedName>
    <definedName name="NI" localSheetId="13">#REF!</definedName>
    <definedName name="NI">#REF!</definedName>
    <definedName name="ni.kont">#REF!</definedName>
    <definedName name="NIDA">#REF!</definedName>
    <definedName name="Nifang" localSheetId="9">#REF!</definedName>
    <definedName name="Nifang" localSheetId="12">#REF!</definedName>
    <definedName name="Nifang" localSheetId="13">#REF!</definedName>
    <definedName name="Nifang">#REF!</definedName>
    <definedName name="NIFANG200" localSheetId="9">#REF!</definedName>
    <definedName name="NIFANG200" localSheetId="12">#REF!</definedName>
    <definedName name="NIFANG200" localSheetId="13">#REF!</definedName>
    <definedName name="NIFANG200">#REF!</definedName>
    <definedName name="NIFANG250" localSheetId="9">#REF!</definedName>
    <definedName name="NIFANG250" localSheetId="12">#REF!</definedName>
    <definedName name="NIFANG250" localSheetId="13">#REF!</definedName>
    <definedName name="NIFANG250">#REF!</definedName>
    <definedName name="NIFANG300" localSheetId="9">#REF!</definedName>
    <definedName name="NIFANG300" localSheetId="12">#REF!</definedName>
    <definedName name="NIFANG300" localSheetId="13">#REF!</definedName>
    <definedName name="NIFANG300">#REF!</definedName>
    <definedName name="NIFANG400" localSheetId="9">#REF!</definedName>
    <definedName name="NIFANG400" localSheetId="12">#REF!</definedName>
    <definedName name="NIFANG400" localSheetId="13">#REF!</definedName>
    <definedName name="NIFANG400">#REF!</definedName>
    <definedName name="NIFANG500" localSheetId="9">#REF!</definedName>
    <definedName name="NIFANG500" localSheetId="12">#REF!</definedName>
    <definedName name="NIFANG500" localSheetId="13">#REF!</definedName>
    <definedName name="NIFANG500">#REF!</definedName>
    <definedName name="nig" localSheetId="9">#REF!</definedName>
    <definedName name="nig" localSheetId="12">#REF!</definedName>
    <definedName name="nig" localSheetId="13">#REF!</definedName>
    <definedName name="nig">#REF!</definedName>
    <definedName name="NIG13p">#REF!</definedName>
    <definedName name="nig1p" localSheetId="9">#REF!</definedName>
    <definedName name="nig1p" localSheetId="12">#REF!</definedName>
    <definedName name="nig1p" localSheetId="13">#REF!</definedName>
    <definedName name="nig1p">#REF!</definedName>
    <definedName name="nig3p" localSheetId="9">#REF!</definedName>
    <definedName name="nig3p" localSheetId="12">#REF!</definedName>
    <definedName name="nig3p" localSheetId="13">#REF!</definedName>
    <definedName name="nig3p">#REF!</definedName>
    <definedName name="nightnc">#REF!</definedName>
    <definedName name="nightvl">#REF!</definedName>
    <definedName name="nignc1p" localSheetId="9">#REF!</definedName>
    <definedName name="nignc1p" localSheetId="12">#REF!</definedName>
    <definedName name="nignc1p" localSheetId="13">#REF!</definedName>
    <definedName name="nignc1p">#REF!</definedName>
    <definedName name="nignc3p">#REF!</definedName>
    <definedName name="nigvl1p" localSheetId="9">#REF!</definedName>
    <definedName name="nigvl1p" localSheetId="12">#REF!</definedName>
    <definedName name="nigvl1p" localSheetId="13">#REF!</definedName>
    <definedName name="nigvl1p">#REF!</definedName>
    <definedName name="nigvl3p">#REF!</definedName>
    <definedName name="NII" localSheetId="9">#REF!</definedName>
    <definedName name="NII" localSheetId="12">#REF!</definedName>
    <definedName name="NII" localSheetId="13">#REF!</definedName>
    <definedName name="NII">#REF!</definedName>
    <definedName name="NIII" localSheetId="9">#REF!</definedName>
    <definedName name="NIII" localSheetId="12">#REF!</definedName>
    <definedName name="NIII" localSheetId="13">#REF!</definedName>
    <definedName name="NIII">#REF!</definedName>
    <definedName name="nilai">#REF!</definedName>
    <definedName name="Nilai_Paket">#REF!</definedName>
    <definedName name="NilaiExt" localSheetId="9">#REF!</definedName>
    <definedName name="NilaiExt" localSheetId="12">#REF!</definedName>
    <definedName name="NilaiExt" localSheetId="13">#REF!</definedName>
    <definedName name="NilaiExt">#REF!</definedName>
    <definedName name="NILAIMINUSPPN" localSheetId="9">#REF!</definedName>
    <definedName name="NILAIMINUSPPN" localSheetId="12">#REF!</definedName>
    <definedName name="NILAIMINUSPPN" localSheetId="13">#REF!</definedName>
    <definedName name="NILAIMINUSPPN">#REF!</definedName>
    <definedName name="nin" localSheetId="9">#REF!</definedName>
    <definedName name="nin" localSheetId="12">#REF!</definedName>
    <definedName name="nin" localSheetId="13">#REF!</definedName>
    <definedName name="nin">#REF!</definedName>
    <definedName name="nin14nc3p" localSheetId="9">#REF!</definedName>
    <definedName name="nin14nc3p" localSheetId="12">#REF!</definedName>
    <definedName name="nin14nc3p" localSheetId="13">#REF!</definedName>
    <definedName name="nin14nc3p">#REF!</definedName>
    <definedName name="nin14vl3p" localSheetId="9">#REF!</definedName>
    <definedName name="nin14vl3p" localSheetId="12">#REF!</definedName>
    <definedName name="nin14vl3p" localSheetId="13">#REF!</definedName>
    <definedName name="nin14vl3p">#REF!</definedName>
    <definedName name="nin1903p" localSheetId="9">#REF!</definedName>
    <definedName name="nin1903p" localSheetId="12">#REF!</definedName>
    <definedName name="nin1903p" localSheetId="13">#REF!</definedName>
    <definedName name="nin1903p">#REF!</definedName>
    <definedName name="nin190nc">#REF!</definedName>
    <definedName name="nin190nc3p" localSheetId="9">#REF!</definedName>
    <definedName name="nin190nc3p" localSheetId="12">#REF!</definedName>
    <definedName name="nin190nc3p" localSheetId="13">#REF!</definedName>
    <definedName name="nin190nc3p">#REF!</definedName>
    <definedName name="nin190vl">#REF!</definedName>
    <definedName name="nin190vl3p" localSheetId="9">#REF!</definedName>
    <definedName name="nin190vl3p" localSheetId="12">#REF!</definedName>
    <definedName name="nin190vl3p" localSheetId="13">#REF!</definedName>
    <definedName name="nin190vl3p">#REF!</definedName>
    <definedName name="nin1pnc">#REF!</definedName>
    <definedName name="nin1pvl">#REF!</definedName>
    <definedName name="nin2903p" localSheetId="9">#REF!</definedName>
    <definedName name="nin2903p" localSheetId="12">#REF!</definedName>
    <definedName name="nin2903p" localSheetId="13">#REF!</definedName>
    <definedName name="nin2903p">#REF!</definedName>
    <definedName name="nin290nc3p" localSheetId="9">#REF!</definedName>
    <definedName name="nin290nc3p" localSheetId="12">#REF!</definedName>
    <definedName name="nin290nc3p" localSheetId="13">#REF!</definedName>
    <definedName name="nin290nc3p">#REF!</definedName>
    <definedName name="nin290vl3p" localSheetId="9">#REF!</definedName>
    <definedName name="nin290vl3p" localSheetId="12">#REF!</definedName>
    <definedName name="nin290vl3p" localSheetId="13">#REF!</definedName>
    <definedName name="nin290vl3p">#REF!</definedName>
    <definedName name="nin3p" localSheetId="9">#REF!</definedName>
    <definedName name="nin3p" localSheetId="12">#REF!</definedName>
    <definedName name="nin3p" localSheetId="13">#REF!</definedName>
    <definedName name="nin3p">#REF!</definedName>
    <definedName name="nind" localSheetId="9">#REF!</definedName>
    <definedName name="nind" localSheetId="12">#REF!</definedName>
    <definedName name="nind" localSheetId="13">#REF!</definedName>
    <definedName name="nind">#REF!</definedName>
    <definedName name="nind1p" localSheetId="9">#REF!</definedName>
    <definedName name="nind1p" localSheetId="12">#REF!</definedName>
    <definedName name="nind1p" localSheetId="13">#REF!</definedName>
    <definedName name="nind1p">#REF!</definedName>
    <definedName name="nind3p" localSheetId="9">#REF!</definedName>
    <definedName name="nind3p" localSheetId="12">#REF!</definedName>
    <definedName name="nind3p" localSheetId="13">#REF!</definedName>
    <definedName name="nind3p">#REF!</definedName>
    <definedName name="nindnc">#REF!</definedName>
    <definedName name="nindnc1p" localSheetId="9">#REF!</definedName>
    <definedName name="nindnc1p" localSheetId="12">#REF!</definedName>
    <definedName name="nindnc1p" localSheetId="13">#REF!</definedName>
    <definedName name="nindnc1p">#REF!</definedName>
    <definedName name="nindnc3p" localSheetId="9">#REF!</definedName>
    <definedName name="nindnc3p" localSheetId="12">#REF!</definedName>
    <definedName name="nindnc3p" localSheetId="13">#REF!</definedName>
    <definedName name="nindnc3p">#REF!</definedName>
    <definedName name="nindvl">#REF!</definedName>
    <definedName name="nindvl1p" localSheetId="9">#REF!</definedName>
    <definedName name="nindvl1p" localSheetId="12">#REF!</definedName>
    <definedName name="nindvl1p" localSheetId="13">#REF!</definedName>
    <definedName name="nindvl1p">#REF!</definedName>
    <definedName name="nindvl3p" localSheetId="9">#REF!</definedName>
    <definedName name="nindvl3p" localSheetId="12">#REF!</definedName>
    <definedName name="nindvl3p" localSheetId="13">#REF!</definedName>
    <definedName name="nindvl3p">#REF!</definedName>
    <definedName name="ning1p" localSheetId="9">#REF!</definedName>
    <definedName name="ning1p" localSheetId="12">#REF!</definedName>
    <definedName name="ning1p" localSheetId="13">#REF!</definedName>
    <definedName name="ning1p">#REF!</definedName>
    <definedName name="ningnc1p" localSheetId="9">#REF!</definedName>
    <definedName name="ningnc1p" localSheetId="12">#REF!</definedName>
    <definedName name="ningnc1p" localSheetId="13">#REF!</definedName>
    <definedName name="ningnc1p">#REF!</definedName>
    <definedName name="ningvl1p" localSheetId="9">#REF!</definedName>
    <definedName name="ningvl1p" localSheetId="12">#REF!</definedName>
    <definedName name="ningvl1p" localSheetId="13">#REF!</definedName>
    <definedName name="ningvl1p">#REF!</definedName>
    <definedName name="ninnc">#REF!</definedName>
    <definedName name="ninnc3p" localSheetId="9">#REF!</definedName>
    <definedName name="ninnc3p" localSheetId="12">#REF!</definedName>
    <definedName name="ninnc3p" localSheetId="13">#REF!</definedName>
    <definedName name="ninnc3p">#REF!</definedName>
    <definedName name="nint1p" localSheetId="9">#REF!</definedName>
    <definedName name="nint1p" localSheetId="12">#REF!</definedName>
    <definedName name="nint1p" localSheetId="13">#REF!</definedName>
    <definedName name="nint1p">#REF!</definedName>
    <definedName name="nintnc1p" localSheetId="9">#REF!</definedName>
    <definedName name="nintnc1p" localSheetId="12">#REF!</definedName>
    <definedName name="nintnc1p" localSheetId="13">#REF!</definedName>
    <definedName name="nintnc1p">#REF!</definedName>
    <definedName name="nintvl1p" localSheetId="9">#REF!</definedName>
    <definedName name="nintvl1p" localSheetId="12">#REF!</definedName>
    <definedName name="nintvl1p" localSheetId="13">#REF!</definedName>
    <definedName name="nintvl1p">#REF!</definedName>
    <definedName name="ninvl">#REF!</definedName>
    <definedName name="ninvl3p" localSheetId="9">#REF!</definedName>
    <definedName name="ninvl3p" localSheetId="12">#REF!</definedName>
    <definedName name="ninvl3p" localSheetId="13">#REF!</definedName>
    <definedName name="ninvl3p">#REF!</definedName>
    <definedName name="nip">#REF!</definedName>
    <definedName name="NIV" localSheetId="9">#REF!</definedName>
    <definedName name="NIV" localSheetId="12">#REF!</definedName>
    <definedName name="NIV" localSheetId="13">#REF!</definedName>
    <definedName name="NIV">#REF!</definedName>
    <definedName name="nk" localSheetId="9">#REF!</definedName>
    <definedName name="nk" localSheetId="12">#REF!</definedName>
    <definedName name="nk" localSheetId="13">#REF!</definedName>
    <definedName name="nk">#REF!</definedName>
    <definedName name="nkontrak">#REF!</definedName>
    <definedName name="nl" localSheetId="9">#REF!</definedName>
    <definedName name="nl" localSheetId="12">#REF!</definedName>
    <definedName name="nl" localSheetId="13">#REF!</definedName>
    <definedName name="nl">#REF!</definedName>
    <definedName name="NL12nc">#REF!</definedName>
    <definedName name="NL12vl">#REF!</definedName>
    <definedName name="nl1p" localSheetId="9">#REF!</definedName>
    <definedName name="nl1p" localSheetId="12">#REF!</definedName>
    <definedName name="nl1p" localSheetId="13">#REF!</definedName>
    <definedName name="nl1p">#REF!</definedName>
    <definedName name="nl3p" localSheetId="9">#REF!</definedName>
    <definedName name="nl3p" localSheetId="12">#REF!</definedName>
    <definedName name="nl3p" localSheetId="13">#REF!</definedName>
    <definedName name="nl3p">#REF!</definedName>
    <definedName name="nlht">#REF!</definedName>
    <definedName name="nlmtc">#REF!</definedName>
    <definedName name="nlnc">#REF!</definedName>
    <definedName name="nlnc3p" localSheetId="9">#REF!</definedName>
    <definedName name="nlnc3p" localSheetId="12">#REF!</definedName>
    <definedName name="nlnc3p" localSheetId="13">#REF!</definedName>
    <definedName name="nlnc3p">#REF!</definedName>
    <definedName name="nlnc3pha" localSheetId="9">#REF!</definedName>
    <definedName name="nlnc3pha" localSheetId="12">#REF!</definedName>
    <definedName name="nlnc3pha" localSheetId="13">#REF!</definedName>
    <definedName name="nlnc3pha">#REF!</definedName>
    <definedName name="NLTK1p" localSheetId="9">#REF!</definedName>
    <definedName name="NLTK1p" localSheetId="12">#REF!</definedName>
    <definedName name="NLTK1p" localSheetId="13">#REF!</definedName>
    <definedName name="NLTK1p">#REF!</definedName>
    <definedName name="nlvl">#REF!</definedName>
    <definedName name="nlvl1">#REF!</definedName>
    <definedName name="nlvl3p" localSheetId="9">#REF!</definedName>
    <definedName name="nlvl3p" localSheetId="12">#REF!</definedName>
    <definedName name="nlvl3p" localSheetId="13">#REF!</definedName>
    <definedName name="nlvl3p">#REF!</definedName>
    <definedName name="nm">#REF!</definedName>
    <definedName name="nm.">#REF!</definedName>
    <definedName name="NMPAKET">#REF!</definedName>
    <definedName name="nmpaket.">#REF!</definedName>
    <definedName name="nmpek">#REF!</definedName>
    <definedName name="nmpkt">#REF!</definedName>
    <definedName name="nn" localSheetId="9">#REF!</definedName>
    <definedName name="nn" localSheetId="12">#REF!</definedName>
    <definedName name="nn" localSheetId="13">#REF!</definedName>
    <definedName name="nn">#REF!</definedName>
    <definedName name="nn1p" localSheetId="9">#REF!</definedName>
    <definedName name="nn1p" localSheetId="12">#REF!</definedName>
    <definedName name="nn1p" localSheetId="13">#REF!</definedName>
    <definedName name="nn1p">#REF!</definedName>
    <definedName name="nn3p" localSheetId="9">#REF!</definedName>
    <definedName name="nn3p" localSheetId="12">#REF!</definedName>
    <definedName name="nn3p" localSheetId="13">#REF!</definedName>
    <definedName name="nn3p">#REF!</definedName>
    <definedName name="nnkonsul">#REF!</definedName>
    <definedName name="nnkontraktor">#REF!</definedName>
    <definedName name="nnn" localSheetId="9">#REF!</definedName>
    <definedName name="nnn" localSheetId="12">#REF!</definedName>
    <definedName name="nnn" localSheetId="13">#REF!</definedName>
    <definedName name="nnn">#REF!</definedName>
    <definedName name="nnnc">#REF!</definedName>
    <definedName name="nnnc3p" localSheetId="9">#REF!</definedName>
    <definedName name="nnnc3p" localSheetId="12">#REF!</definedName>
    <definedName name="nnnc3p" localSheetId="13">#REF!</definedName>
    <definedName name="nnnc3p">#REF!</definedName>
    <definedName name="nnnnn" localSheetId="9">#REF!</definedName>
    <definedName name="nnnnn" localSheetId="12">#REF!</definedName>
    <definedName name="nnnnn" localSheetId="13">#REF!</definedName>
    <definedName name="nnnnn">#REF!</definedName>
    <definedName name="nnvl">#REF!</definedName>
    <definedName name="nnvl3p" localSheetId="9">#REF!</definedName>
    <definedName name="nnvl3p" localSheetId="12">#REF!</definedName>
    <definedName name="nnvl3p" localSheetId="13">#REF!</definedName>
    <definedName name="nnvl3p">#REF!</definedName>
    <definedName name="NO" localSheetId="9">#REF!</definedName>
    <definedName name="NO" localSheetId="12">#REF!</definedName>
    <definedName name="NO" localSheetId="14">#REF!</definedName>
    <definedName name="NO" localSheetId="11">#REF!</definedName>
    <definedName name="NO" localSheetId="10">#REF!</definedName>
    <definedName name="NO" localSheetId="7">#REF!</definedName>
    <definedName name="NO" localSheetId="8">#REF!</definedName>
    <definedName name="NO" localSheetId="13">#REF!</definedName>
    <definedName name="NO">#REF!</definedName>
    <definedName name="no.add">#REF!</definedName>
    <definedName name="no.k">#REF!</definedName>
    <definedName name="no.kont">#REF!</definedName>
    <definedName name="no.pkt">#REF!</definedName>
    <definedName name="NOA">#REF!</definedName>
    <definedName name="nock_genteng_beton" localSheetId="9">#REF!</definedName>
    <definedName name="nock_genteng_beton" localSheetId="12">#REF!</definedName>
    <definedName name="nock_genteng_beton" localSheetId="13">#REF!</definedName>
    <definedName name="nock_genteng_beton">#REF!</definedName>
    <definedName name="NOIFS" localSheetId="9">#REF!</definedName>
    <definedName name="NOIFS" localSheetId="12">#REF!</definedName>
    <definedName name="NOIFS" localSheetId="13">#REF!</definedName>
    <definedName name="NOIFS">#REF!</definedName>
    <definedName name="NOIP" localSheetId="9">#REF!</definedName>
    <definedName name="NOIP" localSheetId="12">#REF!</definedName>
    <definedName name="NOIP" localSheetId="13">#REF!</definedName>
    <definedName name="NOIP">#REF!</definedName>
    <definedName name="NOIT" localSheetId="9">#REF!</definedName>
    <definedName name="NOIT" localSheetId="12">#REF!</definedName>
    <definedName name="NOIT" localSheetId="13">#REF!</definedName>
    <definedName name="NOIT">#REF!</definedName>
    <definedName name="nok">#REF!</definedName>
    <definedName name="nok_flushing">#REF!</definedName>
    <definedName name="nokgentangsuryaroof">#REF!</definedName>
    <definedName name="nokgenteng">#REF!</definedName>
    <definedName name="nokk">#REF!</definedName>
    <definedName name="noknat">#REF!</definedName>
    <definedName name="nokon">#REF!</definedName>
    <definedName name="nokstel" localSheetId="9">#REF!</definedName>
    <definedName name="nokstel" localSheetId="12">#REF!</definedName>
    <definedName name="nokstel" localSheetId="13">#REF!</definedName>
    <definedName name="nokstel">#REF!</definedName>
    <definedName name="nokwr">#REF!</definedName>
    <definedName name="NOMFS" localSheetId="9">#REF!</definedName>
    <definedName name="NOMFS" localSheetId="12">#REF!</definedName>
    <definedName name="NOMFS" localSheetId="13">#REF!</definedName>
    <definedName name="NOMFS">#REF!</definedName>
    <definedName name="NOMP" localSheetId="9">#REF!</definedName>
    <definedName name="NOMP" localSheetId="12">#REF!</definedName>
    <definedName name="NOMP" localSheetId="13">#REF!</definedName>
    <definedName name="NOMP">#REF!</definedName>
    <definedName name="NOMT" localSheetId="9">#REF!</definedName>
    <definedName name="NOMT" localSheetId="12">#REF!</definedName>
    <definedName name="NOMT" localSheetId="13">#REF!</definedName>
    <definedName name="NOMT">#REF!</definedName>
    <definedName name="NONTON">#REF!</definedName>
    <definedName name="NOPAKET">#REF!</definedName>
    <definedName name="NOSEKSI" localSheetId="9">#REF!</definedName>
    <definedName name="NOSEKSI" localSheetId="12">#REF!</definedName>
    <definedName name="NOSEKSI" localSheetId="14">#REF!</definedName>
    <definedName name="NOSEKSI" localSheetId="11">#REF!</definedName>
    <definedName name="NOSEKSI" localSheetId="10">#REF!</definedName>
    <definedName name="NOSEKSI" localSheetId="7">#REF!</definedName>
    <definedName name="NOSEKSI" localSheetId="8">#REF!</definedName>
    <definedName name="NOSEKSI" localSheetId="13">#REF!</definedName>
    <definedName name="NOSEKSI">#REF!</definedName>
    <definedName name="noser">#REF!</definedName>
    <definedName name="nosing">#REF!</definedName>
    <definedName name="nosurat">#REF!</definedName>
    <definedName name="Notifier" localSheetId="9">#REF!</definedName>
    <definedName name="Notifier" localSheetId="12">#REF!</definedName>
    <definedName name="Notifier" localSheetId="13">#REF!</definedName>
    <definedName name="Notifier">#REF!</definedName>
    <definedName name="NOUM">#REF!</definedName>
    <definedName name="nozzle">#REF!</definedName>
    <definedName name="np" localSheetId="9">#REF!</definedName>
    <definedName name="np" localSheetId="12">#REF!</definedName>
    <definedName name="np" localSheetId="13">#REF!</definedName>
    <definedName name="np">#REF!</definedName>
    <definedName name="npaket">#REF!</definedName>
    <definedName name="npwp051">#REF!</definedName>
    <definedName name="Num_Pmt_Per_Year" localSheetId="9">#REF!</definedName>
    <definedName name="Num_Pmt_Per_Year" localSheetId="12">#REF!</definedName>
    <definedName name="Num_Pmt_Per_Year" localSheetId="13">#REF!</definedName>
    <definedName name="Num_Pmt_Per_Year">#REF!</definedName>
    <definedName name="Number_of_Payments" localSheetId="9">MATCH(0.01,'Anl Gali-Cabut Tunggul'!___ker2020,-1)+1</definedName>
    <definedName name="Number_of_Payments" localSheetId="12">MATCH(0.01,'Anl Pek. Galian tanah di rawa '!___ker2020,-1)+1</definedName>
    <definedName name="Number_of_Payments" localSheetId="10">MATCH(0.01,___ker2020,-1)+1</definedName>
    <definedName name="Number_of_Payments" localSheetId="8">MATCH(0.01,___ker2020,-1)+1</definedName>
    <definedName name="Number_of_Payments" localSheetId="13">MATCH(0.01,'Anl Tk.alat utk tanggul'!___ker2020,-1)+1</definedName>
    <definedName name="Number_of_Payments">#N/A</definedName>
    <definedName name="nuoc">#REF!</definedName>
    <definedName name="nurulfalah" localSheetId="9">#REF!</definedName>
    <definedName name="nurulfalah" localSheetId="12">#REF!</definedName>
    <definedName name="nurulfalah" localSheetId="13">#REF!</definedName>
    <definedName name="nurulfalah">#REF!</definedName>
    <definedName name="nurulhuda" localSheetId="9">#REF!</definedName>
    <definedName name="nurulhuda" localSheetId="12">#REF!</definedName>
    <definedName name="nurulhuda" localSheetId="13">#REF!</definedName>
    <definedName name="nurulhuda">#REF!</definedName>
    <definedName name="nx">#REF!</definedName>
    <definedName name="nxmtc">#REF!</definedName>
    <definedName name="nya.25" localSheetId="9">#REF!</definedName>
    <definedName name="nya.25" localSheetId="12">#REF!</definedName>
    <definedName name="nya.25" localSheetId="13">#REF!</definedName>
    <definedName name="nya.25">#REF!</definedName>
    <definedName name="nya1.5" localSheetId="9">#REF!</definedName>
    <definedName name="nya1.5" localSheetId="12">#REF!</definedName>
    <definedName name="nya1.5" localSheetId="13">#REF!</definedName>
    <definedName name="nya1.5">#REF!</definedName>
    <definedName name="NYA1C" localSheetId="9">#REF!</definedName>
    <definedName name="NYA1C" localSheetId="12">#REF!</definedName>
    <definedName name="NYA1C" localSheetId="13">#REF!</definedName>
    <definedName name="NYA1C">#REF!</definedName>
    <definedName name="NYA1x1.5mm" localSheetId="9">#REF!</definedName>
    <definedName name="NYA1x1.5mm" localSheetId="12">#REF!</definedName>
    <definedName name="NYA1x1.5mm" localSheetId="13">#REF!</definedName>
    <definedName name="NYA1x1.5mm">#REF!</definedName>
    <definedName name="NYA1x10mm" localSheetId="9">#REF!</definedName>
    <definedName name="NYA1x10mm" localSheetId="12">#REF!</definedName>
    <definedName name="NYA1x10mm" localSheetId="13">#REF!</definedName>
    <definedName name="NYA1x10mm">#REF!</definedName>
    <definedName name="NYA1x120mm" localSheetId="9">#REF!</definedName>
    <definedName name="NYA1x120mm" localSheetId="12">#REF!</definedName>
    <definedName name="NYA1x120mm" localSheetId="13">#REF!</definedName>
    <definedName name="NYA1x120mm">#REF!</definedName>
    <definedName name="NYA1x16mm" localSheetId="9">#REF!</definedName>
    <definedName name="NYA1x16mm" localSheetId="12">#REF!</definedName>
    <definedName name="NYA1x16mm" localSheetId="13">#REF!</definedName>
    <definedName name="NYA1x16mm">#REF!</definedName>
    <definedName name="NYA1x2.5mm">#REF!</definedName>
    <definedName name="NYA1x25mm" localSheetId="9">#REF!</definedName>
    <definedName name="NYA1x25mm" localSheetId="12">#REF!</definedName>
    <definedName name="NYA1x25mm" localSheetId="13">#REF!</definedName>
    <definedName name="NYA1x25mm">#REF!</definedName>
    <definedName name="NYA1x35mm" localSheetId="9">#REF!</definedName>
    <definedName name="NYA1x35mm" localSheetId="12">#REF!</definedName>
    <definedName name="NYA1x35mm" localSheetId="13">#REF!</definedName>
    <definedName name="NYA1x35mm">#REF!</definedName>
    <definedName name="NYA1x4mm" localSheetId="9">#REF!</definedName>
    <definedName name="NYA1x4mm" localSheetId="12">#REF!</definedName>
    <definedName name="NYA1x4mm" localSheetId="13">#REF!</definedName>
    <definedName name="NYA1x4mm">#REF!</definedName>
    <definedName name="NYA1x50mm" localSheetId="9">#REF!</definedName>
    <definedName name="NYA1x50mm" localSheetId="12">#REF!</definedName>
    <definedName name="NYA1x50mm" localSheetId="13">#REF!</definedName>
    <definedName name="NYA1x50mm">#REF!</definedName>
    <definedName name="NYA1x6mm" localSheetId="9">#REF!</definedName>
    <definedName name="NYA1x6mm" localSheetId="12">#REF!</definedName>
    <definedName name="NYA1x6mm" localSheetId="13">#REF!</definedName>
    <definedName name="NYA1x6mm">#REF!</definedName>
    <definedName name="NYA1x70mm" localSheetId="9">#REF!</definedName>
    <definedName name="NYA1x70mm" localSheetId="12">#REF!</definedName>
    <definedName name="NYA1x70mm" localSheetId="13">#REF!</definedName>
    <definedName name="NYA1x70mm">#REF!</definedName>
    <definedName name="NYA1x95mm" localSheetId="9">#REF!</definedName>
    <definedName name="NYA1x95mm" localSheetId="12">#REF!</definedName>
    <definedName name="NYA1x95mm" localSheetId="13">#REF!</definedName>
    <definedName name="NYA1x95mm">#REF!</definedName>
    <definedName name="nya2.5" localSheetId="9">#REF!</definedName>
    <definedName name="nya2.5" localSheetId="12">#REF!</definedName>
    <definedName name="nya2.5" localSheetId="13">#REF!</definedName>
    <definedName name="nya2.5">#REF!</definedName>
    <definedName name="nyan">#REF!</definedName>
    <definedName name="nyfgby21.5" localSheetId="9">#REF!</definedName>
    <definedName name="nyfgby21.5" localSheetId="12">#REF!</definedName>
    <definedName name="nyfgby21.5" localSheetId="13">#REF!</definedName>
    <definedName name="nyfgby21.5">#REF!</definedName>
    <definedName name="nyfgby210" localSheetId="9">#REF!</definedName>
    <definedName name="nyfgby210" localSheetId="12">#REF!</definedName>
    <definedName name="nyfgby210" localSheetId="13">#REF!</definedName>
    <definedName name="nyfgby210">#REF!</definedName>
    <definedName name="nyfgby2120" localSheetId="9">#REF!</definedName>
    <definedName name="nyfgby2120" localSheetId="12">#REF!</definedName>
    <definedName name="nyfgby2120" localSheetId="13">#REF!</definedName>
    <definedName name="nyfgby2120">#REF!</definedName>
    <definedName name="nyfgby216" localSheetId="9">#REF!</definedName>
    <definedName name="nyfgby216" localSheetId="12">#REF!</definedName>
    <definedName name="nyfgby216" localSheetId="13">#REF!</definedName>
    <definedName name="nyfgby216">#REF!</definedName>
    <definedName name="nyfgby22.5" localSheetId="9">#REF!</definedName>
    <definedName name="nyfgby22.5" localSheetId="12">#REF!</definedName>
    <definedName name="nyfgby22.5" localSheetId="13">#REF!</definedName>
    <definedName name="nyfgby22.5">#REF!</definedName>
    <definedName name="nyfgby225" localSheetId="9">#REF!</definedName>
    <definedName name="nyfgby225" localSheetId="12">#REF!</definedName>
    <definedName name="nyfgby225" localSheetId="13">#REF!</definedName>
    <definedName name="nyfgby225">#REF!</definedName>
    <definedName name="nyfgby235" localSheetId="9">#REF!</definedName>
    <definedName name="nyfgby235" localSheetId="12">#REF!</definedName>
    <definedName name="nyfgby235" localSheetId="13">#REF!</definedName>
    <definedName name="nyfgby235">#REF!</definedName>
    <definedName name="nyfgby24" localSheetId="9">#REF!</definedName>
    <definedName name="nyfgby24" localSheetId="12">#REF!</definedName>
    <definedName name="nyfgby24" localSheetId="13">#REF!</definedName>
    <definedName name="nyfgby24">#REF!</definedName>
    <definedName name="nyfgby250" localSheetId="9">#REF!</definedName>
    <definedName name="nyfgby250" localSheetId="12">#REF!</definedName>
    <definedName name="nyfgby250" localSheetId="13">#REF!</definedName>
    <definedName name="nyfgby250">#REF!</definedName>
    <definedName name="nyfgby26" localSheetId="9">#REF!</definedName>
    <definedName name="nyfgby26" localSheetId="12">#REF!</definedName>
    <definedName name="nyfgby26" localSheetId="13">#REF!</definedName>
    <definedName name="nyfgby26">#REF!</definedName>
    <definedName name="nyfgby270" localSheetId="9">#REF!</definedName>
    <definedName name="nyfgby270" localSheetId="12">#REF!</definedName>
    <definedName name="nyfgby270" localSheetId="13">#REF!</definedName>
    <definedName name="nyfgby270">#REF!</definedName>
    <definedName name="nyfgby295" localSheetId="9">#REF!</definedName>
    <definedName name="nyfgby295" localSheetId="12">#REF!</definedName>
    <definedName name="nyfgby295" localSheetId="13">#REF!</definedName>
    <definedName name="nyfgby295">#REF!</definedName>
    <definedName name="nyfgby31.5" localSheetId="9">#REF!</definedName>
    <definedName name="nyfgby31.5" localSheetId="12">#REF!</definedName>
    <definedName name="nyfgby31.5" localSheetId="13">#REF!</definedName>
    <definedName name="nyfgby31.5">#REF!</definedName>
    <definedName name="nyfgby310" localSheetId="9">#REF!</definedName>
    <definedName name="nyfgby310" localSheetId="12">#REF!</definedName>
    <definedName name="nyfgby310" localSheetId="13">#REF!</definedName>
    <definedName name="nyfgby310">#REF!</definedName>
    <definedName name="nyfgby3120" localSheetId="9">#REF!</definedName>
    <definedName name="nyfgby3120" localSheetId="12">#REF!</definedName>
    <definedName name="nyfgby3120" localSheetId="13">#REF!</definedName>
    <definedName name="nyfgby3120">#REF!</definedName>
    <definedName name="nyfgby3150" localSheetId="9">#REF!</definedName>
    <definedName name="nyfgby3150" localSheetId="12">#REF!</definedName>
    <definedName name="nyfgby3150" localSheetId="13">#REF!</definedName>
    <definedName name="nyfgby3150">#REF!</definedName>
    <definedName name="nyfgby316" localSheetId="9">#REF!</definedName>
    <definedName name="nyfgby316" localSheetId="12">#REF!</definedName>
    <definedName name="nyfgby316" localSheetId="13">#REF!</definedName>
    <definedName name="nyfgby316">#REF!</definedName>
    <definedName name="nyfgby3185" localSheetId="9">#REF!</definedName>
    <definedName name="nyfgby3185" localSheetId="12">#REF!</definedName>
    <definedName name="nyfgby3185" localSheetId="13">#REF!</definedName>
    <definedName name="nyfgby3185">#REF!</definedName>
    <definedName name="nyfgby32.5" localSheetId="9">#REF!</definedName>
    <definedName name="nyfgby32.5" localSheetId="12">#REF!</definedName>
    <definedName name="nyfgby32.5" localSheetId="13">#REF!</definedName>
    <definedName name="nyfgby32.5">#REF!</definedName>
    <definedName name="nyfgby3240" localSheetId="9">#REF!</definedName>
    <definedName name="nyfgby3240" localSheetId="12">#REF!</definedName>
    <definedName name="nyfgby3240" localSheetId="13">#REF!</definedName>
    <definedName name="nyfgby3240">#REF!</definedName>
    <definedName name="nyfgby325" localSheetId="9">#REF!</definedName>
    <definedName name="nyfgby325" localSheetId="12">#REF!</definedName>
    <definedName name="nyfgby325" localSheetId="13">#REF!</definedName>
    <definedName name="nyfgby325">#REF!</definedName>
    <definedName name="nyfgby3300" localSheetId="9">#REF!</definedName>
    <definedName name="nyfgby3300" localSheetId="12">#REF!</definedName>
    <definedName name="nyfgby3300" localSheetId="13">#REF!</definedName>
    <definedName name="nyfgby3300">#REF!</definedName>
    <definedName name="nyfgby335" localSheetId="9">#REF!</definedName>
    <definedName name="nyfgby335" localSheetId="12">#REF!</definedName>
    <definedName name="nyfgby335" localSheetId="13">#REF!</definedName>
    <definedName name="nyfgby335">#REF!</definedName>
    <definedName name="nyfgby34" localSheetId="9">#REF!</definedName>
    <definedName name="nyfgby34" localSheetId="12">#REF!</definedName>
    <definedName name="nyfgby34" localSheetId="13">#REF!</definedName>
    <definedName name="nyfgby34">#REF!</definedName>
    <definedName name="nyfgby350" localSheetId="9">#REF!</definedName>
    <definedName name="nyfgby350" localSheetId="12">#REF!</definedName>
    <definedName name="nyfgby350" localSheetId="13">#REF!</definedName>
    <definedName name="nyfgby350">#REF!</definedName>
    <definedName name="nyfgby36" localSheetId="9">#REF!</definedName>
    <definedName name="nyfgby36" localSheetId="12">#REF!</definedName>
    <definedName name="nyfgby36" localSheetId="13">#REF!</definedName>
    <definedName name="nyfgby36">#REF!</definedName>
    <definedName name="nyfgby370" localSheetId="9">#REF!</definedName>
    <definedName name="nyfgby370" localSheetId="12">#REF!</definedName>
    <definedName name="nyfgby370" localSheetId="13">#REF!</definedName>
    <definedName name="nyfgby370">#REF!</definedName>
    <definedName name="nyfgby395" localSheetId="9">#REF!</definedName>
    <definedName name="nyfgby395" localSheetId="12">#REF!</definedName>
    <definedName name="nyfgby395" localSheetId="13">#REF!</definedName>
    <definedName name="nyfgby395">#REF!</definedName>
    <definedName name="nyfgby3x6lt" localSheetId="9">#REF!</definedName>
    <definedName name="nyfgby3x6lt" localSheetId="12">#REF!</definedName>
    <definedName name="nyfgby3x6lt" localSheetId="13">#REF!</definedName>
    <definedName name="nyfgby3x6lt">#REF!</definedName>
    <definedName name="nyfgby41.5" localSheetId="9">#REF!</definedName>
    <definedName name="nyfgby41.5" localSheetId="12">#REF!</definedName>
    <definedName name="nyfgby41.5" localSheetId="13">#REF!</definedName>
    <definedName name="nyfgby41.5">#REF!</definedName>
    <definedName name="nyfgby410" localSheetId="9">#REF!</definedName>
    <definedName name="nyfgby410" localSheetId="12">#REF!</definedName>
    <definedName name="nyfgby410" localSheetId="13">#REF!</definedName>
    <definedName name="nyfgby410">#REF!</definedName>
    <definedName name="nyfgby4120" localSheetId="9">#REF!</definedName>
    <definedName name="nyfgby4120" localSheetId="12">#REF!</definedName>
    <definedName name="nyfgby4120" localSheetId="13">#REF!</definedName>
    <definedName name="nyfgby4120">#REF!</definedName>
    <definedName name="nyfgby4150" localSheetId="9">#REF!</definedName>
    <definedName name="nyfgby4150" localSheetId="12">#REF!</definedName>
    <definedName name="nyfgby4150" localSheetId="13">#REF!</definedName>
    <definedName name="nyfgby4150">#REF!</definedName>
    <definedName name="nyfgby416" localSheetId="9">#REF!</definedName>
    <definedName name="nyfgby416" localSheetId="12">#REF!</definedName>
    <definedName name="nyfgby416" localSheetId="13">#REF!</definedName>
    <definedName name="nyfgby416">#REF!</definedName>
    <definedName name="nyfgby4185" localSheetId="9">#REF!</definedName>
    <definedName name="nyfgby4185" localSheetId="12">#REF!</definedName>
    <definedName name="nyfgby4185" localSheetId="13">#REF!</definedName>
    <definedName name="nyfgby4185">#REF!</definedName>
    <definedName name="nyfgby42.5" localSheetId="9">#REF!</definedName>
    <definedName name="nyfgby42.5" localSheetId="12">#REF!</definedName>
    <definedName name="nyfgby42.5" localSheetId="13">#REF!</definedName>
    <definedName name="nyfgby42.5">#REF!</definedName>
    <definedName name="nyfgby4240" localSheetId="9">#REF!</definedName>
    <definedName name="nyfgby4240" localSheetId="12">#REF!</definedName>
    <definedName name="nyfgby4240" localSheetId="13">#REF!</definedName>
    <definedName name="nyfgby4240">#REF!</definedName>
    <definedName name="nyfgby425" localSheetId="9">#REF!</definedName>
    <definedName name="nyfgby425" localSheetId="12">#REF!</definedName>
    <definedName name="nyfgby425" localSheetId="13">#REF!</definedName>
    <definedName name="nyfgby425">#REF!</definedName>
    <definedName name="nyfgby4300" localSheetId="9">#REF!</definedName>
    <definedName name="nyfgby4300" localSheetId="12">#REF!</definedName>
    <definedName name="nyfgby4300" localSheetId="13">#REF!</definedName>
    <definedName name="nyfgby4300">#REF!</definedName>
    <definedName name="nyfgby435" localSheetId="9">#REF!</definedName>
    <definedName name="nyfgby435" localSheetId="12">#REF!</definedName>
    <definedName name="nyfgby435" localSheetId="13">#REF!</definedName>
    <definedName name="nyfgby435">#REF!</definedName>
    <definedName name="nyfgby44" localSheetId="9">#REF!</definedName>
    <definedName name="nyfgby44" localSheetId="12">#REF!</definedName>
    <definedName name="nyfgby44" localSheetId="13">#REF!</definedName>
    <definedName name="nyfgby44">#REF!</definedName>
    <definedName name="nyfgby450" localSheetId="9">#REF!</definedName>
    <definedName name="nyfgby450" localSheetId="12">#REF!</definedName>
    <definedName name="nyfgby450" localSheetId="13">#REF!</definedName>
    <definedName name="nyfgby450">#REF!</definedName>
    <definedName name="nyfgby46" localSheetId="9">#REF!</definedName>
    <definedName name="nyfgby46" localSheetId="12">#REF!</definedName>
    <definedName name="nyfgby46" localSheetId="13">#REF!</definedName>
    <definedName name="nyfgby46">#REF!</definedName>
    <definedName name="nyfgby470" localSheetId="9">#REF!</definedName>
    <definedName name="nyfgby470" localSheetId="12">#REF!</definedName>
    <definedName name="nyfgby470" localSheetId="13">#REF!</definedName>
    <definedName name="nyfgby470">#REF!</definedName>
    <definedName name="nyfgby495" localSheetId="9">#REF!</definedName>
    <definedName name="nyfgby495" localSheetId="12">#REF!</definedName>
    <definedName name="nyfgby495" localSheetId="13">#REF!</definedName>
    <definedName name="nyfgby495">#REF!</definedName>
    <definedName name="NYFGbY4x1_5mm" localSheetId="9">#REF!</definedName>
    <definedName name="NYFGbY4x1_5mm" localSheetId="12">#REF!</definedName>
    <definedName name="NYFGbY4x1_5mm" localSheetId="13">#REF!</definedName>
    <definedName name="NYFGbY4x1_5mm">#REF!</definedName>
    <definedName name="NYFGbY4x10mm" localSheetId="9">#REF!</definedName>
    <definedName name="NYFGbY4x10mm" localSheetId="12">#REF!</definedName>
    <definedName name="NYFGbY4x10mm" localSheetId="13">#REF!</definedName>
    <definedName name="NYFGbY4x10mm">#REF!</definedName>
    <definedName name="NYFGbY4x120mm" localSheetId="9">#REF!</definedName>
    <definedName name="NYFGbY4x120mm" localSheetId="12">#REF!</definedName>
    <definedName name="NYFGbY4x120mm" localSheetId="13">#REF!</definedName>
    <definedName name="NYFGbY4x120mm">#REF!</definedName>
    <definedName name="NYFGbY4x150mm" localSheetId="9">#REF!</definedName>
    <definedName name="NYFGbY4x150mm" localSheetId="12">#REF!</definedName>
    <definedName name="NYFGbY4x150mm" localSheetId="13">#REF!</definedName>
    <definedName name="NYFGbY4x150mm">#REF!</definedName>
    <definedName name="NYFGbY4x16mm" localSheetId="9">#REF!</definedName>
    <definedName name="NYFGbY4x16mm" localSheetId="12">#REF!</definedName>
    <definedName name="NYFGbY4x16mm" localSheetId="13">#REF!</definedName>
    <definedName name="NYFGbY4x16mm">#REF!</definedName>
    <definedName name="NYFGbY4x185mm" localSheetId="9">#REF!</definedName>
    <definedName name="NYFGbY4x185mm" localSheetId="12">#REF!</definedName>
    <definedName name="NYFGbY4x185mm" localSheetId="13">#REF!</definedName>
    <definedName name="NYFGbY4x185mm">#REF!</definedName>
    <definedName name="NYFGbY4x2.5mm" localSheetId="9">#REF!</definedName>
    <definedName name="NYFGbY4x2.5mm" localSheetId="12">#REF!</definedName>
    <definedName name="NYFGbY4x2.5mm" localSheetId="13">#REF!</definedName>
    <definedName name="NYFGbY4x2.5mm">#REF!</definedName>
    <definedName name="NYFGbY4x2_5mm" localSheetId="9">#REF!</definedName>
    <definedName name="NYFGbY4x2_5mm" localSheetId="12">#REF!</definedName>
    <definedName name="NYFGbY4x2_5mm" localSheetId="13">#REF!</definedName>
    <definedName name="NYFGbY4x2_5mm">#REF!</definedName>
    <definedName name="NYFGbY4x240mm" localSheetId="9">#REF!</definedName>
    <definedName name="NYFGbY4x240mm" localSheetId="12">#REF!</definedName>
    <definedName name="NYFGbY4x240mm" localSheetId="13">#REF!</definedName>
    <definedName name="NYFGbY4x240mm">#REF!</definedName>
    <definedName name="NYFGbY4x25mm" localSheetId="9">#REF!</definedName>
    <definedName name="NYFGbY4x25mm" localSheetId="12">#REF!</definedName>
    <definedName name="NYFGbY4x25mm" localSheetId="13">#REF!</definedName>
    <definedName name="NYFGbY4x25mm">#REF!</definedName>
    <definedName name="NYFGbY4x300mm" localSheetId="9">#REF!</definedName>
    <definedName name="NYFGbY4x300mm" localSheetId="12">#REF!</definedName>
    <definedName name="NYFGbY4x300mm" localSheetId="13">#REF!</definedName>
    <definedName name="NYFGbY4x300mm">#REF!</definedName>
    <definedName name="NYFGbY4x35mm" localSheetId="9">#REF!</definedName>
    <definedName name="NYFGbY4x35mm" localSheetId="12">#REF!</definedName>
    <definedName name="NYFGbY4x35mm" localSheetId="13">#REF!</definedName>
    <definedName name="NYFGbY4x35mm">#REF!</definedName>
    <definedName name="NYFGbY4x4mm" localSheetId="9">#REF!</definedName>
    <definedName name="NYFGbY4x4mm" localSheetId="12">#REF!</definedName>
    <definedName name="NYFGbY4x4mm" localSheetId="13">#REF!</definedName>
    <definedName name="NYFGbY4x4mm">#REF!</definedName>
    <definedName name="NYFGbY4x50mm" localSheetId="9">#REF!</definedName>
    <definedName name="NYFGbY4x50mm" localSheetId="12">#REF!</definedName>
    <definedName name="NYFGbY4x50mm" localSheetId="13">#REF!</definedName>
    <definedName name="NYFGbY4x50mm">#REF!</definedName>
    <definedName name="nyfgby4x6lt" localSheetId="9">#REF!</definedName>
    <definedName name="nyfgby4x6lt" localSheetId="12">#REF!</definedName>
    <definedName name="nyfgby4x6lt" localSheetId="13">#REF!</definedName>
    <definedName name="nyfgby4x6lt">#REF!</definedName>
    <definedName name="NYFGbY4x6mm" localSheetId="9">#REF!</definedName>
    <definedName name="NYFGbY4x6mm" localSheetId="12">#REF!</definedName>
    <definedName name="NYFGbY4x6mm" localSheetId="13">#REF!</definedName>
    <definedName name="NYFGbY4x6mm">#REF!</definedName>
    <definedName name="NYFGbY4x70mm" localSheetId="9">#REF!</definedName>
    <definedName name="NYFGbY4x70mm" localSheetId="12">#REF!</definedName>
    <definedName name="NYFGbY4x70mm" localSheetId="13">#REF!</definedName>
    <definedName name="NYFGbY4x70mm">#REF!</definedName>
    <definedName name="nyfgby4x95" localSheetId="9">#REF!</definedName>
    <definedName name="nyfgby4x95" localSheetId="12">#REF!</definedName>
    <definedName name="nyfgby4x95" localSheetId="13">#REF!</definedName>
    <definedName name="nyfgby4x95">#REF!</definedName>
    <definedName name="NYFGbY4x95mm" localSheetId="9">#REF!</definedName>
    <definedName name="NYFGbY4x95mm" localSheetId="12">#REF!</definedName>
    <definedName name="NYFGbY4x95mm" localSheetId="13">#REF!</definedName>
    <definedName name="NYFGbY4x95mm">#REF!</definedName>
    <definedName name="nyfgby5x6lt" localSheetId="9">#REF!</definedName>
    <definedName name="nyfgby5x6lt" localSheetId="12">#REF!</definedName>
    <definedName name="nyfgby5x6lt" localSheetId="13">#REF!</definedName>
    <definedName name="nyfgby5x6lt">#REF!</definedName>
    <definedName name="nym21.5" localSheetId="9">#REF!</definedName>
    <definedName name="nym21.5" localSheetId="12">#REF!</definedName>
    <definedName name="nym21.5" localSheetId="13">#REF!</definedName>
    <definedName name="nym21.5">#REF!</definedName>
    <definedName name="nym22.5" localSheetId="9">#REF!</definedName>
    <definedName name="nym22.5" localSheetId="12">#REF!</definedName>
    <definedName name="nym22.5" localSheetId="13">#REF!</definedName>
    <definedName name="nym22.5">#REF!</definedName>
    <definedName name="NYM2C" localSheetId="9">#REF!</definedName>
    <definedName name="NYM2C" localSheetId="12">#REF!</definedName>
    <definedName name="NYM2C" localSheetId="13">#REF!</definedName>
    <definedName name="NYM2C">#REF!</definedName>
    <definedName name="nym31.5" localSheetId="9">#REF!</definedName>
    <definedName name="nym31.5" localSheetId="12">#REF!</definedName>
    <definedName name="nym31.5" localSheetId="13">#REF!</definedName>
    <definedName name="nym31.5">#REF!</definedName>
    <definedName name="nym32.5" localSheetId="9">#REF!</definedName>
    <definedName name="nym32.5" localSheetId="12">#REF!</definedName>
    <definedName name="nym32.5" localSheetId="13">#REF!</definedName>
    <definedName name="nym32.5">#REF!</definedName>
    <definedName name="nym3x2.5flt" localSheetId="9">#REF!</definedName>
    <definedName name="nym3x2.5flt" localSheetId="12">#REF!</definedName>
    <definedName name="nym3x2.5flt" localSheetId="13">#REF!</definedName>
    <definedName name="nym3x2.5flt">#REF!</definedName>
    <definedName name="NYM3x2.5mm">#REF!</definedName>
    <definedName name="NYM3x4mm" localSheetId="9">#REF!</definedName>
    <definedName name="NYM3x4mm" localSheetId="12">#REF!</definedName>
    <definedName name="NYM3x4mm" localSheetId="13">#REF!</definedName>
    <definedName name="NYM3x4mm">#REF!</definedName>
    <definedName name="nym41.5" localSheetId="9">#REF!</definedName>
    <definedName name="nym41.5" localSheetId="12">#REF!</definedName>
    <definedName name="nym41.5" localSheetId="13">#REF!</definedName>
    <definedName name="nym41.5">#REF!</definedName>
    <definedName name="nym42.5" localSheetId="9">#REF!</definedName>
    <definedName name="nym42.5" localSheetId="12">#REF!</definedName>
    <definedName name="nym42.5" localSheetId="13">#REF!</definedName>
    <definedName name="nym42.5">#REF!</definedName>
    <definedName name="NYM4x10mm" localSheetId="9">#REF!</definedName>
    <definedName name="NYM4x10mm" localSheetId="12">#REF!</definedName>
    <definedName name="NYM4x10mm" localSheetId="13">#REF!</definedName>
    <definedName name="NYM4x10mm">#REF!</definedName>
    <definedName name="NYM4x2.5mm" localSheetId="9">#REF!</definedName>
    <definedName name="NYM4x2.5mm" localSheetId="12">#REF!</definedName>
    <definedName name="NYM4x2.5mm" localSheetId="13">#REF!</definedName>
    <definedName name="NYM4x2.5mm">#REF!</definedName>
    <definedName name="NYM4x4mm" localSheetId="9">#REF!</definedName>
    <definedName name="NYM4x4mm" localSheetId="12">#REF!</definedName>
    <definedName name="NYM4x4mm" localSheetId="13">#REF!</definedName>
    <definedName name="NYM4x4mm">#REF!</definedName>
    <definedName name="NYM4x6mm" localSheetId="9">#REF!</definedName>
    <definedName name="NYM4x6mm" localSheetId="12">#REF!</definedName>
    <definedName name="NYM4x6mm" localSheetId="13">#REF!</definedName>
    <definedName name="NYM4x6mm">#REF!</definedName>
    <definedName name="nymhy" localSheetId="9">#REF!</definedName>
    <definedName name="nymhy" localSheetId="12">#REF!</definedName>
    <definedName name="nymhy" localSheetId="13">#REF!</definedName>
    <definedName name="nymhy">#REF!</definedName>
    <definedName name="NYMHY2x0.75mm" localSheetId="9">#REF!</definedName>
    <definedName name="NYMHY2x0.75mm" localSheetId="12">#REF!</definedName>
    <definedName name="NYMHY2x0.75mm" localSheetId="13">#REF!</definedName>
    <definedName name="NYMHY2x0.75mm">#REF!</definedName>
    <definedName name="NYMHY2x1.5mm" localSheetId="9">#REF!</definedName>
    <definedName name="NYMHY2x1.5mm" localSheetId="12">#REF!</definedName>
    <definedName name="NYMHY2x1.5mm" localSheetId="13">#REF!</definedName>
    <definedName name="NYMHY2x1.5mm">#REF!</definedName>
    <definedName name="NYMHY2x2.5mm" localSheetId="9">#REF!</definedName>
    <definedName name="NYMHY2x2.5mm" localSheetId="12">#REF!</definedName>
    <definedName name="NYMHY2x2.5mm" localSheetId="13">#REF!</definedName>
    <definedName name="NYMHY2x2.5mm">#REF!</definedName>
    <definedName name="nymhy32.5" localSheetId="9">#REF!</definedName>
    <definedName name="nymhy32.5" localSheetId="12">#REF!</definedName>
    <definedName name="nymhy32.5" localSheetId="13">#REF!</definedName>
    <definedName name="nymhy32.5">#REF!</definedName>
    <definedName name="NYMHY3x0.75mm" localSheetId="9">#REF!</definedName>
    <definedName name="NYMHY3x0.75mm" localSheetId="12">#REF!</definedName>
    <definedName name="NYMHY3x0.75mm" localSheetId="13">#REF!</definedName>
    <definedName name="NYMHY3x0.75mm">#REF!</definedName>
    <definedName name="NYMHY3x1.5mm" localSheetId="9">#REF!</definedName>
    <definedName name="NYMHY3x1.5mm" localSheetId="12">#REF!</definedName>
    <definedName name="NYMHY3x1.5mm" localSheetId="13">#REF!</definedName>
    <definedName name="NYMHY3x1.5mm">#REF!</definedName>
    <definedName name="NYMHY3x2.5mm" localSheetId="9">#REF!</definedName>
    <definedName name="NYMHY3x2.5mm" localSheetId="12">#REF!</definedName>
    <definedName name="NYMHY3x2.5mm" localSheetId="13">#REF!</definedName>
    <definedName name="NYMHY3x2.5mm">#REF!</definedName>
    <definedName name="NYMHY4x0.75mm" localSheetId="9">#REF!</definedName>
    <definedName name="NYMHY4x0.75mm" localSheetId="12">#REF!</definedName>
    <definedName name="NYMHY4x0.75mm" localSheetId="13">#REF!</definedName>
    <definedName name="NYMHY4x0.75mm">#REF!</definedName>
    <definedName name="NYMHY4x1.5mm" localSheetId="9">#REF!</definedName>
    <definedName name="NYMHY4x1.5mm" localSheetId="12">#REF!</definedName>
    <definedName name="NYMHY4x1.5mm" localSheetId="13">#REF!</definedName>
    <definedName name="NYMHY4x1.5mm">#REF!</definedName>
    <definedName name="NYMHY4x2.5mm" localSheetId="9">#REF!</definedName>
    <definedName name="NYMHY4x2.5mm" localSheetId="12">#REF!</definedName>
    <definedName name="NYMHY4x2.5mm" localSheetId="13">#REF!</definedName>
    <definedName name="NYMHY4x2.5mm">#REF!</definedName>
    <definedName name="nyy.3.2" localSheetId="9">#REF!</definedName>
    <definedName name="nyy.3.2" localSheetId="12">#REF!</definedName>
    <definedName name="nyy.3.2" localSheetId="13">#REF!</definedName>
    <definedName name="nyy.3.2">#REF!</definedName>
    <definedName name="nyy.4.16" localSheetId="9">#REF!</definedName>
    <definedName name="nyy.4.16" localSheetId="12">#REF!</definedName>
    <definedName name="nyy.4.16" localSheetId="13">#REF!</definedName>
    <definedName name="nyy.4.16">#REF!</definedName>
    <definedName name="nyy11x1x500" localSheetId="9">#REF!</definedName>
    <definedName name="nyy11x1x500" localSheetId="12">#REF!</definedName>
    <definedName name="nyy11x1x500" localSheetId="13">#REF!</definedName>
    <definedName name="nyy11x1x500">#REF!</definedName>
    <definedName name="nyy14x1x500" localSheetId="9">#REF!</definedName>
    <definedName name="nyy14x1x500" localSheetId="12">#REF!</definedName>
    <definedName name="nyy14x1x500" localSheetId="13">#REF!</definedName>
    <definedName name="nyy14x1x500">#REF!</definedName>
    <definedName name="nyy16x1x500" localSheetId="9">#REF!</definedName>
    <definedName name="nyy16x1x500" localSheetId="12">#REF!</definedName>
    <definedName name="nyy16x1x500" localSheetId="13">#REF!</definedName>
    <definedName name="nyy16x1x500">#REF!</definedName>
    <definedName name="nyy18x1x500" localSheetId="9">#REF!</definedName>
    <definedName name="nyy18x1x500" localSheetId="12">#REF!</definedName>
    <definedName name="nyy18x1x500" localSheetId="13">#REF!</definedName>
    <definedName name="nyy18x1x500">#REF!</definedName>
    <definedName name="NYY1x10mm" localSheetId="9">#REF!</definedName>
    <definedName name="NYY1x10mm" localSheetId="12">#REF!</definedName>
    <definedName name="NYY1x10mm" localSheetId="13">#REF!</definedName>
    <definedName name="NYY1x10mm">#REF!</definedName>
    <definedName name="NYY1x120mm" localSheetId="9">#REF!</definedName>
    <definedName name="NYY1x120mm" localSheetId="12">#REF!</definedName>
    <definedName name="NYY1x120mm" localSheetId="13">#REF!</definedName>
    <definedName name="NYY1x120mm">#REF!</definedName>
    <definedName name="NYY1x150mm" localSheetId="9">#REF!</definedName>
    <definedName name="NYY1x150mm" localSheetId="12">#REF!</definedName>
    <definedName name="NYY1x150mm" localSheetId="13">#REF!</definedName>
    <definedName name="NYY1x150mm">#REF!</definedName>
    <definedName name="NYY1x16mm" localSheetId="9">#REF!</definedName>
    <definedName name="NYY1x16mm" localSheetId="12">#REF!</definedName>
    <definedName name="NYY1x16mm" localSheetId="13">#REF!</definedName>
    <definedName name="NYY1x16mm">#REF!</definedName>
    <definedName name="NYY1x185mm" localSheetId="9">#REF!</definedName>
    <definedName name="NYY1x185mm" localSheetId="12">#REF!</definedName>
    <definedName name="NYY1x185mm" localSheetId="13">#REF!</definedName>
    <definedName name="NYY1x185mm">#REF!</definedName>
    <definedName name="NYY1x240mm" localSheetId="9">#REF!</definedName>
    <definedName name="NYY1x240mm" localSheetId="12">#REF!</definedName>
    <definedName name="NYY1x240mm" localSheetId="13">#REF!</definedName>
    <definedName name="NYY1x240mm">#REF!</definedName>
    <definedName name="NYY1x25mm" localSheetId="9">#REF!</definedName>
    <definedName name="NYY1x25mm" localSheetId="12">#REF!</definedName>
    <definedName name="NYY1x25mm" localSheetId="13">#REF!</definedName>
    <definedName name="NYY1x25mm">#REF!</definedName>
    <definedName name="NYY1x300mm" localSheetId="9">#REF!</definedName>
    <definedName name="NYY1x300mm" localSheetId="12">#REF!</definedName>
    <definedName name="NYY1x300mm" localSheetId="13">#REF!</definedName>
    <definedName name="NYY1x300mm">#REF!</definedName>
    <definedName name="NYY1x35mm" localSheetId="9">#REF!</definedName>
    <definedName name="NYY1x35mm" localSheetId="12">#REF!</definedName>
    <definedName name="NYY1x35mm" localSheetId="13">#REF!</definedName>
    <definedName name="NYY1x35mm">#REF!</definedName>
    <definedName name="NYY1x400mm" localSheetId="9">#REF!</definedName>
    <definedName name="NYY1x400mm" localSheetId="12">#REF!</definedName>
    <definedName name="NYY1x400mm" localSheetId="13">#REF!</definedName>
    <definedName name="NYY1x400mm">#REF!</definedName>
    <definedName name="NYY1x4mm" localSheetId="9">#REF!</definedName>
    <definedName name="NYY1x4mm" localSheetId="12">#REF!</definedName>
    <definedName name="NYY1x4mm" localSheetId="13">#REF!</definedName>
    <definedName name="NYY1x4mm">#REF!</definedName>
    <definedName name="NYY1x500mm" localSheetId="9">#REF!</definedName>
    <definedName name="NYY1x500mm" localSheetId="12">#REF!</definedName>
    <definedName name="NYY1x500mm" localSheetId="13">#REF!</definedName>
    <definedName name="NYY1x500mm">#REF!</definedName>
    <definedName name="NYY1x50mm" localSheetId="9">#REF!</definedName>
    <definedName name="NYY1x50mm" localSheetId="12">#REF!</definedName>
    <definedName name="NYY1x50mm" localSheetId="13">#REF!</definedName>
    <definedName name="NYY1x50mm">#REF!</definedName>
    <definedName name="NYY1x630mm" localSheetId="9">#REF!</definedName>
    <definedName name="NYY1x630mm" localSheetId="12">#REF!</definedName>
    <definedName name="NYY1x630mm" localSheetId="13">#REF!</definedName>
    <definedName name="NYY1x630mm">#REF!</definedName>
    <definedName name="NYY1x6mm" localSheetId="9">#REF!</definedName>
    <definedName name="NYY1x6mm" localSheetId="12">#REF!</definedName>
    <definedName name="NYY1x6mm" localSheetId="13">#REF!</definedName>
    <definedName name="NYY1x6mm">#REF!</definedName>
    <definedName name="NYY1x70mm" localSheetId="9">#REF!</definedName>
    <definedName name="NYY1x70mm" localSheetId="12">#REF!</definedName>
    <definedName name="NYY1x70mm" localSheetId="13">#REF!</definedName>
    <definedName name="NYY1x70mm">#REF!</definedName>
    <definedName name="NYY1x95mm" localSheetId="9">#REF!</definedName>
    <definedName name="NYY1x95mm" localSheetId="12">#REF!</definedName>
    <definedName name="NYY1x95mm" localSheetId="13">#REF!</definedName>
    <definedName name="NYY1x95mm">#REF!</definedName>
    <definedName name="nyy21.5" localSheetId="9">#REF!</definedName>
    <definedName name="nyy21.5" localSheetId="12">#REF!</definedName>
    <definedName name="nyy21.5" localSheetId="13">#REF!</definedName>
    <definedName name="nyy21.5">#REF!</definedName>
    <definedName name="nyy21x1x500" localSheetId="9">#REF!</definedName>
    <definedName name="nyy21x1x500" localSheetId="12">#REF!</definedName>
    <definedName name="nyy21x1x500" localSheetId="13">#REF!</definedName>
    <definedName name="nyy21x1x500">#REF!</definedName>
    <definedName name="nyy22.5" localSheetId="9">#REF!</definedName>
    <definedName name="nyy22.5" localSheetId="12">#REF!</definedName>
    <definedName name="nyy22.5" localSheetId="13">#REF!</definedName>
    <definedName name="nyy22.5">#REF!</definedName>
    <definedName name="nyy2415070" localSheetId="9">#REF!</definedName>
    <definedName name="nyy2415070" localSheetId="12">#REF!</definedName>
    <definedName name="nyy2415070" localSheetId="13">#REF!</definedName>
    <definedName name="nyy2415070">#REF!</definedName>
    <definedName name="nyy25x1x500" localSheetId="9">#REF!</definedName>
    <definedName name="nyy25x1x500" localSheetId="12">#REF!</definedName>
    <definedName name="nyy25x1x500" localSheetId="13">#REF!</definedName>
    <definedName name="nyy25x1x500">#REF!</definedName>
    <definedName name="nyy2x4x16" localSheetId="9">#REF!</definedName>
    <definedName name="nyy2x4x16" localSheetId="12">#REF!</definedName>
    <definedName name="nyy2x4x16" localSheetId="13">#REF!</definedName>
    <definedName name="nyy2x4x16">#REF!</definedName>
    <definedName name="nyy31.5" localSheetId="9">#REF!</definedName>
    <definedName name="nyy31.5" localSheetId="12">#REF!</definedName>
    <definedName name="nyy31.5" localSheetId="13">#REF!</definedName>
    <definedName name="nyy31.5">#REF!</definedName>
    <definedName name="nyy32.5" localSheetId="9">#REF!</definedName>
    <definedName name="nyy32.5" localSheetId="12">#REF!</definedName>
    <definedName name="nyy32.5" localSheetId="13">#REF!</definedName>
    <definedName name="nyy32.5">#REF!</definedName>
    <definedName name="NYY3x1.5mm" localSheetId="9">#REF!</definedName>
    <definedName name="NYY3x1.5mm" localSheetId="12">#REF!</definedName>
    <definedName name="NYY3x1.5mm" localSheetId="13">#REF!</definedName>
    <definedName name="NYY3x1.5mm">#REF!</definedName>
    <definedName name="NYY3x1.5mm2" localSheetId="9">#REF!</definedName>
    <definedName name="NYY3x1.5mm2" localSheetId="12">#REF!</definedName>
    <definedName name="NYY3x1.5mm2" localSheetId="13">#REF!</definedName>
    <definedName name="NYY3x1.5mm2">#REF!</definedName>
    <definedName name="NYY3x10mm" localSheetId="9">#REF!</definedName>
    <definedName name="NYY3x10mm" localSheetId="12">#REF!</definedName>
    <definedName name="NYY3x10mm" localSheetId="13">#REF!</definedName>
    <definedName name="NYY3x10mm">#REF!</definedName>
    <definedName name="NYY3x10mm2" localSheetId="9">#REF!</definedName>
    <definedName name="NYY3x10mm2" localSheetId="12">#REF!</definedName>
    <definedName name="NYY3x10mm2" localSheetId="13">#REF!</definedName>
    <definedName name="NYY3x10mm2">#REF!</definedName>
    <definedName name="NYY3x120mm" localSheetId="9">#REF!</definedName>
    <definedName name="NYY3x120mm" localSheetId="12">#REF!</definedName>
    <definedName name="NYY3x120mm" localSheetId="13">#REF!</definedName>
    <definedName name="NYY3x120mm">#REF!</definedName>
    <definedName name="NYY3x120mm2" localSheetId="9">#REF!</definedName>
    <definedName name="NYY3x120mm2" localSheetId="12">#REF!</definedName>
    <definedName name="NYY3x120mm2" localSheetId="13">#REF!</definedName>
    <definedName name="NYY3x120mm2">#REF!</definedName>
    <definedName name="NYY3x16mm" localSheetId="9">#REF!</definedName>
    <definedName name="NYY3x16mm" localSheetId="12">#REF!</definedName>
    <definedName name="NYY3x16mm" localSheetId="13">#REF!</definedName>
    <definedName name="NYY3x16mm">#REF!</definedName>
    <definedName name="NYY3x16mm2" localSheetId="9">#REF!</definedName>
    <definedName name="NYY3x16mm2" localSheetId="12">#REF!</definedName>
    <definedName name="NYY3x16mm2" localSheetId="13">#REF!</definedName>
    <definedName name="NYY3x16mm2">#REF!</definedName>
    <definedName name="NYY3x2.5mm" localSheetId="9">#REF!</definedName>
    <definedName name="NYY3x2.5mm" localSheetId="12">#REF!</definedName>
    <definedName name="NYY3x2.5mm" localSheetId="13">#REF!</definedName>
    <definedName name="NYY3x2.5mm">#REF!</definedName>
    <definedName name="NYY3x2.5mm2" localSheetId="9">#REF!</definedName>
    <definedName name="NYY3x2.5mm2" localSheetId="12">#REF!</definedName>
    <definedName name="NYY3x2.5mm2" localSheetId="13">#REF!</definedName>
    <definedName name="NYY3x2.5mm2">#REF!</definedName>
    <definedName name="NYY3x25mm" localSheetId="9">#REF!</definedName>
    <definedName name="NYY3x25mm" localSheetId="12">#REF!</definedName>
    <definedName name="NYY3x25mm" localSheetId="13">#REF!</definedName>
    <definedName name="NYY3x25mm">#REF!</definedName>
    <definedName name="NYY3x35mm" localSheetId="9">#REF!</definedName>
    <definedName name="NYY3x35mm" localSheetId="12">#REF!</definedName>
    <definedName name="NYY3x35mm" localSheetId="13">#REF!</definedName>
    <definedName name="NYY3x35mm">#REF!</definedName>
    <definedName name="NYY3x35mm2" localSheetId="9">#REF!</definedName>
    <definedName name="NYY3x35mm2" localSheetId="12">#REF!</definedName>
    <definedName name="NYY3x35mm2" localSheetId="13">#REF!</definedName>
    <definedName name="NYY3x35mm2">#REF!</definedName>
    <definedName name="NYY3x4_mm" localSheetId="9">#REF!</definedName>
    <definedName name="NYY3x4_mm" localSheetId="12">#REF!</definedName>
    <definedName name="NYY3x4_mm" localSheetId="13">#REF!</definedName>
    <definedName name="NYY3x4_mm">#REF!</definedName>
    <definedName name="NYY3x4_mm2" localSheetId="9">#REF!</definedName>
    <definedName name="NYY3x4_mm2" localSheetId="12">#REF!</definedName>
    <definedName name="NYY3x4_mm2" localSheetId="13">#REF!</definedName>
    <definedName name="NYY3x4_mm2">#REF!</definedName>
    <definedName name="NYY3x4mm" localSheetId="9">#REF!</definedName>
    <definedName name="NYY3x4mm" localSheetId="12">#REF!</definedName>
    <definedName name="NYY3x4mm" localSheetId="13">#REF!</definedName>
    <definedName name="NYY3x4mm">#REF!</definedName>
    <definedName name="NYY3x50mm" localSheetId="9">#REF!</definedName>
    <definedName name="NYY3x50mm" localSheetId="12">#REF!</definedName>
    <definedName name="NYY3x50mm" localSheetId="13">#REF!</definedName>
    <definedName name="NYY3x50mm">#REF!</definedName>
    <definedName name="NYY3x50mm2" localSheetId="9">#REF!</definedName>
    <definedName name="NYY3x50mm2" localSheetId="12">#REF!</definedName>
    <definedName name="NYY3x50mm2" localSheetId="13">#REF!</definedName>
    <definedName name="NYY3x50mm2">#REF!</definedName>
    <definedName name="nyy3x6" localSheetId="9">#REF!</definedName>
    <definedName name="nyy3x6" localSheetId="12">#REF!</definedName>
    <definedName name="nyy3x6" localSheetId="13">#REF!</definedName>
    <definedName name="nyy3x6">#REF!</definedName>
    <definedName name="NYY3x6_mm" localSheetId="9">#REF!</definedName>
    <definedName name="NYY3x6_mm" localSheetId="12">#REF!</definedName>
    <definedName name="NYY3x6_mm" localSheetId="13">#REF!</definedName>
    <definedName name="NYY3x6_mm">#REF!</definedName>
    <definedName name="NYY3x6mm" localSheetId="9">#REF!</definedName>
    <definedName name="NYY3x6mm" localSheetId="12">#REF!</definedName>
    <definedName name="NYY3x6mm" localSheetId="13">#REF!</definedName>
    <definedName name="NYY3x6mm">#REF!</definedName>
    <definedName name="NYY3x70mm" localSheetId="9">#REF!</definedName>
    <definedName name="NYY3x70mm" localSheetId="12">#REF!</definedName>
    <definedName name="NYY3x70mm" localSheetId="13">#REF!</definedName>
    <definedName name="NYY3x70mm">#REF!</definedName>
    <definedName name="NYY3x70mm2" localSheetId="9">#REF!</definedName>
    <definedName name="NYY3x70mm2" localSheetId="12">#REF!</definedName>
    <definedName name="NYY3x70mm2" localSheetId="13">#REF!</definedName>
    <definedName name="NYY3x70mm2">#REF!</definedName>
    <definedName name="nyy41.5" localSheetId="9">#REF!</definedName>
    <definedName name="nyy41.5" localSheetId="12">#REF!</definedName>
    <definedName name="nyy41.5" localSheetId="13">#REF!</definedName>
    <definedName name="nyy41.5">#REF!</definedName>
    <definedName name="nyy42.5" localSheetId="9">#REF!</definedName>
    <definedName name="nyy42.5" localSheetId="12">#REF!</definedName>
    <definedName name="nyy42.5" localSheetId="13">#REF!</definedName>
    <definedName name="nyy42.5">#REF!</definedName>
    <definedName name="nyy42115070" localSheetId="9">#REF!</definedName>
    <definedName name="nyy42115070" localSheetId="12">#REF!</definedName>
    <definedName name="nyy42115070" localSheetId="13">#REF!</definedName>
    <definedName name="nyy42115070">#REF!</definedName>
    <definedName name="nyy4212470" localSheetId="9">#REF!</definedName>
    <definedName name="nyy4212470" localSheetId="12">#REF!</definedName>
    <definedName name="nyy4212470" localSheetId="13">#REF!</definedName>
    <definedName name="nyy4212470">#REF!</definedName>
    <definedName name="NYY4x1.5mm" localSheetId="9">#REF!</definedName>
    <definedName name="NYY4x1.5mm" localSheetId="12">#REF!</definedName>
    <definedName name="NYY4x1.5mm" localSheetId="13">#REF!</definedName>
    <definedName name="NYY4x1.5mm">#REF!</definedName>
    <definedName name="NYY4x1_5mm" localSheetId="9">#REF!</definedName>
    <definedName name="NYY4x1_5mm" localSheetId="12">#REF!</definedName>
    <definedName name="NYY4x1_5mm" localSheetId="13">#REF!</definedName>
    <definedName name="NYY4x1_5mm">#REF!</definedName>
    <definedName name="nyy4x10" localSheetId="9">#REF!</definedName>
    <definedName name="nyy4x10" localSheetId="12">#REF!</definedName>
    <definedName name="nyy4x10" localSheetId="13">#REF!</definedName>
    <definedName name="nyy4x10">#REF!</definedName>
    <definedName name="NYY4x10mm" localSheetId="9">#REF!</definedName>
    <definedName name="NYY4x10mm" localSheetId="12">#REF!</definedName>
    <definedName name="NYY4x10mm" localSheetId="13">#REF!</definedName>
    <definedName name="NYY4x10mm">#REF!</definedName>
    <definedName name="nyy4x120" localSheetId="9">#REF!</definedName>
    <definedName name="nyy4x120" localSheetId="12">#REF!</definedName>
    <definedName name="nyy4x120" localSheetId="13">#REF!</definedName>
    <definedName name="nyy4x120">#REF!</definedName>
    <definedName name="NYY4x120mm" localSheetId="9">#REF!</definedName>
    <definedName name="NYY4x120mm" localSheetId="12">#REF!</definedName>
    <definedName name="NYY4x120mm" localSheetId="13">#REF!</definedName>
    <definedName name="NYY4x120mm">#REF!</definedName>
    <definedName name="NYY4x150mm" localSheetId="9">#REF!</definedName>
    <definedName name="NYY4x150mm" localSheetId="12">#REF!</definedName>
    <definedName name="NYY4x150mm" localSheetId="13">#REF!</definedName>
    <definedName name="NYY4x150mm">#REF!</definedName>
    <definedName name="nyy4x16" localSheetId="9">#REF!</definedName>
    <definedName name="nyy4x16" localSheetId="12">#REF!</definedName>
    <definedName name="nyy4x16" localSheetId="13">#REF!</definedName>
    <definedName name="nyy4x16">#REF!</definedName>
    <definedName name="NYY4x16mm" localSheetId="9">#REF!</definedName>
    <definedName name="NYY4x16mm" localSheetId="12">#REF!</definedName>
    <definedName name="NYY4x16mm" localSheetId="13">#REF!</definedName>
    <definedName name="NYY4x16mm">#REF!</definedName>
    <definedName name="nyy4x185" localSheetId="9">#REF!</definedName>
    <definedName name="nyy4x185" localSheetId="12">#REF!</definedName>
    <definedName name="nyy4x185" localSheetId="13">#REF!</definedName>
    <definedName name="nyy4x185">#REF!</definedName>
    <definedName name="NYY4x185mm" localSheetId="9">#REF!</definedName>
    <definedName name="NYY4x185mm" localSheetId="12">#REF!</definedName>
    <definedName name="NYY4x185mm" localSheetId="13">#REF!</definedName>
    <definedName name="NYY4x185mm">#REF!</definedName>
    <definedName name="nyy4x1x300" localSheetId="9">#REF!</definedName>
    <definedName name="nyy4x1x300" localSheetId="12">#REF!</definedName>
    <definedName name="nyy4x1x300" localSheetId="13">#REF!</definedName>
    <definedName name="nyy4x1x300">#REF!</definedName>
    <definedName name="nyy4x1x400" localSheetId="9">#REF!</definedName>
    <definedName name="nyy4x1x400" localSheetId="12">#REF!</definedName>
    <definedName name="nyy4x1x400" localSheetId="13">#REF!</definedName>
    <definedName name="nyy4x1x400">#REF!</definedName>
    <definedName name="nyy4x1x500" localSheetId="9">#REF!</definedName>
    <definedName name="nyy4x1x500" localSheetId="12">#REF!</definedName>
    <definedName name="nyy4x1x500" localSheetId="13">#REF!</definedName>
    <definedName name="nyy4x1x500">#REF!</definedName>
    <definedName name="NYY4x2.5mm" localSheetId="9">#REF!</definedName>
    <definedName name="NYY4x2.5mm" localSheetId="12">#REF!</definedName>
    <definedName name="NYY4x2.5mm" localSheetId="13">#REF!</definedName>
    <definedName name="NYY4x2.5mm">#REF!</definedName>
    <definedName name="NYY4x2_5mm" localSheetId="9">#REF!</definedName>
    <definedName name="NYY4x2_5mm" localSheetId="12">#REF!</definedName>
    <definedName name="NYY4x2_5mm" localSheetId="13">#REF!</definedName>
    <definedName name="NYY4x2_5mm">#REF!</definedName>
    <definedName name="NYY4x240mm" localSheetId="9">#REF!</definedName>
    <definedName name="NYY4x240mm" localSheetId="12">#REF!</definedName>
    <definedName name="NYY4x240mm" localSheetId="13">#REF!</definedName>
    <definedName name="NYY4x240mm">#REF!</definedName>
    <definedName name="nyy4x25" localSheetId="9">#REF!</definedName>
    <definedName name="nyy4x25" localSheetId="12">#REF!</definedName>
    <definedName name="nyy4x25" localSheetId="13">#REF!</definedName>
    <definedName name="nyy4x25">#REF!</definedName>
    <definedName name="NYY4x25mm" localSheetId="9">#REF!</definedName>
    <definedName name="NYY4x25mm" localSheetId="12">#REF!</definedName>
    <definedName name="NYY4x25mm" localSheetId="13">#REF!</definedName>
    <definedName name="NYY4x25mm">#REF!</definedName>
    <definedName name="NYY4x300mm" localSheetId="9">#REF!</definedName>
    <definedName name="NYY4x300mm" localSheetId="12">#REF!</definedName>
    <definedName name="NYY4x300mm" localSheetId="13">#REF!</definedName>
    <definedName name="NYY4x300mm">#REF!</definedName>
    <definedName name="NYY4x35mm" localSheetId="9">#REF!</definedName>
    <definedName name="NYY4x35mm" localSheetId="12">#REF!</definedName>
    <definedName name="NYY4x35mm" localSheetId="13">#REF!</definedName>
    <definedName name="NYY4x35mm">#REF!</definedName>
    <definedName name="NYY4x4mm" localSheetId="9">#REF!</definedName>
    <definedName name="NYY4x4mm" localSheetId="12">#REF!</definedName>
    <definedName name="NYY4x4mm" localSheetId="13">#REF!</definedName>
    <definedName name="NYY4x4mm">#REF!</definedName>
    <definedName name="nyy4x50" localSheetId="9">#REF!</definedName>
    <definedName name="nyy4x50" localSheetId="12">#REF!</definedName>
    <definedName name="nyy4x50" localSheetId="13">#REF!</definedName>
    <definedName name="nyy4x50">#REF!</definedName>
    <definedName name="NYY4x50mm" localSheetId="9">#REF!</definedName>
    <definedName name="NYY4x50mm" localSheetId="12">#REF!</definedName>
    <definedName name="NYY4x50mm" localSheetId="13">#REF!</definedName>
    <definedName name="NYY4x50mm">#REF!</definedName>
    <definedName name="NYY4x6mm" localSheetId="9">#REF!</definedName>
    <definedName name="NYY4x6mm" localSheetId="12">#REF!</definedName>
    <definedName name="NYY4x6mm" localSheetId="13">#REF!</definedName>
    <definedName name="NYY4x6mm">#REF!</definedName>
    <definedName name="nyy4x70" localSheetId="9">#REF!</definedName>
    <definedName name="nyy4x70" localSheetId="12">#REF!</definedName>
    <definedName name="nyy4x70" localSheetId="13">#REF!</definedName>
    <definedName name="nyy4x70">#REF!</definedName>
    <definedName name="NYY4x70mm" localSheetId="9">#REF!</definedName>
    <definedName name="NYY4x70mm" localSheetId="12">#REF!</definedName>
    <definedName name="NYY4x70mm" localSheetId="13">#REF!</definedName>
    <definedName name="NYY4x70mm">#REF!</definedName>
    <definedName name="nyy4x95" localSheetId="9">#REF!</definedName>
    <definedName name="nyy4x95" localSheetId="12">#REF!</definedName>
    <definedName name="nyy4x95" localSheetId="13">#REF!</definedName>
    <definedName name="nyy4x95">#REF!</definedName>
    <definedName name="NYY4x95mm" localSheetId="9">#REF!</definedName>
    <definedName name="NYY4x95mm" localSheetId="12">#REF!</definedName>
    <definedName name="NYY4x95mm" localSheetId="13">#REF!</definedName>
    <definedName name="NYY4x95mm">#REF!</definedName>
    <definedName name="nyy5x4" localSheetId="9">#REF!</definedName>
    <definedName name="nyy5x4" localSheetId="12">#REF!</definedName>
    <definedName name="nyy5x4" localSheetId="13">#REF!</definedName>
    <definedName name="nyy5x4">#REF!</definedName>
    <definedName name="nyy5x6" localSheetId="9">#REF!</definedName>
    <definedName name="nyy5x6" localSheetId="12">#REF!</definedName>
    <definedName name="nyy5x6" localSheetId="13">#REF!</definedName>
    <definedName name="nyy5x6">#REF!</definedName>
    <definedName name="nyy7x1x300" localSheetId="9">#REF!</definedName>
    <definedName name="nyy7x1x300" localSheetId="12">#REF!</definedName>
    <definedName name="nyy7x1x300" localSheetId="13">#REF!</definedName>
    <definedName name="nyy7x1x300">#REF!</definedName>
    <definedName name="nyy7x1x500" localSheetId="9">#REF!</definedName>
    <definedName name="nyy7x1x500" localSheetId="12">#REF!</definedName>
    <definedName name="nyy7x1x500" localSheetId="13">#REF!</definedName>
    <definedName name="nyy7x1x500">#REF!</definedName>
    <definedName name="NYYHY2x0.75mm" localSheetId="9">#REF!</definedName>
    <definedName name="NYYHY2x0.75mm" localSheetId="12">#REF!</definedName>
    <definedName name="NYYHY2x0.75mm" localSheetId="13">#REF!</definedName>
    <definedName name="NYYHY2x0.75mm">#REF!</definedName>
    <definedName name="NYYHY2x1.5mm" localSheetId="9">#REF!</definedName>
    <definedName name="NYYHY2x1.5mm" localSheetId="12">#REF!</definedName>
    <definedName name="NYYHY2x1.5mm" localSheetId="13">#REF!</definedName>
    <definedName name="NYYHY2x1.5mm">#REF!</definedName>
    <definedName name="NYYHY2x2.5mm" localSheetId="9">#REF!</definedName>
    <definedName name="NYYHY2x2.5mm" localSheetId="12">#REF!</definedName>
    <definedName name="NYYHY2x2.5mm" localSheetId="13">#REF!</definedName>
    <definedName name="NYYHY2x2.5mm">#REF!</definedName>
    <definedName name="NYYHY3x0.75mm" localSheetId="9">#REF!</definedName>
    <definedName name="NYYHY3x0.75mm" localSheetId="12">#REF!</definedName>
    <definedName name="NYYHY3x0.75mm" localSheetId="13">#REF!</definedName>
    <definedName name="NYYHY3x0.75mm">#REF!</definedName>
    <definedName name="NYYHY3x1.5mm">#REF!</definedName>
    <definedName name="NYYHY3x2.5mm" localSheetId="9">#REF!</definedName>
    <definedName name="NYYHY3x2.5mm" localSheetId="12">#REF!</definedName>
    <definedName name="NYYHY3x2.5mm" localSheetId="13">#REF!</definedName>
    <definedName name="NYYHY3x2.5mm">#REF!</definedName>
    <definedName name="NYYHY4x0.75mm" localSheetId="9">#REF!</definedName>
    <definedName name="NYYHY4x0.75mm" localSheetId="12">#REF!</definedName>
    <definedName name="NYYHY4x0.75mm" localSheetId="13">#REF!</definedName>
    <definedName name="NYYHY4x0.75mm">#REF!</definedName>
    <definedName name="NYYHY4x1.5mm" localSheetId="9">#REF!</definedName>
    <definedName name="NYYHY4x1.5mm" localSheetId="12">#REF!</definedName>
    <definedName name="NYYHY4x1.5mm" localSheetId="13">#REF!</definedName>
    <definedName name="NYYHY4x1.5mm">#REF!</definedName>
    <definedName name="NYYHY4x2.5mm" localSheetId="9">#REF!</definedName>
    <definedName name="NYYHY4x2.5mm" localSheetId="12">#REF!</definedName>
    <definedName name="NYYHY4x2.5mm" localSheetId="13">#REF!</definedName>
    <definedName name="NYYHY4x2.5mm">#REF!</definedName>
    <definedName name="o">#REF!</definedName>
    <definedName name="O.datacom" localSheetId="9">#REF!</definedName>
    <definedName name="O.datacom" localSheetId="12">#REF!</definedName>
    <definedName name="O.datacom" localSheetId="13">#REF!</definedName>
    <definedName name="O.datacom">#REF!</definedName>
    <definedName name="O.telp" localSheetId="9">#REF!</definedName>
    <definedName name="O.telp" localSheetId="12">#REF!</definedName>
    <definedName name="O.telp" localSheetId="13">#REF!</definedName>
    <definedName name="O.telp">#REF!</definedName>
    <definedName name="o.tv" localSheetId="9">#REF!</definedName>
    <definedName name="o.tv" localSheetId="12">#REF!</definedName>
    <definedName name="o.tv" localSheetId="13">#REF!</definedName>
    <definedName name="o.tv">#REF!</definedName>
    <definedName name="Ø10" localSheetId="9">#REF!</definedName>
    <definedName name="Ø10" localSheetId="12">#REF!</definedName>
    <definedName name="Ø10" localSheetId="13">#REF!</definedName>
    <definedName name="Ø10">#REF!</definedName>
    <definedName name="Ø12" localSheetId="9">#REF!</definedName>
    <definedName name="Ø12" localSheetId="12">#REF!</definedName>
    <definedName name="Ø12" localSheetId="13">#REF!</definedName>
    <definedName name="Ø12">#REF!</definedName>
    <definedName name="Ø6" localSheetId="9">#REF!</definedName>
    <definedName name="Ø6" localSheetId="12">#REF!</definedName>
    <definedName name="Ø6" localSheetId="13">#REF!</definedName>
    <definedName name="Ø6">#REF!</definedName>
    <definedName name="Ø8" localSheetId="9">#REF!</definedName>
    <definedName name="Ø8" localSheetId="12">#REF!</definedName>
    <definedName name="Ø8" localSheetId="13">#REF!</definedName>
    <definedName name="Ø8">#REF!</definedName>
    <definedName name="oa" localSheetId="9">#REF!</definedName>
    <definedName name="oa" localSheetId="12">#REF!</definedName>
    <definedName name="oa" localSheetId="13">#REF!</definedName>
    <definedName name="oa">#REF!</definedName>
    <definedName name="oag" localSheetId="9">#REF!</definedName>
    <definedName name="oag" localSheetId="12">#REF!</definedName>
    <definedName name="oag" localSheetId="13">#REF!</definedName>
    <definedName name="oag">#REF!</definedName>
    <definedName name="OBC1x10mm" localSheetId="9">#REF!</definedName>
    <definedName name="OBC1x10mm" localSheetId="12">#REF!</definedName>
    <definedName name="OBC1x10mm" localSheetId="13">#REF!</definedName>
    <definedName name="OBC1x10mm">#REF!</definedName>
    <definedName name="OBC1x120mm" localSheetId="9">#REF!</definedName>
    <definedName name="OBC1x120mm" localSheetId="12">#REF!</definedName>
    <definedName name="OBC1x120mm" localSheetId="13">#REF!</definedName>
    <definedName name="OBC1x120mm">#REF!</definedName>
    <definedName name="OBC1x150mm" localSheetId="9">#REF!</definedName>
    <definedName name="OBC1x150mm" localSheetId="12">#REF!</definedName>
    <definedName name="OBC1x150mm" localSheetId="13">#REF!</definedName>
    <definedName name="OBC1x150mm">#REF!</definedName>
    <definedName name="OBC1x16mm" localSheetId="9">#REF!</definedName>
    <definedName name="OBC1x16mm" localSheetId="12">#REF!</definedName>
    <definedName name="OBC1x16mm" localSheetId="13">#REF!</definedName>
    <definedName name="OBC1x16mm">#REF!</definedName>
    <definedName name="OBC1x185mm" localSheetId="9">#REF!</definedName>
    <definedName name="OBC1x185mm" localSheetId="12">#REF!</definedName>
    <definedName name="OBC1x185mm" localSheetId="13">#REF!</definedName>
    <definedName name="OBC1x185mm">#REF!</definedName>
    <definedName name="OBC1x240mm" localSheetId="9">#REF!</definedName>
    <definedName name="OBC1x240mm" localSheetId="12">#REF!</definedName>
    <definedName name="OBC1x240mm" localSheetId="13">#REF!</definedName>
    <definedName name="OBC1x240mm">#REF!</definedName>
    <definedName name="OBC1x25mm" localSheetId="9">#REF!</definedName>
    <definedName name="OBC1x25mm" localSheetId="12">#REF!</definedName>
    <definedName name="OBC1x25mm" localSheetId="13">#REF!</definedName>
    <definedName name="OBC1x25mm">#REF!</definedName>
    <definedName name="OBC1x300mm" localSheetId="9">#REF!</definedName>
    <definedName name="OBC1x300mm" localSheetId="12">#REF!</definedName>
    <definedName name="OBC1x300mm" localSheetId="13">#REF!</definedName>
    <definedName name="OBC1x300mm">#REF!</definedName>
    <definedName name="OBC1x35mm" localSheetId="9">#REF!</definedName>
    <definedName name="OBC1x35mm" localSheetId="12">#REF!</definedName>
    <definedName name="OBC1x35mm" localSheetId="13">#REF!</definedName>
    <definedName name="OBC1x35mm">#REF!</definedName>
    <definedName name="OBC1x400mm" localSheetId="9">#REF!</definedName>
    <definedName name="OBC1x400mm" localSheetId="12">#REF!</definedName>
    <definedName name="OBC1x400mm" localSheetId="13">#REF!</definedName>
    <definedName name="OBC1x400mm">#REF!</definedName>
    <definedName name="OBC1x4mm" localSheetId="9">#REF!</definedName>
    <definedName name="OBC1x4mm" localSheetId="12">#REF!</definedName>
    <definedName name="OBC1x4mm" localSheetId="13">#REF!</definedName>
    <definedName name="OBC1x4mm">#REF!</definedName>
    <definedName name="OBC1x500mm" localSheetId="9">#REF!</definedName>
    <definedName name="OBC1x500mm" localSheetId="12">#REF!</definedName>
    <definedName name="OBC1x500mm" localSheetId="13">#REF!</definedName>
    <definedName name="OBC1x500mm">#REF!</definedName>
    <definedName name="OBC1x50mm" localSheetId="9">#REF!</definedName>
    <definedName name="OBC1x50mm" localSheetId="12">#REF!</definedName>
    <definedName name="OBC1x50mm" localSheetId="13">#REF!</definedName>
    <definedName name="OBC1x50mm">#REF!</definedName>
    <definedName name="OBC1x50mm²">#REF!</definedName>
    <definedName name="OBC1x630mm" localSheetId="9">#REF!</definedName>
    <definedName name="OBC1x630mm" localSheetId="12">#REF!</definedName>
    <definedName name="OBC1x630mm" localSheetId="13">#REF!</definedName>
    <definedName name="OBC1x630mm">#REF!</definedName>
    <definedName name="OBC1x6mm" localSheetId="9">#REF!</definedName>
    <definedName name="OBC1x6mm" localSheetId="12">#REF!</definedName>
    <definedName name="OBC1x6mm" localSheetId="13">#REF!</definedName>
    <definedName name="OBC1x6mm">#REF!</definedName>
    <definedName name="OBC1x70mm" localSheetId="9">#REF!</definedName>
    <definedName name="OBC1x70mm" localSheetId="12">#REF!</definedName>
    <definedName name="OBC1x70mm" localSheetId="13">#REF!</definedName>
    <definedName name="OBC1x70mm">#REF!</definedName>
    <definedName name="OBC1x95mm" localSheetId="9">#REF!</definedName>
    <definedName name="OBC1x95mm" localSheetId="12">#REF!</definedName>
    <definedName name="OBC1x95mm" localSheetId="13">#REF!</definedName>
    <definedName name="OBC1x95mm">#REF!</definedName>
    <definedName name="obeam1" localSheetId="9">#REF!</definedName>
    <definedName name="obeam1" localSheetId="12">#REF!</definedName>
    <definedName name="obeam1" localSheetId="13">#REF!</definedName>
    <definedName name="obeam1">#REF!</definedName>
    <definedName name="obeam10" localSheetId="9">#REF!</definedName>
    <definedName name="obeam10" localSheetId="12">#REF!</definedName>
    <definedName name="obeam10" localSheetId="13">#REF!</definedName>
    <definedName name="obeam10">#REF!</definedName>
    <definedName name="obeam11" localSheetId="9">#REF!</definedName>
    <definedName name="obeam11" localSheetId="12">#REF!</definedName>
    <definedName name="obeam11" localSheetId="13">#REF!</definedName>
    <definedName name="obeam11">#REF!</definedName>
    <definedName name="obeam12" localSheetId="9">#REF!</definedName>
    <definedName name="obeam12" localSheetId="12">#REF!</definedName>
    <definedName name="obeam12" localSheetId="13">#REF!</definedName>
    <definedName name="obeam12">#REF!</definedName>
    <definedName name="obeam13" localSheetId="9">#REF!</definedName>
    <definedName name="obeam13" localSheetId="12">#REF!</definedName>
    <definedName name="obeam13" localSheetId="13">#REF!</definedName>
    <definedName name="obeam13">#REF!</definedName>
    <definedName name="obeam14" localSheetId="9">#REF!</definedName>
    <definedName name="obeam14" localSheetId="12">#REF!</definedName>
    <definedName name="obeam14" localSheetId="13">#REF!</definedName>
    <definedName name="obeam14">#REF!</definedName>
    <definedName name="obeam15" localSheetId="9">#REF!</definedName>
    <definedName name="obeam15" localSheetId="12">#REF!</definedName>
    <definedName name="obeam15" localSheetId="13">#REF!</definedName>
    <definedName name="obeam15">#REF!</definedName>
    <definedName name="obeam2" localSheetId="9">#REF!</definedName>
    <definedName name="obeam2" localSheetId="12">#REF!</definedName>
    <definedName name="obeam2" localSheetId="13">#REF!</definedName>
    <definedName name="obeam2">#REF!</definedName>
    <definedName name="obeam3" localSheetId="9">#REF!</definedName>
    <definedName name="obeam3" localSheetId="12">#REF!</definedName>
    <definedName name="obeam3" localSheetId="13">#REF!</definedName>
    <definedName name="obeam3">#REF!</definedName>
    <definedName name="obeam4" localSheetId="9">#REF!</definedName>
    <definedName name="obeam4" localSheetId="12">#REF!</definedName>
    <definedName name="obeam4" localSheetId="13">#REF!</definedName>
    <definedName name="obeam4">#REF!</definedName>
    <definedName name="obeam5" localSheetId="9">#REF!</definedName>
    <definedName name="obeam5" localSheetId="12">#REF!</definedName>
    <definedName name="obeam5" localSheetId="13">#REF!</definedName>
    <definedName name="obeam5">#REF!</definedName>
    <definedName name="obeam6" localSheetId="9">#REF!</definedName>
    <definedName name="obeam6" localSheetId="12">#REF!</definedName>
    <definedName name="obeam6" localSheetId="13">#REF!</definedName>
    <definedName name="obeam6">#REF!</definedName>
    <definedName name="obeam7" localSheetId="9">#REF!</definedName>
    <definedName name="obeam7" localSheetId="12">#REF!</definedName>
    <definedName name="obeam7" localSheetId="13">#REF!</definedName>
    <definedName name="obeam7">#REF!</definedName>
    <definedName name="obeam8" localSheetId="9">#REF!</definedName>
    <definedName name="obeam8" localSheetId="12">#REF!</definedName>
    <definedName name="obeam8" localSheetId="13">#REF!</definedName>
    <definedName name="obeam8">#REF!</definedName>
    <definedName name="obeam9" localSheetId="9">#REF!</definedName>
    <definedName name="obeam9" localSheetId="12">#REF!</definedName>
    <definedName name="obeam9" localSheetId="13">#REF!</definedName>
    <definedName name="obeam9">#REF!</definedName>
    <definedName name="ocol1" localSheetId="9">#REF!</definedName>
    <definedName name="ocol1" localSheetId="12">#REF!</definedName>
    <definedName name="ocol1" localSheetId="13">#REF!</definedName>
    <definedName name="ocol1">#REF!</definedName>
    <definedName name="ocol10" localSheetId="9">#REF!</definedName>
    <definedName name="ocol10" localSheetId="12">#REF!</definedName>
    <definedName name="ocol10" localSheetId="13">#REF!</definedName>
    <definedName name="ocol10">#REF!</definedName>
    <definedName name="ocol11" localSheetId="9">#REF!</definedName>
    <definedName name="ocol11" localSheetId="12">#REF!</definedName>
    <definedName name="ocol11" localSheetId="13">#REF!</definedName>
    <definedName name="ocol11">#REF!</definedName>
    <definedName name="ocol12" localSheetId="9">#REF!</definedName>
    <definedName name="ocol12" localSheetId="12">#REF!</definedName>
    <definedName name="ocol12" localSheetId="13">#REF!</definedName>
    <definedName name="ocol12">#REF!</definedName>
    <definedName name="ocol13" localSheetId="9">#REF!</definedName>
    <definedName name="ocol13" localSheetId="12">#REF!</definedName>
    <definedName name="ocol13" localSheetId="13">#REF!</definedName>
    <definedName name="ocol13">#REF!</definedName>
    <definedName name="ocol14" localSheetId="9">#REF!</definedName>
    <definedName name="ocol14" localSheetId="12">#REF!</definedName>
    <definedName name="ocol14" localSheetId="13">#REF!</definedName>
    <definedName name="ocol14">#REF!</definedName>
    <definedName name="ocol15" localSheetId="9">#REF!</definedName>
    <definedName name="ocol15" localSheetId="12">#REF!</definedName>
    <definedName name="ocol15" localSheetId="13">#REF!</definedName>
    <definedName name="ocol15">#REF!</definedName>
    <definedName name="ocol2" localSheetId="9">#REF!</definedName>
    <definedName name="ocol2" localSheetId="12">#REF!</definedName>
    <definedName name="ocol2" localSheetId="13">#REF!</definedName>
    <definedName name="ocol2">#REF!</definedName>
    <definedName name="ocol3" localSheetId="9">#REF!</definedName>
    <definedName name="ocol3" localSheetId="12">#REF!</definedName>
    <definedName name="ocol3" localSheetId="13">#REF!</definedName>
    <definedName name="ocol3">#REF!</definedName>
    <definedName name="ocol4" localSheetId="9">#REF!</definedName>
    <definedName name="ocol4" localSheetId="12">#REF!</definedName>
    <definedName name="ocol4" localSheetId="13">#REF!</definedName>
    <definedName name="ocol4">#REF!</definedName>
    <definedName name="ocol5" localSheetId="9">#REF!</definedName>
    <definedName name="ocol5" localSheetId="12">#REF!</definedName>
    <definedName name="ocol5" localSheetId="13">#REF!</definedName>
    <definedName name="ocol5">#REF!</definedName>
    <definedName name="ocol6" localSheetId="9">#REF!</definedName>
    <definedName name="ocol6" localSheetId="12">#REF!</definedName>
    <definedName name="ocol6" localSheetId="13">#REF!</definedName>
    <definedName name="ocol6">#REF!</definedName>
    <definedName name="ocol7" localSheetId="9">#REF!</definedName>
    <definedName name="ocol7" localSheetId="12">#REF!</definedName>
    <definedName name="ocol7" localSheetId="13">#REF!</definedName>
    <definedName name="ocol7">#REF!</definedName>
    <definedName name="ocol8" localSheetId="9">#REF!</definedName>
    <definedName name="ocol8" localSheetId="12">#REF!</definedName>
    <definedName name="ocol8" localSheetId="13">#REF!</definedName>
    <definedName name="ocol8">#REF!</definedName>
    <definedName name="ocol9" localSheetId="9">#REF!</definedName>
    <definedName name="ocol9" localSheetId="12">#REF!</definedName>
    <definedName name="ocol9" localSheetId="13">#REF!</definedName>
    <definedName name="ocol9">#REF!</definedName>
    <definedName name="OFF">#REF!</definedName>
    <definedName name="office">#REF!</definedName>
    <definedName name="OFFICE_SUPPLY" localSheetId="9">#REF!</definedName>
    <definedName name="OFFICE_SUPPLY" localSheetId="12">#REF!</definedName>
    <definedName name="OFFICE_SUPPLY" localSheetId="13">#REF!</definedName>
    <definedName name="OFFICE_SUPPLY">#REF!</definedName>
    <definedName name="offsh">#REF!</definedName>
    <definedName name="offshore">#REF!</definedName>
    <definedName name="ofoot1" localSheetId="9">#REF!</definedName>
    <definedName name="ofoot1" localSheetId="12">#REF!</definedName>
    <definedName name="ofoot1" localSheetId="13">#REF!</definedName>
    <definedName name="ofoot1">#REF!</definedName>
    <definedName name="ofoot10" localSheetId="9">#REF!</definedName>
    <definedName name="ofoot10" localSheetId="12">#REF!</definedName>
    <definedName name="ofoot10" localSheetId="13">#REF!</definedName>
    <definedName name="ofoot10">#REF!</definedName>
    <definedName name="ofoot2" localSheetId="9">#REF!</definedName>
    <definedName name="ofoot2" localSheetId="12">#REF!</definedName>
    <definedName name="ofoot2" localSheetId="13">#REF!</definedName>
    <definedName name="ofoot2">#REF!</definedName>
    <definedName name="ofoot3" localSheetId="9">#REF!</definedName>
    <definedName name="ofoot3" localSheetId="12">#REF!</definedName>
    <definedName name="ofoot3" localSheetId="13">#REF!</definedName>
    <definedName name="ofoot3">#REF!</definedName>
    <definedName name="ofoot4" localSheetId="9">#REF!</definedName>
    <definedName name="ofoot4" localSheetId="12">#REF!</definedName>
    <definedName name="ofoot4" localSheetId="13">#REF!</definedName>
    <definedName name="ofoot4">#REF!</definedName>
    <definedName name="ofoot5" localSheetId="9">#REF!</definedName>
    <definedName name="ofoot5" localSheetId="12">#REF!</definedName>
    <definedName name="ofoot5" localSheetId="13">#REF!</definedName>
    <definedName name="ofoot5">#REF!</definedName>
    <definedName name="ofoot6" localSheetId="9">#REF!</definedName>
    <definedName name="ofoot6" localSheetId="12">#REF!</definedName>
    <definedName name="ofoot6" localSheetId="13">#REF!</definedName>
    <definedName name="ofoot6">#REF!</definedName>
    <definedName name="ofoot7" localSheetId="9">#REF!</definedName>
    <definedName name="ofoot7" localSheetId="12">#REF!</definedName>
    <definedName name="ofoot7" localSheetId="13">#REF!</definedName>
    <definedName name="ofoot7">#REF!</definedName>
    <definedName name="ofoot8" localSheetId="9">#REF!</definedName>
    <definedName name="ofoot8" localSheetId="12">#REF!</definedName>
    <definedName name="ofoot8" localSheetId="13">#REF!</definedName>
    <definedName name="ofoot8">#REF!</definedName>
    <definedName name="ofoot9" localSheetId="9">#REF!</definedName>
    <definedName name="ofoot9" localSheetId="12">#REF!</definedName>
    <definedName name="ofoot9" localSheetId="13">#REF!</definedName>
    <definedName name="ofoot9">#REF!</definedName>
    <definedName name="OFRC.1X25" localSheetId="9">#REF!</definedName>
    <definedName name="OFRC.1X25" localSheetId="12">#REF!</definedName>
    <definedName name="OFRC.1X25" localSheetId="13">#REF!</definedName>
    <definedName name="OFRC.1X25">#REF!</definedName>
    <definedName name="OFRC.1X70" localSheetId="9">#REF!</definedName>
    <definedName name="OFRC.1X70" localSheetId="12">#REF!</definedName>
    <definedName name="OFRC.1X70" localSheetId="13">#REF!</definedName>
    <definedName name="OFRC.1X70">#REF!</definedName>
    <definedName name="OFRC.2X2.5" localSheetId="9">#REF!</definedName>
    <definedName name="OFRC.2X2.5" localSheetId="12">#REF!</definedName>
    <definedName name="OFRC.2X2.5" localSheetId="13">#REF!</definedName>
    <definedName name="OFRC.2X2.5">#REF!</definedName>
    <definedName name="OFRC.4X10" localSheetId="9">#REF!</definedName>
    <definedName name="OFRC.4X10" localSheetId="12">#REF!</definedName>
    <definedName name="OFRC.4X10" localSheetId="13">#REF!</definedName>
    <definedName name="OFRC.4X10">#REF!</definedName>
    <definedName name="OFRC.4X4" localSheetId="9">#REF!</definedName>
    <definedName name="OFRC.4X4" localSheetId="12">#REF!</definedName>
    <definedName name="OFRC.4X4" localSheetId="13">#REF!</definedName>
    <definedName name="OFRC.4X4">#REF!</definedName>
    <definedName name="OFRC.4X6" localSheetId="9">#REF!</definedName>
    <definedName name="OFRC.4X6" localSheetId="12">#REF!</definedName>
    <definedName name="OFRC.4X6" localSheetId="13">#REF!</definedName>
    <definedName name="OFRC.4X6">#REF!</definedName>
    <definedName name="OFRC.4X70" localSheetId="9">#REF!</definedName>
    <definedName name="OFRC.4X70" localSheetId="12">#REF!</definedName>
    <definedName name="OFRC.4X70" localSheetId="13">#REF!</definedName>
    <definedName name="OFRC.4X70">#REF!</definedName>
    <definedName name="OFRC1x120" localSheetId="9">#REF!</definedName>
    <definedName name="OFRC1x120" localSheetId="12">#REF!</definedName>
    <definedName name="OFRC1x120" localSheetId="13">#REF!</definedName>
    <definedName name="OFRC1x120">#REF!</definedName>
    <definedName name="OFRC1x150" localSheetId="9">#REF!</definedName>
    <definedName name="OFRC1x150" localSheetId="12">#REF!</definedName>
    <definedName name="OFRC1x150" localSheetId="13">#REF!</definedName>
    <definedName name="OFRC1x150">#REF!</definedName>
    <definedName name="OFRC1x185" localSheetId="9">#REF!</definedName>
    <definedName name="OFRC1x185" localSheetId="12">#REF!</definedName>
    <definedName name="OFRC1x185" localSheetId="13">#REF!</definedName>
    <definedName name="OFRC1x185">#REF!</definedName>
    <definedName name="OFRC1x240" localSheetId="9">#REF!</definedName>
    <definedName name="OFRC1x240" localSheetId="12">#REF!</definedName>
    <definedName name="OFRC1x240" localSheetId="13">#REF!</definedName>
    <definedName name="OFRC1x240">#REF!</definedName>
    <definedName name="OFRC1x25" localSheetId="9">#REF!</definedName>
    <definedName name="OFRC1x25" localSheetId="12">#REF!</definedName>
    <definedName name="OFRC1x25" localSheetId="13">#REF!</definedName>
    <definedName name="OFRC1x25">#REF!</definedName>
    <definedName name="OFRC1x50" localSheetId="9">#REF!</definedName>
    <definedName name="OFRC1x50" localSheetId="12">#REF!</definedName>
    <definedName name="OFRC1x50" localSheetId="13">#REF!</definedName>
    <definedName name="OFRC1x50">#REF!</definedName>
    <definedName name="OFRC1x95" localSheetId="9">#REF!</definedName>
    <definedName name="OFRC1x95" localSheetId="12">#REF!</definedName>
    <definedName name="OFRC1x95" localSheetId="13">#REF!</definedName>
    <definedName name="OFRC1x95">#REF!</definedName>
    <definedName name="OFRC4x10" localSheetId="9">#REF!</definedName>
    <definedName name="OFRC4x10" localSheetId="12">#REF!</definedName>
    <definedName name="OFRC4x10" localSheetId="13">#REF!</definedName>
    <definedName name="OFRC4x10">#REF!</definedName>
    <definedName name="OFRC4x25" localSheetId="9">#REF!</definedName>
    <definedName name="OFRC4x25" localSheetId="12">#REF!</definedName>
    <definedName name="OFRC4x25" localSheetId="13">#REF!</definedName>
    <definedName name="OFRC4x25">#REF!</definedName>
    <definedName name="OFRC4x50" localSheetId="9">#REF!</definedName>
    <definedName name="OFRC4x50" localSheetId="12">#REF!</definedName>
    <definedName name="OFRC4x50" localSheetId="13">#REF!</definedName>
    <definedName name="OFRC4x50">#REF!</definedName>
    <definedName name="ofset" localSheetId="9">#REF!</definedName>
    <definedName name="ofset" localSheetId="12">#REF!</definedName>
    <definedName name="ofset" localSheetId="13">#REF!</definedName>
    <definedName name="ofset">#REF!</definedName>
    <definedName name="og">#REF!</definedName>
    <definedName name="ogip">#REF!</definedName>
    <definedName name="oi">#REF!</definedName>
    <definedName name="OIL___FUEL" localSheetId="9">#REF!</definedName>
    <definedName name="OIL___FUEL" localSheetId="12">#REF!</definedName>
    <definedName name="OIL___FUEL" localSheetId="13">#REF!</definedName>
    <definedName name="OIL___FUEL">#REF!</definedName>
    <definedName name="ok" localSheetId="9">#REF!</definedName>
    <definedName name="ok" localSheetId="12">#REF!</definedName>
    <definedName name="ok" localSheetId="14">#REF!</definedName>
    <definedName name="ok" localSheetId="11">#REF!</definedName>
    <definedName name="ok" localSheetId="10">#REF!</definedName>
    <definedName name="ok" localSheetId="7">#REF!</definedName>
    <definedName name="ok" localSheetId="8">#REF!</definedName>
    <definedName name="ok" localSheetId="13">#REF!</definedName>
    <definedName name="ok">#REF!</definedName>
    <definedName name="oke" hidden="1">#REF!</definedName>
    <definedName name="Oker" localSheetId="9">#REF!</definedName>
    <definedName name="Oker" localSheetId="12">#REF!</definedName>
    <definedName name="Oker" localSheetId="13">#REF!</definedName>
    <definedName name="Oker">#REF!</definedName>
    <definedName name="Oker_">#REF!</definedName>
    <definedName name="OKL">#REF!</definedName>
    <definedName name="oksand" localSheetId="9">#REF!</definedName>
    <definedName name="oksand" localSheetId="12">#REF!</definedName>
    <definedName name="oksand" localSheetId="13">#REF!</definedName>
    <definedName name="oksand">#REF!</definedName>
    <definedName name="oksi" localSheetId="9">#REF!</definedName>
    <definedName name="oksi" localSheetId="12">#REF!</definedName>
    <definedName name="oksi" localSheetId="13">#REF!</definedName>
    <definedName name="oksi">#REF!</definedName>
    <definedName name="Oksigen">#REF!</definedName>
    <definedName name="OKT">#REF!</definedName>
    <definedName name="ol" localSheetId="9">#REF!</definedName>
    <definedName name="ol" localSheetId="12">#REF!</definedName>
    <definedName name="ol" localSheetId="13">#REF!</definedName>
    <definedName name="ol">#REF!</definedName>
    <definedName name="olam">#REF!</definedName>
    <definedName name="olap" localSheetId="9">#REF!</definedName>
    <definedName name="olap" localSheetId="12">#REF!</definedName>
    <definedName name="olap" localSheetId="13">#REF!</definedName>
    <definedName name="olap">#REF!</definedName>
    <definedName name="OLD">#REF!</definedName>
    <definedName name="olek">#REF!</definedName>
    <definedName name="OLF" hidden="1">#REF!</definedName>
    <definedName name="oli">#REF!</definedName>
    <definedName name="Olie">#REF!</definedName>
    <definedName name="olt" localSheetId="9">#REF!</definedName>
    <definedName name="olt" localSheetId="12">#REF!</definedName>
    <definedName name="olt" localSheetId="13">#REF!</definedName>
    <definedName name="olt">#REF!</definedName>
    <definedName name="oltm" localSheetId="9">#REF!</definedName>
    <definedName name="oltm" localSheetId="12">#REF!</definedName>
    <definedName name="oltm" localSheetId="13">#REF!</definedName>
    <definedName name="oltm">#REF!</definedName>
    <definedName name="OMC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N">#REF!</definedName>
    <definedName name="ongkos" localSheetId="9">#REF!</definedName>
    <definedName name="ongkos" localSheetId="12">#REF!</definedName>
    <definedName name="ongkos" localSheetId="13">#REF!</definedName>
    <definedName name="ongkos">#REF!</definedName>
    <definedName name="ontek">#N/A</definedName>
    <definedName name="ONYA1x1.5mm" localSheetId="9">#REF!</definedName>
    <definedName name="ONYA1x1.5mm" localSheetId="12">#REF!</definedName>
    <definedName name="ONYA1x1.5mm" localSheetId="13">#REF!</definedName>
    <definedName name="ONYA1x1.5mm">#REF!</definedName>
    <definedName name="ONYA1x10mm" localSheetId="9">#REF!</definedName>
    <definedName name="ONYA1x10mm" localSheetId="12">#REF!</definedName>
    <definedName name="ONYA1x10mm" localSheetId="13">#REF!</definedName>
    <definedName name="ONYA1x10mm">#REF!</definedName>
    <definedName name="ONYA1x120mm" localSheetId="9">#REF!</definedName>
    <definedName name="ONYA1x120mm" localSheetId="12">#REF!</definedName>
    <definedName name="ONYA1x120mm" localSheetId="13">#REF!</definedName>
    <definedName name="ONYA1x120mm">#REF!</definedName>
    <definedName name="ONYA1x16mm" localSheetId="9">#REF!</definedName>
    <definedName name="ONYA1x16mm" localSheetId="12">#REF!</definedName>
    <definedName name="ONYA1x16mm" localSheetId="13">#REF!</definedName>
    <definedName name="ONYA1x16mm">#REF!</definedName>
    <definedName name="ONYA1x2.5mm" localSheetId="9">#REF!</definedName>
    <definedName name="ONYA1x2.5mm" localSheetId="12">#REF!</definedName>
    <definedName name="ONYA1x2.5mm" localSheetId="13">#REF!</definedName>
    <definedName name="ONYA1x2.5mm">#REF!</definedName>
    <definedName name="ONYA1x25mm" localSheetId="9">#REF!</definedName>
    <definedName name="ONYA1x25mm" localSheetId="12">#REF!</definedName>
    <definedName name="ONYA1x25mm" localSheetId="13">#REF!</definedName>
    <definedName name="ONYA1x25mm">#REF!</definedName>
    <definedName name="ONYA1x35mm" localSheetId="9">#REF!</definedName>
    <definedName name="ONYA1x35mm" localSheetId="12">#REF!</definedName>
    <definedName name="ONYA1x35mm" localSheetId="13">#REF!</definedName>
    <definedName name="ONYA1x35mm">#REF!</definedName>
    <definedName name="ONYA1x4mm" localSheetId="9">#REF!</definedName>
    <definedName name="ONYA1x4mm" localSheetId="12">#REF!</definedName>
    <definedName name="ONYA1x4mm" localSheetId="13">#REF!</definedName>
    <definedName name="ONYA1x4mm">#REF!</definedName>
    <definedName name="ONYA1x50mm" localSheetId="9">#REF!</definedName>
    <definedName name="ONYA1x50mm" localSheetId="12">#REF!</definedName>
    <definedName name="ONYA1x50mm" localSheetId="13">#REF!</definedName>
    <definedName name="ONYA1x50mm">#REF!</definedName>
    <definedName name="ONYA1x6mm" localSheetId="9">#REF!</definedName>
    <definedName name="ONYA1x6mm" localSheetId="12">#REF!</definedName>
    <definedName name="ONYA1x6mm" localSheetId="13">#REF!</definedName>
    <definedName name="ONYA1x6mm">#REF!</definedName>
    <definedName name="ONYA1x70mm" localSheetId="9">#REF!</definedName>
    <definedName name="ONYA1x70mm" localSheetId="12">#REF!</definedName>
    <definedName name="ONYA1x70mm" localSheetId="13">#REF!</definedName>
    <definedName name="ONYA1x70mm">#REF!</definedName>
    <definedName name="ONYA1x95mm" localSheetId="9">#REF!</definedName>
    <definedName name="ONYA1x95mm" localSheetId="12">#REF!</definedName>
    <definedName name="ONYA1x95mm" localSheetId="13">#REF!</definedName>
    <definedName name="ONYA1x95mm">#REF!</definedName>
    <definedName name="ONYFGbY4x1.5mm" localSheetId="9">#REF!</definedName>
    <definedName name="ONYFGbY4x1.5mm" localSheetId="12">#REF!</definedName>
    <definedName name="ONYFGbY4x1.5mm" localSheetId="13">#REF!</definedName>
    <definedName name="ONYFGbY4x1.5mm">#REF!</definedName>
    <definedName name="ONYFGbY4x1_5mm" localSheetId="9">#REF!</definedName>
    <definedName name="ONYFGbY4x1_5mm" localSheetId="12">#REF!</definedName>
    <definedName name="ONYFGbY4x1_5mm" localSheetId="13">#REF!</definedName>
    <definedName name="ONYFGbY4x1_5mm">#REF!</definedName>
    <definedName name="ONYFGbY4x10mm" localSheetId="9">#REF!</definedName>
    <definedName name="ONYFGbY4x10mm" localSheetId="12">#REF!</definedName>
    <definedName name="ONYFGbY4x10mm" localSheetId="13">#REF!</definedName>
    <definedName name="ONYFGbY4x10mm">#REF!</definedName>
    <definedName name="ONYFGbY4x120mm" localSheetId="9">#REF!</definedName>
    <definedName name="ONYFGbY4x120mm" localSheetId="12">#REF!</definedName>
    <definedName name="ONYFGbY4x120mm" localSheetId="13">#REF!</definedName>
    <definedName name="ONYFGbY4x120mm">#REF!</definedName>
    <definedName name="ONYFGbY4x150mm" localSheetId="9">#REF!</definedName>
    <definedName name="ONYFGbY4x150mm" localSheetId="12">#REF!</definedName>
    <definedName name="ONYFGbY4x150mm" localSheetId="13">#REF!</definedName>
    <definedName name="ONYFGbY4x150mm">#REF!</definedName>
    <definedName name="ONYFGbY4x16mm" localSheetId="9">#REF!</definedName>
    <definedName name="ONYFGbY4x16mm" localSheetId="12">#REF!</definedName>
    <definedName name="ONYFGbY4x16mm" localSheetId="13">#REF!</definedName>
    <definedName name="ONYFGbY4x16mm">#REF!</definedName>
    <definedName name="ONYFGbY4x185mm" localSheetId="9">#REF!</definedName>
    <definedName name="ONYFGbY4x185mm" localSheetId="12">#REF!</definedName>
    <definedName name="ONYFGbY4x185mm" localSheetId="13">#REF!</definedName>
    <definedName name="ONYFGbY4x185mm">#REF!</definedName>
    <definedName name="ONYFGbY4x2.5mm" localSheetId="9">#REF!</definedName>
    <definedName name="ONYFGbY4x2.5mm" localSheetId="12">#REF!</definedName>
    <definedName name="ONYFGbY4x2.5mm" localSheetId="13">#REF!</definedName>
    <definedName name="ONYFGbY4x2.5mm">#REF!</definedName>
    <definedName name="ONYFGbY4x2_5mm" localSheetId="9">#REF!</definedName>
    <definedName name="ONYFGbY4x2_5mm" localSheetId="12">#REF!</definedName>
    <definedName name="ONYFGbY4x2_5mm" localSheetId="13">#REF!</definedName>
    <definedName name="ONYFGbY4x2_5mm">#REF!</definedName>
    <definedName name="ONYFGbY4x240mm" localSheetId="9">#REF!</definedName>
    <definedName name="ONYFGbY4x240mm" localSheetId="12">#REF!</definedName>
    <definedName name="ONYFGbY4x240mm" localSheetId="13">#REF!</definedName>
    <definedName name="ONYFGbY4x240mm">#REF!</definedName>
    <definedName name="ONYFGbY4x25mm" localSheetId="9">#REF!</definedName>
    <definedName name="ONYFGbY4x25mm" localSheetId="12">#REF!</definedName>
    <definedName name="ONYFGbY4x25mm" localSheetId="13">#REF!</definedName>
    <definedName name="ONYFGbY4x25mm">#REF!</definedName>
    <definedName name="ONYFGbY4x300mm" localSheetId="9">#REF!</definedName>
    <definedName name="ONYFGbY4x300mm" localSheetId="12">#REF!</definedName>
    <definedName name="ONYFGbY4x300mm" localSheetId="13">#REF!</definedName>
    <definedName name="ONYFGbY4x300mm">#REF!</definedName>
    <definedName name="ONYFGbY4x35mm" localSheetId="9">#REF!</definedName>
    <definedName name="ONYFGbY4x35mm" localSheetId="12">#REF!</definedName>
    <definedName name="ONYFGbY4x35mm" localSheetId="13">#REF!</definedName>
    <definedName name="ONYFGbY4x35mm">#REF!</definedName>
    <definedName name="ONYFGbY4x4mm" localSheetId="9">#REF!</definedName>
    <definedName name="ONYFGbY4x4mm" localSheetId="12">#REF!</definedName>
    <definedName name="ONYFGbY4x4mm" localSheetId="13">#REF!</definedName>
    <definedName name="ONYFGbY4x4mm">#REF!</definedName>
    <definedName name="ONYFGbY4x50mm" localSheetId="9">#REF!</definedName>
    <definedName name="ONYFGbY4x50mm" localSheetId="12">#REF!</definedName>
    <definedName name="ONYFGbY4x50mm" localSheetId="13">#REF!</definedName>
    <definedName name="ONYFGbY4x50mm">#REF!</definedName>
    <definedName name="ONYFGbY4x6mm" localSheetId="9">#REF!</definedName>
    <definedName name="ONYFGbY4x6mm" localSheetId="12">#REF!</definedName>
    <definedName name="ONYFGbY4x6mm" localSheetId="13">#REF!</definedName>
    <definedName name="ONYFGbY4x6mm">#REF!</definedName>
    <definedName name="ONYFGbY4x70mm" localSheetId="9">#REF!</definedName>
    <definedName name="ONYFGbY4x70mm" localSheetId="12">#REF!</definedName>
    <definedName name="ONYFGbY4x70mm" localSheetId="13">#REF!</definedName>
    <definedName name="ONYFGbY4x70mm">#REF!</definedName>
    <definedName name="ONYFGbY4x95mm" localSheetId="9">#REF!</definedName>
    <definedName name="ONYFGbY4x95mm" localSheetId="12">#REF!</definedName>
    <definedName name="ONYFGbY4x95mm" localSheetId="13">#REF!</definedName>
    <definedName name="ONYFGbY4x95mm">#REF!</definedName>
    <definedName name="ONYM3x2.5mm" localSheetId="9">#REF!</definedName>
    <definedName name="ONYM3x2.5mm" localSheetId="12">#REF!</definedName>
    <definedName name="ONYM3x2.5mm" localSheetId="13">#REF!</definedName>
    <definedName name="ONYM3x2.5mm">#REF!</definedName>
    <definedName name="ONYM3x4mm" localSheetId="9">#REF!</definedName>
    <definedName name="ONYM3x4mm" localSheetId="12">#REF!</definedName>
    <definedName name="ONYM3x4mm" localSheetId="13">#REF!</definedName>
    <definedName name="ONYM3x4mm">#REF!</definedName>
    <definedName name="ONYM4x10mm" localSheetId="9">#REF!</definedName>
    <definedName name="ONYM4x10mm" localSheetId="12">#REF!</definedName>
    <definedName name="ONYM4x10mm" localSheetId="13">#REF!</definedName>
    <definedName name="ONYM4x10mm">#REF!</definedName>
    <definedName name="ONYM4x2.5mm" localSheetId="9">#REF!</definedName>
    <definedName name="ONYM4x2.5mm" localSheetId="12">#REF!</definedName>
    <definedName name="ONYM4x2.5mm" localSheetId="13">#REF!</definedName>
    <definedName name="ONYM4x2.5mm">#REF!</definedName>
    <definedName name="ONYM4x4mm" localSheetId="9">#REF!</definedName>
    <definedName name="ONYM4x4mm" localSheetId="12">#REF!</definedName>
    <definedName name="ONYM4x4mm" localSheetId="13">#REF!</definedName>
    <definedName name="ONYM4x4mm">#REF!</definedName>
    <definedName name="ONYM4x6mm" localSheetId="9">#REF!</definedName>
    <definedName name="ONYM4x6mm" localSheetId="12">#REF!</definedName>
    <definedName name="ONYM4x6mm" localSheetId="13">#REF!</definedName>
    <definedName name="ONYM4x6mm">#REF!</definedName>
    <definedName name="ONYMHY2x0.75mm" localSheetId="9">#REF!</definedName>
    <definedName name="ONYMHY2x0.75mm" localSheetId="12">#REF!</definedName>
    <definedName name="ONYMHY2x0.75mm" localSheetId="13">#REF!</definedName>
    <definedName name="ONYMHY2x0.75mm">#REF!</definedName>
    <definedName name="ONYMHY2x1.5mm" localSheetId="9">#REF!</definedName>
    <definedName name="ONYMHY2x1.5mm" localSheetId="12">#REF!</definedName>
    <definedName name="ONYMHY2x1.5mm" localSheetId="13">#REF!</definedName>
    <definedName name="ONYMHY2x1.5mm">#REF!</definedName>
    <definedName name="ONYMHY2x2.5mm" localSheetId="9">#REF!</definedName>
    <definedName name="ONYMHY2x2.5mm" localSheetId="12">#REF!</definedName>
    <definedName name="ONYMHY2x2.5mm" localSheetId="13">#REF!</definedName>
    <definedName name="ONYMHY2x2.5mm">#REF!</definedName>
    <definedName name="ONYMHY3x0.75mm" localSheetId="9">#REF!</definedName>
    <definedName name="ONYMHY3x0.75mm" localSheetId="12">#REF!</definedName>
    <definedName name="ONYMHY3x0.75mm" localSheetId="13">#REF!</definedName>
    <definedName name="ONYMHY3x0.75mm">#REF!</definedName>
    <definedName name="ONYMHY3x1.5mm" localSheetId="9">#REF!</definedName>
    <definedName name="ONYMHY3x1.5mm" localSheetId="12">#REF!</definedName>
    <definedName name="ONYMHY3x1.5mm" localSheetId="13">#REF!</definedName>
    <definedName name="ONYMHY3x1.5mm">#REF!</definedName>
    <definedName name="ONYMHY3x2.5mm" localSheetId="9">#REF!</definedName>
    <definedName name="ONYMHY3x2.5mm" localSheetId="12">#REF!</definedName>
    <definedName name="ONYMHY3x2.5mm" localSheetId="13">#REF!</definedName>
    <definedName name="ONYMHY3x2.5mm">#REF!</definedName>
    <definedName name="ONYMHY4x0.75mm" localSheetId="9">#REF!</definedName>
    <definedName name="ONYMHY4x0.75mm" localSheetId="12">#REF!</definedName>
    <definedName name="ONYMHY4x0.75mm" localSheetId="13">#REF!</definedName>
    <definedName name="ONYMHY4x0.75mm">#REF!</definedName>
    <definedName name="ONYMHY4x1.5mm" localSheetId="9">#REF!</definedName>
    <definedName name="ONYMHY4x1.5mm" localSheetId="12">#REF!</definedName>
    <definedName name="ONYMHY4x1.5mm" localSheetId="13">#REF!</definedName>
    <definedName name="ONYMHY4x1.5mm">#REF!</definedName>
    <definedName name="ONYMHY4x2.5mm" localSheetId="9">#REF!</definedName>
    <definedName name="ONYMHY4x2.5mm" localSheetId="12">#REF!</definedName>
    <definedName name="ONYMHY4x2.5mm" localSheetId="13">#REF!</definedName>
    <definedName name="ONYMHY4x2.5mm">#REF!</definedName>
    <definedName name="ONYY1x10mm" localSheetId="9">#REF!</definedName>
    <definedName name="ONYY1x10mm" localSheetId="12">#REF!</definedName>
    <definedName name="ONYY1x10mm" localSheetId="13">#REF!</definedName>
    <definedName name="ONYY1x10mm">#REF!</definedName>
    <definedName name="ONYY1x120mm" localSheetId="9">#REF!</definedName>
    <definedName name="ONYY1x120mm" localSheetId="12">#REF!</definedName>
    <definedName name="ONYY1x120mm" localSheetId="13">#REF!</definedName>
    <definedName name="ONYY1x120mm">#REF!</definedName>
    <definedName name="ONYY1x150mm" localSheetId="9">#REF!</definedName>
    <definedName name="ONYY1x150mm" localSheetId="12">#REF!</definedName>
    <definedName name="ONYY1x150mm" localSheetId="13">#REF!</definedName>
    <definedName name="ONYY1x150mm">#REF!</definedName>
    <definedName name="ONYY1x16mm" localSheetId="9">#REF!</definedName>
    <definedName name="ONYY1x16mm" localSheetId="12">#REF!</definedName>
    <definedName name="ONYY1x16mm" localSheetId="13">#REF!</definedName>
    <definedName name="ONYY1x16mm">#REF!</definedName>
    <definedName name="ONYY1x185mm" localSheetId="9">#REF!</definedName>
    <definedName name="ONYY1x185mm" localSheetId="12">#REF!</definedName>
    <definedName name="ONYY1x185mm" localSheetId="13">#REF!</definedName>
    <definedName name="ONYY1x185mm">#REF!</definedName>
    <definedName name="ONYY1x240mm" localSheetId="9">#REF!</definedName>
    <definedName name="ONYY1x240mm" localSheetId="12">#REF!</definedName>
    <definedName name="ONYY1x240mm" localSheetId="13">#REF!</definedName>
    <definedName name="ONYY1x240mm">#REF!</definedName>
    <definedName name="ONYY1x25mm" localSheetId="9">#REF!</definedName>
    <definedName name="ONYY1x25mm" localSheetId="12">#REF!</definedName>
    <definedName name="ONYY1x25mm" localSheetId="13">#REF!</definedName>
    <definedName name="ONYY1x25mm">#REF!</definedName>
    <definedName name="ONYY1x300mm" localSheetId="9">#REF!</definedName>
    <definedName name="ONYY1x300mm" localSheetId="12">#REF!</definedName>
    <definedName name="ONYY1x300mm" localSheetId="13">#REF!</definedName>
    <definedName name="ONYY1x300mm">#REF!</definedName>
    <definedName name="ONYY1x35mm" localSheetId="9">#REF!</definedName>
    <definedName name="ONYY1x35mm" localSheetId="12">#REF!</definedName>
    <definedName name="ONYY1x35mm" localSheetId="13">#REF!</definedName>
    <definedName name="ONYY1x35mm">#REF!</definedName>
    <definedName name="ONYY1x400mm" localSheetId="9">#REF!</definedName>
    <definedName name="ONYY1x400mm" localSheetId="12">#REF!</definedName>
    <definedName name="ONYY1x400mm" localSheetId="13">#REF!</definedName>
    <definedName name="ONYY1x400mm">#REF!</definedName>
    <definedName name="ONYY1x4mm" localSheetId="9">#REF!</definedName>
    <definedName name="ONYY1x4mm" localSheetId="12">#REF!</definedName>
    <definedName name="ONYY1x4mm" localSheetId="13">#REF!</definedName>
    <definedName name="ONYY1x4mm">#REF!</definedName>
    <definedName name="ONYY1x500mm" localSheetId="9">#REF!</definedName>
    <definedName name="ONYY1x500mm" localSheetId="12">#REF!</definedName>
    <definedName name="ONYY1x500mm" localSheetId="13">#REF!</definedName>
    <definedName name="ONYY1x500mm">#REF!</definedName>
    <definedName name="ONYY1x50mm" localSheetId="9">#REF!</definedName>
    <definedName name="ONYY1x50mm" localSheetId="12">#REF!</definedName>
    <definedName name="ONYY1x50mm" localSheetId="13">#REF!</definedName>
    <definedName name="ONYY1x50mm">#REF!</definedName>
    <definedName name="ONYY1x630mm" localSheetId="9">#REF!</definedName>
    <definedName name="ONYY1x630mm" localSheetId="12">#REF!</definedName>
    <definedName name="ONYY1x630mm" localSheetId="13">#REF!</definedName>
    <definedName name="ONYY1x630mm">#REF!</definedName>
    <definedName name="ONYY1x6mm" localSheetId="9">#REF!</definedName>
    <definedName name="ONYY1x6mm" localSheetId="12">#REF!</definedName>
    <definedName name="ONYY1x6mm" localSheetId="13">#REF!</definedName>
    <definedName name="ONYY1x6mm">#REF!</definedName>
    <definedName name="ONYY1x70mm" localSheetId="9">#REF!</definedName>
    <definedName name="ONYY1x70mm" localSheetId="12">#REF!</definedName>
    <definedName name="ONYY1x70mm" localSheetId="13">#REF!</definedName>
    <definedName name="ONYY1x70mm">#REF!</definedName>
    <definedName name="ONYY1x95mm" localSheetId="9">#REF!</definedName>
    <definedName name="ONYY1x95mm" localSheetId="12">#REF!</definedName>
    <definedName name="ONYY1x95mm" localSheetId="13">#REF!</definedName>
    <definedName name="ONYY1x95mm">#REF!</definedName>
    <definedName name="ONYY3x1.5mm" localSheetId="9">#REF!</definedName>
    <definedName name="ONYY3x1.5mm" localSheetId="12">#REF!</definedName>
    <definedName name="ONYY3x1.5mm" localSheetId="13">#REF!</definedName>
    <definedName name="ONYY3x1.5mm">#REF!</definedName>
    <definedName name="ONYY3x1.5mm2" localSheetId="9">#REF!</definedName>
    <definedName name="ONYY3x1.5mm2" localSheetId="12">#REF!</definedName>
    <definedName name="ONYY3x1.5mm2" localSheetId="13">#REF!</definedName>
    <definedName name="ONYY3x1.5mm2">#REF!</definedName>
    <definedName name="ONYY3x10mm" localSheetId="9">#REF!</definedName>
    <definedName name="ONYY3x10mm" localSheetId="12">#REF!</definedName>
    <definedName name="ONYY3x10mm" localSheetId="13">#REF!</definedName>
    <definedName name="ONYY3x10mm">#REF!</definedName>
    <definedName name="ONYY3x10mm2" localSheetId="9">#REF!</definedName>
    <definedName name="ONYY3x10mm2" localSheetId="12">#REF!</definedName>
    <definedName name="ONYY3x10mm2" localSheetId="13">#REF!</definedName>
    <definedName name="ONYY3x10mm2">#REF!</definedName>
    <definedName name="ONYY3x120mm" localSheetId="9">#REF!</definedName>
    <definedName name="ONYY3x120mm" localSheetId="12">#REF!</definedName>
    <definedName name="ONYY3x120mm" localSheetId="13">#REF!</definedName>
    <definedName name="ONYY3x120mm">#REF!</definedName>
    <definedName name="ONYY3x120mm2" localSheetId="9">#REF!</definedName>
    <definedName name="ONYY3x120mm2" localSheetId="12">#REF!</definedName>
    <definedName name="ONYY3x120mm2" localSheetId="13">#REF!</definedName>
    <definedName name="ONYY3x120mm2">#REF!</definedName>
    <definedName name="ONYY3x16mm" localSheetId="9">#REF!</definedName>
    <definedName name="ONYY3x16mm" localSheetId="12">#REF!</definedName>
    <definedName name="ONYY3x16mm" localSheetId="13">#REF!</definedName>
    <definedName name="ONYY3x16mm">#REF!</definedName>
    <definedName name="ONYY3x16mm2" localSheetId="9">#REF!</definedName>
    <definedName name="ONYY3x16mm2" localSheetId="12">#REF!</definedName>
    <definedName name="ONYY3x16mm2" localSheetId="13">#REF!</definedName>
    <definedName name="ONYY3x16mm2">#REF!</definedName>
    <definedName name="ONYY3x2.5mm" localSheetId="9">#REF!</definedName>
    <definedName name="ONYY3x2.5mm" localSheetId="12">#REF!</definedName>
    <definedName name="ONYY3x2.5mm" localSheetId="13">#REF!</definedName>
    <definedName name="ONYY3x2.5mm">#REF!</definedName>
    <definedName name="ONYY3x2.5mm2" localSheetId="9">#REF!</definedName>
    <definedName name="ONYY3x2.5mm2" localSheetId="12">#REF!</definedName>
    <definedName name="ONYY3x2.5mm2" localSheetId="13">#REF!</definedName>
    <definedName name="ONYY3x2.5mm2">#REF!</definedName>
    <definedName name="ONYY3x25mm" localSheetId="9">#REF!</definedName>
    <definedName name="ONYY3x25mm" localSheetId="12">#REF!</definedName>
    <definedName name="ONYY3x25mm" localSheetId="13">#REF!</definedName>
    <definedName name="ONYY3x25mm">#REF!</definedName>
    <definedName name="ONYY3x35mm" localSheetId="9">#REF!</definedName>
    <definedName name="ONYY3x35mm" localSheetId="12">#REF!</definedName>
    <definedName name="ONYY3x35mm" localSheetId="13">#REF!</definedName>
    <definedName name="ONYY3x35mm">#REF!</definedName>
    <definedName name="ONYY3x35mm2" localSheetId="9">#REF!</definedName>
    <definedName name="ONYY3x35mm2" localSheetId="12">#REF!</definedName>
    <definedName name="ONYY3x35mm2" localSheetId="13">#REF!</definedName>
    <definedName name="ONYY3x35mm2">#REF!</definedName>
    <definedName name="ONYY3x4_mm2" localSheetId="9">#REF!</definedName>
    <definedName name="ONYY3x4_mm2" localSheetId="12">#REF!</definedName>
    <definedName name="ONYY3x4_mm2" localSheetId="13">#REF!</definedName>
    <definedName name="ONYY3x4_mm2">#REF!</definedName>
    <definedName name="ONYY3x4mm" localSheetId="9">#REF!</definedName>
    <definedName name="ONYY3x4mm" localSheetId="12">#REF!</definedName>
    <definedName name="ONYY3x4mm" localSheetId="13">#REF!</definedName>
    <definedName name="ONYY3x4mm">#REF!</definedName>
    <definedName name="ONYY3x50mm" localSheetId="9">#REF!</definedName>
    <definedName name="ONYY3x50mm" localSheetId="12">#REF!</definedName>
    <definedName name="ONYY3x50mm" localSheetId="13">#REF!</definedName>
    <definedName name="ONYY3x50mm">#REF!</definedName>
    <definedName name="ONYY3x50mm2" localSheetId="9">#REF!</definedName>
    <definedName name="ONYY3x50mm2" localSheetId="12">#REF!</definedName>
    <definedName name="ONYY3x50mm2" localSheetId="13">#REF!</definedName>
    <definedName name="ONYY3x50mm2">#REF!</definedName>
    <definedName name="ONYY3x6mm" localSheetId="9">#REF!</definedName>
    <definedName name="ONYY3x6mm" localSheetId="12">#REF!</definedName>
    <definedName name="ONYY3x6mm" localSheetId="13">#REF!</definedName>
    <definedName name="ONYY3x6mm">#REF!</definedName>
    <definedName name="ONYY3x70mm" localSheetId="9">#REF!</definedName>
    <definedName name="ONYY3x70mm" localSheetId="12">#REF!</definedName>
    <definedName name="ONYY3x70mm" localSheetId="13">#REF!</definedName>
    <definedName name="ONYY3x70mm">#REF!</definedName>
    <definedName name="ONYY3x70mm2" localSheetId="9">#REF!</definedName>
    <definedName name="ONYY3x70mm2" localSheetId="12">#REF!</definedName>
    <definedName name="ONYY3x70mm2" localSheetId="13">#REF!</definedName>
    <definedName name="ONYY3x70mm2">#REF!</definedName>
    <definedName name="ONYY4x1.5mm" localSheetId="9">#REF!</definedName>
    <definedName name="ONYY4x1.5mm" localSheetId="12">#REF!</definedName>
    <definedName name="ONYY4x1.5mm" localSheetId="13">#REF!</definedName>
    <definedName name="ONYY4x1.5mm">#REF!</definedName>
    <definedName name="ONYY4x1_5mm" localSheetId="9">#REF!</definedName>
    <definedName name="ONYY4x1_5mm" localSheetId="12">#REF!</definedName>
    <definedName name="ONYY4x1_5mm" localSheetId="13">#REF!</definedName>
    <definedName name="ONYY4x1_5mm">#REF!</definedName>
    <definedName name="ONYY4x10mm" localSheetId="9">#REF!</definedName>
    <definedName name="ONYY4x10mm" localSheetId="12">#REF!</definedName>
    <definedName name="ONYY4x10mm" localSheetId="13">#REF!</definedName>
    <definedName name="ONYY4x10mm">#REF!</definedName>
    <definedName name="ONYY4x120mm" localSheetId="9">#REF!</definedName>
    <definedName name="ONYY4x120mm" localSheetId="12">#REF!</definedName>
    <definedName name="ONYY4x120mm" localSheetId="13">#REF!</definedName>
    <definedName name="ONYY4x120mm">#REF!</definedName>
    <definedName name="ONYY4x150mm" localSheetId="9">#REF!</definedName>
    <definedName name="ONYY4x150mm" localSheetId="12">#REF!</definedName>
    <definedName name="ONYY4x150mm" localSheetId="13">#REF!</definedName>
    <definedName name="ONYY4x150mm">#REF!</definedName>
    <definedName name="ONYY4x16mm" localSheetId="9">#REF!</definedName>
    <definedName name="ONYY4x16mm" localSheetId="12">#REF!</definedName>
    <definedName name="ONYY4x16mm" localSheetId="13">#REF!</definedName>
    <definedName name="ONYY4x16mm">#REF!</definedName>
    <definedName name="ONYY4x185mm" localSheetId="9">#REF!</definedName>
    <definedName name="ONYY4x185mm" localSheetId="12">#REF!</definedName>
    <definedName name="ONYY4x185mm" localSheetId="13">#REF!</definedName>
    <definedName name="ONYY4x185mm">#REF!</definedName>
    <definedName name="ONYY4x2.5mm" localSheetId="9">#REF!</definedName>
    <definedName name="ONYY4x2.5mm" localSheetId="12">#REF!</definedName>
    <definedName name="ONYY4x2.5mm" localSheetId="13">#REF!</definedName>
    <definedName name="ONYY4x2.5mm">#REF!</definedName>
    <definedName name="ONYY4x2_5mm" localSheetId="9">#REF!</definedName>
    <definedName name="ONYY4x2_5mm" localSheetId="12">#REF!</definedName>
    <definedName name="ONYY4x2_5mm" localSheetId="13">#REF!</definedName>
    <definedName name="ONYY4x2_5mm">#REF!</definedName>
    <definedName name="ONYY4x240mm" localSheetId="9">#REF!</definedName>
    <definedName name="ONYY4x240mm" localSheetId="12">#REF!</definedName>
    <definedName name="ONYY4x240mm" localSheetId="13">#REF!</definedName>
    <definedName name="ONYY4x240mm">#REF!</definedName>
    <definedName name="ONYY4x25mm" localSheetId="9">#REF!</definedName>
    <definedName name="ONYY4x25mm" localSheetId="12">#REF!</definedName>
    <definedName name="ONYY4x25mm" localSheetId="13">#REF!</definedName>
    <definedName name="ONYY4x25mm">#REF!</definedName>
    <definedName name="ONYY4x300mm" localSheetId="9">#REF!</definedName>
    <definedName name="ONYY4x300mm" localSheetId="12">#REF!</definedName>
    <definedName name="ONYY4x300mm" localSheetId="13">#REF!</definedName>
    <definedName name="ONYY4x300mm">#REF!</definedName>
    <definedName name="ONYY4x35mm" localSheetId="9">#REF!</definedName>
    <definedName name="ONYY4x35mm" localSheetId="12">#REF!</definedName>
    <definedName name="ONYY4x35mm" localSheetId="13">#REF!</definedName>
    <definedName name="ONYY4x35mm">#REF!</definedName>
    <definedName name="ONYY4x4mm" localSheetId="9">#REF!</definedName>
    <definedName name="ONYY4x4mm" localSheetId="12">#REF!</definedName>
    <definedName name="ONYY4x4mm" localSheetId="13">#REF!</definedName>
    <definedName name="ONYY4x4mm">#REF!</definedName>
    <definedName name="ONYY4x50mm" localSheetId="9">#REF!</definedName>
    <definedName name="ONYY4x50mm" localSheetId="12">#REF!</definedName>
    <definedName name="ONYY4x50mm" localSheetId="13">#REF!</definedName>
    <definedName name="ONYY4x50mm">#REF!</definedName>
    <definedName name="ONYY4x6mm" localSheetId="9">#REF!</definedName>
    <definedName name="ONYY4x6mm" localSheetId="12">#REF!</definedName>
    <definedName name="ONYY4x6mm" localSheetId="13">#REF!</definedName>
    <definedName name="ONYY4x6mm">#REF!</definedName>
    <definedName name="ONYY4x70mm" localSheetId="9">#REF!</definedName>
    <definedName name="ONYY4x70mm" localSheetId="12">#REF!</definedName>
    <definedName name="ONYY4x70mm" localSheetId="13">#REF!</definedName>
    <definedName name="ONYY4x70mm">#REF!</definedName>
    <definedName name="ONYY4x95mm" localSheetId="9">#REF!</definedName>
    <definedName name="ONYY4x95mm" localSheetId="12">#REF!</definedName>
    <definedName name="ONYY4x95mm" localSheetId="13">#REF!</definedName>
    <definedName name="ONYY4x95mm">#REF!</definedName>
    <definedName name="ONYYHY2x0.75mm" localSheetId="9">#REF!</definedName>
    <definedName name="ONYYHY2x0.75mm" localSheetId="12">#REF!</definedName>
    <definedName name="ONYYHY2x0.75mm" localSheetId="13">#REF!</definedName>
    <definedName name="ONYYHY2x0.75mm">#REF!</definedName>
    <definedName name="ONYYHY2x1.5mm" localSheetId="9">#REF!</definedName>
    <definedName name="ONYYHY2x1.5mm" localSheetId="12">#REF!</definedName>
    <definedName name="ONYYHY2x1.5mm" localSheetId="13">#REF!</definedName>
    <definedName name="ONYYHY2x1.5mm">#REF!</definedName>
    <definedName name="ONYYHY2x2.5mm" localSheetId="9">#REF!</definedName>
    <definedName name="ONYYHY2x2.5mm" localSheetId="12">#REF!</definedName>
    <definedName name="ONYYHY2x2.5mm" localSheetId="13">#REF!</definedName>
    <definedName name="ONYYHY2x2.5mm">#REF!</definedName>
    <definedName name="ONYYHY3x0.75mm" localSheetId="9">#REF!</definedName>
    <definedName name="ONYYHY3x0.75mm" localSheetId="12">#REF!</definedName>
    <definedName name="ONYYHY3x0.75mm" localSheetId="13">#REF!</definedName>
    <definedName name="ONYYHY3x0.75mm">#REF!</definedName>
    <definedName name="ONYYHY3x1.5mm" localSheetId="9">#REF!</definedName>
    <definedName name="ONYYHY3x1.5mm" localSheetId="12">#REF!</definedName>
    <definedName name="ONYYHY3x1.5mm" localSheetId="13">#REF!</definedName>
    <definedName name="ONYYHY3x1.5mm">#REF!</definedName>
    <definedName name="ONYYHY3x2.5mm" localSheetId="9">#REF!</definedName>
    <definedName name="ONYYHY3x2.5mm" localSheetId="12">#REF!</definedName>
    <definedName name="ONYYHY3x2.5mm" localSheetId="13">#REF!</definedName>
    <definedName name="ONYYHY3x2.5mm">#REF!</definedName>
    <definedName name="ONYYHY4x0.75mm" localSheetId="9">#REF!</definedName>
    <definedName name="ONYYHY4x0.75mm" localSheetId="12">#REF!</definedName>
    <definedName name="ONYYHY4x0.75mm" localSheetId="13">#REF!</definedName>
    <definedName name="ONYYHY4x0.75mm">#REF!</definedName>
    <definedName name="ONYYHY4x1.5mm" localSheetId="9">#REF!</definedName>
    <definedName name="ONYYHY4x1.5mm" localSheetId="12">#REF!</definedName>
    <definedName name="ONYYHY4x1.5mm" localSheetId="13">#REF!</definedName>
    <definedName name="ONYYHY4x1.5mm">#REF!</definedName>
    <definedName name="ONYYHY4x2.5mm" localSheetId="9">#REF!</definedName>
    <definedName name="ONYYHY4x2.5mm" localSheetId="12">#REF!</definedName>
    <definedName name="ONYYHY4x2.5mm" localSheetId="13">#REF!</definedName>
    <definedName name="ONYYHY4x2.5mm">#REF!</definedName>
    <definedName name="oo">#REF!</definedName>
    <definedName name="oon" localSheetId="12" hidden="1">{#N/A,#N/A,FALSE,"REK";#N/A,#N/A,FALSE,"rab"}</definedName>
    <definedName name="oon" localSheetId="15" hidden="1">{#N/A,#N/A,FALSE,"REK";#N/A,#N/A,FALSE,"rab"}</definedName>
    <definedName name="oon" hidden="1">{#N/A,#N/A,FALSE,"REK";#N/A,#N/A,FALSE,"rab"}</definedName>
    <definedName name="OOO" localSheetId="9">#REF!</definedName>
    <definedName name="OOO" localSheetId="12">#REF!</definedName>
    <definedName name="OOO" localSheetId="13">#REF!</definedName>
    <definedName name="OOO">#REF!</definedName>
    <definedName name="OP">COVER!$G$17</definedName>
    <definedName name="Op0.5_1" localSheetId="9">#REF!</definedName>
    <definedName name="Op0.5_1" localSheetId="12">#REF!</definedName>
    <definedName name="Op0.5_1" localSheetId="13">#REF!</definedName>
    <definedName name="Op0.5_1">#REF!</definedName>
    <definedName name="Op1.5_2" localSheetId="9">#REF!</definedName>
    <definedName name="Op1.5_2" localSheetId="12">#REF!</definedName>
    <definedName name="Op1.5_2" localSheetId="13">#REF!</definedName>
    <definedName name="Op1.5_2">#REF!</definedName>
    <definedName name="Op1.5_2c" localSheetId="9">#REF!</definedName>
    <definedName name="Op1.5_2c" localSheetId="12">#REF!</definedName>
    <definedName name="Op1.5_2c" localSheetId="13">#REF!</definedName>
    <definedName name="Op1.5_2c">#REF!</definedName>
    <definedName name="Op2.5_2.1_2c" localSheetId="9">#REF!</definedName>
    <definedName name="Op2.5_2.1_2c" localSheetId="12">#REF!</definedName>
    <definedName name="Op2.5_2.1_2c" localSheetId="13">#REF!</definedName>
    <definedName name="Op2.5_2.1_2c">#REF!</definedName>
    <definedName name="Op2.5_3" localSheetId="9">#REF!</definedName>
    <definedName name="Op2.5_3" localSheetId="12">#REF!</definedName>
    <definedName name="Op2.5_3" localSheetId="13">#REF!</definedName>
    <definedName name="Op2.5_3">#REF!</definedName>
    <definedName name="Op3_5c" localSheetId="9">#REF!</definedName>
    <definedName name="Op3_5c" localSheetId="12">#REF!</definedName>
    <definedName name="Op3_5c" localSheetId="13">#REF!</definedName>
    <definedName name="Op3_5c">#REF!</definedName>
    <definedName name="opac090" localSheetId="9">#REF!</definedName>
    <definedName name="opac090" localSheetId="12">#REF!</definedName>
    <definedName name="opac090" localSheetId="13">#REF!</definedName>
    <definedName name="opac090">#REF!</definedName>
    <definedName name="opac180" localSheetId="9">#REF!</definedName>
    <definedName name="opac180" localSheetId="12">#REF!</definedName>
    <definedName name="opac180" localSheetId="13">#REF!</definedName>
    <definedName name="opac180">#REF!</definedName>
    <definedName name="opac240" localSheetId="9">#REF!</definedName>
    <definedName name="opac240" localSheetId="12">#REF!</definedName>
    <definedName name="opac240" localSheetId="13">#REF!</definedName>
    <definedName name="opac240">#REF!</definedName>
    <definedName name="opac360" localSheetId="9">#REF!</definedName>
    <definedName name="opac360" localSheetId="12">#REF!</definedName>
    <definedName name="opac360" localSheetId="13">#REF!</definedName>
    <definedName name="opac360">#REF!</definedName>
    <definedName name="opbmcb" localSheetId="9">#REF!</definedName>
    <definedName name="opbmcb" localSheetId="12">#REF!</definedName>
    <definedName name="opbmcb" localSheetId="13">#REF!</definedName>
    <definedName name="opbmcb">#REF!</definedName>
    <definedName name="opcmefpan" localSheetId="9">#REF!</definedName>
    <definedName name="opcmefpan" localSheetId="12">#REF!</definedName>
    <definedName name="opcmefpan" localSheetId="13">#REF!</definedName>
    <definedName name="opcmefpan">#REF!</definedName>
    <definedName name="ope" localSheetId="9">#REF!</definedName>
    <definedName name="ope" localSheetId="12">#REF!</definedName>
    <definedName name="ope" localSheetId="13">#REF!</definedName>
    <definedName name="ope">#REF!</definedName>
    <definedName name="OPERATING_EQUIPMENT" localSheetId="9">#REF!</definedName>
    <definedName name="OPERATING_EQUIPMENT" localSheetId="12">#REF!</definedName>
    <definedName name="OPERATING_EQUIPMENT" localSheetId="14">#REF!</definedName>
    <definedName name="OPERATING_EQUIPMENT" localSheetId="11">#REF!</definedName>
    <definedName name="OPERATING_EQUIPMENT" localSheetId="10">#REF!</definedName>
    <definedName name="OPERATING_EQUIPMENT" localSheetId="7">#REF!</definedName>
    <definedName name="OPERATING_EQUIPMENT" localSheetId="8">#REF!</definedName>
    <definedName name="OPERATING_EQUIPMENT" localSheetId="13">#REF!</definedName>
    <definedName name="OPERATING_EQUIPMENT">#REF!</definedName>
    <definedName name="OPERATING_EQUIPMENT_2" localSheetId="9">#REF!</definedName>
    <definedName name="OPERATING_EQUIPMENT_2" localSheetId="12">#REF!</definedName>
    <definedName name="OPERATING_EQUIPMENT_2" localSheetId="13">#REF!</definedName>
    <definedName name="OPERATING_EQUIPMENT_2">#REF!</definedName>
    <definedName name="OPERATING_EQUIPMENT_3" localSheetId="9">#REF!</definedName>
    <definedName name="OPERATING_EQUIPMENT_3" localSheetId="12">#REF!</definedName>
    <definedName name="OPERATING_EQUIPMENT_3" localSheetId="13">#REF!</definedName>
    <definedName name="OPERATING_EQUIPMENT_3">#REF!</definedName>
    <definedName name="OPERATION_COST" localSheetId="9">#REF!</definedName>
    <definedName name="OPERATION_COST" localSheetId="12">#REF!</definedName>
    <definedName name="OPERATION_COST" localSheetId="13">#REF!</definedName>
    <definedName name="OPERATION_COST">#REF!</definedName>
    <definedName name="Operator">#REF!</definedName>
    <definedName name="OPERATOR_ALAT_BESAR" localSheetId="9">#REF!</definedName>
    <definedName name="OPERATOR_ALAT_BESAR" localSheetId="12">#REF!</definedName>
    <definedName name="OPERATOR_ALAT_BESAR" localSheetId="13">#REF!</definedName>
    <definedName name="OPERATOR_ALAT_BESAR">#REF!</definedName>
    <definedName name="OperatorHelp">#REF!</definedName>
    <definedName name="oplam" localSheetId="9">#REF!</definedName>
    <definedName name="oplam" localSheetId="12">#REF!</definedName>
    <definedName name="oplam" localSheetId="13">#REF!</definedName>
    <definedName name="oplam">#REF!</definedName>
    <definedName name="oplek" localSheetId="9">#REF!</definedName>
    <definedName name="oplek" localSheetId="12">#REF!</definedName>
    <definedName name="oplek" localSheetId="13">#REF!</definedName>
    <definedName name="oplek">#REF!</definedName>
    <definedName name="opnam">#REF!</definedName>
    <definedName name="oppr">#REF!</definedName>
    <definedName name="opr">#REF!</definedName>
    <definedName name="oprpt1" localSheetId="9">#REF!</definedName>
    <definedName name="oprpt1" localSheetId="12">#REF!</definedName>
    <definedName name="oprpt1" localSheetId="13">#REF!</definedName>
    <definedName name="oprpt1">#REF!</definedName>
    <definedName name="oprpt10" localSheetId="9">#REF!</definedName>
    <definedName name="oprpt10" localSheetId="12">#REF!</definedName>
    <definedName name="oprpt10" localSheetId="13">#REF!</definedName>
    <definedName name="oprpt10">#REF!</definedName>
    <definedName name="oprpt2" localSheetId="9">#REF!</definedName>
    <definedName name="oprpt2" localSheetId="12">#REF!</definedName>
    <definedName name="oprpt2" localSheetId="13">#REF!</definedName>
    <definedName name="oprpt2">#REF!</definedName>
    <definedName name="oprpt3" localSheetId="9">#REF!</definedName>
    <definedName name="oprpt3" localSheetId="12">#REF!</definedName>
    <definedName name="oprpt3" localSheetId="13">#REF!</definedName>
    <definedName name="oprpt3">#REF!</definedName>
    <definedName name="oprpt4" localSheetId="9">#REF!</definedName>
    <definedName name="oprpt4" localSheetId="12">#REF!</definedName>
    <definedName name="oprpt4" localSheetId="13">#REF!</definedName>
    <definedName name="oprpt4">#REF!</definedName>
    <definedName name="oprpt5" localSheetId="9">#REF!</definedName>
    <definedName name="oprpt5" localSheetId="12">#REF!</definedName>
    <definedName name="oprpt5" localSheetId="13">#REF!</definedName>
    <definedName name="oprpt5">#REF!</definedName>
    <definedName name="oprpt6" localSheetId="9">#REF!</definedName>
    <definedName name="oprpt6" localSheetId="12">#REF!</definedName>
    <definedName name="oprpt6" localSheetId="13">#REF!</definedName>
    <definedName name="oprpt6">#REF!</definedName>
    <definedName name="oprpt7" localSheetId="9">#REF!</definedName>
    <definedName name="oprpt7" localSheetId="12">#REF!</definedName>
    <definedName name="oprpt7" localSheetId="13">#REF!</definedName>
    <definedName name="oprpt7">#REF!</definedName>
    <definedName name="oprpt8" localSheetId="9">#REF!</definedName>
    <definedName name="oprpt8" localSheetId="12">#REF!</definedName>
    <definedName name="oprpt8" localSheetId="13">#REF!</definedName>
    <definedName name="oprpt8">#REF!</definedName>
    <definedName name="oprpt9" localSheetId="9">#REF!</definedName>
    <definedName name="oprpt9" localSheetId="12">#REF!</definedName>
    <definedName name="oprpt9" localSheetId="13">#REF!</definedName>
    <definedName name="oprpt9">#REF!</definedName>
    <definedName name="opsk" localSheetId="9">#REF!</definedName>
    <definedName name="opsk" localSheetId="12">#REF!</definedName>
    <definedName name="opsk" localSheetId="13">#REF!</definedName>
    <definedName name="opsk">#REF!</definedName>
    <definedName name="opter" localSheetId="9">#REF!</definedName>
    <definedName name="opter" localSheetId="12">#REF!</definedName>
    <definedName name="opter" localSheetId="13">#REF!</definedName>
    <definedName name="opter">#REF!</definedName>
    <definedName name="opterampil" localSheetId="9">#REF!</definedName>
    <definedName name="opterampil" localSheetId="12">#REF!</definedName>
    <definedName name="opterampil" localSheetId="13">#REF!</definedName>
    <definedName name="opterampil">#REF!</definedName>
    <definedName name="opvc">#REF!</definedName>
    <definedName name="OR">#REF!</definedName>
    <definedName name="OrderTable" localSheetId="9" hidden="1">#REF!</definedName>
    <definedName name="OrderTable" localSheetId="12" hidden="1">#REF!</definedName>
    <definedName name="OrderTable" localSheetId="13" hidden="1">#REF!</definedName>
    <definedName name="OrderTable" hidden="1">#REF!</definedName>
    <definedName name="org">#REF!</definedName>
    <definedName name="org.hari">#REF!</definedName>
    <definedName name="orgi">#REF!</definedName>
    <definedName name="ornamenpuncak">#REF!</definedName>
    <definedName name="os">#REF!</definedName>
    <definedName name="OSAE4">#REF!</definedName>
    <definedName name="osc">#REF!</definedName>
    <definedName name="OSK">#REF!</definedName>
    <definedName name="oslab1" localSheetId="9">#REF!</definedName>
    <definedName name="oslab1" localSheetId="12">#REF!</definedName>
    <definedName name="oslab1" localSheetId="13">#REF!</definedName>
    <definedName name="oslab1">#REF!</definedName>
    <definedName name="oslab10" localSheetId="9">#REF!</definedName>
    <definedName name="oslab10" localSheetId="12">#REF!</definedName>
    <definedName name="oslab10" localSheetId="13">#REF!</definedName>
    <definedName name="oslab10">#REF!</definedName>
    <definedName name="oslab11" localSheetId="9">#REF!</definedName>
    <definedName name="oslab11" localSheetId="12">#REF!</definedName>
    <definedName name="oslab11" localSheetId="13">#REF!</definedName>
    <definedName name="oslab11">#REF!</definedName>
    <definedName name="oslab12" localSheetId="9">#REF!</definedName>
    <definedName name="oslab12" localSheetId="12">#REF!</definedName>
    <definedName name="oslab12" localSheetId="13">#REF!</definedName>
    <definedName name="oslab12">#REF!</definedName>
    <definedName name="oslab13" localSheetId="9">#REF!</definedName>
    <definedName name="oslab13" localSheetId="12">#REF!</definedName>
    <definedName name="oslab13" localSheetId="13">#REF!</definedName>
    <definedName name="oslab13">#REF!</definedName>
    <definedName name="oslab14" localSheetId="9">#REF!</definedName>
    <definedName name="oslab14" localSheetId="12">#REF!</definedName>
    <definedName name="oslab14" localSheetId="13">#REF!</definedName>
    <definedName name="oslab14">#REF!</definedName>
    <definedName name="oslab15" localSheetId="9">#REF!</definedName>
    <definedName name="oslab15" localSheetId="12">#REF!</definedName>
    <definedName name="oslab15" localSheetId="13">#REF!</definedName>
    <definedName name="oslab15">#REF!</definedName>
    <definedName name="oslab2" localSheetId="9">#REF!</definedName>
    <definedName name="oslab2" localSheetId="12">#REF!</definedName>
    <definedName name="oslab2" localSheetId="13">#REF!</definedName>
    <definedName name="oslab2">#REF!</definedName>
    <definedName name="oslab3" localSheetId="9">#REF!</definedName>
    <definedName name="oslab3" localSheetId="12">#REF!</definedName>
    <definedName name="oslab3" localSheetId="13">#REF!</definedName>
    <definedName name="oslab3">#REF!</definedName>
    <definedName name="oslab4" localSheetId="9">#REF!</definedName>
    <definedName name="oslab4" localSheetId="12">#REF!</definedName>
    <definedName name="oslab4" localSheetId="13">#REF!</definedName>
    <definedName name="oslab4">#REF!</definedName>
    <definedName name="oslab5" localSheetId="9">#REF!</definedName>
    <definedName name="oslab5" localSheetId="12">#REF!</definedName>
    <definedName name="oslab5" localSheetId="13">#REF!</definedName>
    <definedName name="oslab5">#REF!</definedName>
    <definedName name="oslab6" localSheetId="9">#REF!</definedName>
    <definedName name="oslab6" localSheetId="12">#REF!</definedName>
    <definedName name="oslab6" localSheetId="13">#REF!</definedName>
    <definedName name="oslab6">#REF!</definedName>
    <definedName name="oslab7" localSheetId="9">#REF!</definedName>
    <definedName name="oslab7" localSheetId="12">#REF!</definedName>
    <definedName name="oslab7" localSheetId="13">#REF!</definedName>
    <definedName name="oslab7">#REF!</definedName>
    <definedName name="oslab8" localSheetId="9">#REF!</definedName>
    <definedName name="oslab8" localSheetId="12">#REF!</definedName>
    <definedName name="oslab8" localSheetId="13">#REF!</definedName>
    <definedName name="oslab8">#REF!</definedName>
    <definedName name="oslab9" localSheetId="9">#REF!</definedName>
    <definedName name="oslab9" localSheetId="12">#REF!</definedName>
    <definedName name="oslab9" localSheetId="13">#REF!</definedName>
    <definedName name="oslab9">#REF!</definedName>
    <definedName name="OSUS" localSheetId="9">#REF!</definedName>
    <definedName name="OSUS" localSheetId="12">#REF!</definedName>
    <definedName name="OSUS" localSheetId="13">#REF!</definedName>
    <definedName name="OSUS">#REF!</definedName>
    <definedName name="ot" localSheetId="9">#REF!</definedName>
    <definedName name="ot" localSheetId="12">#REF!</definedName>
    <definedName name="ot" localSheetId="14">#REF!</definedName>
    <definedName name="ot" localSheetId="11">#REF!</definedName>
    <definedName name="ot" localSheetId="10">#REF!</definedName>
    <definedName name="ot" localSheetId="7">#REF!</definedName>
    <definedName name="ot" localSheetId="8">#REF!</definedName>
    <definedName name="ot" localSheetId="13">#REF!</definedName>
    <definedName name="ot">#REF!</definedName>
    <definedName name="OTC.10" localSheetId="9">#REF!</definedName>
    <definedName name="OTC.10" localSheetId="12">#REF!</definedName>
    <definedName name="OTC.10" localSheetId="13">#REF!</definedName>
    <definedName name="OTC.10">#REF!</definedName>
    <definedName name="OTC.100" localSheetId="9">#REF!</definedName>
    <definedName name="OTC.100" localSheetId="12">#REF!</definedName>
    <definedName name="OTC.100" localSheetId="13">#REF!</definedName>
    <definedName name="OTC.100">#REF!</definedName>
    <definedName name="OTC.20" localSheetId="9">#REF!</definedName>
    <definedName name="OTC.20" localSheetId="12">#REF!</definedName>
    <definedName name="OTC.20" localSheetId="13">#REF!</definedName>
    <definedName name="OTC.20">#REF!</definedName>
    <definedName name="OTC.30" localSheetId="9">#REF!</definedName>
    <definedName name="OTC.30" localSheetId="12">#REF!</definedName>
    <definedName name="OTC.30" localSheetId="13">#REF!</definedName>
    <definedName name="OTC.30">#REF!</definedName>
    <definedName name="OTC.40" localSheetId="9">#REF!</definedName>
    <definedName name="OTC.40" localSheetId="12">#REF!</definedName>
    <definedName name="OTC.40" localSheetId="13">#REF!</definedName>
    <definedName name="OTC.40">#REF!</definedName>
    <definedName name="OTC.50" localSheetId="9">#REF!</definedName>
    <definedName name="OTC.50" localSheetId="12">#REF!</definedName>
    <definedName name="OTC.50" localSheetId="13">#REF!</definedName>
    <definedName name="OTC.50">#REF!</definedName>
    <definedName name="OTC.60" localSheetId="9">#REF!</definedName>
    <definedName name="OTC.60" localSheetId="12">#REF!</definedName>
    <definedName name="OTC.60" localSheetId="13">#REF!</definedName>
    <definedName name="OTC.60">#REF!</definedName>
    <definedName name="OTC.80" localSheetId="9">#REF!</definedName>
    <definedName name="OTC.80" localSheetId="12">#REF!</definedName>
    <definedName name="OTC.80" localSheetId="13">#REF!</definedName>
    <definedName name="OTC.80">#REF!</definedName>
    <definedName name="otoy">#REF!</definedName>
    <definedName name="otoy2">#REF!</definedName>
    <definedName name="ou">#REF!</definedName>
    <definedName name="OUT" localSheetId="9">#REF!</definedName>
    <definedName name="OUT" localSheetId="12">#REF!</definedName>
    <definedName name="OUT" localSheetId="13">#REF!</definedName>
    <definedName name="OUT">#REF!</definedName>
    <definedName name="Outlet_berker">#REF!</definedName>
    <definedName name="outv" localSheetId="9">#REF!</definedName>
    <definedName name="outv" localSheetId="12">#REF!</definedName>
    <definedName name="outv" localSheetId="13">#REF!</definedName>
    <definedName name="outv">#REF!</definedName>
    <definedName name="outvl" localSheetId="9">#REF!</definedName>
    <definedName name="outvl" localSheetId="12">#REF!</definedName>
    <definedName name="outvl" localSheetId="13">#REF!</definedName>
    <definedName name="outvl">#REF!</definedName>
    <definedName name="oval">#REF!</definedName>
    <definedName name="over">#REF!</definedName>
    <definedName name="overpal" localSheetId="9">#REF!</definedName>
    <definedName name="overpal" localSheetId="12">#REF!</definedName>
    <definedName name="overpal" localSheetId="13">#REF!</definedName>
    <definedName name="overpal">#REF!</definedName>
    <definedName name="overtime" localSheetId="9">#REF!</definedName>
    <definedName name="overtime" localSheetId="12">#REF!</definedName>
    <definedName name="overtime" localSheetId="13">#REF!</definedName>
    <definedName name="overtime">#REF!</definedName>
    <definedName name="owall1" localSheetId="9">#REF!</definedName>
    <definedName name="owall1" localSheetId="12">#REF!</definedName>
    <definedName name="owall1" localSheetId="13">#REF!</definedName>
    <definedName name="owall1">#REF!</definedName>
    <definedName name="owall10" localSheetId="9">#REF!</definedName>
    <definedName name="owall10" localSheetId="12">#REF!</definedName>
    <definedName name="owall10" localSheetId="13">#REF!</definedName>
    <definedName name="owall10">#REF!</definedName>
    <definedName name="owall2" localSheetId="9">#REF!</definedName>
    <definedName name="owall2" localSheetId="12">#REF!</definedName>
    <definedName name="owall2" localSheetId="13">#REF!</definedName>
    <definedName name="owall2">#REF!</definedName>
    <definedName name="owall3" localSheetId="9">#REF!</definedName>
    <definedName name="owall3" localSheetId="12">#REF!</definedName>
    <definedName name="owall3" localSheetId="13">#REF!</definedName>
    <definedName name="owall3">#REF!</definedName>
    <definedName name="owall4" localSheetId="9">#REF!</definedName>
    <definedName name="owall4" localSheetId="12">#REF!</definedName>
    <definedName name="owall4" localSheetId="13">#REF!</definedName>
    <definedName name="owall4">#REF!</definedName>
    <definedName name="owall5" localSheetId="9">#REF!</definedName>
    <definedName name="owall5" localSheetId="12">#REF!</definedName>
    <definedName name="owall5" localSheetId="13">#REF!</definedName>
    <definedName name="owall5">#REF!</definedName>
    <definedName name="owall6" localSheetId="9">#REF!</definedName>
    <definedName name="owall6" localSheetId="12">#REF!</definedName>
    <definedName name="owall6" localSheetId="13">#REF!</definedName>
    <definedName name="owall6">#REF!</definedName>
    <definedName name="owall7" localSheetId="9">#REF!</definedName>
    <definedName name="owall7" localSheetId="12">#REF!</definedName>
    <definedName name="owall7" localSheetId="13">#REF!</definedName>
    <definedName name="owall7">#REF!</definedName>
    <definedName name="owall8" localSheetId="9">#REF!</definedName>
    <definedName name="owall8" localSheetId="12">#REF!</definedName>
    <definedName name="owall8" localSheetId="13">#REF!</definedName>
    <definedName name="owall8">#REF!</definedName>
    <definedName name="owall9" localSheetId="9">#REF!</definedName>
    <definedName name="owall9" localSheetId="12">#REF!</definedName>
    <definedName name="owall9" localSheetId="13">#REF!</definedName>
    <definedName name="owall9">#REF!</definedName>
    <definedName name="OWARI" localSheetId="9">#REF!</definedName>
    <definedName name="OWARI" localSheetId="12">#REF!</definedName>
    <definedName name="OWARI" localSheetId="13">#REF!</definedName>
    <definedName name="OWARI">#REF!</definedName>
    <definedName name="owell" localSheetId="9">#REF!</definedName>
    <definedName name="owell" localSheetId="12">#REF!</definedName>
    <definedName name="owell" localSheetId="13">#REF!</definedName>
    <definedName name="owell">#REF!</definedName>
    <definedName name="Oxigen" localSheetId="9">#REF!</definedName>
    <definedName name="Oxigen" localSheetId="12">#REF!</definedName>
    <definedName name="Oxigen" localSheetId="13">#REF!</definedName>
    <definedName name="Oxigen">#REF!</definedName>
    <definedName name="p">#REF!</definedName>
    <definedName name="P.1" localSheetId="9">#REF!</definedName>
    <definedName name="P.1" localSheetId="12">#REF!</definedName>
    <definedName name="P.1" localSheetId="13">#REF!</definedName>
    <definedName name="P.1">#REF!</definedName>
    <definedName name="P.AIR">#REF!</definedName>
    <definedName name="p.bI" localSheetId="9">#REF!</definedName>
    <definedName name="p.bI" localSheetId="12">#REF!</definedName>
    <definedName name="p.bI" localSheetId="13">#REF!</definedName>
    <definedName name="p.bI">#REF!</definedName>
    <definedName name="P.BOOSTER">#REF!</definedName>
    <definedName name="P.DW">#REF!</definedName>
    <definedName name="P.HYDRAN">#REF!</definedName>
    <definedName name="P.HYDRANT">#REF!</definedName>
    <definedName name="p.kmp.smrd.3.20" localSheetId="9">#REF!</definedName>
    <definedName name="p.kmp.smrd.3.20" localSheetId="12">#REF!</definedName>
    <definedName name="p.kmp.smrd.3.20" localSheetId="13">#REF!</definedName>
    <definedName name="p.kmp.smrd.3.20">#REF!</definedName>
    <definedName name="p.meka" localSheetId="9">#REF!</definedName>
    <definedName name="p.meka" localSheetId="12">#REF!</definedName>
    <definedName name="p.meka" localSheetId="13">#REF!</definedName>
    <definedName name="p.meka">#REF!</definedName>
    <definedName name="P.MIC.T" localSheetId="9">#REF!</definedName>
    <definedName name="P.MIC.T" localSheetId="12">#REF!</definedName>
    <definedName name="P.MIC.T" localSheetId="13">#REF!</definedName>
    <definedName name="P.MIC.T">#REF!</definedName>
    <definedName name="P.pengarah">#REF!</definedName>
    <definedName name="p.petir" localSheetId="9">#REF!</definedName>
    <definedName name="p.petir" localSheetId="12">#REF!</definedName>
    <definedName name="p.petir" localSheetId="13">#REF!</definedName>
    <definedName name="p.petir">#REF!</definedName>
    <definedName name="P.POMPA">#REF!</definedName>
    <definedName name="P.tank" localSheetId="9">#REF!</definedName>
    <definedName name="P.tank" localSheetId="12">#REF!</definedName>
    <definedName name="P.tank" localSheetId="13">#REF!</definedName>
    <definedName name="P.tank">#REF!</definedName>
    <definedName name="p.triplek" localSheetId="9">#REF!</definedName>
    <definedName name="p.triplek" localSheetId="12">#REF!</definedName>
    <definedName name="p.triplek" localSheetId="13">#REF!</definedName>
    <definedName name="p.triplek">#REF!</definedName>
    <definedName name="P.Tyre.Roller" localSheetId="9">#REF!</definedName>
    <definedName name="P.Tyre.Roller" localSheetId="12">#REF!</definedName>
    <definedName name="P.Tyre.Roller" localSheetId="13">#REF!</definedName>
    <definedName name="P.Tyre.Roller">#REF!</definedName>
    <definedName name="P.UTAMA">#REF!</definedName>
    <definedName name="P_C">#REF!</definedName>
    <definedName name="p_d" localSheetId="9">#REF!</definedName>
    <definedName name="p_d" localSheetId="12">#REF!</definedName>
    <definedName name="p_d" localSheetId="13">#REF!</definedName>
    <definedName name="p_d">#REF!</definedName>
    <definedName name="p_d1" localSheetId="9">#REF!</definedName>
    <definedName name="p_d1" localSheetId="12">#REF!</definedName>
    <definedName name="p_d1" localSheetId="13">#REF!</definedName>
    <definedName name="p_d1">#REF!</definedName>
    <definedName name="p_psg" localSheetId="9">#REF!</definedName>
    <definedName name="p_psg" localSheetId="12">#REF!</definedName>
    <definedName name="p_psg" localSheetId="13">#REF!</definedName>
    <definedName name="p_psg">#REF!</definedName>
    <definedName name="p_trafo" localSheetId="9">#REF!</definedName>
    <definedName name="p_trafo" localSheetId="12">#REF!</definedName>
    <definedName name="p_trafo" localSheetId="13">#REF!</definedName>
    <definedName name="p_trafo">#REF!</definedName>
    <definedName name="p_urug" localSheetId="9">#REF!</definedName>
    <definedName name="p_urug" localSheetId="12">#REF!</definedName>
    <definedName name="p_urug" localSheetId="13">#REF!</definedName>
    <definedName name="p_urug">#REF!</definedName>
    <definedName name="P1.MIC.T" localSheetId="9">#REF!</definedName>
    <definedName name="P1.MIC.T" localSheetId="12">#REF!</definedName>
    <definedName name="P1.MIC.T" localSheetId="13">#REF!</definedName>
    <definedName name="P1.MIC.T">#REF!</definedName>
    <definedName name="p1ti50" localSheetId="9">#REF!</definedName>
    <definedName name="p1ti50" localSheetId="12">#REF!</definedName>
    <definedName name="p1ti50" localSheetId="13">#REF!</definedName>
    <definedName name="p1ti50">#REF!</definedName>
    <definedName name="p1ti60" localSheetId="9">#REF!</definedName>
    <definedName name="p1ti60" localSheetId="12">#REF!</definedName>
    <definedName name="p1ti60" localSheetId="13">#REF!</definedName>
    <definedName name="p1ti60">#REF!</definedName>
    <definedName name="p1ti70" localSheetId="9">#REF!</definedName>
    <definedName name="p1ti70" localSheetId="12">#REF!</definedName>
    <definedName name="p1ti70" localSheetId="13">#REF!</definedName>
    <definedName name="p1ti70">#REF!</definedName>
    <definedName name="p1ti80" localSheetId="9">#REF!</definedName>
    <definedName name="p1ti80" localSheetId="12">#REF!</definedName>
    <definedName name="p1ti80" localSheetId="13">#REF!</definedName>
    <definedName name="p1ti80">#REF!</definedName>
    <definedName name="p1tif50" localSheetId="9">#REF!</definedName>
    <definedName name="p1tif50" localSheetId="12">#REF!</definedName>
    <definedName name="p1tif50" localSheetId="13">#REF!</definedName>
    <definedName name="p1tif50">#REF!</definedName>
    <definedName name="p2ti50" localSheetId="9">#REF!</definedName>
    <definedName name="p2ti50" localSheetId="12">#REF!</definedName>
    <definedName name="p2ti50" localSheetId="13">#REF!</definedName>
    <definedName name="p2ti50">#REF!</definedName>
    <definedName name="p2ti60" localSheetId="9">#REF!</definedName>
    <definedName name="p2ti60" localSheetId="12">#REF!</definedName>
    <definedName name="p2ti60" localSheetId="13">#REF!</definedName>
    <definedName name="p2ti60">#REF!</definedName>
    <definedName name="p2ti70" localSheetId="9">#REF!</definedName>
    <definedName name="p2ti70" localSheetId="12">#REF!</definedName>
    <definedName name="p2ti70" localSheetId="13">#REF!</definedName>
    <definedName name="p2ti70">#REF!</definedName>
    <definedName name="p2ti80" localSheetId="9">#REF!</definedName>
    <definedName name="p2ti80" localSheetId="12">#REF!</definedName>
    <definedName name="p2ti80" localSheetId="13">#REF!</definedName>
    <definedName name="p2ti80">#REF!</definedName>
    <definedName name="p2tif50" localSheetId="9">#REF!</definedName>
    <definedName name="p2tif50" localSheetId="12">#REF!</definedName>
    <definedName name="p2tif50" localSheetId="13">#REF!</definedName>
    <definedName name="p2tif50">#REF!</definedName>
    <definedName name="p3al50" localSheetId="9">#REF!</definedName>
    <definedName name="p3al50" localSheetId="12">#REF!</definedName>
    <definedName name="p3al50" localSheetId="13">#REF!</definedName>
    <definedName name="p3al50">#REF!</definedName>
    <definedName name="p3al60" localSheetId="9">#REF!</definedName>
    <definedName name="p3al60" localSheetId="12">#REF!</definedName>
    <definedName name="p3al60" localSheetId="13">#REF!</definedName>
    <definedName name="p3al60">#REF!</definedName>
    <definedName name="p3al70" localSheetId="9">#REF!</definedName>
    <definedName name="p3al70" localSheetId="12">#REF!</definedName>
    <definedName name="p3al70" localSheetId="13">#REF!</definedName>
    <definedName name="p3al70">#REF!</definedName>
    <definedName name="p3al80" localSheetId="9">#REF!</definedName>
    <definedName name="p3al80" localSheetId="12">#REF!</definedName>
    <definedName name="p3al80" localSheetId="13">#REF!</definedName>
    <definedName name="p3al80">#REF!</definedName>
    <definedName name="p3ati50" localSheetId="9">#REF!</definedName>
    <definedName name="p3ati50" localSheetId="12">#REF!</definedName>
    <definedName name="p3ati50" localSheetId="13">#REF!</definedName>
    <definedName name="p3ati50">#REF!</definedName>
    <definedName name="p3ati60" localSheetId="9">#REF!</definedName>
    <definedName name="p3ati60" localSheetId="12">#REF!</definedName>
    <definedName name="p3ati60" localSheetId="13">#REF!</definedName>
    <definedName name="p3ati60">#REF!</definedName>
    <definedName name="p3atif50" localSheetId="9">#REF!</definedName>
    <definedName name="p3atif50" localSheetId="12">#REF!</definedName>
    <definedName name="p3atif50" localSheetId="13">#REF!</definedName>
    <definedName name="p3atif50">#REF!</definedName>
    <definedName name="p3atifr50" localSheetId="9">#REF!</definedName>
    <definedName name="p3atifr50" localSheetId="12">#REF!</definedName>
    <definedName name="p3atifr50" localSheetId="13">#REF!</definedName>
    <definedName name="p3atifr50">#REF!</definedName>
    <definedName name="p3atifr60" localSheetId="9">#REF!</definedName>
    <definedName name="p3atifr60" localSheetId="12">#REF!</definedName>
    <definedName name="p3atifr60" localSheetId="13">#REF!</definedName>
    <definedName name="p3atifr60">#REF!</definedName>
    <definedName name="p3ti50" localSheetId="9">#REF!</definedName>
    <definedName name="p3ti50" localSheetId="12">#REF!</definedName>
    <definedName name="p3ti50" localSheetId="13">#REF!</definedName>
    <definedName name="p3ti50">#REF!</definedName>
    <definedName name="p3ti60" localSheetId="9">#REF!</definedName>
    <definedName name="p3ti60" localSheetId="12">#REF!</definedName>
    <definedName name="p3ti60" localSheetId="13">#REF!</definedName>
    <definedName name="p3ti60">#REF!</definedName>
    <definedName name="p3ti70" localSheetId="9">#REF!</definedName>
    <definedName name="p3ti70" localSheetId="12">#REF!</definedName>
    <definedName name="p3ti70" localSheetId="13">#REF!</definedName>
    <definedName name="p3ti70">#REF!</definedName>
    <definedName name="p3ti80" localSheetId="9">#REF!</definedName>
    <definedName name="p3ti80" localSheetId="12">#REF!</definedName>
    <definedName name="p3ti80" localSheetId="13">#REF!</definedName>
    <definedName name="p3ti80">#REF!</definedName>
    <definedName name="p3tif50" localSheetId="9">#REF!</definedName>
    <definedName name="p3tif50" localSheetId="12">#REF!</definedName>
    <definedName name="p3tif50" localSheetId="13">#REF!</definedName>
    <definedName name="p3tif50">#REF!</definedName>
    <definedName name="pa" localSheetId="9">#REF!</definedName>
    <definedName name="pa" localSheetId="12">#REF!</definedName>
    <definedName name="pa" localSheetId="13">#REF!</definedName>
    <definedName name="pa">#REF!</definedName>
    <definedName name="PA6A" localSheetId="9">#REF!</definedName>
    <definedName name="PA6A" localSheetId="12">#REF!</definedName>
    <definedName name="PA6A" localSheetId="13">#REF!</definedName>
    <definedName name="PA6A">#REF!</definedName>
    <definedName name="Paanstm" localSheetId="9">#REF!</definedName>
    <definedName name="Paanstm" localSheetId="12">#REF!</definedName>
    <definedName name="Paanstm" localSheetId="13">#REF!</definedName>
    <definedName name="Paanstm">#REF!</definedName>
    <definedName name="PABE">#REF!</definedName>
    <definedName name="pabet">#REF!</definedName>
    <definedName name="pabet_6">#REF!</definedName>
    <definedName name="pabf100" localSheetId="9">#REF!</definedName>
    <definedName name="pabf100" localSheetId="12">#REF!</definedName>
    <definedName name="pabf100" localSheetId="14">#REF!</definedName>
    <definedName name="pabf100" localSheetId="11">#REF!</definedName>
    <definedName name="pabf100" localSheetId="10">#REF!</definedName>
    <definedName name="pabf100" localSheetId="7">#REF!</definedName>
    <definedName name="pabf100" localSheetId="8">#REF!</definedName>
    <definedName name="pabf100" localSheetId="13">#REF!</definedName>
    <definedName name="pabf100">#REF!</definedName>
    <definedName name="pabf125" localSheetId="9">#REF!</definedName>
    <definedName name="pabf125" localSheetId="12">#REF!</definedName>
    <definedName name="pabf125" localSheetId="14">#REF!</definedName>
    <definedName name="pabf125" localSheetId="11">#REF!</definedName>
    <definedName name="pabf125" localSheetId="10">#REF!</definedName>
    <definedName name="pabf125" localSheetId="7">#REF!</definedName>
    <definedName name="pabf125" localSheetId="8">#REF!</definedName>
    <definedName name="pabf125" localSheetId="13">#REF!</definedName>
    <definedName name="pabf125">#REF!</definedName>
    <definedName name="pabf150" localSheetId="9">#REF!</definedName>
    <definedName name="pabf150" localSheetId="12">#REF!</definedName>
    <definedName name="pabf150" localSheetId="14">#REF!</definedName>
    <definedName name="pabf150" localSheetId="11">#REF!</definedName>
    <definedName name="pabf150" localSheetId="10">#REF!</definedName>
    <definedName name="pabf150" localSheetId="7">#REF!</definedName>
    <definedName name="pabf150" localSheetId="8">#REF!</definedName>
    <definedName name="pabf150" localSheetId="13">#REF!</definedName>
    <definedName name="pabf150">#REF!</definedName>
    <definedName name="pabf4" localSheetId="9">#REF!</definedName>
    <definedName name="pabf4" localSheetId="12">#REF!</definedName>
    <definedName name="pabf4" localSheetId="14">#REF!</definedName>
    <definedName name="pabf4" localSheetId="11">#REF!</definedName>
    <definedName name="pabf4" localSheetId="10">#REF!</definedName>
    <definedName name="pabf4" localSheetId="7">#REF!</definedName>
    <definedName name="pabf4" localSheetId="8">#REF!</definedName>
    <definedName name="pabf4" localSheetId="13">#REF!</definedName>
    <definedName name="pabf4">#REF!</definedName>
    <definedName name="pabf6" localSheetId="9">#REF!</definedName>
    <definedName name="pabf6" localSheetId="12">#REF!</definedName>
    <definedName name="pabf6" localSheetId="14">#REF!</definedName>
    <definedName name="pabf6" localSheetId="11">#REF!</definedName>
    <definedName name="pabf6" localSheetId="10">#REF!</definedName>
    <definedName name="pabf6" localSheetId="7">#REF!</definedName>
    <definedName name="pabf6" localSheetId="8">#REF!</definedName>
    <definedName name="pabf6" localSheetId="13">#REF!</definedName>
    <definedName name="pabf6">#REF!</definedName>
    <definedName name="pabf65" localSheetId="9">#REF!</definedName>
    <definedName name="pabf65" localSheetId="12">#REF!</definedName>
    <definedName name="pabf65" localSheetId="14">#REF!</definedName>
    <definedName name="pabf65" localSheetId="11">#REF!</definedName>
    <definedName name="pabf65" localSheetId="10">#REF!</definedName>
    <definedName name="pabf65" localSheetId="7">#REF!</definedName>
    <definedName name="pabf65" localSheetId="8">#REF!</definedName>
    <definedName name="pabf65" localSheetId="13">#REF!</definedName>
    <definedName name="pabf65">#REF!</definedName>
    <definedName name="pabf80" localSheetId="9">#REF!</definedName>
    <definedName name="pabf80" localSheetId="12">#REF!</definedName>
    <definedName name="pabf80" localSheetId="14">#REF!</definedName>
    <definedName name="pabf80" localSheetId="11">#REF!</definedName>
    <definedName name="pabf80" localSheetId="10">#REF!</definedName>
    <definedName name="pabf80" localSheetId="7">#REF!</definedName>
    <definedName name="pabf80" localSheetId="8">#REF!</definedName>
    <definedName name="pabf80" localSheetId="13">#REF!</definedName>
    <definedName name="pabf80">#REF!</definedName>
    <definedName name="PABL_1">#REF!</definedName>
    <definedName name="PABL_2">#REF!</definedName>
    <definedName name="PABL_3">#REF!</definedName>
    <definedName name="pabl2a">#REF!</definedName>
    <definedName name="pabl2a1">#REF!</definedName>
    <definedName name="PABO">#REF!</definedName>
    <definedName name="pabx">#REF!</definedName>
    <definedName name="PAC0Q2" localSheetId="9">#REF!</definedName>
    <definedName name="PAC0Q2" localSheetId="12">#REF!</definedName>
    <definedName name="PAC0Q2" localSheetId="13">#REF!</definedName>
    <definedName name="PAC0Q2">#REF!</definedName>
    <definedName name="PAciDd" localSheetId="9">#REF!</definedName>
    <definedName name="PAciDd" localSheetId="12">#REF!</definedName>
    <definedName name="PAciDd" localSheetId="13">#REF!</definedName>
    <definedName name="PAciDd">#REF!</definedName>
    <definedName name="packing100" localSheetId="9">#REF!</definedName>
    <definedName name="packing100" localSheetId="12">#REF!</definedName>
    <definedName name="packing100" localSheetId="13">#REF!</definedName>
    <definedName name="packing100">#REF!</definedName>
    <definedName name="packing150" localSheetId="9">#REF!</definedName>
    <definedName name="packing150" localSheetId="12">#REF!</definedName>
    <definedName name="packing150" localSheetId="13">#REF!</definedName>
    <definedName name="packing150">#REF!</definedName>
    <definedName name="packing200" localSheetId="9">#REF!</definedName>
    <definedName name="packing200" localSheetId="12">#REF!</definedName>
    <definedName name="packing200" localSheetId="13">#REF!</definedName>
    <definedName name="packing200">#REF!</definedName>
    <definedName name="packing250" localSheetId="9">#REF!</definedName>
    <definedName name="packing250" localSheetId="12">#REF!</definedName>
    <definedName name="packing250" localSheetId="13">#REF!</definedName>
    <definedName name="packing250">#REF!</definedName>
    <definedName name="packing50" localSheetId="9">#REF!</definedName>
    <definedName name="packing50" localSheetId="12">#REF!</definedName>
    <definedName name="packing50" localSheetId="13">#REF!</definedName>
    <definedName name="packing50">#REF!</definedName>
    <definedName name="packing75" localSheetId="9">#REF!</definedName>
    <definedName name="packing75" localSheetId="12">#REF!</definedName>
    <definedName name="packing75" localSheetId="13">#REF!</definedName>
    <definedName name="packing75">#REF!</definedName>
    <definedName name="PAG_HAL">#REF!</definedName>
    <definedName name="PAGAR">#REF!</definedName>
    <definedName name="pagarbrc" localSheetId="9">#REF!</definedName>
    <definedName name="pagarbrc" localSheetId="12">#REF!</definedName>
    <definedName name="pagarbrc" localSheetId="13">#REF!</definedName>
    <definedName name="pagarbrc">#REF!</definedName>
    <definedName name="pagarbrc240">#REF!</definedName>
    <definedName name="pagarkawat">#REF!</definedName>
    <definedName name="pagu">#REF!</definedName>
    <definedName name="pah">#REF!</definedName>
    <definedName name="PAIN" localSheetId="9">#REF!</definedName>
    <definedName name="PAIN" localSheetId="12">#REF!</definedName>
    <definedName name="PAIN" localSheetId="13">#REF!</definedName>
    <definedName name="PAIN">#REF!</definedName>
    <definedName name="Pak">#REF!</definedName>
    <definedName name="Pakai">#REF!</definedName>
    <definedName name="pakailah">#REF!</definedName>
    <definedName name="pakckingsadle">#REF!</definedName>
    <definedName name="PAKET" localSheetId="9">#REF!</definedName>
    <definedName name="PAKET" localSheetId="12">#REF!</definedName>
    <definedName name="PAKET" localSheetId="14">#REF!</definedName>
    <definedName name="PAKET" localSheetId="11">#REF!</definedName>
    <definedName name="PAKET" localSheetId="10">#REF!</definedName>
    <definedName name="PAKET" localSheetId="7">#REF!</definedName>
    <definedName name="PAKET" localSheetId="8">#REF!</definedName>
    <definedName name="PAKET" localSheetId="13">#REF!</definedName>
    <definedName name="paket">#REF!</definedName>
    <definedName name="pakf100" localSheetId="9">#REF!</definedName>
    <definedName name="pakf100" localSheetId="12">#REF!</definedName>
    <definedName name="pakf100" localSheetId="14">#REF!</definedName>
    <definedName name="pakf100" localSheetId="11">#REF!</definedName>
    <definedName name="pakf100" localSheetId="10">#REF!</definedName>
    <definedName name="pakf100" localSheetId="7">#REF!</definedName>
    <definedName name="pakf100" localSheetId="8">#REF!</definedName>
    <definedName name="pakf100" localSheetId="13">#REF!</definedName>
    <definedName name="pakf100">#REF!</definedName>
    <definedName name="pakf150" localSheetId="9">#REF!</definedName>
    <definedName name="pakf150" localSheetId="12">#REF!</definedName>
    <definedName name="pakf150" localSheetId="14">#REF!</definedName>
    <definedName name="pakf150" localSheetId="11">#REF!</definedName>
    <definedName name="pakf150" localSheetId="10">#REF!</definedName>
    <definedName name="pakf150" localSheetId="7">#REF!</definedName>
    <definedName name="pakf150" localSheetId="8">#REF!</definedName>
    <definedName name="pakf150" localSheetId="13">#REF!</definedName>
    <definedName name="pakf150">#REF!</definedName>
    <definedName name="pakf80" localSheetId="9">#REF!</definedName>
    <definedName name="pakf80" localSheetId="12">#REF!</definedName>
    <definedName name="pakf80" localSheetId="14">#REF!</definedName>
    <definedName name="pakf80" localSheetId="11">#REF!</definedName>
    <definedName name="pakf80" localSheetId="10">#REF!</definedName>
    <definedName name="pakf80" localSheetId="7">#REF!</definedName>
    <definedName name="pakf80" localSheetId="8">#REF!</definedName>
    <definedName name="pakf80" localSheetId="13">#REF!</definedName>
    <definedName name="pakf80">#REF!</definedName>
    <definedName name="Paku">#REF!</definedName>
    <definedName name="paku_1">#REF!</definedName>
    <definedName name="Paku_5_7__10__12">#REF!</definedName>
    <definedName name="paku_payung" localSheetId="9">#REF!</definedName>
    <definedName name="paku_payung" localSheetId="12">#REF!</definedName>
    <definedName name="paku_payung" localSheetId="13">#REF!</definedName>
    <definedName name="paku_payung">#REF!</definedName>
    <definedName name="paku_peluru" localSheetId="9">#REF!</definedName>
    <definedName name="paku_peluru" localSheetId="12">#REF!</definedName>
    <definedName name="paku_peluru" localSheetId="13">#REF!</definedName>
    <definedName name="paku_peluru">#REF!</definedName>
    <definedName name="Paku_sekrup">#REF!</definedName>
    <definedName name="Paku_seng">#REF!</definedName>
    <definedName name="paku_triplek" localSheetId="9">#REF!</definedName>
    <definedName name="paku_triplek" localSheetId="12">#REF!</definedName>
    <definedName name="paku_triplek" localSheetId="13">#REF!</definedName>
    <definedName name="paku_triplek">#REF!</definedName>
    <definedName name="paku1" localSheetId="9">#REF!</definedName>
    <definedName name="paku1" localSheetId="12">#REF!</definedName>
    <definedName name="paku1" localSheetId="13">#REF!</definedName>
    <definedName name="paku1">#REF!</definedName>
    <definedName name="paku2" localSheetId="9">#REF!</definedName>
    <definedName name="paku2" localSheetId="12">#REF!</definedName>
    <definedName name="paku2" localSheetId="13">#REF!</definedName>
    <definedName name="paku2">#REF!</definedName>
    <definedName name="Paku4">#REF!</definedName>
    <definedName name="paku5.7.10" localSheetId="9">#REF!</definedName>
    <definedName name="paku5.7.10" localSheetId="12">#REF!</definedName>
    <definedName name="paku5.7.10" localSheetId="13">#REF!</definedName>
    <definedName name="paku5.7.10">#REF!</definedName>
    <definedName name="paku7">#REF!</definedName>
    <definedName name="Paku8">#REF!</definedName>
    <definedName name="pakuantikarat">#REF!</definedName>
    <definedName name="pakuasb" localSheetId="9">#REF!</definedName>
    <definedName name="pakuasb" localSheetId="12">#REF!</definedName>
    <definedName name="pakuasb" localSheetId="13">#REF!</definedName>
    <definedName name="pakuasb">#REF!</definedName>
    <definedName name="pakuasb_1">#REF!</definedName>
    <definedName name="PAKUATAP">#REF!</definedName>
    <definedName name="pakubiasa">#REF!</definedName>
    <definedName name="pakugenteng">#REF!</definedName>
    <definedName name="pakugipsum">#REF!</definedName>
    <definedName name="pakuk">#REF!</definedName>
    <definedName name="pakus">#REF!</definedName>
    <definedName name="pakuseng">#REF!</definedName>
    <definedName name="pakusirap">#REF!</definedName>
    <definedName name="pakutripleks">#REF!</definedName>
    <definedName name="Pakuulin">#REF!</definedName>
    <definedName name="palm">#REF!</definedName>
    <definedName name="palm_1">#REF!</definedName>
    <definedName name="pancang">#REF!</definedName>
    <definedName name="pancang450" localSheetId="9">#REF!</definedName>
    <definedName name="pancang450" localSheetId="12">#REF!</definedName>
    <definedName name="pancang450" localSheetId="14">#REF!</definedName>
    <definedName name="pancang450" localSheetId="11">#REF!</definedName>
    <definedName name="pancang450" localSheetId="10">#REF!</definedName>
    <definedName name="pancang450" localSheetId="7">#REF!</definedName>
    <definedName name="pancang450" localSheetId="8">#REF!</definedName>
    <definedName name="pancang450" localSheetId="13">#REF!</definedName>
    <definedName name="pancang450">#REF!</definedName>
    <definedName name="pancang600" localSheetId="9">#REF!</definedName>
    <definedName name="pancang600" localSheetId="12">#REF!</definedName>
    <definedName name="pancang600" localSheetId="14">#REF!</definedName>
    <definedName name="pancang600" localSheetId="11">#REF!</definedName>
    <definedName name="pancang600" localSheetId="10">#REF!</definedName>
    <definedName name="pancang600" localSheetId="7">#REF!</definedName>
    <definedName name="pancang600" localSheetId="8">#REF!</definedName>
    <definedName name="pancang600" localSheetId="13">#REF!</definedName>
    <definedName name="pancang600">#REF!</definedName>
    <definedName name="Pancangsheet" localSheetId="9">#REF!</definedName>
    <definedName name="Pancangsheet" localSheetId="12">#REF!</definedName>
    <definedName name="Pancangsheet" localSheetId="14">#REF!</definedName>
    <definedName name="Pancangsheet" localSheetId="11">#REF!</definedName>
    <definedName name="Pancangsheet" localSheetId="10">#REF!</definedName>
    <definedName name="Pancangsheet" localSheetId="7">#REF!</definedName>
    <definedName name="Pancangsheet" localSheetId="8">#REF!</definedName>
    <definedName name="Pancangsheet" localSheetId="13">#REF!</definedName>
    <definedName name="Pancangsheet">#REF!</definedName>
    <definedName name="panel" localSheetId="9">#REF!</definedName>
    <definedName name="panel" localSheetId="12">#REF!</definedName>
    <definedName name="panel" localSheetId="13">#REF!</definedName>
    <definedName name="panel">#REF!</definedName>
    <definedName name="PANEL.LVMDP">#REF!</definedName>
    <definedName name="panelgipsum">#REF!</definedName>
    <definedName name="panelmcb">#REF!</definedName>
    <definedName name="panelmcb_1">#REF!</definedName>
    <definedName name="panelteakwood">#REF!</definedName>
    <definedName name="PANITIA">#REF!</definedName>
    <definedName name="PANJANG">#REF!</definedName>
    <definedName name="PAPA">#REF!</definedName>
    <definedName name="papan" localSheetId="9">#REF!</definedName>
    <definedName name="papan" localSheetId="12">#REF!</definedName>
    <definedName name="papan" localSheetId="13">#REF!</definedName>
    <definedName name="papan">#REF!</definedName>
    <definedName name="papan.m.3.20" localSheetId="9">#REF!</definedName>
    <definedName name="papan.m.3.20" localSheetId="12">#REF!</definedName>
    <definedName name="papan.m.3.20" localSheetId="13">#REF!</definedName>
    <definedName name="papan.m.3.20">#REF!</definedName>
    <definedName name="papan_3_30_kamperoven" localSheetId="9">#REF!</definedName>
    <definedName name="papan_3_30_kamperoven" localSheetId="12">#REF!</definedName>
    <definedName name="papan_3_30_kamperoven" localSheetId="13">#REF!</definedName>
    <definedName name="papan_3_30_kamperoven">#REF!</definedName>
    <definedName name="papan_bekisting_20_20" localSheetId="9">#REF!</definedName>
    <definedName name="papan_bekisting_20_20" localSheetId="12">#REF!</definedName>
    <definedName name="papan_bekisting_20_20" localSheetId="13">#REF!</definedName>
    <definedName name="papan_bekisting_20_20">#REF!</definedName>
    <definedName name="PAPAN_KRUING">#REF!</definedName>
    <definedName name="Papan_proyek">ANALISA_FIX!$H$4385</definedName>
    <definedName name="papan2">#REF!</definedName>
    <definedName name="papan3">#REF!</definedName>
    <definedName name="papan4">#REF!</definedName>
    <definedName name="papanbanio">#REF!</definedName>
    <definedName name="PAPANBEKISTING" localSheetId="9">#REF!</definedName>
    <definedName name="PAPANBEKISTING" localSheetId="12">#REF!</definedName>
    <definedName name="PAPANBEKISTING" localSheetId="14">#REF!</definedName>
    <definedName name="PAPANBEKISTING" localSheetId="11">#REF!</definedName>
    <definedName name="PAPANBEKISTING" localSheetId="10">#REF!</definedName>
    <definedName name="PAPANBEKISTING" localSheetId="7">#REF!</definedName>
    <definedName name="PAPANBEKISTING" localSheetId="8">#REF!</definedName>
    <definedName name="PAPANBEKISTING" localSheetId="13">#REF!</definedName>
    <definedName name="papanbekisting">#REF!</definedName>
    <definedName name="papancempaka">#REF!</definedName>
    <definedName name="papankayuborneo" localSheetId="9">#REF!</definedName>
    <definedName name="papankayuborneo" localSheetId="12">#REF!</definedName>
    <definedName name="papankayuborneo" localSheetId="13">#REF!</definedName>
    <definedName name="papankayuborneo">#REF!</definedName>
    <definedName name="papanklas3">#REF!</definedName>
    <definedName name="papanklas4">#REF!</definedName>
    <definedName name="papankyklsiii">#REF!</definedName>
    <definedName name="papanlanan">#REF!</definedName>
    <definedName name="papanlinggua">#REF!</definedName>
    <definedName name="papannamajbt" localSheetId="9">#REF!</definedName>
    <definedName name="papannamajbt" localSheetId="12">#REF!</definedName>
    <definedName name="papannamajbt" localSheetId="13">#REF!</definedName>
    <definedName name="papannamajbt">#REF!</definedName>
    <definedName name="papas">#REF!</definedName>
    <definedName name="papas_6">#REF!</definedName>
    <definedName name="paper">#REF!</definedName>
    <definedName name="par" localSheetId="9">#REF!</definedName>
    <definedName name="par" localSheetId="12">#REF!</definedName>
    <definedName name="par" localSheetId="13">#REF!</definedName>
    <definedName name="par">#REF!</definedName>
    <definedName name="parkay">#REF!</definedName>
    <definedName name="parkirmallatas" localSheetId="9">#REF!</definedName>
    <definedName name="parkirmallatas" localSheetId="12">#REF!</definedName>
    <definedName name="parkirmallatas" localSheetId="13">#REF!</definedName>
    <definedName name="parkirmallatas">#REF!</definedName>
    <definedName name="parquette">#REF!</definedName>
    <definedName name="PARS" localSheetId="9">#REF!</definedName>
    <definedName name="PARS" localSheetId="12">#REF!</definedName>
    <definedName name="PARS" localSheetId="13">#REF!</definedName>
    <definedName name="PARS">#REF!</definedName>
    <definedName name="PART">#REF!</definedName>
    <definedName name="PARTISI" localSheetId="9">#REF!</definedName>
    <definedName name="PARTISI" localSheetId="12">#REF!</definedName>
    <definedName name="PARTISI" localSheetId="13">#REF!</definedName>
    <definedName name="PARTISI">#REF!</definedName>
    <definedName name="pas">#N/A</definedName>
    <definedName name="PAS.BATU">#REF!</definedName>
    <definedName name="pas.gor45">#REF!</definedName>
    <definedName name="Pas.Gorong45" localSheetId="9">#REF!</definedName>
    <definedName name="Pas.Gorong45" localSheetId="12">#REF!</definedName>
    <definedName name="Pas.Gorong45" localSheetId="13">#REF!</definedName>
    <definedName name="Pas.Gorong45">#REF!</definedName>
    <definedName name="Pas.Gorong75">#REF!</definedName>
    <definedName name="PAS_BT_KALI">#REF!</definedName>
    <definedName name="PAS_BT_PUTIH">#REF!</definedName>
    <definedName name="pasang" localSheetId="9">#REF!</definedName>
    <definedName name="pasang" localSheetId="12">#REF!</definedName>
    <definedName name="pasang" localSheetId="13">#REF!</definedName>
    <definedName name="pasang">#REF!</definedName>
    <definedName name="pasanganbata12">#REF!</definedName>
    <definedName name="pasanganbata14">#REF!</definedName>
    <definedName name="pasanganbatako14">#REF!</definedName>
    <definedName name="pasanganbatu">#REF!</definedName>
    <definedName name="pasanganbb12">#REF!</definedName>
    <definedName name="pasanganbb14">#REF!</definedName>
    <definedName name="pasangatap">#REF!</definedName>
    <definedName name="pasangwaterstop">#REF!</definedName>
    <definedName name="PASAV25JALUR">#REF!</definedName>
    <definedName name="pasavjembatan">#REF!</definedName>
    <definedName name="pasbamer3" localSheetId="9">#REF!</definedName>
    <definedName name="pasbamer3" localSheetId="12">#REF!</definedName>
    <definedName name="pasbamer3" localSheetId="13">#REF!</definedName>
    <definedName name="pasbamer3">#REF!</definedName>
    <definedName name="pasbata">#REF!</definedName>
    <definedName name="pasbata12">#REF!</definedName>
    <definedName name="PASBATA13" localSheetId="9">#REF!</definedName>
    <definedName name="PASBATA13" localSheetId="12">#REF!</definedName>
    <definedName name="PASBATA13" localSheetId="13">#REF!</definedName>
    <definedName name="PASBATA13">#REF!</definedName>
    <definedName name="pasbata14">#REF!</definedName>
    <definedName name="PASBATA15" localSheetId="9">#REF!</definedName>
    <definedName name="PASBATA15" localSheetId="12">#REF!</definedName>
    <definedName name="PASBATA15" localSheetId="13">#REF!</definedName>
    <definedName name="PASBATA15">#REF!</definedName>
    <definedName name="pasbatu" localSheetId="9">#REF!</definedName>
    <definedName name="pasbatu" localSheetId="12">#REF!</definedName>
    <definedName name="pasbatu" localSheetId="14">#REF!</definedName>
    <definedName name="pasbatu" localSheetId="11">#REF!</definedName>
    <definedName name="pasbatu" localSheetId="10">#REF!</definedName>
    <definedName name="pasbatu" localSheetId="7">#REF!</definedName>
    <definedName name="pasbatu" localSheetId="8">#REF!</definedName>
    <definedName name="pasbatu" localSheetId="13">#REF!</definedName>
    <definedName name="PASBATU">#REF!</definedName>
    <definedName name="Pasbatu2.2" localSheetId="9">#REF!</definedName>
    <definedName name="Pasbatu2.2" localSheetId="12">#REF!</definedName>
    <definedName name="Pasbatu2.2" localSheetId="13">#REF!</definedName>
    <definedName name="Pasbatu2.2">#REF!</definedName>
    <definedName name="pasbatukali" localSheetId="9">#REF!</definedName>
    <definedName name="pasbatukali" localSheetId="12">#REF!</definedName>
    <definedName name="pasbatukali" localSheetId="13">#REF!</definedName>
    <definedName name="pasbatukali">#REF!</definedName>
    <definedName name="pasbatukali12">#REF!</definedName>
    <definedName name="pasbatukali14">#REF!</definedName>
    <definedName name="pasbend200" localSheetId="9">#REF!</definedName>
    <definedName name="pasbend200" localSheetId="12">#REF!</definedName>
    <definedName name="pasbend200" localSheetId="13">#REF!</definedName>
    <definedName name="pasbend200">#REF!</definedName>
    <definedName name="pasbouplank" localSheetId="9">#REF!</definedName>
    <definedName name="pasbouplank" localSheetId="12">#REF!</definedName>
    <definedName name="pasbouplank" localSheetId="13">#REF!</definedName>
    <definedName name="pasbouplank">#REF!</definedName>
    <definedName name="PasBouwp" localSheetId="9">#REF!</definedName>
    <definedName name="PasBouwp" localSheetId="12">#REF!</definedName>
    <definedName name="PasBouwp" localSheetId="13">#REF!</definedName>
    <definedName name="PasBouwp">#REF!</definedName>
    <definedName name="pasbronjongfabrikasi">#REF!</definedName>
    <definedName name="pasbs4" localSheetId="9">#REF!</definedName>
    <definedName name="pasbs4" localSheetId="12">#REF!</definedName>
    <definedName name="pasbs4" localSheetId="13">#REF!</definedName>
    <definedName name="pasbs4">#REF!</definedName>
    <definedName name="pasbt12" localSheetId="9">#REF!</definedName>
    <definedName name="pasbt12" localSheetId="12">#REF!</definedName>
    <definedName name="pasbt12" localSheetId="13">#REF!</definedName>
    <definedName name="pasbt12">#REF!</definedName>
    <definedName name="PasBtKl" localSheetId="9">#REF!</definedName>
    <definedName name="PasBtKl" localSheetId="12">#REF!</definedName>
    <definedName name="PasBtKl" localSheetId="13">#REF!</definedName>
    <definedName name="PasBtKl">#REF!</definedName>
    <definedName name="PASBTMORTAR">#REF!</definedName>
    <definedName name="pasbttuk">#REF!</definedName>
    <definedName name="pasdop" localSheetId="9">#REF!</definedName>
    <definedName name="pasdop" localSheetId="12">#REF!</definedName>
    <definedName name="pasdop" localSheetId="13">#REF!</definedName>
    <definedName name="pasdop">#REF!</definedName>
    <definedName name="pasengseljendela">#REF!</definedName>
    <definedName name="pasengselpintu">#REF!</definedName>
    <definedName name="pasfittingpvc150">#REF!</definedName>
    <definedName name="pasfittingpvc200">#REF!</definedName>
    <definedName name="pasgate100">#REF!</definedName>
    <definedName name="pasgate140">#REF!</definedName>
    <definedName name="pasgate150">#REF!</definedName>
    <definedName name="pasgate200">#REF!</definedName>
    <definedName name="pasgate50">#REF!</definedName>
    <definedName name="pasgate75">#REF!</definedName>
    <definedName name="pasgatevalve100">#REF!</definedName>
    <definedName name="pasgatevalve150">#REF!</definedName>
    <definedName name="pasgatevalve200">#REF!</definedName>
    <definedName name="pasgatevalve75">#REF!</definedName>
    <definedName name="pasgip100">#REF!</definedName>
    <definedName name="pasgip150">#REF!</definedName>
    <definedName name="pasgip200">#REF!</definedName>
    <definedName name="pasgip300">#REF!</definedName>
    <definedName name="pasgip50">#REF!</definedName>
    <definedName name="pasgip75">#REF!</definedName>
    <definedName name="pasgop250">#REF!</definedName>
    <definedName name="pasgranit" localSheetId="9">#REF!</definedName>
    <definedName name="pasgranit" localSheetId="12">#REF!</definedName>
    <definedName name="pasgranit" localSheetId="13">#REF!</definedName>
    <definedName name="pasgranit">#REF!</definedName>
    <definedName name="PASIR">#REF!</definedName>
    <definedName name="PASIR_BETON">#REF!</definedName>
    <definedName name="Pasir_beton_I">#REF!</definedName>
    <definedName name="Pasir_kasar_ayak">#REF!</definedName>
    <definedName name="Pasir_Pasang">#REF!</definedName>
    <definedName name="Pasir_pasangan">#REF!</definedName>
    <definedName name="Pasir_urug">#REF!</definedName>
    <definedName name="Pasir_urug___trass">#REF!</definedName>
    <definedName name="PASIRBETON">#REF!</definedName>
    <definedName name="pasirfilter">#REF!</definedName>
    <definedName name="pasirkasar">#REF!</definedName>
    <definedName name="pasirp" localSheetId="9">#REF!</definedName>
    <definedName name="pasirp" localSheetId="12">#REF!</definedName>
    <definedName name="pasirp" localSheetId="13">#REF!</definedName>
    <definedName name="pasirp">#REF!</definedName>
    <definedName name="PASIRPADAT">#REF!</definedName>
    <definedName name="pasirpasang">#REF!</definedName>
    <definedName name="pasiru">#REF!</definedName>
    <definedName name="pasiru_6">#REF!</definedName>
    <definedName name="PASIRURUG" localSheetId="9">#REF!</definedName>
    <definedName name="PASIRURUG" localSheetId="12">#REF!</definedName>
    <definedName name="PASIRURUG" localSheetId="14">#REF!</definedName>
    <definedName name="PASIRURUG" localSheetId="11">#REF!</definedName>
    <definedName name="PASIRURUG" localSheetId="10">#REF!</definedName>
    <definedName name="PASIRURUG" localSheetId="7">#REF!</definedName>
    <definedName name="PASIRURUG" localSheetId="8">#REF!</definedName>
    <definedName name="PASIRURUG" localSheetId="13">#REF!</definedName>
    <definedName name="PASIRURUG">#REF!</definedName>
    <definedName name="paskaca5">#REF!</definedName>
    <definedName name="paskeramik2020">#REF!</definedName>
    <definedName name="paskeramik2025">#REF!</definedName>
    <definedName name="paskeramik3030">#REF!</definedName>
    <definedName name="pasklosetjongkok">#REF!</definedName>
    <definedName name="paskranair">#REF!</definedName>
    <definedName name="pasktbiasa">#REF!</definedName>
    <definedName name="paspipagip100">#REF!</definedName>
    <definedName name="paspipagip150">#REF!</definedName>
    <definedName name="paspipagip200">#REF!</definedName>
    <definedName name="PasPk">#REF!</definedName>
    <definedName name="pasplesteran" localSheetId="9">#REF!</definedName>
    <definedName name="pasplesteran" localSheetId="12">#REF!</definedName>
    <definedName name="pasplesteran" localSheetId="13">#REF!</definedName>
    <definedName name="pasplesteran">#REF!</definedName>
    <definedName name="paspvc100">#REF!</definedName>
    <definedName name="paspvc150">#REF!</definedName>
    <definedName name="paspvc200">#REF!</definedName>
    <definedName name="paspvc250">#REF!</definedName>
    <definedName name="paspvc3">#REF!</definedName>
    <definedName name="paspvc300">#REF!</definedName>
    <definedName name="paspvc34">#REF!</definedName>
    <definedName name="paspvc4">#REF!</definedName>
    <definedName name="paspvc50" localSheetId="9">#REF!</definedName>
    <definedName name="paspvc50" localSheetId="12">#REF!</definedName>
    <definedName name="paspvc50" localSheetId="13">#REF!</definedName>
    <definedName name="paspvc50">#REF!</definedName>
    <definedName name="paspvc75">#REF!</definedName>
    <definedName name="pasteepvc200" localSheetId="9">#REF!</definedName>
    <definedName name="pasteepvc200" localSheetId="12">#REF!</definedName>
    <definedName name="pasteepvc200" localSheetId="13">#REF!</definedName>
    <definedName name="pasteepvc200">#REF!</definedName>
    <definedName name="pasvalve" localSheetId="9">#REF!</definedName>
    <definedName name="pasvalve" localSheetId="12">#REF!</definedName>
    <definedName name="pasvalve" localSheetId="13">#REF!</definedName>
    <definedName name="pasvalve">#REF!</definedName>
    <definedName name="pasventil" localSheetId="9">#REF!</definedName>
    <definedName name="pasventil" localSheetId="12">#REF!</definedName>
    <definedName name="pasventil" localSheetId="13">#REF!</definedName>
    <definedName name="pasventil">#REF!</definedName>
    <definedName name="pasventil20">#REF!</definedName>
    <definedName name="pasventil25">#REF!</definedName>
    <definedName name="PASVENTIL25JALUR">#REF!</definedName>
    <definedName name="pasventil50">#REF!</definedName>
    <definedName name="paswo" localSheetId="9">#REF!</definedName>
    <definedName name="paswo" localSheetId="12">#REF!</definedName>
    <definedName name="paswo" localSheetId="13">#REF!</definedName>
    <definedName name="paswo">#REF!</definedName>
    <definedName name="pathcing" localSheetId="9">#REF!</definedName>
    <definedName name="pathcing" localSheetId="12">#REF!</definedName>
    <definedName name="pathcing" localSheetId="13">#REF!</definedName>
    <definedName name="pathcing">#REF!</definedName>
    <definedName name="PATHCING_FUNGSIONAL" localSheetId="9">#REF!</definedName>
    <definedName name="PATHCING_FUNGSIONAL" localSheetId="12">#REF!</definedName>
    <definedName name="PATHCING_FUNGSIONAL" localSheetId="13">#REF!</definedName>
    <definedName name="PATHCING_FUNGSIONAL">#REF!</definedName>
    <definedName name="patokP" localSheetId="9">#REF!</definedName>
    <definedName name="patokP" localSheetId="12">#REF!</definedName>
    <definedName name="patokP" localSheetId="13">#REF!</definedName>
    <definedName name="patokP">#REF!</definedName>
    <definedName name="PAUR">#REF!</definedName>
    <definedName name="paur_6">#REF!</definedName>
    <definedName name="Pauto" localSheetId="9">#REF!</definedName>
    <definedName name="Pauto" localSheetId="12">#REF!</definedName>
    <definedName name="Pauto" localSheetId="13">#REF!</definedName>
    <definedName name="Pauto">#REF!</definedName>
    <definedName name="pav">#REF!</definedName>
    <definedName name="pavabu6" localSheetId="9">#REF!</definedName>
    <definedName name="pavabu6" localSheetId="12">#REF!</definedName>
    <definedName name="pavabu6" localSheetId="13">#REF!</definedName>
    <definedName name="pavabu6">#REF!</definedName>
    <definedName name="pavabu8" localSheetId="9">#REF!</definedName>
    <definedName name="pavabu8" localSheetId="12">#REF!</definedName>
    <definedName name="pavabu8" localSheetId="13">#REF!</definedName>
    <definedName name="pavabu8">#REF!</definedName>
    <definedName name="pavblock6" localSheetId="9">#REF!</definedName>
    <definedName name="pavblock6" localSheetId="12">#REF!</definedName>
    <definedName name="pavblock6" localSheetId="13">#REF!</definedName>
    <definedName name="pavblock6">#REF!</definedName>
    <definedName name="pavblock8" localSheetId="9">#REF!</definedName>
    <definedName name="pavblock8" localSheetId="12">#REF!</definedName>
    <definedName name="pavblock8" localSheetId="13">#REF!</definedName>
    <definedName name="pavblock8">#REF!</definedName>
    <definedName name="paving" localSheetId="9">#REF!</definedName>
    <definedName name="paving" localSheetId="12">#REF!</definedName>
    <definedName name="paving" localSheetId="13">#REF!</definedName>
    <definedName name="paving">#REF!</definedName>
    <definedName name="Paving.8.7" localSheetId="9">#REF!</definedName>
    <definedName name="Paving.8.7" localSheetId="12">#REF!</definedName>
    <definedName name="Paving.8.7" localSheetId="13">#REF!</definedName>
    <definedName name="Paving.8.7">#REF!</definedName>
    <definedName name="paving.b" localSheetId="9">#REF!</definedName>
    <definedName name="paving.b" localSheetId="12">#REF!</definedName>
    <definedName name="paving.b" localSheetId="13">#REF!</definedName>
    <definedName name="paving.b">#REF!</definedName>
    <definedName name="paving_block_8cm" localSheetId="9">#REF!</definedName>
    <definedName name="paving_block_8cm" localSheetId="12">#REF!</definedName>
    <definedName name="paving_block_8cm" localSheetId="13">#REF!</definedName>
    <definedName name="paving_block_8cm">#REF!</definedName>
    <definedName name="Paving_tebal_8_cm" localSheetId="9">#REF!</definedName>
    <definedName name="Paving_tebal_8_cm" localSheetId="12">#REF!</definedName>
    <definedName name="Paving_tebal_8_cm" localSheetId="13">#REF!</definedName>
    <definedName name="Paving_tebal_8_cm">#REF!</definedName>
    <definedName name="pavingblock" localSheetId="9">#REF!</definedName>
    <definedName name="pavingblock" localSheetId="12">#REF!</definedName>
    <definedName name="pavingblock" localSheetId="14">#REF!</definedName>
    <definedName name="pavingblock" localSheetId="11">#REF!</definedName>
    <definedName name="pavingblock" localSheetId="10">#REF!</definedName>
    <definedName name="pavingblock" localSheetId="7">#REF!</definedName>
    <definedName name="pavingblock" localSheetId="8">#REF!</definedName>
    <definedName name="pavingblock" localSheetId="13">#REF!</definedName>
    <definedName name="pavingblock">#REF!</definedName>
    <definedName name="pavingstone">#REF!</definedName>
    <definedName name="Pavn6">#REF!</definedName>
    <definedName name="Pavn8">#REF!</definedName>
    <definedName name="pavnat6">#REF!</definedName>
    <definedName name="pavnat8">#REF!</definedName>
    <definedName name="Pavw6">#REF!</definedName>
    <definedName name="Pavw8">#REF!</definedName>
    <definedName name="pavwr6">#REF!</definedName>
    <definedName name="pavwr8">#REF!</definedName>
    <definedName name="Pay_Date" localSheetId="9">#REF!</definedName>
    <definedName name="Pay_Date" localSheetId="12">#REF!</definedName>
    <definedName name="Pay_Date" localSheetId="13">#REF!</definedName>
    <definedName name="Pay_Date">#REF!</definedName>
    <definedName name="Pay_Num" localSheetId="9">#REF!</definedName>
    <definedName name="Pay_Num" localSheetId="12">#REF!</definedName>
    <definedName name="Pay_Num" localSheetId="13">#REF!</definedName>
    <definedName name="Pay_Num">#REF!</definedName>
    <definedName name="Payment_Date">#N/A</definedName>
    <definedName name="payung" localSheetId="9">#REF!</definedName>
    <definedName name="payung" localSheetId="12">#REF!</definedName>
    <definedName name="payung" localSheetId="13">#REF!</definedName>
    <definedName name="payung">#REF!</definedName>
    <definedName name="PB" localSheetId="9">#REF!</definedName>
    <definedName name="PB" localSheetId="12">#REF!</definedName>
    <definedName name="PB" localSheetId="14">#REF!</definedName>
    <definedName name="PB" localSheetId="11">#REF!</definedName>
    <definedName name="PB" localSheetId="10">#REF!</definedName>
    <definedName name="PB" localSheetId="7">#REF!</definedName>
    <definedName name="PB" localSheetId="8">#REF!</definedName>
    <definedName name="PB" localSheetId="13">#REF!</definedName>
    <definedName name="PB">#REF!</definedName>
    <definedName name="PB.1.APT">#REF!</definedName>
    <definedName name="PB.1.BC">#REF!</definedName>
    <definedName name="PB.1.LOUNGE">#REF!</definedName>
    <definedName name="PB.1.MR">#REF!</definedName>
    <definedName name="pb.125">#REF!</definedName>
    <definedName name="PB.2.1A">#REF!</definedName>
    <definedName name="pb.200hp">#REF!</definedName>
    <definedName name="PB.4.1A">#REF!</definedName>
    <definedName name="PB.5.1A">#REF!</definedName>
    <definedName name="pb.500">#REF!</definedName>
    <definedName name="PB.BP">#REF!</definedName>
    <definedName name="PB.FH">#REF!</definedName>
    <definedName name="PB.HAL">#REF!</definedName>
    <definedName name="PB.L1">#REF!</definedName>
    <definedName name="PB.L2">#REF!</definedName>
    <definedName name="PB.PB">#REF!</definedName>
    <definedName name="PB.PT">#REF!</definedName>
    <definedName name="pb_1" localSheetId="9">#REF!</definedName>
    <definedName name="pb_1" localSheetId="12">#REF!</definedName>
    <definedName name="pb_1" localSheetId="13">#REF!</definedName>
    <definedName name="pb_1">#REF!</definedName>
    <definedName name="pb_1.5" localSheetId="9">#REF!</definedName>
    <definedName name="pb_1.5" localSheetId="12">#REF!</definedName>
    <definedName name="pb_1.5" localSheetId="13">#REF!</definedName>
    <definedName name="pb_1.5">#REF!</definedName>
    <definedName name="pb_10" localSheetId="9">#REF!</definedName>
    <definedName name="pb_10" localSheetId="12">#REF!</definedName>
    <definedName name="pb_10" localSheetId="13">#REF!</definedName>
    <definedName name="pb_10">#REF!</definedName>
    <definedName name="pb_2" localSheetId="9">#REF!</definedName>
    <definedName name="pb_2" localSheetId="12">#REF!</definedName>
    <definedName name="pb_2" localSheetId="13">#REF!</definedName>
    <definedName name="pb_2">#REF!</definedName>
    <definedName name="pb_3" localSheetId="9">#REF!</definedName>
    <definedName name="pb_3" localSheetId="12">#REF!</definedName>
    <definedName name="pb_3" localSheetId="13">#REF!</definedName>
    <definedName name="pb_3">#REF!</definedName>
    <definedName name="PB_6" localSheetId="9">#REF!</definedName>
    <definedName name="PB_6" localSheetId="12">#REF!</definedName>
    <definedName name="PB_6" localSheetId="13">#REF!</definedName>
    <definedName name="PB_6">#REF!</definedName>
    <definedName name="PB_BAK" localSheetId="9">#REF!</definedName>
    <definedName name="PB_BAK" localSheetId="12">#REF!</definedName>
    <definedName name="PB_BAK" localSheetId="13">#REF!</definedName>
    <definedName name="PB_BAK">#REF!</definedName>
    <definedName name="PB_CO" localSheetId="9">#REF!</definedName>
    <definedName name="PB_CO" localSheetId="12">#REF!</definedName>
    <definedName name="PB_CO" localSheetId="13">#REF!</definedName>
    <definedName name="PB_CO">#REF!</definedName>
    <definedName name="PB_GIP" localSheetId="9">#REF!</definedName>
    <definedName name="PB_GIP" localSheetId="12">#REF!</definedName>
    <definedName name="PB_GIP" localSheetId="13">#REF!</definedName>
    <definedName name="PB_GIP">#REF!</definedName>
    <definedName name="PB_METER" localSheetId="9">#REF!</definedName>
    <definedName name="PB_METER" localSheetId="12">#REF!</definedName>
    <definedName name="PB_METER" localSheetId="13">#REF!</definedName>
    <definedName name="PB_METER">#REF!</definedName>
    <definedName name="PB_POMPA" localSheetId="9">#REF!</definedName>
    <definedName name="PB_POMPA" localSheetId="12">#REF!</definedName>
    <definedName name="PB_POMPA" localSheetId="13">#REF!</definedName>
    <definedName name="PB_POMPA">#REF!</definedName>
    <definedName name="PB_PVC" localSheetId="9">#REF!</definedName>
    <definedName name="PB_PVC" localSheetId="12">#REF!</definedName>
    <definedName name="PB_PVC" localSheetId="13">#REF!</definedName>
    <definedName name="PB_PVC">#REF!</definedName>
    <definedName name="PB_RD" localSheetId="9">#REF!</definedName>
    <definedName name="PB_RD" localSheetId="12">#REF!</definedName>
    <definedName name="PB_RD" localSheetId="13">#REF!</definedName>
    <definedName name="PB_RD">#REF!</definedName>
    <definedName name="PB_VCHECK" localSheetId="9">#REF!</definedName>
    <definedName name="PB_VCHECK" localSheetId="12">#REF!</definedName>
    <definedName name="PB_VCHECK" localSheetId="13">#REF!</definedName>
    <definedName name="PB_VCHECK">#REF!</definedName>
    <definedName name="PB_VENT" localSheetId="9">#REF!</definedName>
    <definedName name="PB_VENT" localSheetId="12">#REF!</definedName>
    <definedName name="PB_VENT" localSheetId="13">#REF!</definedName>
    <definedName name="PB_VENT">#REF!</definedName>
    <definedName name="PB_VFLEX" localSheetId="9">#REF!</definedName>
    <definedName name="PB_VFLEX" localSheetId="12">#REF!</definedName>
    <definedName name="PB_VFLEX" localSheetId="13">#REF!</definedName>
    <definedName name="PB_VFLEX">#REF!</definedName>
    <definedName name="PB_VFOOT" localSheetId="9">#REF!</definedName>
    <definedName name="PB_VFOOT" localSheetId="12">#REF!</definedName>
    <definedName name="PB_VFOOT" localSheetId="13">#REF!</definedName>
    <definedName name="PB_VFOOT">#REF!</definedName>
    <definedName name="PB_VGATE" localSheetId="9">#REF!</definedName>
    <definedName name="PB_VGATE" localSheetId="12">#REF!</definedName>
    <definedName name="PB_VGATE" localSheetId="13">#REF!</definedName>
    <definedName name="PB_VGATE">#REF!</definedName>
    <definedName name="PB_VSTRAINER" localSheetId="9">#REF!</definedName>
    <definedName name="PB_VSTRAINER" localSheetId="12">#REF!</definedName>
    <definedName name="PB_VSTRAINER" localSheetId="13">#REF!</definedName>
    <definedName name="PB_VSTRAINER">#REF!</definedName>
    <definedName name="pb0.5" localSheetId="9">#REF!</definedName>
    <definedName name="pb0.5" localSheetId="12">#REF!</definedName>
    <definedName name="pb0.5" localSheetId="13">#REF!</definedName>
    <definedName name="pb0.5">#REF!</definedName>
    <definedName name="pb1.25" localSheetId="9">#REF!</definedName>
    <definedName name="pb1.25" localSheetId="12">#REF!</definedName>
    <definedName name="pb1.25" localSheetId="13">#REF!</definedName>
    <definedName name="pb1.25">#REF!</definedName>
    <definedName name="pb1.5" localSheetId="9">#REF!</definedName>
    <definedName name="pb1.5" localSheetId="12">#REF!</definedName>
    <definedName name="pb1.5" localSheetId="13">#REF!</definedName>
    <definedName name="pb1.5">#REF!</definedName>
    <definedName name="pb12mm" localSheetId="9">#REF!</definedName>
    <definedName name="pb12mm" localSheetId="12">#REF!</definedName>
    <definedName name="pb12mm" localSheetId="13">#REF!</definedName>
    <definedName name="pb12mm">#REF!</definedName>
    <definedName name="PB2.1B">#REF!</definedName>
    <definedName name="pb2.5" localSheetId="9">#REF!</definedName>
    <definedName name="pb2.5" localSheetId="12">#REF!</definedName>
    <definedName name="pb2.5" localSheetId="13">#REF!</definedName>
    <definedName name="pb2.5">#REF!</definedName>
    <definedName name="PB2.BAYI">#REF!</definedName>
    <definedName name="PB2.HW2">#REF!</definedName>
    <definedName name="PB2.VIP">#REF!</definedName>
    <definedName name="PB2.VK">#REF!</definedName>
    <definedName name="PB3.1B">#REF!</definedName>
    <definedName name="PB3.HW3">#REF!</definedName>
    <definedName name="PB4.1B">#REF!</definedName>
    <definedName name="PB4.HW4">#REF!</definedName>
    <definedName name="PB4.VIP">#REF!</definedName>
    <definedName name="PB5.HW5">#REF!</definedName>
    <definedName name="PB5.VIP">#REF!</definedName>
    <definedName name="PB5.VVIP">#REF!</definedName>
    <definedName name="pb5mm" localSheetId="9">#REF!</definedName>
    <definedName name="pb5mm" localSheetId="12">#REF!</definedName>
    <definedName name="pb5mm" localSheetId="13">#REF!</definedName>
    <definedName name="pb5mm">#REF!</definedName>
    <definedName name="pb6abu">#REF!</definedName>
    <definedName name="pb6abu_1">#REF!</definedName>
    <definedName name="pb6abu3">#REF!</definedName>
    <definedName name="pb6abu3_1">#REF!</definedName>
    <definedName name="pb6merah">#REF!</definedName>
    <definedName name="pb6merah_1">#REF!</definedName>
    <definedName name="pb8abu" localSheetId="9">#REF!</definedName>
    <definedName name="pb8abu" localSheetId="12">#REF!</definedName>
    <definedName name="pb8abu" localSheetId="13">#REF!</definedName>
    <definedName name="pb8abu">#REF!</definedName>
    <definedName name="pb8abu_1">#REF!</definedName>
    <definedName name="pb8merah">#REF!</definedName>
    <definedName name="pb8merah_1">#REF!</definedName>
    <definedName name="pbatumortar" localSheetId="9">#REF!</definedName>
    <definedName name="pbatumortar" localSheetId="12">#REF!</definedName>
    <definedName name="pbatumortar" localSheetId="13">#REF!</definedName>
    <definedName name="pbatumortar">#REF!</definedName>
    <definedName name="pbb" localSheetId="9">#REF!</definedName>
    <definedName name="pbb" localSheetId="12">#REF!</definedName>
    <definedName name="pbb" localSheetId="13">#REF!</definedName>
    <definedName name="pbb">#REF!</definedName>
    <definedName name="pbbu24">#REF!</definedName>
    <definedName name="pbbu39">#REF!</definedName>
    <definedName name="PBekM" localSheetId="9">#REF!</definedName>
    <definedName name="PBekM" localSheetId="12">#REF!</definedName>
    <definedName name="PBekM" localSheetId="13">#REF!</definedName>
    <definedName name="PBekM">#REF!</definedName>
    <definedName name="PBekP" localSheetId="9">#REF!</definedName>
    <definedName name="PBekP" localSheetId="12">#REF!</definedName>
    <definedName name="PBekP" localSheetId="13">#REF!</definedName>
    <definedName name="PBekP">#REF!</definedName>
    <definedName name="PBetBks" localSheetId="9">#REF!</definedName>
    <definedName name="PBetBks" localSheetId="12">#REF!</definedName>
    <definedName name="PBetBks" localSheetId="13">#REF!</definedName>
    <definedName name="PBetBks">#REF!</definedName>
    <definedName name="PBetFun" localSheetId="9">#REF!</definedName>
    <definedName name="PBetFun" localSheetId="12">#REF!</definedName>
    <definedName name="PBetFun" localSheetId="13">#REF!</definedName>
    <definedName name="PBetFun">#REF!</definedName>
    <definedName name="pbeton" localSheetId="9">#REF!</definedName>
    <definedName name="pbeton" localSheetId="12">#REF!</definedName>
    <definedName name="pbeton" localSheetId="13">#REF!</definedName>
    <definedName name="pbeton">#REF!</definedName>
    <definedName name="PBetPl" localSheetId="9">#REF!</definedName>
    <definedName name="PBetPl" localSheetId="12">#REF!</definedName>
    <definedName name="PBetPl" localSheetId="13">#REF!</definedName>
    <definedName name="PBetPl">#REF!</definedName>
    <definedName name="PBetPr" localSheetId="9">#REF!</definedName>
    <definedName name="PBetPr" localSheetId="12">#REF!</definedName>
    <definedName name="PBetPr" localSheetId="13">#REF!</definedName>
    <definedName name="PBetPr">#REF!</definedName>
    <definedName name="PBetStr" localSheetId="9">#REF!</definedName>
    <definedName name="PBetStr" localSheetId="12">#REF!</definedName>
    <definedName name="PBetStr" localSheetId="13">#REF!</definedName>
    <definedName name="PBetStr">#REF!</definedName>
    <definedName name="pbf2.5" localSheetId="9">#REF!</definedName>
    <definedName name="pbf2.5" localSheetId="12">#REF!</definedName>
    <definedName name="pbf2.5" localSheetId="13">#REF!</definedName>
    <definedName name="pbf2.5">#REF!</definedName>
    <definedName name="PBI" localSheetId="9">#REF!</definedName>
    <definedName name="PBI" localSheetId="12">#REF!</definedName>
    <definedName name="PBI" localSheetId="13">#REF!</definedName>
    <definedName name="PBI">#REF!</definedName>
    <definedName name="PBII" localSheetId="9">#REF!</definedName>
    <definedName name="PBII" localSheetId="12">#REF!</definedName>
    <definedName name="PBII" localSheetId="13">#REF!</definedName>
    <definedName name="PBII">#REF!</definedName>
    <definedName name="PBJ">#REF!</definedName>
    <definedName name="pbk">#REF!</definedName>
    <definedName name="pbkali12" localSheetId="9">#REF!</definedName>
    <definedName name="pbkali12" localSheetId="12">#REF!</definedName>
    <definedName name="pbkali12" localSheetId="13">#REF!</definedName>
    <definedName name="pbkali12">#REF!</definedName>
    <definedName name="pbkali14" localSheetId="9">#REF!</definedName>
    <definedName name="pbkali14" localSheetId="12">#REF!</definedName>
    <definedName name="pbkali14" localSheetId="13">#REF!</definedName>
    <definedName name="pbkali14">#REF!</definedName>
    <definedName name="pbkosong">#REF!</definedName>
    <definedName name="pbks">#REF!</definedName>
    <definedName name="pbondek" localSheetId="9">#REF!</definedName>
    <definedName name="pbondek" localSheetId="12">#REF!</definedName>
    <definedName name="pbondek" localSheetId="13">#REF!</definedName>
    <definedName name="pbondek">#REF!</definedName>
    <definedName name="PBouwp" localSheetId="9">#REF!</definedName>
    <definedName name="PBouwp" localSheetId="12">#REF!</definedName>
    <definedName name="PBouwp" localSheetId="13">#REF!</definedName>
    <definedName name="PBouwp">#REF!</definedName>
    <definedName name="pbs">#REF!</definedName>
    <definedName name="pbsf100" localSheetId="9">#REF!</definedName>
    <definedName name="pbsf100" localSheetId="12">#REF!</definedName>
    <definedName name="pbsf100" localSheetId="14">#REF!</definedName>
    <definedName name="pbsf100" localSheetId="11">#REF!</definedName>
    <definedName name="pbsf100" localSheetId="10">#REF!</definedName>
    <definedName name="pbsf100" localSheetId="7">#REF!</definedName>
    <definedName name="pbsf100" localSheetId="8">#REF!</definedName>
    <definedName name="pbsf100" localSheetId="13">#REF!</definedName>
    <definedName name="pbsf100">#REF!</definedName>
    <definedName name="pbsf150" localSheetId="9">#REF!</definedName>
    <definedName name="pbsf150" localSheetId="12">#REF!</definedName>
    <definedName name="pbsf150" localSheetId="14">#REF!</definedName>
    <definedName name="pbsf150" localSheetId="11">#REF!</definedName>
    <definedName name="pbsf150" localSheetId="10">#REF!</definedName>
    <definedName name="pbsf150" localSheetId="7">#REF!</definedName>
    <definedName name="pbsf150" localSheetId="8">#REF!</definedName>
    <definedName name="pbsf150" localSheetId="13">#REF!</definedName>
    <definedName name="pbsf150">#REF!</definedName>
    <definedName name="pbsf65" localSheetId="9">#REF!</definedName>
    <definedName name="pbsf65" localSheetId="12">#REF!</definedName>
    <definedName name="pbsf65" localSheetId="14">#REF!</definedName>
    <definedName name="pbsf65" localSheetId="11">#REF!</definedName>
    <definedName name="pbsf65" localSheetId="10">#REF!</definedName>
    <definedName name="pbsf65" localSheetId="7">#REF!</definedName>
    <definedName name="pbsf65" localSheetId="8">#REF!</definedName>
    <definedName name="pbsf65" localSheetId="13">#REF!</definedName>
    <definedName name="pbsf65">#REF!</definedName>
    <definedName name="pbsf80" localSheetId="9">#REF!</definedName>
    <definedName name="pbsf80" localSheetId="12">#REF!</definedName>
    <definedName name="pbsf80" localSheetId="14">#REF!</definedName>
    <definedName name="pbsf80" localSheetId="11">#REF!</definedName>
    <definedName name="pbsf80" localSheetId="10">#REF!</definedName>
    <definedName name="pbsf80" localSheetId="7">#REF!</definedName>
    <definedName name="pbsf80" localSheetId="8">#REF!</definedName>
    <definedName name="pbsf80" localSheetId="13">#REF!</definedName>
    <definedName name="pbsf80">#REF!</definedName>
    <definedName name="PBSiku" localSheetId="9">#REF!</definedName>
    <definedName name="PBSiku" localSheetId="12">#REF!</definedName>
    <definedName name="PBSiku" localSheetId="13">#REF!</definedName>
    <definedName name="PBSiku">#REF!</definedName>
    <definedName name="PBTempel" localSheetId="9">#REF!</definedName>
    <definedName name="PBTempel" localSheetId="12">#REF!</definedName>
    <definedName name="PBTempel" localSheetId="13">#REF!</definedName>
    <definedName name="PBTempel">#REF!</definedName>
    <definedName name="pbtk14" localSheetId="9">#REF!</definedName>
    <definedName name="pbtk14" localSheetId="12">#REF!</definedName>
    <definedName name="pbtk14" localSheetId="13">#REF!</definedName>
    <definedName name="pbtk14">#REF!</definedName>
    <definedName name="pbtki14" localSheetId="9">#REF!</definedName>
    <definedName name="pbtki14" localSheetId="12">#REF!</definedName>
    <definedName name="pbtki14" localSheetId="13">#REF!</definedName>
    <definedName name="pbtki14">#REF!</definedName>
    <definedName name="PBtKl14" localSheetId="9">#REF!</definedName>
    <definedName name="PBtKl14" localSheetId="12">#REF!</definedName>
    <definedName name="PBtKl14" localSheetId="13">#REF!</definedName>
    <definedName name="PBtKl14">#REF!</definedName>
    <definedName name="PBtKl15" localSheetId="9">#REF!</definedName>
    <definedName name="PBtKl15" localSheetId="12">#REF!</definedName>
    <definedName name="PBtKl15" localSheetId="13">#REF!</definedName>
    <definedName name="PBtKl15">#REF!</definedName>
    <definedName name="PBtM2" localSheetId="9">#REF!</definedName>
    <definedName name="PBtM2" localSheetId="12">#REF!</definedName>
    <definedName name="PBtM2" localSheetId="13">#REF!</definedName>
    <definedName name="PBtM2">#REF!</definedName>
    <definedName name="PBtM2K" localSheetId="9">#REF!</definedName>
    <definedName name="PBtM2K" localSheetId="12">#REF!</definedName>
    <definedName name="PBtM2K" localSheetId="13">#REF!</definedName>
    <definedName name="PBtM2K">#REF!</definedName>
    <definedName name="PBtM3" localSheetId="9">#REF!</definedName>
    <definedName name="PBtM3" localSheetId="12">#REF!</definedName>
    <definedName name="PBtM3" localSheetId="13">#REF!</definedName>
    <definedName name="PBtM3">#REF!</definedName>
    <definedName name="PBtM3K" localSheetId="9">#REF!</definedName>
    <definedName name="PBtM3K" localSheetId="12">#REF!</definedName>
    <definedName name="PBtM3K" localSheetId="13">#REF!</definedName>
    <definedName name="PBtM3K">#REF!</definedName>
    <definedName name="PBtM4" localSheetId="9">#REF!</definedName>
    <definedName name="PBtM4" localSheetId="12">#REF!</definedName>
    <definedName name="PBtM4" localSheetId="13">#REF!</definedName>
    <definedName name="PBtM4">#REF!</definedName>
    <definedName name="PBtM4K" localSheetId="9">#REF!</definedName>
    <definedName name="PBtM4K" localSheetId="12">#REF!</definedName>
    <definedName name="PBtM4K" localSheetId="13">#REF!</definedName>
    <definedName name="PBtM4K">#REF!</definedName>
    <definedName name="PBtX4" localSheetId="9">#REF!</definedName>
    <definedName name="PBtX4" localSheetId="12">#REF!</definedName>
    <definedName name="PBtX4" localSheetId="13">#REF!</definedName>
    <definedName name="PBtX4">#REF!</definedName>
    <definedName name="pc" localSheetId="9">#REF!</definedName>
    <definedName name="pc" localSheetId="12">#REF!</definedName>
    <definedName name="pc" localSheetId="13">#REF!</definedName>
    <definedName name="pc">#REF!</definedName>
    <definedName name="pc_6">#REF!</definedName>
    <definedName name="PC_FUNGSIONAL" localSheetId="9">#REF!</definedName>
    <definedName name="PC_FUNGSIONAL" localSheetId="12">#REF!</definedName>
    <definedName name="PC_FUNGSIONAL" localSheetId="13">#REF!</definedName>
    <definedName name="PC_FUNGSIONAL">#REF!</definedName>
    <definedName name="PC_PUTIH">#REF!</definedName>
    <definedName name="pc0.75" localSheetId="9">#REF!</definedName>
    <definedName name="pc0.75" localSheetId="12">#REF!</definedName>
    <definedName name="pc0.75" localSheetId="13">#REF!</definedName>
    <definedName name="pc0.75">#REF!</definedName>
    <definedName name="pc1.25" localSheetId="9">#REF!</definedName>
    <definedName name="pc1.25" localSheetId="12">#REF!</definedName>
    <definedName name="pc1.25" localSheetId="13">#REF!</definedName>
    <definedName name="pc1.25">#REF!</definedName>
    <definedName name="pc1.5" localSheetId="9">#REF!</definedName>
    <definedName name="pc1.5" localSheetId="12">#REF!</definedName>
    <definedName name="pc1.5" localSheetId="13">#REF!</definedName>
    <definedName name="pc1.5">#REF!</definedName>
    <definedName name="pc2.5" localSheetId="9">#REF!</definedName>
    <definedName name="pc2.5" localSheetId="12">#REF!</definedName>
    <definedName name="pc2.5" localSheetId="13">#REF!</definedName>
    <definedName name="pc2.5">#REF!</definedName>
    <definedName name="PC450B" localSheetId="9">#REF!</definedName>
    <definedName name="PC450B" localSheetId="12">#REF!</definedName>
    <definedName name="PC450B" localSheetId="14">#REF!</definedName>
    <definedName name="PC450B" localSheetId="11">#REF!</definedName>
    <definedName name="PC450B" localSheetId="10">#REF!</definedName>
    <definedName name="PC450B" localSheetId="7">#REF!</definedName>
    <definedName name="PC450B" localSheetId="8">#REF!</definedName>
    <definedName name="PC450B" localSheetId="13">#REF!</definedName>
    <definedName name="PC450B">#REF!</definedName>
    <definedName name="PC450U" localSheetId="9">#REF!</definedName>
    <definedName name="PC450U" localSheetId="12">#REF!</definedName>
    <definedName name="PC450U" localSheetId="14">#REF!</definedName>
    <definedName name="PC450U" localSheetId="11">#REF!</definedName>
    <definedName name="PC450U" localSheetId="10">#REF!</definedName>
    <definedName name="PC450U" localSheetId="7">#REF!</definedName>
    <definedName name="PC450U" localSheetId="8">#REF!</definedName>
    <definedName name="PC450U" localSheetId="13">#REF!</definedName>
    <definedName name="PC450U">#REF!</definedName>
    <definedName name="PC600B" localSheetId="9">#REF!</definedName>
    <definedName name="PC600B" localSheetId="12">#REF!</definedName>
    <definedName name="PC600B" localSheetId="14">#REF!</definedName>
    <definedName name="PC600B" localSheetId="11">#REF!</definedName>
    <definedName name="PC600B" localSheetId="10">#REF!</definedName>
    <definedName name="PC600B" localSheetId="7">#REF!</definedName>
    <definedName name="PC600B" localSheetId="8">#REF!</definedName>
    <definedName name="PC600B" localSheetId="13">#REF!</definedName>
    <definedName name="PC600B">#REF!</definedName>
    <definedName name="PC600U" localSheetId="9">#REF!</definedName>
    <definedName name="PC600U" localSheetId="12">#REF!</definedName>
    <definedName name="PC600U" localSheetId="14">#REF!</definedName>
    <definedName name="PC600U" localSheetId="11">#REF!</definedName>
    <definedName name="PC600U" localSheetId="10">#REF!</definedName>
    <definedName name="PC600U" localSheetId="7">#REF!</definedName>
    <definedName name="PC600U" localSheetId="8">#REF!</definedName>
    <definedName name="PC600U" localSheetId="13">#REF!</definedName>
    <definedName name="PC600U">#REF!</definedName>
    <definedName name="PCatIC" localSheetId="9">#REF!</definedName>
    <definedName name="PCatIC" localSheetId="12">#REF!</definedName>
    <definedName name="PCatIC" localSheetId="13">#REF!</definedName>
    <definedName name="PCatIC">#REF!</definedName>
    <definedName name="PCatKy" localSheetId="9">#REF!</definedName>
    <definedName name="PCatKy" localSheetId="12">#REF!</definedName>
    <definedName name="PCatKy" localSheetId="13">#REF!</definedName>
    <definedName name="PCatKy">#REF!</definedName>
    <definedName name="PCatVn" localSheetId="9">#REF!</definedName>
    <definedName name="PCatVn" localSheetId="12">#REF!</definedName>
    <definedName name="PCatVn" localSheetId="13">#REF!</definedName>
    <definedName name="PCatVn">#REF!</definedName>
    <definedName name="pcb">#REF!</definedName>
    <definedName name="PCcurb" localSheetId="9">#REF!</definedName>
    <definedName name="PCcurb" localSheetId="12">#REF!</definedName>
    <definedName name="PCcurb" localSheetId="14">#REF!</definedName>
    <definedName name="PCcurb" localSheetId="11">#REF!</definedName>
    <definedName name="PCcurb" localSheetId="10">#REF!</definedName>
    <definedName name="PCcurb" localSheetId="7">#REF!</definedName>
    <definedName name="PCcurb" localSheetId="8">#REF!</definedName>
    <definedName name="PCcurb" localSheetId="13">#REF!</definedName>
    <definedName name="PCcurb">#REF!</definedName>
    <definedName name="pcf2.5" localSheetId="9">#REF!</definedName>
    <definedName name="pcf2.5" localSheetId="12">#REF!</definedName>
    <definedName name="pcf2.5" localSheetId="13">#REF!</definedName>
    <definedName name="pcf2.5">#REF!</definedName>
    <definedName name="PCGR">#REF!</definedName>
    <definedName name="Pchb" localSheetId="9">#REF!</definedName>
    <definedName name="Pchb" localSheetId="12">#REF!</definedName>
    <definedName name="Pchb" localSheetId="13">#REF!</definedName>
    <definedName name="Pchb">#REF!</definedName>
    <definedName name="pck">#REF!</definedName>
    <definedName name="pcl" localSheetId="9">#REF!</definedName>
    <definedName name="pcl" localSheetId="12">#REF!</definedName>
    <definedName name="pcl" localSheetId="13">#REF!</definedName>
    <definedName name="pcl">#REF!</definedName>
    <definedName name="Pcmtr">#REF!</definedName>
    <definedName name="Pcmwr">#REF!</definedName>
    <definedName name="PCNO" localSheetId="9">#REF!</definedName>
    <definedName name="PCNO" localSheetId="12">#REF!</definedName>
    <definedName name="PCNO" localSheetId="13">#REF!</definedName>
    <definedName name="PCNO">#REF!</definedName>
    <definedName name="Pcoat">#REF!</definedName>
    <definedName name="pcpdri" localSheetId="9">#REF!</definedName>
    <definedName name="pcpdri" localSheetId="12">#REF!</definedName>
    <definedName name="pcpdri" localSheetId="13">#REF!</definedName>
    <definedName name="pcpdri">#REF!</definedName>
    <definedName name="pcpfur" localSheetId="9">#REF!</definedName>
    <definedName name="pcpfur" localSheetId="12">#REF!</definedName>
    <definedName name="pcpfur" localSheetId="13">#REF!</definedName>
    <definedName name="pcpfur">#REF!</definedName>
    <definedName name="pcpth">#REF!</definedName>
    <definedName name="pcputih">#REF!</definedName>
    <definedName name="pct">#REF!</definedName>
    <definedName name="pcwn">#REF!</definedName>
    <definedName name="pcwrn">#REF!</definedName>
    <definedName name="PD.PR.101" localSheetId="9">#REF!</definedName>
    <definedName name="PD.PR.101" localSheetId="12">#REF!</definedName>
    <definedName name="PD.PR.101" localSheetId="13">#REF!</definedName>
    <definedName name="PD.PR.101">#REF!</definedName>
    <definedName name="PD.PR.101B" localSheetId="9">#REF!</definedName>
    <definedName name="PD.PR.101B" localSheetId="12">#REF!</definedName>
    <definedName name="PD.PR.101B" localSheetId="13">#REF!</definedName>
    <definedName name="PD.PR.101B">#REF!</definedName>
    <definedName name="PD.PR.101E" localSheetId="9">#REF!</definedName>
    <definedName name="PD.PR.101E" localSheetId="12">#REF!</definedName>
    <definedName name="PD.PR.101E" localSheetId="13">#REF!</definedName>
    <definedName name="PD.PR.101E">#REF!</definedName>
    <definedName name="PD.PR.102" localSheetId="9">#REF!</definedName>
    <definedName name="PD.PR.102" localSheetId="12">#REF!</definedName>
    <definedName name="PD.PR.102" localSheetId="13">#REF!</definedName>
    <definedName name="PD.PR.102">#REF!</definedName>
    <definedName name="PD.PR.102B" localSheetId="9">#REF!</definedName>
    <definedName name="PD.PR.102B" localSheetId="12">#REF!</definedName>
    <definedName name="PD.PR.102B" localSheetId="13">#REF!</definedName>
    <definedName name="PD.PR.102B">#REF!</definedName>
    <definedName name="PD.PR.102E" localSheetId="9">#REF!</definedName>
    <definedName name="PD.PR.102E" localSheetId="12">#REF!</definedName>
    <definedName name="PD.PR.102E" localSheetId="13">#REF!</definedName>
    <definedName name="PD.PR.102E">#REF!</definedName>
    <definedName name="PD.PR.103" localSheetId="9">#REF!</definedName>
    <definedName name="PD.PR.103" localSheetId="12">#REF!</definedName>
    <definedName name="PD.PR.103" localSheetId="13">#REF!</definedName>
    <definedName name="PD.PR.103">#REF!</definedName>
    <definedName name="PD.PR.103B" localSheetId="9">#REF!</definedName>
    <definedName name="PD.PR.103B" localSheetId="12">#REF!</definedName>
    <definedName name="PD.PR.103B" localSheetId="13">#REF!</definedName>
    <definedName name="PD.PR.103B">#REF!</definedName>
    <definedName name="PD.PR.103E" localSheetId="9">#REF!</definedName>
    <definedName name="PD.PR.103E" localSheetId="12">#REF!</definedName>
    <definedName name="PD.PR.103E" localSheetId="13">#REF!</definedName>
    <definedName name="PD.PR.103E">#REF!</definedName>
    <definedName name="PD.PR.104" localSheetId="9">#REF!</definedName>
    <definedName name="PD.PR.104" localSheetId="12">#REF!</definedName>
    <definedName name="PD.PR.104" localSheetId="13">#REF!</definedName>
    <definedName name="PD.PR.104">#REF!</definedName>
    <definedName name="PD.PR.104B" localSheetId="9">#REF!</definedName>
    <definedName name="PD.PR.104B" localSheetId="12">#REF!</definedName>
    <definedName name="PD.PR.104B" localSheetId="13">#REF!</definedName>
    <definedName name="PD.PR.104B">#REF!</definedName>
    <definedName name="PD.PR.104E" localSheetId="9">#REF!</definedName>
    <definedName name="PD.PR.104E" localSheetId="12">#REF!</definedName>
    <definedName name="PD.PR.104E" localSheetId="13">#REF!</definedName>
    <definedName name="PD.PR.104E">#REF!</definedName>
    <definedName name="PD.PR.105" localSheetId="9">#REF!</definedName>
    <definedName name="PD.PR.105" localSheetId="12">#REF!</definedName>
    <definedName name="PD.PR.105" localSheetId="13">#REF!</definedName>
    <definedName name="PD.PR.105">#REF!</definedName>
    <definedName name="PD.PR.105B" localSheetId="9">#REF!</definedName>
    <definedName name="PD.PR.105B" localSheetId="12">#REF!</definedName>
    <definedName name="PD.PR.105B" localSheetId="13">#REF!</definedName>
    <definedName name="PD.PR.105B">#REF!</definedName>
    <definedName name="PD.PR.105E" localSheetId="9">#REF!</definedName>
    <definedName name="PD.PR.105E" localSheetId="12">#REF!</definedName>
    <definedName name="PD.PR.105E" localSheetId="13">#REF!</definedName>
    <definedName name="PD.PR.105E">#REF!</definedName>
    <definedName name="PD.PR.106" localSheetId="9">#REF!</definedName>
    <definedName name="PD.PR.106" localSheetId="12">#REF!</definedName>
    <definedName name="PD.PR.106" localSheetId="13">#REF!</definedName>
    <definedName name="PD.PR.106">#REF!</definedName>
    <definedName name="PD.PR.106B" localSheetId="9">#REF!</definedName>
    <definedName name="PD.PR.106B" localSheetId="12">#REF!</definedName>
    <definedName name="PD.PR.106B" localSheetId="13">#REF!</definedName>
    <definedName name="PD.PR.106B">#REF!</definedName>
    <definedName name="PD.PR.106E" localSheetId="9">#REF!</definedName>
    <definedName name="PD.PR.106E" localSheetId="12">#REF!</definedName>
    <definedName name="PD.PR.106E" localSheetId="13">#REF!</definedName>
    <definedName name="PD.PR.106E">#REF!</definedName>
    <definedName name="pd_100">#REF!</definedName>
    <definedName name="pd_25">#REF!</definedName>
    <definedName name="pd_40">#REF!</definedName>
    <definedName name="pd_50">#REF!</definedName>
    <definedName name="pd_75">#REF!</definedName>
    <definedName name="pd0.75" localSheetId="9">#REF!</definedName>
    <definedName name="pd0.75" localSheetId="12">#REF!</definedName>
    <definedName name="pd0.75" localSheetId="13">#REF!</definedName>
    <definedName name="pd0.75">#REF!</definedName>
    <definedName name="pd1.25" localSheetId="9">#REF!</definedName>
    <definedName name="pd1.25" localSheetId="12">#REF!</definedName>
    <definedName name="pd1.25" localSheetId="13">#REF!</definedName>
    <definedName name="pd1.25">#REF!</definedName>
    <definedName name="pd1.5" localSheetId="9">#REF!</definedName>
    <definedName name="pd1.5" localSheetId="12">#REF!</definedName>
    <definedName name="pd1.5" localSheetId="13">#REF!</definedName>
    <definedName name="pd1.5">#REF!</definedName>
    <definedName name="PDnKc" localSheetId="9">#REF!</definedName>
    <definedName name="PDnKc" localSheetId="12">#REF!</definedName>
    <definedName name="PDnKc" localSheetId="13">#REF!</definedName>
    <definedName name="PDnKc">#REF!</definedName>
    <definedName name="PDnKcJt" localSheetId="9">#REF!</definedName>
    <definedName name="PDnKcJt" localSheetId="12">#REF!</definedName>
    <definedName name="PDnKcJt" localSheetId="13">#REF!</definedName>
    <definedName name="PDnKcJt">#REF!</definedName>
    <definedName name="pdpdt">#REF!</definedName>
    <definedName name="pdpp">#REF!</definedName>
    <definedName name="pds">#REF!</definedName>
    <definedName name="pds_6">#REF!</definedName>
    <definedName name="PE" localSheetId="9">#REF!</definedName>
    <definedName name="PE" localSheetId="12">#REF!</definedName>
    <definedName name="PE" localSheetId="14">#REF!</definedName>
    <definedName name="PE" localSheetId="11">#REF!</definedName>
    <definedName name="PE" localSheetId="10">#REF!</definedName>
    <definedName name="PE" localSheetId="7">#REF!</definedName>
    <definedName name="PE" localSheetId="8">#REF!</definedName>
    <definedName name="PE" localSheetId="13">#REF!</definedName>
    <definedName name="PE">#REF!</definedName>
    <definedName name="pearlstone">#REF!</definedName>
    <definedName name="PECF" localSheetId="9">#REF!</definedName>
    <definedName name="PECF" localSheetId="12">#REF!</definedName>
    <definedName name="PECF" localSheetId="13">#REF!</definedName>
    <definedName name="PECF">#REF!</definedName>
    <definedName name="PECL" localSheetId="9">#REF!</definedName>
    <definedName name="PECL" localSheetId="12">#REF!</definedName>
    <definedName name="PECL" localSheetId="13">#REF!</definedName>
    <definedName name="PECL">#REF!</definedName>
    <definedName name="pedestarianroller">#REF!</definedName>
    <definedName name="Pedestrian.Roll" localSheetId="9">#REF!</definedName>
    <definedName name="Pedestrian.Roll" localSheetId="12">#REF!</definedName>
    <definedName name="Pedestrian.Roll" localSheetId="13">#REF!</definedName>
    <definedName name="Pedestrian.Roll">#REF!</definedName>
    <definedName name="PEDESTRIAN818" localSheetId="9">#REF!</definedName>
    <definedName name="PEDESTRIAN818" localSheetId="12">#REF!</definedName>
    <definedName name="PEDESTRIAN818" localSheetId="13">#REF!</definedName>
    <definedName name="PEDESTRIAN818">#REF!</definedName>
    <definedName name="PEDESTRIANROLLER" localSheetId="9">#REF!</definedName>
    <definedName name="PEDESTRIANROLLER" localSheetId="12">#REF!</definedName>
    <definedName name="PEDESTRIANROLLER" localSheetId="14">#REF!</definedName>
    <definedName name="PEDESTRIANROLLER" localSheetId="11">#REF!</definedName>
    <definedName name="PEDESTRIANROLLER" localSheetId="10">#REF!</definedName>
    <definedName name="PEDESTRIANROLLER" localSheetId="7">#REF!</definedName>
    <definedName name="PEDESTRIANROLLER" localSheetId="8">#REF!</definedName>
    <definedName name="PEDESTRIANROLLER" localSheetId="13">#REF!</definedName>
    <definedName name="PEDESTRIANROLLER">#REF!</definedName>
    <definedName name="PEK" localSheetId="9">#REF!</definedName>
    <definedName name="PEK" localSheetId="12">#REF!</definedName>
    <definedName name="PEK" localSheetId="14">#REF!</definedName>
    <definedName name="PEK" localSheetId="11">#REF!</definedName>
    <definedName name="PEK" localSheetId="10">#REF!</definedName>
    <definedName name="PEK" localSheetId="7">#REF!</definedName>
    <definedName name="PEK" localSheetId="8">#REF!</definedName>
    <definedName name="PEK" localSheetId="13">#REF!</definedName>
    <definedName name="Pek">#REF!</definedName>
    <definedName name="PEK.JALAN">#REF!</definedName>
    <definedName name="PEK.LAIN___LAIN">#REF!</definedName>
    <definedName name="PEK.PINTU_AIR">#REF!</definedName>
    <definedName name="pek_2" localSheetId="9">#REF!</definedName>
    <definedName name="pek_2" localSheetId="12">#REF!</definedName>
    <definedName name="pek_2" localSheetId="13">#REF!</definedName>
    <definedName name="pek_2">#REF!</definedName>
    <definedName name="pek_3" localSheetId="9">#REF!</definedName>
    <definedName name="pek_3" localSheetId="12">#REF!</definedName>
    <definedName name="pek_3" localSheetId="13">#REF!</definedName>
    <definedName name="pek_3">#REF!</definedName>
    <definedName name="pek_6" localSheetId="9">#REF!</definedName>
    <definedName name="pek_6" localSheetId="12">#REF!</definedName>
    <definedName name="pek_6" localSheetId="13">#REF!</definedName>
    <definedName name="pek_6">#REF!</definedName>
    <definedName name="pek_9">#REF!</definedName>
    <definedName name="pek_9_2">#REF!</definedName>
    <definedName name="pek_9_3">#REF!</definedName>
    <definedName name="PEK_BAJA">#REF!</definedName>
    <definedName name="pek_bak">#REF!</definedName>
    <definedName name="pek_broncap">#REF!</definedName>
    <definedName name="pek_bypass">#REF!</definedName>
    <definedName name="pek_cabang">#REF!</definedName>
    <definedName name="pek_jamban">#REF!</definedName>
    <definedName name="pek_ku">#REF!</definedName>
    <definedName name="pek_kurasan">#REF!</definedName>
    <definedName name="pek_lakuk">#REF!</definedName>
    <definedName name="pek_me">#REF!</definedName>
    <definedName name="pek_pengadaan">#REF!</definedName>
    <definedName name="pek_penyangga">#REF!</definedName>
    <definedName name="pek_penyeberangan">#REF!</definedName>
    <definedName name="pek_pompa">#REF!</definedName>
    <definedName name="pek_reservoar">#REF!</definedName>
    <definedName name="pek_tabinantang">#REF!</definedName>
    <definedName name="pek_tembok">#REF!</definedName>
    <definedName name="pek_trans">#REF!</definedName>
    <definedName name="pek_trusblok">#REF!</definedName>
    <definedName name="PEKE">#REF!</definedName>
    <definedName name="pekerja" localSheetId="9">#REF!</definedName>
    <definedName name="pekerja" localSheetId="12">#REF!</definedName>
    <definedName name="pekerja" localSheetId="14">#REF!</definedName>
    <definedName name="pekerja" localSheetId="11">#REF!</definedName>
    <definedName name="pekerja" localSheetId="10">#REF!</definedName>
    <definedName name="pekerja" localSheetId="7">#REF!</definedName>
    <definedName name="pekerja" localSheetId="8">#REF!</definedName>
    <definedName name="pekerja" localSheetId="13">#REF!</definedName>
    <definedName name="Pekerja">#REF!</definedName>
    <definedName name="pekerja_1">#REF!</definedName>
    <definedName name="PEKERJA_SETENGAH_TERAMPIL" localSheetId="9">#REF!</definedName>
    <definedName name="PEKERJA_SETENGAH_TERAMPIL" localSheetId="12">#REF!</definedName>
    <definedName name="PEKERJA_SETENGAH_TERAMPIL" localSheetId="13">#REF!</definedName>
    <definedName name="PEKERJA_SETENGAH_TERAMPIL">#REF!</definedName>
    <definedName name="PEKERJA_TERAMPIL" localSheetId="9">#REF!</definedName>
    <definedName name="PEKERJA_TERAMPIL" localSheetId="12">#REF!</definedName>
    <definedName name="PEKERJA_TERAMPIL" localSheetId="13">#REF!</definedName>
    <definedName name="PEKERJA_TERAMPIL">#REF!</definedName>
    <definedName name="Pekerja_Terlatih___Tukang">#REF!</definedName>
    <definedName name="PEKERJA311" localSheetId="9">#REF!</definedName>
    <definedName name="PEKERJA311" localSheetId="12">#REF!</definedName>
    <definedName name="PEKERJA311" localSheetId="13">#REF!</definedName>
    <definedName name="PEKERJA311">#REF!</definedName>
    <definedName name="PEKERJA312" localSheetId="9">#REF!</definedName>
    <definedName name="PEKERJA312" localSheetId="12">#REF!</definedName>
    <definedName name="PEKERJA312" localSheetId="13">#REF!</definedName>
    <definedName name="PEKERJA312">#REF!</definedName>
    <definedName name="PEKERJA33" localSheetId="9">#REF!</definedName>
    <definedName name="PEKERJA33" localSheetId="12">#REF!</definedName>
    <definedName name="PEKERJA33" localSheetId="13">#REF!</definedName>
    <definedName name="PEKERJA33">#REF!</definedName>
    <definedName name="PEKERJA511" localSheetId="9">#REF!</definedName>
    <definedName name="PEKERJA511" localSheetId="12">#REF!</definedName>
    <definedName name="PEKERJA511" localSheetId="13">#REF!</definedName>
    <definedName name="PEKERJA511">#REF!</definedName>
    <definedName name="PEKERJA512" localSheetId="9">#REF!</definedName>
    <definedName name="PEKERJA512" localSheetId="12">#REF!</definedName>
    <definedName name="PEKERJA512" localSheetId="13">#REF!</definedName>
    <definedName name="PEKERJA512">#REF!</definedName>
    <definedName name="PEKERJA521" localSheetId="9">#REF!</definedName>
    <definedName name="PEKERJA521" localSheetId="12">#REF!</definedName>
    <definedName name="PEKERJA521" localSheetId="13">#REF!</definedName>
    <definedName name="PEKERJA521">#REF!</definedName>
    <definedName name="PEKERJA611" localSheetId="9">#REF!</definedName>
    <definedName name="PEKERJA611" localSheetId="12">#REF!</definedName>
    <definedName name="PEKERJA611" localSheetId="13">#REF!</definedName>
    <definedName name="PEKERJA611">#REF!</definedName>
    <definedName name="PEKERJA753" localSheetId="9">#REF!</definedName>
    <definedName name="PEKERJA753" localSheetId="12">#REF!</definedName>
    <definedName name="PEKERJA753" localSheetId="13">#REF!</definedName>
    <definedName name="PEKERJA753">#REF!</definedName>
    <definedName name="PEKERJA818" localSheetId="9">#REF!</definedName>
    <definedName name="PEKERJA818" localSheetId="12">#REF!</definedName>
    <definedName name="PEKERJA818" localSheetId="13">#REF!</definedName>
    <definedName name="PEKERJA818">#REF!</definedName>
    <definedName name="PEKERJA819" localSheetId="9">#REF!</definedName>
    <definedName name="PEKERJA819" localSheetId="12">#REF!</definedName>
    <definedName name="PEKERJA819" localSheetId="13">#REF!</definedName>
    <definedName name="PEKERJA819">#REF!</definedName>
    <definedName name="pekerjaan" localSheetId="9">#REF!</definedName>
    <definedName name="pekerjaan" localSheetId="12">#REF!</definedName>
    <definedName name="pekerjaan" localSheetId="14">#REF!</definedName>
    <definedName name="pekerjaan" localSheetId="11">#REF!</definedName>
    <definedName name="pekerjaan" localSheetId="10">#REF!</definedName>
    <definedName name="pekerjaan" localSheetId="7">#REF!</definedName>
    <definedName name="pekerjaan" localSheetId="8">#REF!</definedName>
    <definedName name="pekerjaan" localSheetId="13">#REF!</definedName>
    <definedName name="PEKERJAAN">#REF!</definedName>
    <definedName name="PEKERJAAN__A_C" localSheetId="9">#REF!</definedName>
    <definedName name="PEKERJAAN__A_C" localSheetId="12">#REF!</definedName>
    <definedName name="PEKERJAAN__A_C" localSheetId="14">#REF!</definedName>
    <definedName name="PEKERJAAN__A_C" localSheetId="11">#REF!</definedName>
    <definedName name="PEKERJAAN__A_C" localSheetId="10">#REF!</definedName>
    <definedName name="PEKERJAAN__A_C" localSheetId="7">#REF!</definedName>
    <definedName name="PEKERJAAN__A_C" localSheetId="8">#REF!</definedName>
    <definedName name="PEKERJAAN__A_C" localSheetId="13">#REF!</definedName>
    <definedName name="PEKERJAAN__A_C">#REF!</definedName>
    <definedName name="PEKERJAAN__A_C_2" localSheetId="9">#REF!</definedName>
    <definedName name="PEKERJAAN__A_C_2" localSheetId="12">#REF!</definedName>
    <definedName name="PEKERJAAN__A_C_2" localSheetId="13">#REF!</definedName>
    <definedName name="PEKERJAAN__A_C_2">#REF!</definedName>
    <definedName name="PEKERJAAN__A_C_3" localSheetId="9">#REF!</definedName>
    <definedName name="PEKERJAAN__A_C_3" localSheetId="12">#REF!</definedName>
    <definedName name="PEKERJAAN__A_C_3" localSheetId="13">#REF!</definedName>
    <definedName name="PEKERJAAN__A_C_3">#REF!</definedName>
    <definedName name="PEKERJAAN_CAT" localSheetId="9">#REF!</definedName>
    <definedName name="PEKERJAAN_CAT" localSheetId="12">#REF!</definedName>
    <definedName name="PEKERJAAN_CAT" localSheetId="14">#REF!</definedName>
    <definedName name="PEKERJAAN_CAT" localSheetId="11">#REF!</definedName>
    <definedName name="PEKERJAAN_CAT" localSheetId="10">#REF!</definedName>
    <definedName name="PEKERJAAN_CAT" localSheetId="7">#REF!</definedName>
    <definedName name="PEKERJAAN_CAT" localSheetId="8">#REF!</definedName>
    <definedName name="PEKERJAAN_CAT" localSheetId="13">#REF!</definedName>
    <definedName name="PEKERJAAN_CAT">#REF!</definedName>
    <definedName name="PEKERJAAN_CAT_2" localSheetId="9">#REF!</definedName>
    <definedName name="PEKERJAAN_CAT_2" localSheetId="12">#REF!</definedName>
    <definedName name="PEKERJAAN_CAT_2" localSheetId="13">#REF!</definedName>
    <definedName name="PEKERJAAN_CAT_2">#REF!</definedName>
    <definedName name="PEKERJAAN_CAT_3" localSheetId="9">#REF!</definedName>
    <definedName name="PEKERJAAN_CAT_3" localSheetId="12">#REF!</definedName>
    <definedName name="PEKERJAAN_CAT_3" localSheetId="13">#REF!</definedName>
    <definedName name="PEKERJAAN_CAT_3">#REF!</definedName>
    <definedName name="PEKERJAAN_CCTV__SOUND_SYSTEM____MATV" localSheetId="9">#REF!</definedName>
    <definedName name="PEKERJAAN_CCTV__SOUND_SYSTEM____MATV" localSheetId="12">#REF!</definedName>
    <definedName name="PEKERJAAN_CCTV__SOUND_SYSTEM____MATV" localSheetId="14">#REF!</definedName>
    <definedName name="PEKERJAAN_CCTV__SOUND_SYSTEM____MATV" localSheetId="11">#REF!</definedName>
    <definedName name="PEKERJAAN_CCTV__SOUND_SYSTEM____MATV" localSheetId="10">#REF!</definedName>
    <definedName name="PEKERJAAN_CCTV__SOUND_SYSTEM____MATV" localSheetId="7">#REF!</definedName>
    <definedName name="PEKERJAAN_CCTV__SOUND_SYSTEM____MATV" localSheetId="8">#REF!</definedName>
    <definedName name="PEKERJAAN_CCTV__SOUND_SYSTEM____MATV" localSheetId="13">#REF!</definedName>
    <definedName name="PEKERJAAN_CCTV__SOUND_SYSTEM____MATV">#REF!</definedName>
    <definedName name="PEKERJAAN_CCTV__SOUND_SYSTEM____MATV_2" localSheetId="9">#REF!</definedName>
    <definedName name="PEKERJAAN_CCTV__SOUND_SYSTEM____MATV_2" localSheetId="12">#REF!</definedName>
    <definedName name="PEKERJAAN_CCTV__SOUND_SYSTEM____MATV_2" localSheetId="13">#REF!</definedName>
    <definedName name="PEKERJAAN_CCTV__SOUND_SYSTEM____MATV_2">#REF!</definedName>
    <definedName name="PEKERJAAN_CCTV__SOUND_SYSTEM____MATV_3" localSheetId="9">#REF!</definedName>
    <definedName name="PEKERJAAN_CCTV__SOUND_SYSTEM____MATV_3" localSheetId="12">#REF!</definedName>
    <definedName name="PEKERJAAN_CCTV__SOUND_SYSTEM____MATV_3" localSheetId="13">#REF!</definedName>
    <definedName name="PEKERJAAN_CCTV__SOUND_SYSTEM____MATV_3">#REF!</definedName>
    <definedName name="PEKERJAAN_DINDING_DAN_FINISHING_DINDING" localSheetId="9">#REF!</definedName>
    <definedName name="PEKERJAAN_DINDING_DAN_FINISHING_DINDING" localSheetId="12">#REF!</definedName>
    <definedName name="PEKERJAAN_DINDING_DAN_FINISHING_DINDING" localSheetId="14">#REF!</definedName>
    <definedName name="PEKERJAAN_DINDING_DAN_FINISHING_DINDING" localSheetId="11">#REF!</definedName>
    <definedName name="PEKERJAAN_DINDING_DAN_FINISHING_DINDING" localSheetId="10">#REF!</definedName>
    <definedName name="PEKERJAAN_DINDING_DAN_FINISHING_DINDING" localSheetId="7">#REF!</definedName>
    <definedName name="PEKERJAAN_DINDING_DAN_FINISHING_DINDING" localSheetId="8">#REF!</definedName>
    <definedName name="PEKERJAAN_DINDING_DAN_FINISHING_DINDING" localSheetId="13">#REF!</definedName>
    <definedName name="PEKERJAAN_DINDING_DAN_FINISHING_DINDING">#REF!</definedName>
    <definedName name="PEKERJAAN_DINDING_DAN_FINISHING_DINDING_2" localSheetId="9">#REF!</definedName>
    <definedName name="PEKERJAAN_DINDING_DAN_FINISHING_DINDING_2" localSheetId="12">#REF!</definedName>
    <definedName name="PEKERJAAN_DINDING_DAN_FINISHING_DINDING_2" localSheetId="13">#REF!</definedName>
    <definedName name="PEKERJAAN_DINDING_DAN_FINISHING_DINDING_2">#REF!</definedName>
    <definedName name="PEKERJAAN_DINDING_DAN_FINISHING_DINDING_3" localSheetId="9">#REF!</definedName>
    <definedName name="PEKERJAAN_DINDING_DAN_FINISHING_DINDING_3" localSheetId="12">#REF!</definedName>
    <definedName name="PEKERJAAN_DINDING_DAN_FINISHING_DINDING_3" localSheetId="13">#REF!</definedName>
    <definedName name="PEKERJAAN_DINDING_DAN_FINISHING_DINDING_3">#REF!</definedName>
    <definedName name="PEKERJAAN_FINISHING_LANTAI" localSheetId="9">#REF!</definedName>
    <definedName name="PEKERJAAN_FINISHING_LANTAI" localSheetId="12">#REF!</definedName>
    <definedName name="PEKERJAAN_FINISHING_LANTAI" localSheetId="14">#REF!</definedName>
    <definedName name="PEKERJAAN_FINISHING_LANTAI" localSheetId="11">#REF!</definedName>
    <definedName name="PEKERJAAN_FINISHING_LANTAI" localSheetId="10">#REF!</definedName>
    <definedName name="PEKERJAAN_FINISHING_LANTAI" localSheetId="7">#REF!</definedName>
    <definedName name="PEKERJAAN_FINISHING_LANTAI" localSheetId="8">#REF!</definedName>
    <definedName name="PEKERJAAN_FINISHING_LANTAI" localSheetId="13">#REF!</definedName>
    <definedName name="PEKERJAAN_FINISHING_LANTAI">#REF!</definedName>
    <definedName name="PEKERJAAN_FINISHING_LANTAI_2" localSheetId="9">#REF!</definedName>
    <definedName name="PEKERJAAN_FINISHING_LANTAI_2" localSheetId="12">#REF!</definedName>
    <definedName name="PEKERJAAN_FINISHING_LANTAI_2" localSheetId="13">#REF!</definedName>
    <definedName name="PEKERJAAN_FINISHING_LANTAI_2">#REF!</definedName>
    <definedName name="PEKERJAAN_FINISHING_LANTAI_3" localSheetId="9">#REF!</definedName>
    <definedName name="PEKERJAAN_FINISHING_LANTAI_3" localSheetId="12">#REF!</definedName>
    <definedName name="PEKERJAAN_FINISHING_LANTAI_3" localSheetId="13">#REF!</definedName>
    <definedName name="PEKERJAAN_FINISHING_LANTAI_3">#REF!</definedName>
    <definedName name="PEKERJAAN_GONDOLA" localSheetId="9">#REF!</definedName>
    <definedName name="PEKERJAAN_GONDOLA" localSheetId="12">#REF!</definedName>
    <definedName name="PEKERJAAN_GONDOLA" localSheetId="14">#REF!</definedName>
    <definedName name="PEKERJAAN_GONDOLA" localSheetId="11">#REF!</definedName>
    <definedName name="PEKERJAAN_GONDOLA" localSheetId="10">#REF!</definedName>
    <definedName name="PEKERJAAN_GONDOLA" localSheetId="7">#REF!</definedName>
    <definedName name="PEKERJAAN_GONDOLA" localSheetId="8">#REF!</definedName>
    <definedName name="PEKERJAAN_GONDOLA" localSheetId="13">#REF!</definedName>
    <definedName name="PEKERJAAN_GONDOLA">#REF!</definedName>
    <definedName name="PEKERJAAN_GONDOLA_2" localSheetId="9">#REF!</definedName>
    <definedName name="PEKERJAAN_GONDOLA_2" localSheetId="12">#REF!</definedName>
    <definedName name="PEKERJAAN_GONDOLA_2" localSheetId="13">#REF!</definedName>
    <definedName name="PEKERJAAN_GONDOLA_2">#REF!</definedName>
    <definedName name="PEKERJAAN_GONDOLA_3" localSheetId="9">#REF!</definedName>
    <definedName name="PEKERJAAN_GONDOLA_3" localSheetId="12">#REF!</definedName>
    <definedName name="PEKERJAAN_GONDOLA_3" localSheetId="13">#REF!</definedName>
    <definedName name="PEKERJAAN_GONDOLA_3">#REF!</definedName>
    <definedName name="PEKERJAAN_LIFT_ex_KOREA" localSheetId="9">#REF!</definedName>
    <definedName name="PEKERJAAN_LIFT_ex_KOREA" localSheetId="12">#REF!</definedName>
    <definedName name="PEKERJAAN_LIFT_ex_KOREA" localSheetId="14">#REF!</definedName>
    <definedName name="PEKERJAAN_LIFT_ex_KOREA" localSheetId="11">#REF!</definedName>
    <definedName name="PEKERJAAN_LIFT_ex_KOREA" localSheetId="10">#REF!</definedName>
    <definedName name="PEKERJAAN_LIFT_ex_KOREA" localSheetId="7">#REF!</definedName>
    <definedName name="PEKERJAAN_LIFT_ex_KOREA" localSheetId="8">#REF!</definedName>
    <definedName name="PEKERJAAN_LIFT_ex_KOREA" localSheetId="13">#REF!</definedName>
    <definedName name="PEKERJAAN_LIFT_ex_KOREA">#REF!</definedName>
    <definedName name="PEKERJAAN_LIFT_ex_KOREA_2" localSheetId="9">#REF!</definedName>
    <definedName name="PEKERJAAN_LIFT_ex_KOREA_2" localSheetId="12">#REF!</definedName>
    <definedName name="PEKERJAAN_LIFT_ex_KOREA_2" localSheetId="13">#REF!</definedName>
    <definedName name="PEKERJAAN_LIFT_ex_KOREA_2">#REF!</definedName>
    <definedName name="PEKERJAAN_LIFT_ex_KOREA_3" localSheetId="9">#REF!</definedName>
    <definedName name="PEKERJAAN_LIFT_ex_KOREA_3" localSheetId="12">#REF!</definedName>
    <definedName name="PEKERJAAN_LIFT_ex_KOREA_3" localSheetId="13">#REF!</definedName>
    <definedName name="PEKERJAAN_LIFT_ex_KOREA_3">#REF!</definedName>
    <definedName name="PEKERJAAN_LISTRIK___GENSET" localSheetId="9">#REF!</definedName>
    <definedName name="PEKERJAAN_LISTRIK___GENSET" localSheetId="12">#REF!</definedName>
    <definedName name="PEKERJAAN_LISTRIK___GENSET" localSheetId="14">#REF!</definedName>
    <definedName name="PEKERJAAN_LISTRIK___GENSET" localSheetId="11">#REF!</definedName>
    <definedName name="PEKERJAAN_LISTRIK___GENSET" localSheetId="10">#REF!</definedName>
    <definedName name="PEKERJAAN_LISTRIK___GENSET" localSheetId="7">#REF!</definedName>
    <definedName name="PEKERJAAN_LISTRIK___GENSET" localSheetId="8">#REF!</definedName>
    <definedName name="PEKERJAAN_LISTRIK___GENSET" localSheetId="13">#REF!</definedName>
    <definedName name="PEKERJAAN_LISTRIK___GENSET">#REF!</definedName>
    <definedName name="PEKERJAAN_LISTRIK___GENSET_2" localSheetId="9">#REF!</definedName>
    <definedName name="PEKERJAAN_LISTRIK___GENSET_2" localSheetId="12">#REF!</definedName>
    <definedName name="PEKERJAAN_LISTRIK___GENSET_2" localSheetId="13">#REF!</definedName>
    <definedName name="PEKERJAAN_LISTRIK___GENSET_2">#REF!</definedName>
    <definedName name="PEKERJAAN_LISTRIK___GENSET_3" localSheetId="9">#REF!</definedName>
    <definedName name="PEKERJAAN_LISTRIK___GENSET_3" localSheetId="12">#REF!</definedName>
    <definedName name="PEKERJAAN_LISTRIK___GENSET_3" localSheetId="13">#REF!</definedName>
    <definedName name="PEKERJAAN_LISTRIK___GENSET_3">#REF!</definedName>
    <definedName name="PEKERJAAN_LUAR" localSheetId="9">#REF!</definedName>
    <definedName name="PEKERJAAN_LUAR" localSheetId="12">#REF!</definedName>
    <definedName name="PEKERJAAN_LUAR" localSheetId="14">#REF!</definedName>
    <definedName name="PEKERJAAN_LUAR" localSheetId="11">#REF!</definedName>
    <definedName name="PEKERJAAN_LUAR" localSheetId="10">#REF!</definedName>
    <definedName name="PEKERJAAN_LUAR" localSheetId="7">#REF!</definedName>
    <definedName name="PEKERJAAN_LUAR" localSheetId="8">#REF!</definedName>
    <definedName name="PEKERJAAN_LUAR" localSheetId="13">#REF!</definedName>
    <definedName name="PEKERJAAN_LUAR">#REF!</definedName>
    <definedName name="PEKERJAAN_LUAR_2" localSheetId="9">#REF!</definedName>
    <definedName name="PEKERJAAN_LUAR_2" localSheetId="12">#REF!</definedName>
    <definedName name="PEKERJAAN_LUAR_2" localSheetId="13">#REF!</definedName>
    <definedName name="PEKERJAAN_LUAR_2">#REF!</definedName>
    <definedName name="PEKERJAAN_LUAR_3" localSheetId="9">#REF!</definedName>
    <definedName name="PEKERJAAN_LUAR_3" localSheetId="12">#REF!</definedName>
    <definedName name="PEKERJAAN_LUAR_3" localSheetId="13">#REF!</definedName>
    <definedName name="PEKERJAAN_LUAR_3">#REF!</definedName>
    <definedName name="PEKERJAAN_PLAFOND" localSheetId="9">#REF!</definedName>
    <definedName name="PEKERJAAN_PLAFOND" localSheetId="12">#REF!</definedName>
    <definedName name="PEKERJAAN_PLAFOND" localSheetId="14">#REF!</definedName>
    <definedName name="PEKERJAAN_PLAFOND" localSheetId="11">#REF!</definedName>
    <definedName name="PEKERJAAN_PLAFOND" localSheetId="10">#REF!</definedName>
    <definedName name="PEKERJAAN_PLAFOND" localSheetId="7">#REF!</definedName>
    <definedName name="PEKERJAAN_PLAFOND" localSheetId="8">#REF!</definedName>
    <definedName name="PEKERJAAN_PLAFOND" localSheetId="13">#REF!</definedName>
    <definedName name="PEKERJAAN_PLAFOND">#REF!</definedName>
    <definedName name="PEKERJAAN_PLAFOND_2" localSheetId="9">#REF!</definedName>
    <definedName name="PEKERJAAN_PLAFOND_2" localSheetId="12">#REF!</definedName>
    <definedName name="PEKERJAAN_PLAFOND_2" localSheetId="13">#REF!</definedName>
    <definedName name="PEKERJAAN_PLAFOND_2">#REF!</definedName>
    <definedName name="PEKERJAAN_PLAFOND_3" localSheetId="9">#REF!</definedName>
    <definedName name="PEKERJAAN_PLAFOND_3" localSheetId="12">#REF!</definedName>
    <definedName name="PEKERJAAN_PLAFOND_3" localSheetId="13">#REF!</definedName>
    <definedName name="PEKERJAAN_PLAFOND_3">#REF!</definedName>
    <definedName name="PEKERJAAN_PLUMBING___SANITARY" localSheetId="9">#REF!</definedName>
    <definedName name="PEKERJAAN_PLUMBING___SANITARY" localSheetId="12">#REF!</definedName>
    <definedName name="PEKERJAAN_PLUMBING___SANITARY" localSheetId="14">#REF!</definedName>
    <definedName name="PEKERJAAN_PLUMBING___SANITARY" localSheetId="11">#REF!</definedName>
    <definedName name="PEKERJAAN_PLUMBING___SANITARY" localSheetId="10">#REF!</definedName>
    <definedName name="PEKERJAAN_PLUMBING___SANITARY" localSheetId="7">#REF!</definedName>
    <definedName name="PEKERJAAN_PLUMBING___SANITARY" localSheetId="8">#REF!</definedName>
    <definedName name="PEKERJAAN_PLUMBING___SANITARY" localSheetId="13">#REF!</definedName>
    <definedName name="PEKERJAAN_PLUMBING___SANITARY">#REF!</definedName>
    <definedName name="PEKERJAAN_PLUMBING___SANITARY_2" localSheetId="9">#REF!</definedName>
    <definedName name="PEKERJAAN_PLUMBING___SANITARY_2" localSheetId="12">#REF!</definedName>
    <definedName name="PEKERJAAN_PLUMBING___SANITARY_2" localSheetId="13">#REF!</definedName>
    <definedName name="PEKERJAAN_PLUMBING___SANITARY_2">#REF!</definedName>
    <definedName name="PEKERJAAN_PLUMBING___SANITARY_3" localSheetId="9">#REF!</definedName>
    <definedName name="PEKERJAAN_PLUMBING___SANITARY_3" localSheetId="12">#REF!</definedName>
    <definedName name="PEKERJAAN_PLUMBING___SANITARY_3" localSheetId="13">#REF!</definedName>
    <definedName name="PEKERJAAN_PLUMBING___SANITARY_3">#REF!</definedName>
    <definedName name="PEKERJAAN_PONDASI" localSheetId="9">#REF!</definedName>
    <definedName name="PEKERJAAN_PONDASI" localSheetId="12">#REF!</definedName>
    <definedName name="PEKERJAAN_PONDASI" localSheetId="14">#REF!</definedName>
    <definedName name="PEKERJAAN_PONDASI" localSheetId="11">#REF!</definedName>
    <definedName name="PEKERJAAN_PONDASI" localSheetId="10">#REF!</definedName>
    <definedName name="PEKERJAAN_PONDASI" localSheetId="7">#REF!</definedName>
    <definedName name="PEKERJAAN_PONDASI" localSheetId="8">#REF!</definedName>
    <definedName name="PEKERJAAN_PONDASI" localSheetId="13">#REF!</definedName>
    <definedName name="PEKERJAAN_PONDASI">#REF!</definedName>
    <definedName name="PEKERJAAN_RAILING_DAN_LAIN___LAIN" localSheetId="9">#REF!</definedName>
    <definedName name="PEKERJAAN_RAILING_DAN_LAIN___LAIN" localSheetId="12">#REF!</definedName>
    <definedName name="PEKERJAAN_RAILING_DAN_LAIN___LAIN" localSheetId="14">#REF!</definedName>
    <definedName name="PEKERJAAN_RAILING_DAN_LAIN___LAIN" localSheetId="11">#REF!</definedName>
    <definedName name="PEKERJAAN_RAILING_DAN_LAIN___LAIN" localSheetId="10">#REF!</definedName>
    <definedName name="PEKERJAAN_RAILING_DAN_LAIN___LAIN" localSheetId="7">#REF!</definedName>
    <definedName name="PEKERJAAN_RAILING_DAN_LAIN___LAIN" localSheetId="8">#REF!</definedName>
    <definedName name="PEKERJAAN_RAILING_DAN_LAIN___LAIN" localSheetId="13">#REF!</definedName>
    <definedName name="PEKERJAAN_RAILING_DAN_LAIN___LAIN">#REF!</definedName>
    <definedName name="PEKERJAAN_RAILING_DAN_LAIN___LAIN_2" localSheetId="9">#REF!</definedName>
    <definedName name="PEKERJAAN_RAILING_DAN_LAIN___LAIN_2" localSheetId="12">#REF!</definedName>
    <definedName name="PEKERJAAN_RAILING_DAN_LAIN___LAIN_2" localSheetId="13">#REF!</definedName>
    <definedName name="PEKERJAAN_RAILING_DAN_LAIN___LAIN_2">#REF!</definedName>
    <definedName name="PEKERJAAN_RAILING_DAN_LAIN___LAIN_3" localSheetId="9">#REF!</definedName>
    <definedName name="PEKERJAAN_RAILING_DAN_LAIN___LAIN_3" localSheetId="12">#REF!</definedName>
    <definedName name="PEKERJAAN_RAILING_DAN_LAIN___LAIN_3" localSheetId="13">#REF!</definedName>
    <definedName name="PEKERJAAN_RAILING_DAN_LAIN___LAIN_3">#REF!</definedName>
    <definedName name="PEKERJAAN_SPRINKLER___FIRE_FIGHTING" localSheetId="9">#REF!</definedName>
    <definedName name="PEKERJAAN_SPRINKLER___FIRE_FIGHTING" localSheetId="12">#REF!</definedName>
    <definedName name="PEKERJAAN_SPRINKLER___FIRE_FIGHTING" localSheetId="14">#REF!</definedName>
    <definedName name="PEKERJAAN_SPRINKLER___FIRE_FIGHTING" localSheetId="11">#REF!</definedName>
    <definedName name="PEKERJAAN_SPRINKLER___FIRE_FIGHTING" localSheetId="10">#REF!</definedName>
    <definedName name="PEKERJAAN_SPRINKLER___FIRE_FIGHTING" localSheetId="7">#REF!</definedName>
    <definedName name="PEKERJAAN_SPRINKLER___FIRE_FIGHTING" localSheetId="8">#REF!</definedName>
    <definedName name="PEKERJAAN_SPRINKLER___FIRE_FIGHTING" localSheetId="13">#REF!</definedName>
    <definedName name="PEKERJAAN_SPRINKLER___FIRE_FIGHTING">#REF!</definedName>
    <definedName name="PEKERJAAN_SPRINKLER___FIRE_FIGHTING_2" localSheetId="9">#REF!</definedName>
    <definedName name="PEKERJAAN_SPRINKLER___FIRE_FIGHTING_2" localSheetId="12">#REF!</definedName>
    <definedName name="PEKERJAAN_SPRINKLER___FIRE_FIGHTING_2" localSheetId="13">#REF!</definedName>
    <definedName name="PEKERJAAN_SPRINKLER___FIRE_FIGHTING_2">#REF!</definedName>
    <definedName name="PEKERJAAN_SPRINKLER___FIRE_FIGHTING_3" localSheetId="9">#REF!</definedName>
    <definedName name="PEKERJAAN_SPRINKLER___FIRE_FIGHTING_3" localSheetId="12">#REF!</definedName>
    <definedName name="PEKERJAAN_SPRINKLER___FIRE_FIGHTING_3" localSheetId="13">#REF!</definedName>
    <definedName name="PEKERJAAN_SPRINKLER___FIRE_FIGHTING_3">#REF!</definedName>
    <definedName name="PEKERJAAN_STRUKTUR_ATAS_DAN_ATAP" localSheetId="9">#REF!</definedName>
    <definedName name="PEKERJAAN_STRUKTUR_ATAS_DAN_ATAP" localSheetId="12">#REF!</definedName>
    <definedName name="PEKERJAAN_STRUKTUR_ATAS_DAN_ATAP" localSheetId="14">#REF!</definedName>
    <definedName name="PEKERJAAN_STRUKTUR_ATAS_DAN_ATAP" localSheetId="11">#REF!</definedName>
    <definedName name="PEKERJAAN_STRUKTUR_ATAS_DAN_ATAP" localSheetId="10">#REF!</definedName>
    <definedName name="PEKERJAAN_STRUKTUR_ATAS_DAN_ATAP" localSheetId="7">#REF!</definedName>
    <definedName name="PEKERJAAN_STRUKTUR_ATAS_DAN_ATAP" localSheetId="8">#REF!</definedName>
    <definedName name="PEKERJAAN_STRUKTUR_ATAS_DAN_ATAP" localSheetId="13">#REF!</definedName>
    <definedName name="PEKERJAAN_STRUKTUR_ATAS_DAN_ATAP">#REF!</definedName>
    <definedName name="PEKERJAAN_STRUKTUR_ATAS_DAN_ATAP_2" localSheetId="9">#REF!</definedName>
    <definedName name="PEKERJAAN_STRUKTUR_ATAS_DAN_ATAP_2" localSheetId="12">#REF!</definedName>
    <definedName name="PEKERJAAN_STRUKTUR_ATAS_DAN_ATAP_2" localSheetId="13">#REF!</definedName>
    <definedName name="PEKERJAAN_STRUKTUR_ATAS_DAN_ATAP_2">#REF!</definedName>
    <definedName name="PEKERJAAN_STRUKTUR_ATAS_DAN_ATAP_3" localSheetId="9">#REF!</definedName>
    <definedName name="PEKERJAAN_STRUKTUR_ATAS_DAN_ATAP_3" localSheetId="12">#REF!</definedName>
    <definedName name="PEKERJAAN_STRUKTUR_ATAS_DAN_ATAP_3" localSheetId="13">#REF!</definedName>
    <definedName name="PEKERJAAN_STRUKTUR_ATAS_DAN_ATAP_3">#REF!</definedName>
    <definedName name="PEKERJAAN_SUB_STRUKTUR" localSheetId="9">#REF!</definedName>
    <definedName name="PEKERJAAN_SUB_STRUKTUR" localSheetId="12">#REF!</definedName>
    <definedName name="PEKERJAAN_SUB_STRUKTUR" localSheetId="14">#REF!</definedName>
    <definedName name="PEKERJAAN_SUB_STRUKTUR" localSheetId="11">#REF!</definedName>
    <definedName name="PEKERJAAN_SUB_STRUKTUR" localSheetId="10">#REF!</definedName>
    <definedName name="PEKERJAAN_SUB_STRUKTUR" localSheetId="7">#REF!</definedName>
    <definedName name="PEKERJAAN_SUB_STRUKTUR" localSheetId="8">#REF!</definedName>
    <definedName name="PEKERJAAN_SUB_STRUKTUR" localSheetId="13">#REF!</definedName>
    <definedName name="PEKERJAAN_SUB_STRUKTUR">#REF!</definedName>
    <definedName name="PEKERJAAN_TANAH" localSheetId="9">#REF!</definedName>
    <definedName name="PEKERJAAN_TANAH" localSheetId="12">#REF!</definedName>
    <definedName name="PEKERJAAN_TANAH" localSheetId="14">#REF!</definedName>
    <definedName name="PEKERJAAN_TANAH" localSheetId="11">#REF!</definedName>
    <definedName name="PEKERJAAN_TANAH" localSheetId="10">#REF!</definedName>
    <definedName name="PEKERJAAN_TANAH" localSheetId="7">#REF!</definedName>
    <definedName name="PEKERJAAN_TANAH" localSheetId="8">#REF!</definedName>
    <definedName name="PEKERJAAN_TANAH" localSheetId="13">#REF!</definedName>
    <definedName name="PEKERJAAN_TANAH">#REF!</definedName>
    <definedName name="PEKERJAAN_TELEPON" localSheetId="9">#REF!</definedName>
    <definedName name="PEKERJAAN_TELEPON" localSheetId="12">#REF!</definedName>
    <definedName name="PEKERJAAN_TELEPON" localSheetId="14">#REF!</definedName>
    <definedName name="PEKERJAAN_TELEPON" localSheetId="11">#REF!</definedName>
    <definedName name="PEKERJAAN_TELEPON" localSheetId="10">#REF!</definedName>
    <definedName name="PEKERJAAN_TELEPON" localSheetId="7">#REF!</definedName>
    <definedName name="PEKERJAAN_TELEPON" localSheetId="8">#REF!</definedName>
    <definedName name="PEKERJAAN_TELEPON" localSheetId="13">#REF!</definedName>
    <definedName name="PEKERJAAN_TELEPON">#REF!</definedName>
    <definedName name="PEKERJAAN_TELEPON_2" localSheetId="9">#REF!</definedName>
    <definedName name="PEKERJAAN_TELEPON_2" localSheetId="12">#REF!</definedName>
    <definedName name="PEKERJAAN_TELEPON_2" localSheetId="13">#REF!</definedName>
    <definedName name="PEKERJAAN_TELEPON_2">#REF!</definedName>
    <definedName name="PEKERJAAN_TELEPON_3" localSheetId="9">#REF!</definedName>
    <definedName name="PEKERJAAN_TELEPON_3" localSheetId="12">#REF!</definedName>
    <definedName name="PEKERJAAN_TELEPON_3" localSheetId="13">#REF!</definedName>
    <definedName name="PEKERJAAN_TELEPON_3">#REF!</definedName>
    <definedName name="pekerjaan2" localSheetId="9">#REF!</definedName>
    <definedName name="pekerjaan2" localSheetId="12">#REF!</definedName>
    <definedName name="pekerjaan2" localSheetId="13">#REF!</definedName>
    <definedName name="pekerjaan2">#REF!</definedName>
    <definedName name="pekerjaancm">#REF!</definedName>
    <definedName name="pekerjaanct">#REF!</definedName>
    <definedName name="peksetengah">#REF!</definedName>
    <definedName name="pel.">#REF!</definedName>
    <definedName name="pelak">#REF!</definedName>
    <definedName name="pelaksana">#REF!</definedName>
    <definedName name="Pelamir">#REF!</definedName>
    <definedName name="pelat" localSheetId="9">#REF!</definedName>
    <definedName name="pelat" localSheetId="12">#REF!</definedName>
    <definedName name="pelat" localSheetId="13">#REF!</definedName>
    <definedName name="pelat">#REF!</definedName>
    <definedName name="PELIHARA">#REF!</definedName>
    <definedName name="PELINTASAN">#REF!</definedName>
    <definedName name="pelitur3x">#REF!</definedName>
    <definedName name="pelumas">#REF!</definedName>
    <definedName name="PEM">#REF!</definedName>
    <definedName name="pemadam">#REF!</definedName>
    <definedName name="PEMADATAN">#REF!</definedName>
    <definedName name="Pemakaian_Bensin">#REF!</definedName>
    <definedName name="Pemakaian_Olie">#REF!</definedName>
    <definedName name="Pemakaian_Solar">#REF!</definedName>
    <definedName name="pemb.sop" localSheetId="9">#REF!</definedName>
    <definedName name="pemb.sop" localSheetId="12">#REF!</definedName>
    <definedName name="pemb.sop" localSheetId="13">#REF!</definedName>
    <definedName name="pemb.sop">#REF!</definedName>
    <definedName name="PEMBANTU_OPERATOR___MEKANIK" localSheetId="9">#REF!</definedName>
    <definedName name="PEMBANTU_OPERATOR___MEKANIK" localSheetId="12">#REF!</definedName>
    <definedName name="PEMBANTU_OPERATOR___MEKANIK" localSheetId="13">#REF!</definedName>
    <definedName name="PEMBANTU_OPERATOR___MEKANIK">#REF!</definedName>
    <definedName name="pembantumekanik">#REF!</definedName>
    <definedName name="pembantuoperator">#REF!</definedName>
    <definedName name="pembantusopir">#REF!</definedName>
    <definedName name="pembantutkbatu">#REF!</definedName>
    <definedName name="pembersihan">#REF!</definedName>
    <definedName name="pembersihanlapangan">#REF!</definedName>
    <definedName name="Pembesian" localSheetId="9">#REF!</definedName>
    <definedName name="Pembesian" localSheetId="12">#REF!</definedName>
    <definedName name="Pembesian" localSheetId="13">#REF!</definedName>
    <definedName name="Pembesian">#REF!</definedName>
    <definedName name="pembesian_6">#REF!</definedName>
    <definedName name="pembesian2">#REF!</definedName>
    <definedName name="Pembongkaran">#REF!</definedName>
    <definedName name="pembongkaran100">#REF!</definedName>
    <definedName name="pembongkaran150">#REF!</definedName>
    <definedName name="pembongkaran200">#REF!</definedName>
    <definedName name="pembongkaran250">#REF!</definedName>
    <definedName name="pembongkaran300">#REF!</definedName>
    <definedName name="pembongkaran50">#REF!</definedName>
    <definedName name="pembongkaran75">#REF!</definedName>
    <definedName name="pemboperator" localSheetId="9">#REF!</definedName>
    <definedName name="pemboperator" localSheetId="12">#REF!</definedName>
    <definedName name="pemboperator" localSheetId="13">#REF!</definedName>
    <definedName name="pemboperator">#REF!</definedName>
    <definedName name="pembsian" localSheetId="9">#REF!</definedName>
    <definedName name="pembsian" localSheetId="12">#REF!</definedName>
    <definedName name="pembsian" localSheetId="13">#REF!</definedName>
    <definedName name="pembsian">#REF!</definedName>
    <definedName name="pembsopir" localSheetId="9">#REF!</definedName>
    <definedName name="pembsopir" localSheetId="12">#REF!</definedName>
    <definedName name="pembsopir" localSheetId="13">#REF!</definedName>
    <definedName name="pembsopir">#REF!</definedName>
    <definedName name="pembuat">#REF!</definedName>
    <definedName name="Pembulatan">#REF!</definedName>
    <definedName name="Pembulatan_US">#REF!</definedName>
    <definedName name="peme_rutin">#REF!</definedName>
    <definedName name="pemel">#REF!</definedName>
    <definedName name="pemisah" localSheetId="9">#REF!</definedName>
    <definedName name="pemisah" localSheetId="12">#REF!</definedName>
    <definedName name="pemisah" localSheetId="13">#REF!</definedName>
    <definedName name="pemisah">#REF!</definedName>
    <definedName name="pen_exppn">#REF!</definedName>
    <definedName name="penawar" localSheetId="9">#REF!</definedName>
    <definedName name="penawar" localSheetId="12">#REF!</definedName>
    <definedName name="penawar" localSheetId="14">#REF!</definedName>
    <definedName name="penawar" localSheetId="11">#REF!</definedName>
    <definedName name="penawar" localSheetId="10">#REF!</definedName>
    <definedName name="penawar" localSheetId="7">#REF!</definedName>
    <definedName name="penawar" localSheetId="8">#REF!</definedName>
    <definedName name="penawar" localSheetId="13">#REF!</definedName>
    <definedName name="penawar">#REF!</definedName>
    <definedName name="PENAWARAN">#REF!</definedName>
    <definedName name="PEND">#REF!</definedName>
    <definedName name="peng">#REF!</definedName>
    <definedName name="PENGADAAN">#REF!</definedName>
    <definedName name="pengakukuda2">#REF!</definedName>
    <definedName name="pengalaman" localSheetId="9" hidden="1">#REF!</definedName>
    <definedName name="pengalaman" localSheetId="12" hidden="1">#REF!</definedName>
    <definedName name="pengalaman" localSheetId="13" hidden="1">#REF!</definedName>
    <definedName name="pengalaman" localSheetId="15" hidden="1">#REF!</definedName>
    <definedName name="pengalaman" hidden="1">#REF!</definedName>
    <definedName name="pengaruh_DH" localSheetId="9">#REF!</definedName>
    <definedName name="pengaruh_DH" localSheetId="12">#REF!</definedName>
    <definedName name="pengaruh_DH" localSheetId="13">#REF!</definedName>
    <definedName name="pengaruh_DH">#REF!</definedName>
    <definedName name="PENGARUH_SUD_PARK" localSheetId="9">#REF!</definedName>
    <definedName name="PENGARUH_SUD_PARK" localSheetId="12">#REF!</definedName>
    <definedName name="PENGARUH_SUD_PARK" localSheetId="13">#REF!</definedName>
    <definedName name="PENGARUH_SUD_PARK">#REF!</definedName>
    <definedName name="pengaspalan" localSheetId="9">#REF!</definedName>
    <definedName name="pengaspalan" localSheetId="12">#REF!</definedName>
    <definedName name="pengaspalan" localSheetId="13">#REF!</definedName>
    <definedName name="pengaspalan">#REF!</definedName>
    <definedName name="pengecatan">#REF!</definedName>
    <definedName name="PENGECATAN1" localSheetId="9">#REF!</definedName>
    <definedName name="PENGECATAN1" localSheetId="12">#REF!</definedName>
    <definedName name="PENGECATAN1" localSheetId="13">#REF!</definedName>
    <definedName name="PENGECATAN1">#REF!</definedName>
    <definedName name="pengetesan100">#REF!</definedName>
    <definedName name="pengetesan150">#REF!</definedName>
    <definedName name="pengetesan200">#REF!</definedName>
    <definedName name="pengetesan50">#REF!</definedName>
    <definedName name="pengetesan75">#REF!</definedName>
    <definedName name="pengki">#REF!</definedName>
    <definedName name="penguk2">#REF!</definedName>
    <definedName name="pengukuran">#REF!</definedName>
    <definedName name="PENJAGA_MALAM" localSheetId="9">#REF!</definedName>
    <definedName name="PENJAGA_MALAM" localSheetId="12">#REF!</definedName>
    <definedName name="PENJAGA_MALAM" localSheetId="13">#REF!</definedName>
    <definedName name="PENJAGA_MALAM">#REF!</definedName>
    <definedName name="peno" localSheetId="12" hidden="1">{#N/A,#N/A,FALSE,"REK";#N/A,#N/A,FALSE,"Bq-ARS"}</definedName>
    <definedName name="peno" localSheetId="15" hidden="1">{#N/A,#N/A,FALSE,"REK";#N/A,#N/A,FALSE,"Bq-ARS"}</definedName>
    <definedName name="peno" hidden="1">{#N/A,#N/A,FALSE,"REK";#N/A,#N/A,FALSE,"Bq-ARS"}</definedName>
    <definedName name="pentil20">#REF!</definedName>
    <definedName name="pentin">#REF!</definedName>
    <definedName name="pentin_6">#REF!</definedName>
    <definedName name="pentul" localSheetId="12" hidden="1">{#N/A,#N/A,FALSE,"REK-S-TPL";#N/A,#N/A,FALSE,"REK-TPML";#N/A,#N/A,FALSE,"RAB-TEMPEL"}</definedName>
    <definedName name="pentul" localSheetId="15" hidden="1">{#N/A,#N/A,FALSE,"REK-S-TPL";#N/A,#N/A,FALSE,"REK-TPML";#N/A,#N/A,FALSE,"RAB-TEMPEL"}</definedName>
    <definedName name="pentul" hidden="1">{#N/A,#N/A,FALSE,"REK-S-TPL";#N/A,#N/A,FALSE,"REK-TPML";#N/A,#N/A,FALSE,"RAB-TEMPEL"}</definedName>
    <definedName name="penutupseptic">#REF!</definedName>
    <definedName name="penyangga">#REF!</definedName>
    <definedName name="penybjln" localSheetId="9">#REF!</definedName>
    <definedName name="penybjln" localSheetId="12">#REF!</definedName>
    <definedName name="penybjln" localSheetId="13">#REF!</definedName>
    <definedName name="penybjln">#REF!</definedName>
    <definedName name="penyekata100">#REF!</definedName>
    <definedName name="PENYIAP">#REF!</definedName>
    <definedName name="Penyiapan_BJ" localSheetId="9">#REF!</definedName>
    <definedName name="Penyiapan_BJ" localSheetId="12">#REF!</definedName>
    <definedName name="Penyiapan_BJ" localSheetId="13">#REF!</definedName>
    <definedName name="Penyiapan_BJ">#REF!</definedName>
    <definedName name="PenyiapanBadjal" localSheetId="9">#REF!</definedName>
    <definedName name="PenyiapanBadjal" localSheetId="12">#REF!</definedName>
    <definedName name="PenyiapanBadjal" localSheetId="13">#REF!</definedName>
    <definedName name="PenyiapanBadjal">#REF!</definedName>
    <definedName name="PenyiapanBajal" localSheetId="9">#REF!</definedName>
    <definedName name="PenyiapanBajal" localSheetId="12">#REF!</definedName>
    <definedName name="PenyiapanBajal" localSheetId="13">#REF!</definedName>
    <definedName name="PenyiapanBajal">#REF!</definedName>
    <definedName name="per">#REF!</definedName>
    <definedName name="per1_6">#REF!</definedName>
    <definedName name="perabung">#REF!</definedName>
    <definedName name="peralatan" localSheetId="9">#REF!</definedName>
    <definedName name="peralatan" localSheetId="12">#REF!</definedName>
    <definedName name="peralatan" localSheetId="14">#REF!</definedName>
    <definedName name="peralatan" localSheetId="11">#REF!</definedName>
    <definedName name="peralatan" localSheetId="10">#REF!</definedName>
    <definedName name="peralatan" localSheetId="7">#REF!</definedName>
    <definedName name="peralatan" localSheetId="8">#REF!</definedName>
    <definedName name="peralatan" localSheetId="13">#REF!</definedName>
    <definedName name="PERALATAN">#REF!</definedName>
    <definedName name="PERANCAH">#REF!</definedName>
    <definedName name="PErcB" localSheetId="9">#REF!</definedName>
    <definedName name="PErcB" localSheetId="12">#REF!</definedName>
    <definedName name="PErcB" localSheetId="13">#REF!</definedName>
    <definedName name="PErcB">#REF!</definedName>
    <definedName name="PERCENT" localSheetId="9">#REF!</definedName>
    <definedName name="PERCENT" localSheetId="12">#REF!</definedName>
    <definedName name="PERCENT" localSheetId="13">#REF!</definedName>
    <definedName name="PERCENT">#REF!</definedName>
    <definedName name="perhitungan">#REF!</definedName>
    <definedName name="PERLENGKAPAN1" localSheetId="9">#REF!</definedName>
    <definedName name="PERLENGKAPAN1" localSheetId="12">#REF!</definedName>
    <definedName name="PERLENGKAPAN1" localSheetId="13">#REF!</definedName>
    <definedName name="PERLENGKAPAN1">#REF!</definedName>
    <definedName name="Perletakan_Strip">#REF!</definedName>
    <definedName name="pers">#REF!</definedName>
    <definedName name="persen">#REF!</definedName>
    <definedName name="PERSEN1">#REF!</definedName>
    <definedName name="PERSEN10">#REF!</definedName>
    <definedName name="PERSEN3">#REF!</definedName>
    <definedName name="PERSEN4">#REF!</definedName>
    <definedName name="PERSEN7">#REF!</definedName>
    <definedName name="persengip">#REF!</definedName>
    <definedName name="persenpvc">#REF!</definedName>
    <definedName name="persiapan" hidden="1">#REF!</definedName>
    <definedName name="personpgn">#REF!</definedName>
    <definedName name="perusahaan" localSheetId="9">#REF!</definedName>
    <definedName name="perusahaan" localSheetId="12">#REF!</definedName>
    <definedName name="perusahaan" localSheetId="14">#REF!</definedName>
    <definedName name="perusahaan" localSheetId="11">#REF!</definedName>
    <definedName name="perusahaan" localSheetId="10">#REF!</definedName>
    <definedName name="perusahaan" localSheetId="7">#REF!</definedName>
    <definedName name="perusahaan" localSheetId="8">#REF!</definedName>
    <definedName name="perusahaan" localSheetId="13">#REF!</definedName>
    <definedName name="Perusahaan">#REF!</definedName>
    <definedName name="PETC" localSheetId="9">#REF!</definedName>
    <definedName name="PETC" localSheetId="12">#REF!</definedName>
    <definedName name="PETC" localSheetId="13">#REF!</definedName>
    <definedName name="PETC">#REF!</definedName>
    <definedName name="petenglampu">#REF!</definedName>
    <definedName name="peter">#REF!</definedName>
    <definedName name="peter_6">#REF!</definedName>
    <definedName name="Petir" localSheetId="9">#REF!</definedName>
    <definedName name="Petir" localSheetId="12">#REF!</definedName>
    <definedName name="Petir" localSheetId="13">#REF!</definedName>
    <definedName name="Petir">#REF!</definedName>
    <definedName name="pf" localSheetId="9">#REF!</definedName>
    <definedName name="pf" localSheetId="12">#REF!</definedName>
    <definedName name="pf" localSheetId="13">#REF!</definedName>
    <definedName name="pf">#REF!</definedName>
    <definedName name="PF_S" localSheetId="9">#REF!</definedName>
    <definedName name="PF_S" localSheetId="12">#REF!</definedName>
    <definedName name="PF_S" localSheetId="13">#REF!</definedName>
    <definedName name="PF_S">#REF!</definedName>
    <definedName name="PFMAT">#REF!</definedName>
    <definedName name="PFRP" localSheetId="9">#REF!</definedName>
    <definedName name="PFRP" localSheetId="12">#REF!</definedName>
    <definedName name="PFRP" localSheetId="13">#REF!</definedName>
    <definedName name="PFRP">#REF!</definedName>
    <definedName name="PFUPAH">#REF!</definedName>
    <definedName name="PFUS" localSheetId="9">#REF!</definedName>
    <definedName name="PFUS" localSheetId="12">#REF!</definedName>
    <definedName name="PFUS" localSheetId="13">#REF!</definedName>
    <definedName name="PFUS">#REF!</definedName>
    <definedName name="pg">#REF!</definedName>
    <definedName name="PG.1" localSheetId="9">#REF!</definedName>
    <definedName name="PG.1" localSheetId="12">#REF!</definedName>
    <definedName name="PG.1" localSheetId="13">#REF!</definedName>
    <definedName name="PG.1">#REF!</definedName>
    <definedName name="PG.2" localSheetId="9">#REF!</definedName>
    <definedName name="PG.2" localSheetId="12">#REF!</definedName>
    <definedName name="PG.2" localSheetId="13">#REF!</definedName>
    <definedName name="PG.2">#REF!</definedName>
    <definedName name="pg_9">#REF!</definedName>
    <definedName name="pg_9_6">#REF!</definedName>
    <definedName name="pg_9wp">#REF!</definedName>
    <definedName name="pg_9wp_6">#REF!</definedName>
    <definedName name="PGaliB" localSheetId="9">#REF!</definedName>
    <definedName name="PGaliB" localSheetId="12">#REF!</definedName>
    <definedName name="PGaliB" localSheetId="13">#REF!</definedName>
    <definedName name="PGaliB">#REF!</definedName>
    <definedName name="PGaliD" localSheetId="9">#REF!</definedName>
    <definedName name="PGaliD" localSheetId="12">#REF!</definedName>
    <definedName name="PGaliD" localSheetId="13">#REF!</definedName>
    <definedName name="PGaliD">#REF!</definedName>
    <definedName name="pgc" localSheetId="9">#REF!</definedName>
    <definedName name="pgc" localSheetId="12">#REF!</definedName>
    <definedName name="pgc" localSheetId="14">#REF!</definedName>
    <definedName name="pgc" localSheetId="11">#REF!</definedName>
    <definedName name="pgc" localSheetId="10">#REF!</definedName>
    <definedName name="pgc" localSheetId="7">#REF!</definedName>
    <definedName name="pgc" localSheetId="8">#REF!</definedName>
    <definedName name="pgc" localSheetId="13">#REF!</definedName>
    <definedName name="pgc">#REF!</definedName>
    <definedName name="Pgravel" localSheetId="9">#REF!</definedName>
    <definedName name="Pgravel" localSheetId="12">#REF!</definedName>
    <definedName name="Pgravel" localSheetId="13">#REF!</definedName>
    <definedName name="Pgravel">#REF!</definedName>
    <definedName name="ph" localSheetId="9">#REF!</definedName>
    <definedName name="ph" localSheetId="12">#REF!</definedName>
    <definedName name="ph" localSheetId="13">#REF!</definedName>
    <definedName name="ph">#REF!</definedName>
    <definedName name="Phil" localSheetId="9">#REF!</definedName>
    <definedName name="Phil" localSheetId="12">#REF!</definedName>
    <definedName name="Phil" localSheetId="13">#REF!</definedName>
    <definedName name="Phil">#REF!</definedName>
    <definedName name="Philip" localSheetId="12" hidden="1">{#N/A,#N/A,FALSE,"REK-S-TPL";#N/A,#N/A,FALSE,"REK-TPML";#N/A,#N/A,FALSE,"RAB-TEMPEL"}</definedName>
    <definedName name="Philip" localSheetId="15" hidden="1">{#N/A,#N/A,FALSE,"REK-S-TPL";#N/A,#N/A,FALSE,"REK-TPML";#N/A,#N/A,FALSE,"RAB-TEMPEL"}</definedName>
    <definedName name="Philip" hidden="1">{#N/A,#N/A,FALSE,"REK-S-TPL";#N/A,#N/A,FALSE,"REK-TPML";#N/A,#N/A,FALSE,"RAB-TEMPEL"}</definedName>
    <definedName name="philips" localSheetId="9">#REF!</definedName>
    <definedName name="philips" localSheetId="12">#REF!</definedName>
    <definedName name="philips" localSheetId="13">#REF!</definedName>
    <definedName name="philips">#REF!</definedName>
    <definedName name="Phone" localSheetId="9">#REF!</definedName>
    <definedName name="Phone" localSheetId="12">#REF!</definedName>
    <definedName name="Phone" localSheetId="13">#REF!</definedName>
    <definedName name="Phone">#REF!</definedName>
    <definedName name="phouse" localSheetId="9">#REF!</definedName>
    <definedName name="phouse" localSheetId="12">#REF!</definedName>
    <definedName name="phouse" localSheetId="13">#REF!</definedName>
    <definedName name="phouse">#REF!</definedName>
    <definedName name="pi">#REF!</definedName>
    <definedName name="pi_6">#REF!</definedName>
    <definedName name="Pick.Up" localSheetId="9">#REF!</definedName>
    <definedName name="Pick.Up" localSheetId="12">#REF!</definedName>
    <definedName name="Pick.Up" localSheetId="13">#REF!</definedName>
    <definedName name="Pick.Up">#REF!</definedName>
    <definedName name="Pick_Up_Truck">#REF!</definedName>
    <definedName name="pickup" localSheetId="9">#REF!</definedName>
    <definedName name="pickup" localSheetId="12">#REF!</definedName>
    <definedName name="pickup" localSheetId="13">#REF!</definedName>
    <definedName name="pickup">#REF!</definedName>
    <definedName name="pijar" localSheetId="9">#REF!</definedName>
    <definedName name="pijar" localSheetId="12">#REF!</definedName>
    <definedName name="pijar" localSheetId="13">#REF!</definedName>
    <definedName name="pijar">#REF!</definedName>
    <definedName name="PIL" localSheetId="9">#REF!</definedName>
    <definedName name="PIL" localSheetId="12">#REF!</definedName>
    <definedName name="PIL" localSheetId="13">#REF!</definedName>
    <definedName name="PIL">#REF!</definedName>
    <definedName name="pile" localSheetId="9">#REF!</definedName>
    <definedName name="pile" localSheetId="12">#REF!</definedName>
    <definedName name="pile" localSheetId="13">#REF!</definedName>
    <definedName name="pile">#REF!</definedName>
    <definedName name="pilecap">#REF!</definedName>
    <definedName name="pilehamer" localSheetId="9">#REF!</definedName>
    <definedName name="pilehamer" localSheetId="12">#REF!</definedName>
    <definedName name="pilehamer" localSheetId="13">#REF!</definedName>
    <definedName name="pilehamer">#REF!</definedName>
    <definedName name="Pilihan" localSheetId="9">#REF!</definedName>
    <definedName name="Pilihan" localSheetId="12">#REF!</definedName>
    <definedName name="Pilihan" localSheetId="13">#REF!</definedName>
    <definedName name="Pilihan">#REF!</definedName>
    <definedName name="PILMEN1" localSheetId="9">#REF!</definedName>
    <definedName name="PILMEN1" localSheetId="12">#REF!</definedName>
    <definedName name="PILMEN1" localSheetId="14">#REF!</definedName>
    <definedName name="PILMEN1" localSheetId="11">#REF!</definedName>
    <definedName name="PILMEN1" localSheetId="10">#REF!</definedName>
    <definedName name="PILMEN1" localSheetId="7">#REF!</definedName>
    <definedName name="PILMEN1" localSheetId="8">#REF!</definedName>
    <definedName name="PILMEN1" localSheetId="13">#REF!</definedName>
    <definedName name="PILMEN1">#REF!</definedName>
    <definedName name="PILMEN2" localSheetId="9">#REF!</definedName>
    <definedName name="PILMEN2" localSheetId="12">#REF!</definedName>
    <definedName name="PILMEN2" localSheetId="14">#REF!</definedName>
    <definedName name="PILMEN2" localSheetId="11">#REF!</definedName>
    <definedName name="PILMEN2" localSheetId="10">#REF!</definedName>
    <definedName name="PILMEN2" localSheetId="7">#REF!</definedName>
    <definedName name="PILMEN2" localSheetId="8">#REF!</definedName>
    <definedName name="PILMEN2" localSheetId="13">#REF!</definedName>
    <definedName name="PILMEN2">#REF!</definedName>
    <definedName name="Pilotlamp" localSheetId="9">#REF!</definedName>
    <definedName name="Pilotlamp" localSheetId="12">#REF!</definedName>
    <definedName name="Pilotlamp" localSheetId="13">#REF!</definedName>
    <definedName name="Pilotlamp">#REF!</definedName>
    <definedName name="Pimpinan">#REF!</definedName>
    <definedName name="Pimpro">#REF!</definedName>
    <definedName name="Pintu" localSheetId="9">#REF!</definedName>
    <definedName name="Pintu" localSheetId="12">#REF!</definedName>
    <definedName name="Pintu" localSheetId="13">#REF!</definedName>
    <definedName name="Pintu">#REF!</definedName>
    <definedName name="PINTU_A" localSheetId="9">#REF!</definedName>
    <definedName name="PINTU_A" localSheetId="12">#REF!</definedName>
    <definedName name="PINTU_A" localSheetId="13">#REF!</definedName>
    <definedName name="PINTU_A">#REF!</definedName>
    <definedName name="PINTU_B" localSheetId="9">#REF!</definedName>
    <definedName name="PINTU_B" localSheetId="12">#REF!</definedName>
    <definedName name="PINTU_B" localSheetId="13">#REF!</definedName>
    <definedName name="PINTU_B">#REF!</definedName>
    <definedName name="PINTU_BASE" localSheetId="9">#REF!</definedName>
    <definedName name="PINTU_BASE" localSheetId="12">#REF!</definedName>
    <definedName name="PINTU_BASE" localSheetId="13">#REF!</definedName>
    <definedName name="PINTU_BASE">#REF!</definedName>
    <definedName name="PINTU_C" localSheetId="9">#REF!</definedName>
    <definedName name="PINTU_C" localSheetId="12">#REF!</definedName>
    <definedName name="PINTU_C" localSheetId="13">#REF!</definedName>
    <definedName name="PINTU_C">#REF!</definedName>
    <definedName name="pintu1">#REF!</definedName>
    <definedName name="pintu2">#REF!</definedName>
    <definedName name="pintu3">#REF!</definedName>
    <definedName name="pintu4">#REF!</definedName>
    <definedName name="pintu5">#REF!</definedName>
    <definedName name="Pintu8" localSheetId="9">#REF!</definedName>
    <definedName name="Pintu8" localSheetId="12">#REF!</definedName>
    <definedName name="Pintu8" localSheetId="13">#REF!</definedName>
    <definedName name="Pintu8">#REF!</definedName>
    <definedName name="pintubrc">#REF!</definedName>
    <definedName name="pintudouble0.85">#REF!</definedName>
    <definedName name="pintudouble1.4">#REF!</definedName>
    <definedName name="pintufiber">#REF!</definedName>
    <definedName name="pintujalusi">#REF!</definedName>
    <definedName name="pintupagar">#REF!</definedName>
    <definedName name="pintupagarberduri">#REF!</definedName>
    <definedName name="pintupanil">#REF!</definedName>
    <definedName name="pintuplaywood">#REF!</definedName>
    <definedName name="pintuplywood" localSheetId="9">#REF!</definedName>
    <definedName name="pintuplywood" localSheetId="12">#REF!</definedName>
    <definedName name="pintuplywood" localSheetId="13">#REF!</definedName>
    <definedName name="pintuplywood">#REF!</definedName>
    <definedName name="pintupvc">#REF!</definedName>
    <definedName name="pintushaft">#REF!</definedName>
    <definedName name="PIP" localSheetId="9">#REF!</definedName>
    <definedName name="PIP" localSheetId="12">#REF!</definedName>
    <definedName name="PIP" localSheetId="13">#REF!</definedName>
    <definedName name="PIP">#REF!</definedName>
    <definedName name="pipa">#REF!</definedName>
    <definedName name="pipa.betul.75">#REF!</definedName>
    <definedName name="Pipa.l" localSheetId="9">#REF!</definedName>
    <definedName name="Pipa.l" localSheetId="12">#REF!</definedName>
    <definedName name="Pipa.l" localSheetId="13">#REF!</definedName>
    <definedName name="Pipa.l">#REF!</definedName>
    <definedName name="Pipa__pvc_maspion_D_ø_2">#REF!</definedName>
    <definedName name="Pipa__pvc_maspion_ø_4">#REF!</definedName>
    <definedName name="pipa_5_1" localSheetId="9">#REF!</definedName>
    <definedName name="pipa_5_1" localSheetId="12">#REF!</definedName>
    <definedName name="pipa_5_1" localSheetId="13">#REF!</definedName>
    <definedName name="pipa_5_1">#REF!</definedName>
    <definedName name="Pipa_dia_273_mm">#REF!</definedName>
    <definedName name="pipa_dinding_gi_100mm">#REF!</definedName>
    <definedName name="pipa_dinding_gi_25mm">#REF!</definedName>
    <definedName name="pipa_dinding_gi_40mm">#REF!</definedName>
    <definedName name="pipa_dinding_gi_50mm">#REF!</definedName>
    <definedName name="pipa_dinding_gi_75mm">#REF!</definedName>
    <definedName name="Pipa_galvanized_2.5">#REF!</definedName>
    <definedName name="Pipa_Galvanized_dia._2.5">#REF!</definedName>
    <definedName name="pipa_gi_16">#REF!</definedName>
    <definedName name="pipa_gi_20mm">#REF!</definedName>
    <definedName name="pipa_gi_25mm">#REF!</definedName>
    <definedName name="pipa_gi_30mm">#REF!</definedName>
    <definedName name="pipa_gi_32mm">#REF!</definedName>
    <definedName name="pipa_gi_40mm">#REF!</definedName>
    <definedName name="pipa_gi_50mm">#REF!</definedName>
    <definedName name="pipa_gi_65mm">#REF!</definedName>
    <definedName name="pipa_gi_75mm">#REF!</definedName>
    <definedName name="Pipa_GI_ø_1">#REF!</definedName>
    <definedName name="Pipa_GI_ø_1_1_2">#REF!</definedName>
    <definedName name="Pipa_GI_ø_1_1_4" localSheetId="9">#REF!</definedName>
    <definedName name="Pipa_GI_ø_1_1_4" localSheetId="12">#REF!</definedName>
    <definedName name="Pipa_GI_ø_1_1_4" localSheetId="13">#REF!</definedName>
    <definedName name="Pipa_GI_ø_1_1_4">#REF!</definedName>
    <definedName name="Pipa_GI_ø_1_2">#REF!</definedName>
    <definedName name="Pipa_GI_ø_2">#REF!</definedName>
    <definedName name="Pipa_GI_ø_2_1_2" localSheetId="9">#REF!</definedName>
    <definedName name="Pipa_GI_ø_2_1_2" localSheetId="12">#REF!</definedName>
    <definedName name="Pipa_GI_ø_2_1_2" localSheetId="13">#REF!</definedName>
    <definedName name="Pipa_GI_ø_2_1_2">#REF!</definedName>
    <definedName name="Pipa_GI_ø_3">#REF!</definedName>
    <definedName name="Pipa_GI_ø_3_4">#REF!</definedName>
    <definedName name="pipa_gip_2" localSheetId="9">#REF!</definedName>
    <definedName name="pipa_gip_2" localSheetId="12">#REF!</definedName>
    <definedName name="pipa_gip_2" localSheetId="13">#REF!</definedName>
    <definedName name="pipa_gip_2">#REF!</definedName>
    <definedName name="pipa_gip_3" localSheetId="9">#REF!</definedName>
    <definedName name="pipa_gip_3" localSheetId="12">#REF!</definedName>
    <definedName name="pipa_gip_3" localSheetId="13">#REF!</definedName>
    <definedName name="pipa_gip_3">#REF!</definedName>
    <definedName name="Pipa_GIP_ø_1__medium_class">#REF!</definedName>
    <definedName name="Pipa_GIP_ø_1_1_2__medium_class" localSheetId="9">#REF!</definedName>
    <definedName name="Pipa_GIP_ø_1_1_2__medium_class" localSheetId="12">#REF!</definedName>
    <definedName name="Pipa_GIP_ø_1_1_2__medium_class" localSheetId="13">#REF!</definedName>
    <definedName name="Pipa_GIP_ø_1_1_2__medium_class">#REF!</definedName>
    <definedName name="Pipa_GIP_ø_1_1_4__medium_class">#REF!</definedName>
    <definedName name="Pipa_GIP_ø_3_4__medium_class">#REF!</definedName>
    <definedName name="pipa_pvc_0.75in">#REF!</definedName>
    <definedName name="pipa_pvc_1in">#REF!</definedName>
    <definedName name="pipa_pvc_30mm">#REF!</definedName>
    <definedName name="pipa_pvc_32mm">#REF!</definedName>
    <definedName name="pipa_pvc_40mm">#REF!</definedName>
    <definedName name="pipa_pvc_50mm">#REF!</definedName>
    <definedName name="pipa_pvc_65mm">#REF!</definedName>
    <definedName name="pipa_pvc_75mm">#REF!</definedName>
    <definedName name="Pipa_PVC_SNI_1in">#REF!</definedName>
    <definedName name="pipa_pvc6inc" localSheetId="9">#REF!</definedName>
    <definedName name="pipa_pvc6inc" localSheetId="12">#REF!</definedName>
    <definedName name="pipa_pvc6inc" localSheetId="13">#REF!</definedName>
    <definedName name="pipa_pvc6inc">#REF!</definedName>
    <definedName name="Pipa_rilling_steinles_steel_ø_2" localSheetId="9">#REF!</definedName>
    <definedName name="Pipa_rilling_steinles_steel_ø_2" localSheetId="12">#REF!</definedName>
    <definedName name="Pipa_rilling_steinles_steel_ø_2" localSheetId="13">#REF!</definedName>
    <definedName name="Pipa_rilling_steinles_steel_ø_2">#REF!</definedName>
    <definedName name="Pipa_variasi_rilling_steinles_steel_ø_3_4" localSheetId="9">#REF!</definedName>
    <definedName name="Pipa_variasi_rilling_steinles_steel_ø_3_4" localSheetId="12">#REF!</definedName>
    <definedName name="Pipa_variasi_rilling_steinles_steel_ø_3_4" localSheetId="13">#REF!</definedName>
    <definedName name="Pipa_variasi_rilling_steinles_steel_ø_3_4">#REF!</definedName>
    <definedName name="pipa1_15">#REF!</definedName>
    <definedName name="pipa1_2">#REF!</definedName>
    <definedName name="PIPA100" localSheetId="9">#REF!</definedName>
    <definedName name="PIPA100" localSheetId="12">#REF!</definedName>
    <definedName name="PIPA100" localSheetId="13">#REF!</definedName>
    <definedName name="PIPA100">#REF!</definedName>
    <definedName name="PIPA100L" localSheetId="9">#REF!</definedName>
    <definedName name="PIPA100L" localSheetId="12">#REF!</definedName>
    <definedName name="PIPA100L" localSheetId="13">#REF!</definedName>
    <definedName name="PIPA100L">#REF!</definedName>
    <definedName name="PIPA125" localSheetId="9">#REF!</definedName>
    <definedName name="PIPA125" localSheetId="12">#REF!</definedName>
    <definedName name="PIPA125" localSheetId="13">#REF!</definedName>
    <definedName name="PIPA125">#REF!</definedName>
    <definedName name="pipa15_2" localSheetId="9">#REF!</definedName>
    <definedName name="pipa15_2" localSheetId="12">#REF!</definedName>
    <definedName name="pipa15_2" localSheetId="13">#REF!</definedName>
    <definedName name="pipa15_2">#REF!</definedName>
    <definedName name="PIPA150" localSheetId="9">#REF!</definedName>
    <definedName name="PIPA150" localSheetId="12">#REF!</definedName>
    <definedName name="PIPA150" localSheetId="13">#REF!</definedName>
    <definedName name="PIPA150">#REF!</definedName>
    <definedName name="PIPA20" localSheetId="9">#REF!</definedName>
    <definedName name="PIPA20" localSheetId="12">#REF!</definedName>
    <definedName name="PIPA20" localSheetId="13">#REF!</definedName>
    <definedName name="PIPA20">#REF!</definedName>
    <definedName name="PIPA200" localSheetId="9">#REF!</definedName>
    <definedName name="PIPA200" localSheetId="12">#REF!</definedName>
    <definedName name="PIPA200" localSheetId="13">#REF!</definedName>
    <definedName name="PIPA200">#REF!</definedName>
    <definedName name="PIPA25" localSheetId="9">#REF!</definedName>
    <definedName name="PIPA25" localSheetId="12">#REF!</definedName>
    <definedName name="PIPA25" localSheetId="13">#REF!</definedName>
    <definedName name="PIPA25">#REF!</definedName>
    <definedName name="pipa25_3" localSheetId="9">#REF!</definedName>
    <definedName name="pipa25_3" localSheetId="12">#REF!</definedName>
    <definedName name="pipa25_3" localSheetId="13">#REF!</definedName>
    <definedName name="pipa25_3">#REF!</definedName>
    <definedName name="pipa3">#REF!</definedName>
    <definedName name="PIPA300" localSheetId="9">#REF!</definedName>
    <definedName name="PIPA300" localSheetId="12">#REF!</definedName>
    <definedName name="PIPA300" localSheetId="13">#REF!</definedName>
    <definedName name="PIPA300">#REF!</definedName>
    <definedName name="PIPA32" localSheetId="9">#REF!</definedName>
    <definedName name="PIPA32" localSheetId="12">#REF!</definedName>
    <definedName name="PIPA32" localSheetId="13">#REF!</definedName>
    <definedName name="PIPA32">#REF!</definedName>
    <definedName name="pipa4">#REF!</definedName>
    <definedName name="pipa4_5" localSheetId="9">#REF!</definedName>
    <definedName name="pipa4_5" localSheetId="12">#REF!</definedName>
    <definedName name="pipa4_5" localSheetId="13">#REF!</definedName>
    <definedName name="pipa4_5">#REF!</definedName>
    <definedName name="PIPA40" localSheetId="9">#REF!</definedName>
    <definedName name="PIPA40" localSheetId="12">#REF!</definedName>
    <definedName name="PIPA40" localSheetId="13">#REF!</definedName>
    <definedName name="PIPA40">#REF!</definedName>
    <definedName name="PIPA50" localSheetId="9">#REF!</definedName>
    <definedName name="PIPA50" localSheetId="12">#REF!</definedName>
    <definedName name="PIPA50" localSheetId="13">#REF!</definedName>
    <definedName name="PIPA50">#REF!</definedName>
    <definedName name="PIPA65" localSheetId="9">#REF!</definedName>
    <definedName name="PIPA65" localSheetId="12">#REF!</definedName>
    <definedName name="PIPA65" localSheetId="13">#REF!</definedName>
    <definedName name="PIPA65">#REF!</definedName>
    <definedName name="PIPA80" localSheetId="9">#REF!</definedName>
    <definedName name="PIPA80" localSheetId="12">#REF!</definedName>
    <definedName name="PIPA80" localSheetId="13">#REF!</definedName>
    <definedName name="PIPA80">#REF!</definedName>
    <definedName name="pipabajabergelombang">#REF!</definedName>
    <definedName name="PipaBesi" localSheetId="9">#REF!</definedName>
    <definedName name="PipaBesi" localSheetId="12">#REF!</definedName>
    <definedName name="PipaBesi" localSheetId="13">#REF!</definedName>
    <definedName name="PipaBesi">#REF!</definedName>
    <definedName name="pipabs2" localSheetId="9">#REF!</definedName>
    <definedName name="pipabs2" localSheetId="12">#REF!</definedName>
    <definedName name="pipabs2" localSheetId="13">#REF!</definedName>
    <definedName name="pipabs2">#REF!</definedName>
    <definedName name="pipabs40" localSheetId="9">#REF!</definedName>
    <definedName name="pipabs40" localSheetId="12">#REF!</definedName>
    <definedName name="pipabs40" localSheetId="13">#REF!</definedName>
    <definedName name="pipabs40">#REF!</definedName>
    <definedName name="pipagalv">#REF!</definedName>
    <definedName name="pipagalv1">#REF!</definedName>
    <definedName name="pipagalv112m1">#REF!</definedName>
    <definedName name="pipagalv1m1">#REF!</definedName>
    <definedName name="pipagalv2">#REF!</definedName>
    <definedName name="pipagalv34m1">#REF!</definedName>
    <definedName name="pipagalv4m1">#REF!</definedName>
    <definedName name="pipagalvm1">#REF!</definedName>
    <definedName name="pipagsp" localSheetId="9">#REF!</definedName>
    <definedName name="pipagsp" localSheetId="12">#REF!</definedName>
    <definedName name="pipagsp" localSheetId="13">#REF!</definedName>
    <definedName name="pipagsp">#REF!</definedName>
    <definedName name="pipaporous">#REF!</definedName>
    <definedName name="pipapvc" localSheetId="9">#REF!</definedName>
    <definedName name="pipapvc" localSheetId="12">#REF!</definedName>
    <definedName name="pipapvc" localSheetId="14">#REF!</definedName>
    <definedName name="pipapvc" localSheetId="11">#REF!</definedName>
    <definedName name="pipapvc" localSheetId="10">#REF!</definedName>
    <definedName name="pipapvc" localSheetId="7">#REF!</definedName>
    <definedName name="pipapvc" localSheetId="8">#REF!</definedName>
    <definedName name="pipapvc" localSheetId="13">#REF!</definedName>
    <definedName name="pipapvc">#REF!</definedName>
    <definedName name="pipapvc10" localSheetId="9">#REF!</definedName>
    <definedName name="pipapvc10" localSheetId="12">#REF!</definedName>
    <definedName name="pipapvc10" localSheetId="13">#REF!</definedName>
    <definedName name="pipapvc10">#REF!</definedName>
    <definedName name="pipapvc12">#REF!</definedName>
    <definedName name="pipapvc5" localSheetId="9">#REF!</definedName>
    <definedName name="pipapvc5" localSheetId="12">#REF!</definedName>
    <definedName name="pipapvc5" localSheetId="13">#REF!</definedName>
    <definedName name="pipapvc5">#REF!</definedName>
    <definedName name="piparel25" localSheetId="9">#REF!</definedName>
    <definedName name="piparel25" localSheetId="12">#REF!</definedName>
    <definedName name="piparel25" localSheetId="13">#REF!</definedName>
    <definedName name="piparel25">#REF!</definedName>
    <definedName name="PIPE" localSheetId="9">#REF!</definedName>
    <definedName name="PIPE" localSheetId="12">#REF!</definedName>
    <definedName name="PIPE" localSheetId="13">#REF!</definedName>
    <definedName name="PIPE">#REF!</definedName>
    <definedName name="PIPE_SMLS_CS_A106_B_SCH80_T_C_SRL" localSheetId="9">#REF!</definedName>
    <definedName name="PIPE_SMLS_CS_A106_B_SCH80_T_C_SRL" localSheetId="12">#REF!</definedName>
    <definedName name="PIPE_SMLS_CS_A106_B_SCH80_T_C_SRL" localSheetId="13">#REF!</definedName>
    <definedName name="PIPE_SMLS_CS_A106_B_SCH80_T_C_SRL">#REF!</definedName>
    <definedName name="PIUTANGHOTMIX" localSheetId="9">#REF!</definedName>
    <definedName name="PIUTANGHOTMIX" localSheetId="12">#REF!</definedName>
    <definedName name="PIUTANGHOTMIX" localSheetId="14">#REF!</definedName>
    <definedName name="PIUTANGHOTMIX" localSheetId="11">#REF!</definedName>
    <definedName name="PIUTANGHOTMIX" localSheetId="10">#REF!</definedName>
    <definedName name="PIUTANGHOTMIX" localSheetId="7">#REF!</definedName>
    <definedName name="PIUTANGHOTMIX" localSheetId="8">#REF!</definedName>
    <definedName name="PIUTANGHOTMIX" localSheetId="13">#REF!</definedName>
    <definedName name="PIUTANGHOTMIX">#REF!</definedName>
    <definedName name="pj" localSheetId="9">#REF!</definedName>
    <definedName name="pj" localSheetId="12">#REF!</definedName>
    <definedName name="pj" localSheetId="13">#REF!</definedName>
    <definedName name="pj">#REF!</definedName>
    <definedName name="PJBA">#REF!</definedName>
    <definedName name="PJG" localSheetId="9">#REF!</definedName>
    <definedName name="PJG" localSheetId="12">#REF!</definedName>
    <definedName name="PJG" localSheetId="13">#REF!</definedName>
    <definedName name="PJG">#REF!</definedName>
    <definedName name="pjk">#REF!</definedName>
    <definedName name="pk" localSheetId="9">#REF!</definedName>
    <definedName name="pk" localSheetId="12">#REF!</definedName>
    <definedName name="pk" localSheetId="13">#REF!</definedName>
    <definedName name="pk">#REF!</definedName>
    <definedName name="PK.01">#REF!</definedName>
    <definedName name="PK.01B">#REF!</definedName>
    <definedName name="PK.01G">#REF!</definedName>
    <definedName name="PK.02" localSheetId="9">#REF!</definedName>
    <definedName name="PK.02" localSheetId="12">#REF!</definedName>
    <definedName name="PK.02" localSheetId="13">#REF!</definedName>
    <definedName name="PK.02">#REF!</definedName>
    <definedName name="PK.02B" localSheetId="9">#REF!</definedName>
    <definedName name="PK.02B" localSheetId="12">#REF!</definedName>
    <definedName name="PK.02B" localSheetId="13">#REF!</definedName>
    <definedName name="PK.02B">#REF!</definedName>
    <definedName name="PK.02G">#REF!</definedName>
    <definedName name="PK.03">#REF!</definedName>
    <definedName name="PK.03B">#REF!</definedName>
    <definedName name="PK.03G">#REF!</definedName>
    <definedName name="PK.04">#REF!</definedName>
    <definedName name="PK.04B">#REF!</definedName>
    <definedName name="PK.04G">#REF!</definedName>
    <definedName name="PK.05">#REF!</definedName>
    <definedName name="PK.05B">#REF!</definedName>
    <definedName name="PK.05G">#REF!</definedName>
    <definedName name="PK.06">#REF!</definedName>
    <definedName name="PK.06B">#REF!</definedName>
    <definedName name="PK.06G">#REF!</definedName>
    <definedName name="PK.07">#REF!</definedName>
    <definedName name="PK.07B">#REF!</definedName>
    <definedName name="PK.07G">#REF!</definedName>
    <definedName name="PK.08">#REF!</definedName>
    <definedName name="PK.08B">#REF!</definedName>
    <definedName name="PK.08G">#REF!</definedName>
    <definedName name="PK.09">#REF!</definedName>
    <definedName name="PK.09B">#REF!</definedName>
    <definedName name="PK.09G">#REF!</definedName>
    <definedName name="PK.10">#REF!</definedName>
    <definedName name="PK.10B">#REF!</definedName>
    <definedName name="PK.10G">#REF!</definedName>
    <definedName name="PK.11" localSheetId="9">#REF!</definedName>
    <definedName name="PK.11" localSheetId="12">#REF!</definedName>
    <definedName name="PK.11" localSheetId="13">#REF!</definedName>
    <definedName name="PK.11">#REF!</definedName>
    <definedName name="PK.11B" localSheetId="9">#REF!</definedName>
    <definedName name="PK.11B" localSheetId="12">#REF!</definedName>
    <definedName name="PK.11B" localSheetId="13">#REF!</definedName>
    <definedName name="PK.11B">#REF!</definedName>
    <definedName name="PK.11G">#REF!</definedName>
    <definedName name="PK.12">#REF!</definedName>
    <definedName name="PK.12B">#REF!</definedName>
    <definedName name="PK.12G">#REF!</definedName>
    <definedName name="PK.13">#REF!</definedName>
    <definedName name="PK.13B">#REF!</definedName>
    <definedName name="PK.13G">#REF!</definedName>
    <definedName name="PK.14">#REF!</definedName>
    <definedName name="PK.14B">#REF!</definedName>
    <definedName name="PK.14G">#REF!</definedName>
    <definedName name="PK.15">#REF!</definedName>
    <definedName name="PK.15B">#REF!</definedName>
    <definedName name="PK.15G">#REF!</definedName>
    <definedName name="PK.16">#REF!</definedName>
    <definedName name="PK.16B">#REF!</definedName>
    <definedName name="PK.16G">#REF!</definedName>
    <definedName name="PK.17">#REF!</definedName>
    <definedName name="PK.17B">#REF!</definedName>
    <definedName name="PK.17G">#REF!</definedName>
    <definedName name="PK.18">#REF!</definedName>
    <definedName name="PK.18B">#REF!</definedName>
    <definedName name="PK.18G">#REF!</definedName>
    <definedName name="PK.19" localSheetId="9">#REF!</definedName>
    <definedName name="PK.19" localSheetId="12">#REF!</definedName>
    <definedName name="PK.19" localSheetId="13">#REF!</definedName>
    <definedName name="PK.19">#REF!</definedName>
    <definedName name="PK.19B" localSheetId="9">#REF!</definedName>
    <definedName name="PK.19B" localSheetId="12">#REF!</definedName>
    <definedName name="PK.19B" localSheetId="13">#REF!</definedName>
    <definedName name="PK.19B">#REF!</definedName>
    <definedName name="PK.19G">#REF!</definedName>
    <definedName name="PK.20" localSheetId="9">#REF!</definedName>
    <definedName name="PK.20" localSheetId="12">#REF!</definedName>
    <definedName name="PK.20" localSheetId="13">#REF!</definedName>
    <definedName name="PK.20">#REF!</definedName>
    <definedName name="PK.20B" localSheetId="9">#REF!</definedName>
    <definedName name="PK.20B" localSheetId="12">#REF!</definedName>
    <definedName name="PK.20B" localSheetId="13">#REF!</definedName>
    <definedName name="PK.20B">#REF!</definedName>
    <definedName name="PK.20G">#REF!</definedName>
    <definedName name="PK.21" localSheetId="9">#REF!</definedName>
    <definedName name="PK.21" localSheetId="12">#REF!</definedName>
    <definedName name="PK.21" localSheetId="13">#REF!</definedName>
    <definedName name="PK.21">#REF!</definedName>
    <definedName name="PK.21B" localSheetId="9">#REF!</definedName>
    <definedName name="PK.21B" localSheetId="12">#REF!</definedName>
    <definedName name="PK.21B" localSheetId="13">#REF!</definedName>
    <definedName name="PK.21B">#REF!</definedName>
    <definedName name="PK.21G">#REF!</definedName>
    <definedName name="PK.22" localSheetId="9">#REF!</definedName>
    <definedName name="PK.22" localSheetId="12">#REF!</definedName>
    <definedName name="PK.22" localSheetId="13">#REF!</definedName>
    <definedName name="PK.22">#REF!</definedName>
    <definedName name="PK.22B" localSheetId="9">#REF!</definedName>
    <definedName name="PK.22B" localSheetId="12">#REF!</definedName>
    <definedName name="PK.22B" localSheetId="13">#REF!</definedName>
    <definedName name="PK.22B">#REF!</definedName>
    <definedName name="PK.22G">#REF!</definedName>
    <definedName name="PK.23" localSheetId="9">#REF!</definedName>
    <definedName name="PK.23" localSheetId="12">#REF!</definedName>
    <definedName name="PK.23" localSheetId="13">#REF!</definedName>
    <definedName name="PK.23">#REF!</definedName>
    <definedName name="PK.23B" localSheetId="9">#REF!</definedName>
    <definedName name="PK.23B" localSheetId="12">#REF!</definedName>
    <definedName name="PK.23B" localSheetId="13">#REF!</definedName>
    <definedName name="PK.23B">#REF!</definedName>
    <definedName name="PK.23G">#REF!</definedName>
    <definedName name="PK.24" localSheetId="9">#REF!</definedName>
    <definedName name="PK.24" localSheetId="12">#REF!</definedName>
    <definedName name="PK.24" localSheetId="13">#REF!</definedName>
    <definedName name="PK.24">#REF!</definedName>
    <definedName name="PK.24B" localSheetId="9">#REF!</definedName>
    <definedName name="PK.24B" localSheetId="12">#REF!</definedName>
    <definedName name="PK.24B" localSheetId="13">#REF!</definedName>
    <definedName name="PK.24B">#REF!</definedName>
    <definedName name="PK.24G">#REF!</definedName>
    <definedName name="PK.25" localSheetId="9">#REF!</definedName>
    <definedName name="PK.25" localSheetId="12">#REF!</definedName>
    <definedName name="PK.25" localSheetId="13">#REF!</definedName>
    <definedName name="PK.25">#REF!</definedName>
    <definedName name="PK.25B" localSheetId="9">#REF!</definedName>
    <definedName name="PK.25B" localSheetId="12">#REF!</definedName>
    <definedName name="PK.25B" localSheetId="13">#REF!</definedName>
    <definedName name="PK.25B">#REF!</definedName>
    <definedName name="PK.25G">#REF!</definedName>
    <definedName name="PK.26" localSheetId="9">#REF!</definedName>
    <definedName name="PK.26" localSheetId="12">#REF!</definedName>
    <definedName name="PK.26" localSheetId="13">#REF!</definedName>
    <definedName name="PK.26">#REF!</definedName>
    <definedName name="PK.26B" localSheetId="9">#REF!</definedName>
    <definedName name="PK.26B" localSheetId="12">#REF!</definedName>
    <definedName name="PK.26B" localSheetId="13">#REF!</definedName>
    <definedName name="PK.26B">#REF!</definedName>
    <definedName name="PK.26G">#REF!</definedName>
    <definedName name="PK.27" localSheetId="9">#REF!</definedName>
    <definedName name="PK.27" localSheetId="12">#REF!</definedName>
    <definedName name="PK.27" localSheetId="13">#REF!</definedName>
    <definedName name="PK.27">#REF!</definedName>
    <definedName name="PK.27B" localSheetId="9">#REF!</definedName>
    <definedName name="PK.27B" localSheetId="12">#REF!</definedName>
    <definedName name="PK.27B" localSheetId="13">#REF!</definedName>
    <definedName name="PK.27B">#REF!</definedName>
    <definedName name="PK.27G">#REF!</definedName>
    <definedName name="PK.28" localSheetId="9">#REF!</definedName>
    <definedName name="PK.28" localSheetId="12">#REF!</definedName>
    <definedName name="PK.28" localSheetId="13">#REF!</definedName>
    <definedName name="PK.28">#REF!</definedName>
    <definedName name="PK.28B" localSheetId="9">#REF!</definedName>
    <definedName name="PK.28B" localSheetId="12">#REF!</definedName>
    <definedName name="PK.28B" localSheetId="13">#REF!</definedName>
    <definedName name="PK.28B">#REF!</definedName>
    <definedName name="PK.28G">#REF!</definedName>
    <definedName name="PK_FE" localSheetId="9">#REF!</definedName>
    <definedName name="PK_FE" localSheetId="12">#REF!</definedName>
    <definedName name="PK_FE" localSheetId="13">#REF!</definedName>
    <definedName name="PK_FE">#REF!</definedName>
    <definedName name="PK_GIP_40" localSheetId="9">#REF!</definedName>
    <definedName name="PK_GIP_40" localSheetId="12">#REF!</definedName>
    <definedName name="PK_GIP_40" localSheetId="13">#REF!</definedName>
    <definedName name="PK_GIP_40">#REF!</definedName>
    <definedName name="PK_HEAD" localSheetId="9">#REF!</definedName>
    <definedName name="PK_HEAD" localSheetId="12">#REF!</definedName>
    <definedName name="PK_HEAD" localSheetId="13">#REF!</definedName>
    <definedName name="PK_HEAD">#REF!</definedName>
    <definedName name="PKB">#REF!</definedName>
    <definedName name="PKC">#REF!</definedName>
    <definedName name="PKD12p" localSheetId="9">#REF!</definedName>
    <definedName name="PKD12p" localSheetId="12">#REF!</definedName>
    <definedName name="PKD12p" localSheetId="13">#REF!</definedName>
    <definedName name="PKD12p">#REF!</definedName>
    <definedName name="PKD12w" localSheetId="9">#REF!</definedName>
    <definedName name="PKD12w" localSheetId="12">#REF!</definedName>
    <definedName name="PKD12w" localSheetId="13">#REF!</definedName>
    <definedName name="PKD12w">#REF!</definedName>
    <definedName name="pkj">#REF!</definedName>
    <definedName name="PKL33p" localSheetId="9">#REF!</definedName>
    <definedName name="PKL33p" localSheetId="12">#REF!</definedName>
    <definedName name="PKL33p" localSheetId="13">#REF!</definedName>
    <definedName name="PKL33p">#REF!</definedName>
    <definedName name="PKL33w" localSheetId="9">#REF!</definedName>
    <definedName name="PKL33w" localSheetId="12">#REF!</definedName>
    <definedName name="PKL33w" localSheetId="13">#REF!</definedName>
    <definedName name="PKL33w">#REF!</definedName>
    <definedName name="PKmpS" localSheetId="9">#REF!</definedName>
    <definedName name="PKmpS" localSheetId="12">#REF!</definedName>
    <definedName name="PKmpS" localSheetId="13">#REF!</definedName>
    <definedName name="PKmpS">#REF!</definedName>
    <definedName name="pkpmp" localSheetId="9">#REF!</definedName>
    <definedName name="pkpmp" localSheetId="12">#REF!</definedName>
    <definedName name="pkpmp" localSheetId="13">#REF!</definedName>
    <definedName name="pkpmp">#REF!</definedName>
    <definedName name="pkt">#REF!</definedName>
    <definedName name="pl" localSheetId="9">#REF!</definedName>
    <definedName name="pl" localSheetId="12">#REF!</definedName>
    <definedName name="pl" localSheetId="14">#REF!</definedName>
    <definedName name="pl" localSheetId="11">#REF!</definedName>
    <definedName name="pl" localSheetId="10">#REF!</definedName>
    <definedName name="pl" localSheetId="7">#REF!</definedName>
    <definedName name="pl" localSheetId="8">#REF!</definedName>
    <definedName name="pl" localSheetId="13">#REF!</definedName>
    <definedName name="PL">#REF!</definedName>
    <definedName name="PL_6" localSheetId="9">#REF!</definedName>
    <definedName name="PL_6" localSheetId="12">#REF!</definedName>
    <definedName name="PL_6" localSheetId="13">#REF!</definedName>
    <definedName name="PL_6">#REF!</definedName>
    <definedName name="plafond">#REF!</definedName>
    <definedName name="plafond_gyptile" localSheetId="9">#REF!</definedName>
    <definedName name="plafond_gyptile" localSheetId="12">#REF!</definedName>
    <definedName name="plafond_gyptile" localSheetId="13">#REF!</definedName>
    <definedName name="plafond_gyptile">#REF!</definedName>
    <definedName name="PLAFOND1" localSheetId="9">#REF!</definedName>
    <definedName name="PLAFOND1" localSheetId="12">#REF!</definedName>
    <definedName name="PLAFOND1" localSheetId="13">#REF!</definedName>
    <definedName name="PLAFOND1">#REF!</definedName>
    <definedName name="plafondcalsium">#REF!</definedName>
    <definedName name="plafondgrcmotif">#REF!</definedName>
    <definedName name="plafondgypsum9mm">#REF!</definedName>
    <definedName name="PlAl3">#REF!</definedName>
    <definedName name="PLAM">#REF!</definedName>
    <definedName name="plamer">#REF!</definedName>
    <definedName name="plamir">#REF!</definedName>
    <definedName name="Plamir_tembok">#REF!</definedName>
    <definedName name="plamirkayu" localSheetId="9">#REF!</definedName>
    <definedName name="plamirkayu" localSheetId="12">#REF!</definedName>
    <definedName name="plamirkayu" localSheetId="13">#REF!</definedName>
    <definedName name="plamirkayu">#REF!</definedName>
    <definedName name="plamirtbk" localSheetId="9">#REF!</definedName>
    <definedName name="plamirtbk" localSheetId="12">#REF!</definedName>
    <definedName name="plamirtbk" localSheetId="13">#REF!</definedName>
    <definedName name="plamirtbk">#REF!</definedName>
    <definedName name="plamur" localSheetId="9">#REF!</definedName>
    <definedName name="plamur" localSheetId="12">#REF!</definedName>
    <definedName name="plamur" localSheetId="14">#REF!</definedName>
    <definedName name="plamur" localSheetId="11">#REF!</definedName>
    <definedName name="plamur" localSheetId="10">#REF!</definedName>
    <definedName name="plamur" localSheetId="7">#REF!</definedName>
    <definedName name="plamur" localSheetId="8">#REF!</definedName>
    <definedName name="plamur" localSheetId="13">#REF!</definedName>
    <definedName name="plamur">#REF!</definedName>
    <definedName name="plamur.matex" localSheetId="9">#REF!</definedName>
    <definedName name="plamur.matex" localSheetId="12">#REF!</definedName>
    <definedName name="plamur.matex" localSheetId="13">#REF!</definedName>
    <definedName name="plamur.matex">#REF!</definedName>
    <definedName name="plamur_kayu" localSheetId="9">#REF!</definedName>
    <definedName name="plamur_kayu" localSheetId="12">#REF!</definedName>
    <definedName name="plamur_kayu" localSheetId="13">#REF!</definedName>
    <definedName name="plamur_kayu">#REF!</definedName>
    <definedName name="plamur_tembok" localSheetId="9">#REF!</definedName>
    <definedName name="plamur_tembok" localSheetId="12">#REF!</definedName>
    <definedName name="plamur_tembok" localSheetId="13">#REF!</definedName>
    <definedName name="plamur_tembok">#REF!</definedName>
    <definedName name="plantshurb" localSheetId="9">#REF!</definedName>
    <definedName name="plantshurb" localSheetId="12">#REF!</definedName>
    <definedName name="plantshurb" localSheetId="14">#REF!</definedName>
    <definedName name="plantshurb" localSheetId="11">#REF!</definedName>
    <definedName name="plantshurb" localSheetId="10">#REF!</definedName>
    <definedName name="plantshurb" localSheetId="7">#REF!</definedName>
    <definedName name="plantshurb" localSheetId="8">#REF!</definedName>
    <definedName name="plantshurb" localSheetId="13">#REF!</definedName>
    <definedName name="plantshurb">#REF!</definedName>
    <definedName name="planttree" localSheetId="9">#REF!</definedName>
    <definedName name="planttree" localSheetId="12">#REF!</definedName>
    <definedName name="planttree" localSheetId="14">#REF!</definedName>
    <definedName name="planttree" localSheetId="11">#REF!</definedName>
    <definedName name="planttree" localSheetId="10">#REF!</definedName>
    <definedName name="planttree" localSheetId="7">#REF!</definedName>
    <definedName name="planttree" localSheetId="8">#REF!</definedName>
    <definedName name="planttree" localSheetId="13">#REF!</definedName>
    <definedName name="planttree">#REF!</definedName>
    <definedName name="Plap" localSheetId="9">#REF!</definedName>
    <definedName name="Plap" localSheetId="12">#REF!</definedName>
    <definedName name="Plap" localSheetId="13">#REF!</definedName>
    <definedName name="Plap">#REF!</definedName>
    <definedName name="PLas" localSheetId="9">#REF!</definedName>
    <definedName name="PLas" localSheetId="12">#REF!</definedName>
    <definedName name="PLas" localSheetId="13">#REF!</definedName>
    <definedName name="PLas">#REF!</definedName>
    <definedName name="plaster13">#REF!</definedName>
    <definedName name="plaster13_6">#REF!</definedName>
    <definedName name="plaster14">#REF!</definedName>
    <definedName name="plaster14_6">#REF!</definedName>
    <definedName name="plaster15">#REF!</definedName>
    <definedName name="plaster15_6">#REF!</definedName>
    <definedName name="plastik">#REF!</definedName>
    <definedName name="plastik_1">#REF!</definedName>
    <definedName name="plat">#REF!</definedName>
    <definedName name="Plat_Baja">#REF!</definedName>
    <definedName name="Plat_lantai______t_20_cm" localSheetId="9">#REF!</definedName>
    <definedName name="Plat_lantai______t_20_cm" localSheetId="12">#REF!</definedName>
    <definedName name="Plat_lantai______t_20_cm" localSheetId="13">#REF!</definedName>
    <definedName name="Plat_lantai______t_20_cm">#REF!</definedName>
    <definedName name="PLAT20">#REF!</definedName>
    <definedName name="plat3mm">#REF!</definedName>
    <definedName name="platatap">#REF!</definedName>
    <definedName name="platbaja">#REF!</definedName>
    <definedName name="PLATBJLS20" localSheetId="9">#REF!</definedName>
    <definedName name="PLATBJLS20" localSheetId="12">#REF!</definedName>
    <definedName name="PLATBJLS20" localSheetId="13">#REF!</definedName>
    <definedName name="PLATBJLS20">#REF!</definedName>
    <definedName name="platbordes" localSheetId="9">#REF!</definedName>
    <definedName name="platbordes" localSheetId="12">#REF!</definedName>
    <definedName name="platbordes" localSheetId="13">#REF!</definedName>
    <definedName name="platbordes">#REF!</definedName>
    <definedName name="platbordes_1">#REF!</definedName>
    <definedName name="platdinding">#REF!</definedName>
    <definedName name="plate" localSheetId="9">#REF!</definedName>
    <definedName name="plate" localSheetId="12">#REF!</definedName>
    <definedName name="plate" localSheetId="13">#REF!</definedName>
    <definedName name="plate">#REF!</definedName>
    <definedName name="platjepit" localSheetId="9">#REF!</definedName>
    <definedName name="platjepit" localSheetId="12">#REF!</definedName>
    <definedName name="platjepit" localSheetId="13">#REF!</definedName>
    <definedName name="platjepit">#REF!</definedName>
    <definedName name="platlantai">#REF!</definedName>
    <definedName name="platseng60" localSheetId="9">#REF!</definedName>
    <definedName name="platseng60" localSheetId="12">#REF!</definedName>
    <definedName name="platseng60" localSheetId="13">#REF!</definedName>
    <definedName name="platseng60">#REF!</definedName>
    <definedName name="platsimpul">#REF!</definedName>
    <definedName name="platstrip" localSheetId="9">#REF!</definedName>
    <definedName name="platstrip" localSheetId="12">#REF!</definedName>
    <definedName name="platstrip" localSheetId="13">#REF!</definedName>
    <definedName name="platstrip">#REF!</definedName>
    <definedName name="platstrip_1">#REF!</definedName>
    <definedName name="playwood">#REF!</definedName>
    <definedName name="plaza" localSheetId="9">#REF!</definedName>
    <definedName name="plaza" localSheetId="12">#REF!</definedName>
    <definedName name="plaza" localSheetId="13">#REF!</definedName>
    <definedName name="plaza">#REF!</definedName>
    <definedName name="plaza_extern" localSheetId="9">#REF!</definedName>
    <definedName name="plaza_extern" localSheetId="12">#REF!</definedName>
    <definedName name="plaza_extern" localSheetId="13">#REF!</definedName>
    <definedName name="plaza_extern">#REF!</definedName>
    <definedName name="plaza_intern" localSheetId="9">#REF!</definedName>
    <definedName name="plaza_intern" localSheetId="12">#REF!</definedName>
    <definedName name="plaza_intern" localSheetId="13">#REF!</definedName>
    <definedName name="plaza_intern">#REF!</definedName>
    <definedName name="plb" localSheetId="9">#REF!</definedName>
    <definedName name="plb" localSheetId="12">#REF!</definedName>
    <definedName name="plb" localSheetId="13">#REF!</definedName>
    <definedName name="plb">#REF!</definedName>
    <definedName name="plbh123" localSheetId="9">#REF!</definedName>
    <definedName name="plbh123" localSheetId="12">#REF!</definedName>
    <definedName name="plbh123" localSheetId="13">#REF!</definedName>
    <definedName name="plbh123">#REF!</definedName>
    <definedName name="PLBS" localSheetId="9">#REF!</definedName>
    <definedName name="PLBS" localSheetId="12">#REF!</definedName>
    <definedName name="PLBS" localSheetId="13">#REF!</definedName>
    <definedName name="PLBS">#REF!</definedName>
    <definedName name="PLBSM" localSheetId="9">#REF!</definedName>
    <definedName name="PLBSM" localSheetId="12">#REF!</definedName>
    <definedName name="PLBSM" localSheetId="13">#REF!</definedName>
    <definedName name="PLBSM">#REF!</definedName>
    <definedName name="PLD" localSheetId="9">#REF!</definedName>
    <definedName name="PLD" localSheetId="12">#REF!</definedName>
    <definedName name="PLD" localSheetId="13">#REF!</definedName>
    <definedName name="PLD">#REF!</definedName>
    <definedName name="PlesDD14" localSheetId="9">#REF!</definedName>
    <definedName name="PlesDD14" localSheetId="12">#REF!</definedName>
    <definedName name="PlesDD14" localSheetId="13">#REF!</definedName>
    <definedName name="PlesDD14">#REF!</definedName>
    <definedName name="plester">#REF!</definedName>
    <definedName name="plester12">#REF!</definedName>
    <definedName name="plester13">#REF!</definedName>
    <definedName name="plester14">#REF!</definedName>
    <definedName name="plester15">#REF!</definedName>
    <definedName name="plester3" localSheetId="9">#REF!</definedName>
    <definedName name="plester3" localSheetId="12">#REF!</definedName>
    <definedName name="plester3" localSheetId="13">#REF!</definedName>
    <definedName name="plester3">#REF!</definedName>
    <definedName name="plesteran">#REF!</definedName>
    <definedName name="plesteran12">#REF!</definedName>
    <definedName name="plesteran12t15">#REF!</definedName>
    <definedName name="plesteran14">#REF!</definedName>
    <definedName name="plesteran14t15">#REF!</definedName>
    <definedName name="plesteranbeton12">#REF!</definedName>
    <definedName name="plesterbeton">#REF!</definedName>
    <definedName name="plesterwater">#REF!</definedName>
    <definedName name="PLIN">#REF!</definedName>
    <definedName name="plint_keramik_10_20" localSheetId="9">#REF!</definedName>
    <definedName name="plint_keramik_10_20" localSheetId="12">#REF!</definedName>
    <definedName name="plint_keramik_10_20" localSheetId="13">#REF!</definedName>
    <definedName name="plint_keramik_10_20">#REF!</definedName>
    <definedName name="plint_keramik_10_30" localSheetId="9">#REF!</definedName>
    <definedName name="plint_keramik_10_30" localSheetId="12">#REF!</definedName>
    <definedName name="plint_keramik_10_30" localSheetId="13">#REF!</definedName>
    <definedName name="plint_keramik_10_30">#REF!</definedName>
    <definedName name="plint1020">#REF!</definedName>
    <definedName name="plint1030">#REF!</definedName>
    <definedName name="plint1030_6">#REF!</definedName>
    <definedName name="plint20" localSheetId="9">#REF!</definedName>
    <definedName name="plint20" localSheetId="12">#REF!</definedName>
    <definedName name="plint20" localSheetId="13">#REF!</definedName>
    <definedName name="plint20">#REF!</definedName>
    <definedName name="plint30" localSheetId="9">#REF!</definedName>
    <definedName name="plint30" localSheetId="12">#REF!</definedName>
    <definedName name="plint30" localSheetId="13">#REF!</definedName>
    <definedName name="plint30">#REF!</definedName>
    <definedName name="plint30polis" localSheetId="9">#REF!</definedName>
    <definedName name="plint30polis" localSheetId="12">#REF!</definedName>
    <definedName name="plint30polis" localSheetId="13">#REF!</definedName>
    <definedName name="plint30polis">#REF!</definedName>
    <definedName name="plint40" localSheetId="9">#REF!</definedName>
    <definedName name="plint40" localSheetId="12">#REF!</definedName>
    <definedName name="plint40" localSheetId="13">#REF!</definedName>
    <definedName name="plint40">#REF!</definedName>
    <definedName name="plintasanpipa">#REF!</definedName>
    <definedName name="plintessenza1040">#REF!</definedName>
    <definedName name="plintgranit1060">#REF!</definedName>
    <definedName name="plintkayujati">#REF!</definedName>
    <definedName name="plintkeramik1030">#REF!</definedName>
    <definedName name="plitur" localSheetId="9">#REF!</definedName>
    <definedName name="plitur" localSheetId="12">#REF!</definedName>
    <definedName name="plitur" localSheetId="13">#REF!</definedName>
    <definedName name="plitur">#REF!</definedName>
    <definedName name="PLK">#REF!</definedName>
    <definedName name="PLKerja" localSheetId="9">#REF!</definedName>
    <definedName name="PLKerja" localSheetId="12">#REF!</definedName>
    <definedName name="PLKerja" localSheetId="13">#REF!</definedName>
    <definedName name="PLKerja">#REF!</definedName>
    <definedName name="plkywood">#REF!</definedName>
    <definedName name="plms">#REF!</definedName>
    <definedName name="Plmtb">#REF!</definedName>
    <definedName name="PLP" localSheetId="9">#REF!</definedName>
    <definedName name="PLP" localSheetId="12">#REF!</definedName>
    <definedName name="PLP" localSheetId="13">#REF!</definedName>
    <definedName name="PLP">#REF!</definedName>
    <definedName name="PLT">#REF!</definedName>
    <definedName name="PLT.LT.101" localSheetId="9">#REF!</definedName>
    <definedName name="PLT.LT.101" localSheetId="12">#REF!</definedName>
    <definedName name="PLT.LT.101" localSheetId="13">#REF!</definedName>
    <definedName name="PLT.LT.101">#REF!</definedName>
    <definedName name="PLT.LT.101B" localSheetId="9">#REF!</definedName>
    <definedName name="PLT.LT.101B" localSheetId="12">#REF!</definedName>
    <definedName name="PLT.LT.101B" localSheetId="13">#REF!</definedName>
    <definedName name="PLT.LT.101B">#REF!</definedName>
    <definedName name="PLT.LT.101E" localSheetId="9">#REF!</definedName>
    <definedName name="PLT.LT.101E" localSheetId="12">#REF!</definedName>
    <definedName name="PLT.LT.101E" localSheetId="13">#REF!</definedName>
    <definedName name="PLT.LT.101E">#REF!</definedName>
    <definedName name="PLT.LT.102" localSheetId="9">#REF!</definedName>
    <definedName name="PLT.LT.102" localSheetId="12">#REF!</definedName>
    <definedName name="PLT.LT.102" localSheetId="13">#REF!</definedName>
    <definedName name="PLT.LT.102">#REF!</definedName>
    <definedName name="PLT.LT.102B" localSheetId="9">#REF!</definedName>
    <definedName name="PLT.LT.102B" localSheetId="12">#REF!</definedName>
    <definedName name="PLT.LT.102B" localSheetId="13">#REF!</definedName>
    <definedName name="PLT.LT.102B">#REF!</definedName>
    <definedName name="PLT.LT.102E" localSheetId="9">#REF!</definedName>
    <definedName name="PLT.LT.102E" localSheetId="12">#REF!</definedName>
    <definedName name="PLT.LT.102E" localSheetId="13">#REF!</definedName>
    <definedName name="PLT.LT.102E">#REF!</definedName>
    <definedName name="PLT.LT.103" localSheetId="9">#REF!</definedName>
    <definedName name="PLT.LT.103" localSheetId="12">#REF!</definedName>
    <definedName name="PLT.LT.103" localSheetId="13">#REF!</definedName>
    <definedName name="PLT.LT.103">#REF!</definedName>
    <definedName name="PLT.LT.103B" localSheetId="9">#REF!</definedName>
    <definedName name="PLT.LT.103B" localSheetId="12">#REF!</definedName>
    <definedName name="PLT.LT.103B" localSheetId="13">#REF!</definedName>
    <definedName name="PLT.LT.103B">#REF!</definedName>
    <definedName name="PLT.LT.103E" localSheetId="9">#REF!</definedName>
    <definedName name="PLT.LT.103E" localSheetId="12">#REF!</definedName>
    <definedName name="PLT.LT.103E" localSheetId="13">#REF!</definedName>
    <definedName name="PLT.LT.103E">#REF!</definedName>
    <definedName name="PLT.LT.104" localSheetId="9">#REF!</definedName>
    <definedName name="PLT.LT.104" localSheetId="12">#REF!</definedName>
    <definedName name="PLT.LT.104" localSheetId="13">#REF!</definedName>
    <definedName name="PLT.LT.104">#REF!</definedName>
    <definedName name="PLT.LT.104B" localSheetId="9">#REF!</definedName>
    <definedName name="PLT.LT.104B" localSheetId="12">#REF!</definedName>
    <definedName name="PLT.LT.104B" localSheetId="13">#REF!</definedName>
    <definedName name="PLT.LT.104B">#REF!</definedName>
    <definedName name="PLT.LT.104E" localSheetId="9">#REF!</definedName>
    <definedName name="PLT.LT.104E" localSheetId="12">#REF!</definedName>
    <definedName name="PLT.LT.104E" localSheetId="13">#REF!</definedName>
    <definedName name="PLT.LT.104E">#REF!</definedName>
    <definedName name="pltg">#REF!</definedName>
    <definedName name="pltgkb">#REF!</definedName>
    <definedName name="pltgls">#REF!</definedName>
    <definedName name="pltgwr10">#REF!</definedName>
    <definedName name="pltgwr15">#REF!</definedName>
    <definedName name="plum" localSheetId="9">#REF!</definedName>
    <definedName name="plum" localSheetId="12">#REF!</definedName>
    <definedName name="plum" localSheetId="14">#REF!</definedName>
    <definedName name="plum" localSheetId="11">#REF!</definedName>
    <definedName name="plum" localSheetId="10">#REF!</definedName>
    <definedName name="plum" localSheetId="7">#REF!</definedName>
    <definedName name="plum" localSheetId="8">#REF!</definedName>
    <definedName name="plum" localSheetId="13">#REF!</definedName>
    <definedName name="plum">#REF!</definedName>
    <definedName name="PLUMBING">#REF!</definedName>
    <definedName name="plus">#REF!</definedName>
    <definedName name="PLY_10">#REF!</definedName>
    <definedName name="PLY_6">#REF!</definedName>
    <definedName name="ply18_4x8_1" localSheetId="9">#REF!</definedName>
    <definedName name="ply18_4x8_1" localSheetId="12">#REF!</definedName>
    <definedName name="ply18_4x8_1" localSheetId="13">#REF!</definedName>
    <definedName name="ply18_4x8_1">#REF!</definedName>
    <definedName name="ply18_4x8_2" localSheetId="9">#REF!</definedName>
    <definedName name="ply18_4x8_2" localSheetId="12">#REF!</definedName>
    <definedName name="ply18_4x8_2" localSheetId="13">#REF!</definedName>
    <definedName name="ply18_4x8_2">#REF!</definedName>
    <definedName name="ply4_4x8" localSheetId="9">#REF!</definedName>
    <definedName name="ply4_4x8" localSheetId="12">#REF!</definedName>
    <definedName name="ply4_4x8" localSheetId="13">#REF!</definedName>
    <definedName name="ply4_4x8">#REF!</definedName>
    <definedName name="plyw18">#REF!</definedName>
    <definedName name="plywood">#REF!</definedName>
    <definedName name="plywood_9mm" localSheetId="9">#REF!</definedName>
    <definedName name="plywood_9mm" localSheetId="12">#REF!</definedName>
    <definedName name="plywood_9mm" localSheetId="13">#REF!</definedName>
    <definedName name="plywood_9mm">#REF!</definedName>
    <definedName name="Plywood15" localSheetId="9">#REF!</definedName>
    <definedName name="Plywood15" localSheetId="12">#REF!</definedName>
    <definedName name="Plywood15" localSheetId="14">#REF!</definedName>
    <definedName name="Plywood15" localSheetId="11">#REF!</definedName>
    <definedName name="Plywood15" localSheetId="10">#REF!</definedName>
    <definedName name="Plywood15" localSheetId="7">#REF!</definedName>
    <definedName name="Plywood15" localSheetId="8">#REF!</definedName>
    <definedName name="Plywood15" localSheetId="13">#REF!</definedName>
    <definedName name="Plywood15">#REF!</definedName>
    <definedName name="plywood3">#REF!</definedName>
    <definedName name="pm">#REF!</definedName>
    <definedName name="PM.B" localSheetId="9">#REF!</definedName>
    <definedName name="PM.B" localSheetId="12">#REF!</definedName>
    <definedName name="PM.B" localSheetId="13">#REF!</definedName>
    <definedName name="PM.B">#REF!</definedName>
    <definedName name="pmasinis">#REF!</definedName>
    <definedName name="pmekanik">#REF!</definedName>
    <definedName name="Pmlm" localSheetId="9">#REF!</definedName>
    <definedName name="Pmlm" localSheetId="12">#REF!</definedName>
    <definedName name="Pmlm" localSheetId="13">#REF!</definedName>
    <definedName name="Pmlm">#REF!</definedName>
    <definedName name="pmp" localSheetId="9">#REF!</definedName>
    <definedName name="pmp" localSheetId="12">#REF!</definedName>
    <definedName name="pmp" localSheetId="13">#REF!</definedName>
    <definedName name="pmp">#REF!</definedName>
    <definedName name="PMSTYA" localSheetId="9">#REF!</definedName>
    <definedName name="PMSTYA" localSheetId="12">#REF!</definedName>
    <definedName name="PMSTYA" localSheetId="13">#REF!</definedName>
    <definedName name="PMSTYA">#REF!</definedName>
    <definedName name="pmunding" localSheetId="9">#REF!</definedName>
    <definedName name="pmunding" localSheetId="12">#REF!</definedName>
    <definedName name="pmunding" localSheetId="13">#REF!</definedName>
    <definedName name="pmunding">#REF!</definedName>
    <definedName name="PMUP" localSheetId="9">#REF!</definedName>
    <definedName name="PMUP" localSheetId="12">#REF!</definedName>
    <definedName name="PMUP" localSheetId="13">#REF!</definedName>
    <definedName name="PMUP">#REF!</definedName>
    <definedName name="pn10sd0.5" localSheetId="9">#REF!</definedName>
    <definedName name="pn10sd0.5" localSheetId="12">#REF!</definedName>
    <definedName name="pn10sd0.5" localSheetId="13">#REF!</definedName>
    <definedName name="pn10sd0.5">#REF!</definedName>
    <definedName name="pn10sd0.75" localSheetId="9">#REF!</definedName>
    <definedName name="pn10sd0.75" localSheetId="12">#REF!</definedName>
    <definedName name="pn10sd0.75" localSheetId="13">#REF!</definedName>
    <definedName name="pn10sd0.75">#REF!</definedName>
    <definedName name="pn10sd1" localSheetId="9">#REF!</definedName>
    <definedName name="pn10sd1" localSheetId="12">#REF!</definedName>
    <definedName name="pn10sd1" localSheetId="13">#REF!</definedName>
    <definedName name="pn10sd1">#REF!</definedName>
    <definedName name="pn10sd1.25" localSheetId="9">#REF!</definedName>
    <definedName name="pn10sd1.25" localSheetId="12">#REF!</definedName>
    <definedName name="pn10sd1.25" localSheetId="13">#REF!</definedName>
    <definedName name="pn10sd1.25">#REF!</definedName>
    <definedName name="pn10sd1.5" localSheetId="9">#REF!</definedName>
    <definedName name="pn10sd1.5" localSheetId="12">#REF!</definedName>
    <definedName name="pn10sd1.5" localSheetId="13">#REF!</definedName>
    <definedName name="pn10sd1.5">#REF!</definedName>
    <definedName name="pn10sd2" localSheetId="9">#REF!</definedName>
    <definedName name="pn10sd2" localSheetId="12">#REF!</definedName>
    <definedName name="pn10sd2" localSheetId="13">#REF!</definedName>
    <definedName name="pn10sd2">#REF!</definedName>
    <definedName name="pn10sd2.5" localSheetId="9">#REF!</definedName>
    <definedName name="pn10sd2.5" localSheetId="12">#REF!</definedName>
    <definedName name="pn10sd2.5" localSheetId="13">#REF!</definedName>
    <definedName name="pn10sd2.5">#REF!</definedName>
    <definedName name="pn10sd3" localSheetId="9">#REF!</definedName>
    <definedName name="pn10sd3" localSheetId="12">#REF!</definedName>
    <definedName name="pn10sd3" localSheetId="13">#REF!</definedName>
    <definedName name="pn10sd3">#REF!</definedName>
    <definedName name="pn10sd4" localSheetId="9">#REF!</definedName>
    <definedName name="pn10sd4" localSheetId="12">#REF!</definedName>
    <definedName name="pn10sd4" localSheetId="13">#REF!</definedName>
    <definedName name="pn10sd4">#REF!</definedName>
    <definedName name="pn10toro" localSheetId="9">#REF!</definedName>
    <definedName name="pn10toro" localSheetId="12">#REF!</definedName>
    <definedName name="pn10toro" localSheetId="13">#REF!</definedName>
    <definedName name="pn10toro">#REF!</definedName>
    <definedName name="pn10toro0.5" localSheetId="9">#REF!</definedName>
    <definedName name="pn10toro0.5" localSheetId="12">#REF!</definedName>
    <definedName name="pn10toro0.5" localSheetId="13">#REF!</definedName>
    <definedName name="pn10toro0.5">#REF!</definedName>
    <definedName name="pn10toro0.75" localSheetId="9">#REF!</definedName>
    <definedName name="pn10toro0.75" localSheetId="12">#REF!</definedName>
    <definedName name="pn10toro0.75" localSheetId="13">#REF!</definedName>
    <definedName name="pn10toro0.75">#REF!</definedName>
    <definedName name="pn10toro1" localSheetId="9">#REF!</definedName>
    <definedName name="pn10toro1" localSheetId="12">#REF!</definedName>
    <definedName name="pn10toro1" localSheetId="13">#REF!</definedName>
    <definedName name="pn10toro1">#REF!</definedName>
    <definedName name="pn10toro1.25" localSheetId="9">#REF!</definedName>
    <definedName name="pn10toro1.25" localSheetId="12">#REF!</definedName>
    <definedName name="pn10toro1.25" localSheetId="13">#REF!</definedName>
    <definedName name="pn10toro1.25">#REF!</definedName>
    <definedName name="pn10toro1.5" localSheetId="9">#REF!</definedName>
    <definedName name="pn10toro1.5" localSheetId="12">#REF!</definedName>
    <definedName name="pn10toro1.5" localSheetId="13">#REF!</definedName>
    <definedName name="pn10toro1.5">#REF!</definedName>
    <definedName name="pn10toro2" localSheetId="9">#REF!</definedName>
    <definedName name="pn10toro2" localSheetId="12">#REF!</definedName>
    <definedName name="pn10toro2" localSheetId="13">#REF!</definedName>
    <definedName name="pn10toro2">#REF!</definedName>
    <definedName name="pn10toro2.5" localSheetId="9">#REF!</definedName>
    <definedName name="pn10toro2.5" localSheetId="12">#REF!</definedName>
    <definedName name="pn10toro2.5" localSheetId="13">#REF!</definedName>
    <definedName name="pn10toro2.5">#REF!</definedName>
    <definedName name="pn10toro3" localSheetId="9">#REF!</definedName>
    <definedName name="pn10toro3" localSheetId="12">#REF!</definedName>
    <definedName name="pn10toro3" localSheetId="13">#REF!</definedName>
    <definedName name="pn10toro3">#REF!</definedName>
    <definedName name="pn10toro4" localSheetId="9">#REF!</definedName>
    <definedName name="pn10toro4" localSheetId="12">#REF!</definedName>
    <definedName name="pn10toro4" localSheetId="13">#REF!</definedName>
    <definedName name="pn10toro4">#REF!</definedName>
    <definedName name="pn20sd0.5" localSheetId="9">#REF!</definedName>
    <definedName name="pn20sd0.5" localSheetId="12">#REF!</definedName>
    <definedName name="pn20sd0.5" localSheetId="13">#REF!</definedName>
    <definedName name="pn20sd0.5">#REF!</definedName>
    <definedName name="pn20sd0.75" localSheetId="9">#REF!</definedName>
    <definedName name="pn20sd0.75" localSheetId="12">#REF!</definedName>
    <definedName name="pn20sd0.75" localSheetId="13">#REF!</definedName>
    <definedName name="pn20sd0.75">#REF!</definedName>
    <definedName name="pn20sd1" localSheetId="9">#REF!</definedName>
    <definedName name="pn20sd1" localSheetId="12">#REF!</definedName>
    <definedName name="pn20sd1" localSheetId="13">#REF!</definedName>
    <definedName name="pn20sd1">#REF!</definedName>
    <definedName name="pn20sd1.25" localSheetId="9">#REF!</definedName>
    <definedName name="pn20sd1.25" localSheetId="12">#REF!</definedName>
    <definedName name="pn20sd1.25" localSheetId="13">#REF!</definedName>
    <definedName name="pn20sd1.25">#REF!</definedName>
    <definedName name="pn20sd1.5" localSheetId="9">#REF!</definedName>
    <definedName name="pn20sd1.5" localSheetId="12">#REF!</definedName>
    <definedName name="pn20sd1.5" localSheetId="13">#REF!</definedName>
    <definedName name="pn20sd1.5">#REF!</definedName>
    <definedName name="pn20sd2" localSheetId="9">#REF!</definedName>
    <definedName name="pn20sd2" localSheetId="12">#REF!</definedName>
    <definedName name="pn20sd2" localSheetId="13">#REF!</definedName>
    <definedName name="pn20sd2">#REF!</definedName>
    <definedName name="pn20sd2.5" localSheetId="9">#REF!</definedName>
    <definedName name="pn20sd2.5" localSheetId="12">#REF!</definedName>
    <definedName name="pn20sd2.5" localSheetId="13">#REF!</definedName>
    <definedName name="pn20sd2.5">#REF!</definedName>
    <definedName name="pn20sd3" localSheetId="9">#REF!</definedName>
    <definedName name="pn20sd3" localSheetId="12">#REF!</definedName>
    <definedName name="pn20sd3" localSheetId="13">#REF!</definedName>
    <definedName name="pn20sd3">#REF!</definedName>
    <definedName name="pn20sd4" localSheetId="9">#REF!</definedName>
    <definedName name="pn20sd4" localSheetId="12">#REF!</definedName>
    <definedName name="pn20sd4" localSheetId="13">#REF!</definedName>
    <definedName name="pn20sd4">#REF!</definedName>
    <definedName name="pn20toro0.5" localSheetId="9">#REF!</definedName>
    <definedName name="pn20toro0.5" localSheetId="12">#REF!</definedName>
    <definedName name="pn20toro0.5" localSheetId="13">#REF!</definedName>
    <definedName name="pn20toro0.5">#REF!</definedName>
    <definedName name="pn20toro0.75" localSheetId="9">#REF!</definedName>
    <definedName name="pn20toro0.75" localSheetId="12">#REF!</definedName>
    <definedName name="pn20toro0.75" localSheetId="13">#REF!</definedName>
    <definedName name="pn20toro0.75">#REF!</definedName>
    <definedName name="pn20toro1" localSheetId="9">#REF!</definedName>
    <definedName name="pn20toro1" localSheetId="12">#REF!</definedName>
    <definedName name="pn20toro1" localSheetId="13">#REF!</definedName>
    <definedName name="pn20toro1">#REF!</definedName>
    <definedName name="pn20toro1.25" localSheetId="9">#REF!</definedName>
    <definedName name="pn20toro1.25" localSheetId="12">#REF!</definedName>
    <definedName name="pn20toro1.25" localSheetId="13">#REF!</definedName>
    <definedName name="pn20toro1.25">#REF!</definedName>
    <definedName name="pn20toro1.5" localSheetId="9">#REF!</definedName>
    <definedName name="pn20toro1.5" localSheetId="12">#REF!</definedName>
    <definedName name="pn20toro1.5" localSheetId="13">#REF!</definedName>
    <definedName name="pn20toro1.5">#REF!</definedName>
    <definedName name="pn20toro2" localSheetId="9">#REF!</definedName>
    <definedName name="pn20toro2" localSheetId="12">#REF!</definedName>
    <definedName name="pn20toro2" localSheetId="13">#REF!</definedName>
    <definedName name="pn20toro2">#REF!</definedName>
    <definedName name="pn20toro2.5" localSheetId="9">#REF!</definedName>
    <definedName name="pn20toro2.5" localSheetId="12">#REF!</definedName>
    <definedName name="pn20toro2.5" localSheetId="13">#REF!</definedName>
    <definedName name="pn20toro2.5">#REF!</definedName>
    <definedName name="pn20toro3" localSheetId="9">#REF!</definedName>
    <definedName name="pn20toro3" localSheetId="12">#REF!</definedName>
    <definedName name="pn20toro3" localSheetId="13">#REF!</definedName>
    <definedName name="pn20toro3">#REF!</definedName>
    <definedName name="pn20toro4" localSheetId="9">#REF!</definedName>
    <definedName name="pn20toro4" localSheetId="12">#REF!</definedName>
    <definedName name="pn20toro4" localSheetId="13">#REF!</definedName>
    <definedName name="pn20toro4">#REF!</definedName>
    <definedName name="pnepiezo" localSheetId="9">#REF!</definedName>
    <definedName name="pnepiezo" localSheetId="12">#REF!</definedName>
    <definedName name="pnepiezo" localSheetId="13">#REF!</definedName>
    <definedName name="pnepiezo">#REF!</definedName>
    <definedName name="Pneumatic.Tire." localSheetId="9">#REF!</definedName>
    <definedName name="Pneumatic.Tire." localSheetId="12">#REF!</definedName>
    <definedName name="Pneumatic.Tire." localSheetId="13">#REF!</definedName>
    <definedName name="Pneumatic.Tire.">#REF!</definedName>
    <definedName name="PNITIA">#REF!</definedName>
    <definedName name="PNL" localSheetId="9">#REF!</definedName>
    <definedName name="PNL" localSheetId="12">#REF!</definedName>
    <definedName name="PNL" localSheetId="13">#REF!</definedName>
    <definedName name="PNL">#REF!</definedName>
    <definedName name="pntbs" localSheetId="9">#REF!</definedName>
    <definedName name="pntbs" localSheetId="12">#REF!</definedName>
    <definedName name="pntbs" localSheetId="13">#REF!</definedName>
    <definedName name="pntbs">#REF!</definedName>
    <definedName name="Pnyatoh" localSheetId="9">#REF!</definedName>
    <definedName name="Pnyatoh" localSheetId="12">#REF!</definedName>
    <definedName name="Pnyatoh" localSheetId="13">#REF!</definedName>
    <definedName name="Pnyatoh">#REF!</definedName>
    <definedName name="po">#REF!</definedName>
    <definedName name="POCE">#REF!</definedName>
    <definedName name="Pokja">#REF!</definedName>
    <definedName name="POLI">#REF!</definedName>
    <definedName name="politur">#REF!</definedName>
    <definedName name="polos">#REF!</definedName>
    <definedName name="poly" localSheetId="9">#REF!</definedName>
    <definedName name="poly" localSheetId="12">#REF!</definedName>
    <definedName name="poly" localSheetId="13">#REF!</definedName>
    <definedName name="poly">#REF!</definedName>
    <definedName name="poly_6">#REF!</definedName>
    <definedName name="poly_6_6">#REF!</definedName>
    <definedName name="polycarbonat" localSheetId="9">#REF!</definedName>
    <definedName name="polycarbonat" localSheetId="12">#REF!</definedName>
    <definedName name="polycarbonat" localSheetId="13">#REF!</definedName>
    <definedName name="polycarbonat">#REF!</definedName>
    <definedName name="polyet" localSheetId="9">#REF!</definedName>
    <definedName name="polyet" localSheetId="12">#REF!</definedName>
    <definedName name="polyet" localSheetId="13">#REF!</definedName>
    <definedName name="polyet">#REF!</definedName>
    <definedName name="pomc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a">#REF!</definedName>
    <definedName name="pompaair" localSheetId="9">#REF!</definedName>
    <definedName name="pompaair" localSheetId="12">#REF!</definedName>
    <definedName name="pompaair" localSheetId="14">#REF!</definedName>
    <definedName name="pompaair" localSheetId="11">#REF!</definedName>
    <definedName name="pompaair" localSheetId="10">#REF!</definedName>
    <definedName name="pompaair" localSheetId="7">#REF!</definedName>
    <definedName name="pompaair" localSheetId="8">#REF!</definedName>
    <definedName name="pompaair" localSheetId="13">#REF!</definedName>
    <definedName name="pompaair">#REF!</definedName>
    <definedName name="PON">#REF!</definedName>
    <definedName name="Pondasi" localSheetId="9">#REF!</definedName>
    <definedName name="Pondasi" localSheetId="12">#REF!</definedName>
    <definedName name="Pondasi" localSheetId="13">#REF!</definedName>
    <definedName name="Pondasi">#REF!</definedName>
    <definedName name="pondasi225" localSheetId="9">#REF!</definedName>
    <definedName name="pondasi225" localSheetId="12">#REF!</definedName>
    <definedName name="pondasi225" localSheetId="13">#REF!</definedName>
    <definedName name="pondasi225">#REF!</definedName>
    <definedName name="PONDASIBATUKALI" localSheetId="9">#REF!</definedName>
    <definedName name="PONDASIBATUKALI" localSheetId="12">#REF!</definedName>
    <definedName name="PONDASIBATUKALI" localSheetId="13">#REF!</definedName>
    <definedName name="PONDASIBATUKALI">#REF!</definedName>
    <definedName name="pondasibk">#REF!</definedName>
    <definedName name="pondasiwtp">#REF!</definedName>
    <definedName name="pondljr">#REF!</definedName>
    <definedName name="pondstp">#REF!</definedName>
    <definedName name="ponsasibek">#REF!</definedName>
    <definedName name="ponton" localSheetId="9">#REF!</definedName>
    <definedName name="ponton" localSheetId="12">#REF!</definedName>
    <definedName name="ponton" localSheetId="14">#REF!</definedName>
    <definedName name="ponton" localSheetId="11">#REF!</definedName>
    <definedName name="ponton" localSheetId="10">#REF!</definedName>
    <definedName name="ponton" localSheetId="7">#REF!</definedName>
    <definedName name="ponton" localSheetId="8">#REF!</definedName>
    <definedName name="ponton" localSheetId="13">#REF!</definedName>
    <definedName name="Ponton">#REF!</definedName>
    <definedName name="pool" localSheetId="9">#REF!</definedName>
    <definedName name="pool" localSheetId="12">#REF!</definedName>
    <definedName name="pool" localSheetId="13">#REF!</definedName>
    <definedName name="pool">#REF!</definedName>
    <definedName name="pop">#REF!</definedName>
    <definedName name="poperator">#REF!</definedName>
    <definedName name="popr">#REF!</definedName>
    <definedName name="POROS">#REF!</definedName>
    <definedName name="PORS">#REF!</definedName>
    <definedName name="Porselin_11_x_11_cm_kw._I" localSheetId="9">#REF!</definedName>
    <definedName name="Porselin_11_x_11_cm_kw._I" localSheetId="12">#REF!</definedName>
    <definedName name="Porselin_11_x_11_cm_kw._I" localSheetId="13">#REF!</definedName>
    <definedName name="Porselin_11_x_11_cm_kw._I">#REF!</definedName>
    <definedName name="Portal" localSheetId="9">#REF!</definedName>
    <definedName name="Portal" localSheetId="12">#REF!</definedName>
    <definedName name="Portal" localSheetId="13">#REF!</definedName>
    <definedName name="Portal">#REF!</definedName>
    <definedName name="Portland_Cement__tiga_roda___50kg">#REF!</definedName>
    <definedName name="pos" localSheetId="9">#REF!</definedName>
    <definedName name="pos" localSheetId="12">#REF!</definedName>
    <definedName name="pos" localSheetId="13">#REF!</definedName>
    <definedName name="pos">#REF!</definedName>
    <definedName name="potongpnc45" localSheetId="9">#REF!</definedName>
    <definedName name="potongpnc45" localSheetId="12">#REF!</definedName>
    <definedName name="potongpnc45" localSheetId="13">#REF!</definedName>
    <definedName name="potongpnc45">#REF!</definedName>
    <definedName name="potongtiang" localSheetId="9">#REF!</definedName>
    <definedName name="potongtiang" localSheetId="12">#REF!</definedName>
    <definedName name="potongtiang" localSheetId="14">#REF!</definedName>
    <definedName name="potongtiang" localSheetId="11">#REF!</definedName>
    <definedName name="potongtiang" localSheetId="10">#REF!</definedName>
    <definedName name="potongtiang" localSheetId="7">#REF!</definedName>
    <definedName name="potongtiang" localSheetId="8">#REF!</definedName>
    <definedName name="potongtiang" localSheetId="13">#REF!</definedName>
    <definedName name="potongtiang">#REF!</definedName>
    <definedName name="power" localSheetId="9">#REF!</definedName>
    <definedName name="power" localSheetId="12">#REF!</definedName>
    <definedName name="power" localSheetId="13">#REF!</definedName>
    <definedName name="power">#REF!</definedName>
    <definedName name="power1ph" localSheetId="9">#REF!</definedName>
    <definedName name="power1ph" localSheetId="12">#REF!</definedName>
    <definedName name="power1ph" localSheetId="13">#REF!</definedName>
    <definedName name="power1ph">#REF!</definedName>
    <definedName name="pp">#REF!</definedName>
    <definedName name="PP.AC.BSM">#REF!</definedName>
    <definedName name="PP.AC.LT1">#REF!</definedName>
    <definedName name="PP.AC.LT2">#REF!</definedName>
    <definedName name="PP.BOOSTER">#REF!</definedName>
    <definedName name="PP.BSM">#REF!</definedName>
    <definedName name="PP.LG1">#REF!</definedName>
    <definedName name="PP.LG2">#REF!</definedName>
    <definedName name="PP.LG3">#REF!</definedName>
    <definedName name="PP.LIFT">#REF!</definedName>
    <definedName name="PP.LT1">#REF!</definedName>
    <definedName name="PP.LT1_4">#REF!</definedName>
    <definedName name="PP.LT2">#REF!</definedName>
    <definedName name="PP.LTDS">#REF!</definedName>
    <definedName name="PP.LTGF">#REF!</definedName>
    <definedName name="PP.POMPA">#REF!</definedName>
    <definedName name="PP.POS">#REF!</definedName>
    <definedName name="PP_LT2" localSheetId="9">#REF!</definedName>
    <definedName name="PP_LT2" localSheetId="12">#REF!</definedName>
    <definedName name="PP_LT2" localSheetId="13">#REF!</definedName>
    <definedName name="PP_LT2">#REF!</definedName>
    <definedName name="pp10agrusan0.5" localSheetId="9">#REF!</definedName>
    <definedName name="pp10agrusan0.5" localSheetId="12">#REF!</definedName>
    <definedName name="pp10agrusan0.5" localSheetId="13">#REF!</definedName>
    <definedName name="pp10agrusan0.5">#REF!</definedName>
    <definedName name="pp10agrusan0.75" localSheetId="9">#REF!</definedName>
    <definedName name="pp10agrusan0.75" localSheetId="12">#REF!</definedName>
    <definedName name="pp10agrusan0.75" localSheetId="13">#REF!</definedName>
    <definedName name="pp10agrusan0.75">#REF!</definedName>
    <definedName name="pp10agrusan1" localSheetId="9">#REF!</definedName>
    <definedName name="pp10agrusan1" localSheetId="12">#REF!</definedName>
    <definedName name="pp10agrusan1" localSheetId="13">#REF!</definedName>
    <definedName name="pp10agrusan1">#REF!</definedName>
    <definedName name="pp10agrusan1.25" localSheetId="9">#REF!</definedName>
    <definedName name="pp10agrusan1.25" localSheetId="12">#REF!</definedName>
    <definedName name="pp10agrusan1.25" localSheetId="13">#REF!</definedName>
    <definedName name="pp10agrusan1.25">#REF!</definedName>
    <definedName name="pp10agrusan1.5" localSheetId="9">#REF!</definedName>
    <definedName name="pp10agrusan1.5" localSheetId="12">#REF!</definedName>
    <definedName name="pp10agrusan1.5" localSheetId="13">#REF!</definedName>
    <definedName name="pp10agrusan1.5">#REF!</definedName>
    <definedName name="pp10agrusan2" localSheetId="9">#REF!</definedName>
    <definedName name="pp10agrusan2" localSheetId="12">#REF!</definedName>
    <definedName name="pp10agrusan2" localSheetId="13">#REF!</definedName>
    <definedName name="pp10agrusan2">#REF!</definedName>
    <definedName name="pp10agrusan3" localSheetId="9">#REF!</definedName>
    <definedName name="pp10agrusan3" localSheetId="12">#REF!</definedName>
    <definedName name="pp10agrusan3" localSheetId="13">#REF!</definedName>
    <definedName name="pp10agrusan3">#REF!</definedName>
    <definedName name="pp10agrusan4" localSheetId="9">#REF!</definedName>
    <definedName name="pp10agrusan4" localSheetId="12">#REF!</definedName>
    <definedName name="pp10agrusan4" localSheetId="13">#REF!</definedName>
    <definedName name="pp10agrusan4">#REF!</definedName>
    <definedName name="pp10agrusan6" localSheetId="9">#REF!</definedName>
    <definedName name="pp10agrusan6" localSheetId="12">#REF!</definedName>
    <definedName name="pp10agrusan6" localSheetId="13">#REF!</definedName>
    <definedName name="pp10agrusan6">#REF!</definedName>
    <definedName name="pp20agrusan0.5" localSheetId="9">#REF!</definedName>
    <definedName name="pp20agrusan0.5" localSheetId="12">#REF!</definedName>
    <definedName name="pp20agrusan0.5" localSheetId="13">#REF!</definedName>
    <definedName name="pp20agrusan0.5">#REF!</definedName>
    <definedName name="pp20agrusan0.75" localSheetId="9">#REF!</definedName>
    <definedName name="pp20agrusan0.75" localSheetId="12">#REF!</definedName>
    <definedName name="pp20agrusan0.75" localSheetId="13">#REF!</definedName>
    <definedName name="pp20agrusan0.75">#REF!</definedName>
    <definedName name="pp20agrusan1" localSheetId="9">#REF!</definedName>
    <definedName name="pp20agrusan1" localSheetId="12">#REF!</definedName>
    <definedName name="pp20agrusan1" localSheetId="13">#REF!</definedName>
    <definedName name="pp20agrusan1">#REF!</definedName>
    <definedName name="PPA" localSheetId="9">#REF!</definedName>
    <definedName name="PPA" localSheetId="12">#REF!</definedName>
    <definedName name="PPA" localSheetId="13">#REF!</definedName>
    <definedName name="PPA">#REF!</definedName>
    <definedName name="PPAB">#REF!</definedName>
    <definedName name="PPAC.LT1">#REF!</definedName>
    <definedName name="PPac.LT4">#REF!</definedName>
    <definedName name="PPAC1">#REF!</definedName>
    <definedName name="Ppadat" localSheetId="9">#REF!</definedName>
    <definedName name="Ppadat" localSheetId="12">#REF!</definedName>
    <definedName name="Ppadat" localSheetId="13">#REF!</definedName>
    <definedName name="Ppadat">#REF!</definedName>
    <definedName name="ppalm">#REF!</definedName>
    <definedName name="ppalm_6">#REF!</definedName>
    <definedName name="ppasang">#REF!</definedName>
    <definedName name="PPB">#REF!</definedName>
    <definedName name="PPBP">#REF!</definedName>
    <definedName name="Ppdl" localSheetId="9">#REF!</definedName>
    <definedName name="Ppdl" localSheetId="12">#REF!</definedName>
    <definedName name="Ppdl" localSheetId="13">#REF!</definedName>
    <definedName name="Ppdl">#REF!</definedName>
    <definedName name="pph" localSheetId="9">#REF!</definedName>
    <definedName name="pph" localSheetId="12">#REF!</definedName>
    <definedName name="pph" localSheetId="14">#REF!</definedName>
    <definedName name="pph" localSheetId="11">#REF!</definedName>
    <definedName name="pph" localSheetId="10">#REF!</definedName>
    <definedName name="pph" localSheetId="7">#REF!</definedName>
    <definedName name="pph" localSheetId="8">#REF!</definedName>
    <definedName name="pph" localSheetId="13">#REF!</definedName>
    <definedName name="pph">#REF!</definedName>
    <definedName name="pph_2" localSheetId="9">#REF!</definedName>
    <definedName name="pph_2" localSheetId="12">#REF!</definedName>
    <definedName name="pph_2" localSheetId="13">#REF!</definedName>
    <definedName name="pph_2">#REF!</definedName>
    <definedName name="pph_3" localSheetId="9">#REF!</definedName>
    <definedName name="pph_3" localSheetId="12">#REF!</definedName>
    <definedName name="pph_3" localSheetId="13">#REF!</definedName>
    <definedName name="pph_3">#REF!</definedName>
    <definedName name="PPI" localSheetId="9">#REF!</definedName>
    <definedName name="PPI" localSheetId="12">#REF!</definedName>
    <definedName name="PPI" localSheetId="13">#REF!</definedName>
    <definedName name="PPI">#REF!</definedName>
    <definedName name="PPK">#REF!</definedName>
    <definedName name="PPLAB" localSheetId="9">#REF!</definedName>
    <definedName name="PPLAB" localSheetId="12">#REF!</definedName>
    <definedName name="PPLAB" localSheetId="13">#REF!</definedName>
    <definedName name="PPLAB">#REF!</definedName>
    <definedName name="PPlaf6" localSheetId="9">#REF!</definedName>
    <definedName name="PPlaf6" localSheetId="12">#REF!</definedName>
    <definedName name="PPlaf6" localSheetId="13">#REF!</definedName>
    <definedName name="PPlaf6">#REF!</definedName>
    <definedName name="PPlGyp" localSheetId="9">#REF!</definedName>
    <definedName name="PPlGyp" localSheetId="12">#REF!</definedName>
    <definedName name="PPlGyp" localSheetId="13">#REF!</definedName>
    <definedName name="PPlGyp">#REF!</definedName>
    <definedName name="PPls2">#REF!</definedName>
    <definedName name="PPls3" localSheetId="9">#REF!</definedName>
    <definedName name="PPls3" localSheetId="12">#REF!</definedName>
    <definedName name="PPls3" localSheetId="13">#REF!</definedName>
    <definedName name="PPls3">#REF!</definedName>
    <definedName name="PPls4" localSheetId="9">#REF!</definedName>
    <definedName name="PPls4" localSheetId="12">#REF!</definedName>
    <definedName name="PPls4" localSheetId="13">#REF!</definedName>
    <definedName name="PPls4">#REF!</definedName>
    <definedName name="PPLT1" localSheetId="9">#REF!</definedName>
    <definedName name="PPLT1" localSheetId="12">#REF!</definedName>
    <definedName name="PPLT1" localSheetId="13">#REF!</definedName>
    <definedName name="PPLT1">#REF!</definedName>
    <definedName name="PPLT2" localSheetId="9">#REF!</definedName>
    <definedName name="PPLT2" localSheetId="12">#REF!</definedName>
    <definedName name="PPLT2" localSheetId="13">#REF!</definedName>
    <definedName name="PPLT2">#REF!</definedName>
    <definedName name="PPLT3" localSheetId="9">#REF!</definedName>
    <definedName name="PPLT3" localSheetId="12">#REF!</definedName>
    <definedName name="PPLT3" localSheetId="13">#REF!</definedName>
    <definedName name="PPLT3">#REF!</definedName>
    <definedName name="PPLT4" localSheetId="9">#REF!</definedName>
    <definedName name="PPLT4" localSheetId="12">#REF!</definedName>
    <definedName name="PPLT4" localSheetId="13">#REF!</definedName>
    <definedName name="PPLT4">#REF!</definedName>
    <definedName name="ppn" localSheetId="9">#REF!</definedName>
    <definedName name="ppn" localSheetId="12">#REF!</definedName>
    <definedName name="ppn" localSheetId="14">#REF!</definedName>
    <definedName name="ppn" localSheetId="11">#REF!</definedName>
    <definedName name="ppn" localSheetId="10">#REF!</definedName>
    <definedName name="ppn" localSheetId="7">#REF!</definedName>
    <definedName name="ppn" localSheetId="8">#REF!</definedName>
    <definedName name="ppn" localSheetId="13">#REF!</definedName>
    <definedName name="ppn">COVER!$G$19</definedName>
    <definedName name="ppn.m.3.20.serut" localSheetId="9">#REF!</definedName>
    <definedName name="ppn.m.3.20.serut" localSheetId="12">#REF!</definedName>
    <definedName name="ppn.m.3.20.serut" localSheetId="13">#REF!</definedName>
    <definedName name="ppn.m.3.20.serut">#REF!</definedName>
    <definedName name="ppn_2" localSheetId="9">#REF!</definedName>
    <definedName name="ppn_2" localSheetId="12">#REF!</definedName>
    <definedName name="ppn_2" localSheetId="13">#REF!</definedName>
    <definedName name="ppn_2">#REF!</definedName>
    <definedName name="ppn_3" localSheetId="9">#REF!</definedName>
    <definedName name="ppn_3" localSheetId="12">#REF!</definedName>
    <definedName name="ppn_3" localSheetId="13">#REF!</definedName>
    <definedName name="ppn_3">#REF!</definedName>
    <definedName name="ppn2.30" localSheetId="9">#REF!</definedName>
    <definedName name="ppn2.30" localSheetId="12">#REF!</definedName>
    <definedName name="ppn2.30" localSheetId="13">#REF!</definedName>
    <definedName name="ppn2.30">#REF!</definedName>
    <definedName name="ppn3.30" localSheetId="9">#REF!</definedName>
    <definedName name="ppn3.30" localSheetId="12">#REF!</definedName>
    <definedName name="ppn3.30" localSheetId="13">#REF!</definedName>
    <definedName name="ppn3.30">#REF!</definedName>
    <definedName name="ppnbek" localSheetId="9">#REF!</definedName>
    <definedName name="ppnbek" localSheetId="12">#REF!</definedName>
    <definedName name="ppnbek" localSheetId="13">#REF!</definedName>
    <definedName name="ppnbek">#REF!</definedName>
    <definedName name="ppnbjr">#REF!</definedName>
    <definedName name="ppnbor">#REF!</definedName>
    <definedName name="ppnborneo">#REF!</definedName>
    <definedName name="PpnBr">#REF!</definedName>
    <definedName name="ppnht1">#REF!</definedName>
    <definedName name="ppnht2">#REF!</definedName>
    <definedName name="ppnjati">#REF!</definedName>
    <definedName name="ppnjati_1">#REF!</definedName>
    <definedName name="PpnKb">#REF!</definedName>
    <definedName name="ppnkmp">#REF!</definedName>
    <definedName name="ppnkpr">#REF!</definedName>
    <definedName name="ppnkpr_1">#REF!</definedName>
    <definedName name="PpnKs">#REF!</definedName>
    <definedName name="ppnmer">#REF!</definedName>
    <definedName name="ppnmer_1">#REF!</definedName>
    <definedName name="ppnras">#REF!</definedName>
    <definedName name="ppnsam">#REF!</definedName>
    <definedName name="PPntDt" localSheetId="9">#REF!</definedName>
    <definedName name="PPntDt" localSheetId="12">#REF!</definedName>
    <definedName name="PPntDt" localSheetId="13">#REF!</definedName>
    <definedName name="PPntDt">#REF!</definedName>
    <definedName name="PPntJt" localSheetId="9">#REF!</definedName>
    <definedName name="PPntJt" localSheetId="12">#REF!</definedName>
    <definedName name="PPntJt" localSheetId="13">#REF!</definedName>
    <definedName name="PPntJt">#REF!</definedName>
    <definedName name="PPntKS" localSheetId="9">#REF!</definedName>
    <definedName name="PPntKS" localSheetId="12">#REF!</definedName>
    <definedName name="PPntKS" localSheetId="13">#REF!</definedName>
    <definedName name="PPntKS">#REF!</definedName>
    <definedName name="PPntPJt" localSheetId="9">#REF!</definedName>
    <definedName name="PPntPJt" localSheetId="12">#REF!</definedName>
    <definedName name="PPntPJt" localSheetId="13">#REF!</definedName>
    <definedName name="PPntPJt">#REF!</definedName>
    <definedName name="PPntPt" localSheetId="9">#REF!</definedName>
    <definedName name="PPntPt" localSheetId="12">#REF!</definedName>
    <definedName name="PPntPt" localSheetId="13">#REF!</definedName>
    <definedName name="PPntPt">#REF!</definedName>
    <definedName name="PPO">#REF!</definedName>
    <definedName name="PPP" localSheetId="9">#REF!</definedName>
    <definedName name="PPP" localSheetId="12">#REF!</definedName>
    <definedName name="PPP" localSheetId="13">#REF!</definedName>
    <definedName name="PPP">#REF!</definedName>
    <definedName name="PPPPPP" localSheetId="9">#REF!</definedName>
    <definedName name="PPPPPP" localSheetId="12">#REF!</definedName>
    <definedName name="PPPPPP" localSheetId="13">#REF!</definedName>
    <definedName name="PPPPPP">#REF!</definedName>
    <definedName name="PPR">#REF!</definedName>
    <definedName name="PPR10K110" localSheetId="9">#REF!</definedName>
    <definedName name="PPR10K110" localSheetId="12">#REF!</definedName>
    <definedName name="PPR10K110" localSheetId="13">#REF!</definedName>
    <definedName name="PPR10K110">#REF!</definedName>
    <definedName name="PPR10K125" localSheetId="9">#REF!</definedName>
    <definedName name="PPR10K125" localSheetId="12">#REF!</definedName>
    <definedName name="PPR10K125" localSheetId="13">#REF!</definedName>
    <definedName name="PPR10K125">#REF!</definedName>
    <definedName name="PPR10K15" localSheetId="9">#REF!</definedName>
    <definedName name="PPR10K15" localSheetId="12">#REF!</definedName>
    <definedName name="PPR10K15" localSheetId="13">#REF!</definedName>
    <definedName name="PPR10K15">#REF!</definedName>
    <definedName name="PPR10K20" localSheetId="9">#REF!</definedName>
    <definedName name="PPR10K20" localSheetId="12">#REF!</definedName>
    <definedName name="PPR10K20" localSheetId="13">#REF!</definedName>
    <definedName name="PPR10K20">#REF!</definedName>
    <definedName name="PPR10K25" localSheetId="9">#REF!</definedName>
    <definedName name="PPR10K25" localSheetId="12">#REF!</definedName>
    <definedName name="PPR10K25" localSheetId="13">#REF!</definedName>
    <definedName name="PPR10K25">#REF!</definedName>
    <definedName name="PPR10K32" localSheetId="9">#REF!</definedName>
    <definedName name="PPR10K32" localSheetId="12">#REF!</definedName>
    <definedName name="PPR10K32" localSheetId="13">#REF!</definedName>
    <definedName name="PPR10K32">#REF!</definedName>
    <definedName name="PPR10K40" localSheetId="9">#REF!</definedName>
    <definedName name="PPR10K40" localSheetId="12">#REF!</definedName>
    <definedName name="PPR10K40" localSheetId="13">#REF!</definedName>
    <definedName name="PPR10K40">#REF!</definedName>
    <definedName name="PPR10K50" localSheetId="9">#REF!</definedName>
    <definedName name="PPR10K50" localSheetId="12">#REF!</definedName>
    <definedName name="PPR10K50" localSheetId="13">#REF!</definedName>
    <definedName name="PPR10K50">#REF!</definedName>
    <definedName name="PPR10K63" localSheetId="9">#REF!</definedName>
    <definedName name="PPR10K63" localSheetId="12">#REF!</definedName>
    <definedName name="PPR10K63" localSheetId="13">#REF!</definedName>
    <definedName name="PPR10K63">#REF!</definedName>
    <definedName name="PPR10K75" localSheetId="9">#REF!</definedName>
    <definedName name="PPR10K75" localSheetId="12">#REF!</definedName>
    <definedName name="PPR10K75" localSheetId="13">#REF!</definedName>
    <definedName name="PPR10K75">#REF!</definedName>
    <definedName name="PPR10K90" localSheetId="9">#REF!</definedName>
    <definedName name="PPR10K90" localSheetId="12">#REF!</definedName>
    <definedName name="PPR10K90" localSheetId="13">#REF!</definedName>
    <definedName name="PPR10K90">#REF!</definedName>
    <definedName name="PPR20K110" localSheetId="9">#REF!</definedName>
    <definedName name="PPR20K110" localSheetId="12">#REF!</definedName>
    <definedName name="PPR20K110" localSheetId="13">#REF!</definedName>
    <definedName name="PPR20K110">#REF!</definedName>
    <definedName name="PPR20K125" localSheetId="9">#REF!</definedName>
    <definedName name="PPR20K125" localSheetId="12">#REF!</definedName>
    <definedName name="PPR20K125" localSheetId="13">#REF!</definedName>
    <definedName name="PPR20K125">#REF!</definedName>
    <definedName name="PPR20K15" localSheetId="9">#REF!</definedName>
    <definedName name="PPR20K15" localSheetId="12">#REF!</definedName>
    <definedName name="PPR20K15" localSheetId="13">#REF!</definedName>
    <definedName name="PPR20K15">#REF!</definedName>
    <definedName name="PPR20K16" localSheetId="9">#REF!</definedName>
    <definedName name="PPR20K16" localSheetId="12">#REF!</definedName>
    <definedName name="PPR20K16" localSheetId="13">#REF!</definedName>
    <definedName name="PPR20K16">#REF!</definedName>
    <definedName name="PPR20K20" localSheetId="9">#REF!</definedName>
    <definedName name="PPR20K20" localSheetId="12">#REF!</definedName>
    <definedName name="PPR20K20" localSheetId="13">#REF!</definedName>
    <definedName name="PPR20K20">#REF!</definedName>
    <definedName name="PPR20K25" localSheetId="9">#REF!</definedName>
    <definedName name="PPR20K25" localSheetId="12">#REF!</definedName>
    <definedName name="PPR20K25" localSheetId="13">#REF!</definedName>
    <definedName name="PPR20K25">#REF!</definedName>
    <definedName name="PPR20K32" localSheetId="9">#REF!</definedName>
    <definedName name="PPR20K32" localSheetId="12">#REF!</definedName>
    <definedName name="PPR20K32" localSheetId="13">#REF!</definedName>
    <definedName name="PPR20K32">#REF!</definedName>
    <definedName name="PPR20K40" localSheetId="9">#REF!</definedName>
    <definedName name="PPR20K40" localSheetId="12">#REF!</definedName>
    <definedName name="PPR20K40" localSheetId="13">#REF!</definedName>
    <definedName name="PPR20K40">#REF!</definedName>
    <definedName name="PPR20K50" localSheetId="9">#REF!</definedName>
    <definedName name="PPR20K50" localSheetId="12">#REF!</definedName>
    <definedName name="PPR20K50" localSheetId="13">#REF!</definedName>
    <definedName name="PPR20K50">#REF!</definedName>
    <definedName name="PPR20K63" localSheetId="9">#REF!</definedName>
    <definedName name="PPR20K63" localSheetId="12">#REF!</definedName>
    <definedName name="PPR20K63" localSheetId="13">#REF!</definedName>
    <definedName name="PPR20K63">#REF!</definedName>
    <definedName name="PPR20K75" localSheetId="9">#REF!</definedName>
    <definedName name="PPR20K75" localSheetId="12">#REF!</definedName>
    <definedName name="PPR20K75" localSheetId="13">#REF!</definedName>
    <definedName name="PPR20K75">#REF!</definedName>
    <definedName name="PPR20K90" localSheetId="9">#REF!</definedName>
    <definedName name="PPR20K90" localSheetId="12">#REF!</definedName>
    <definedName name="PPR20K90" localSheetId="13">#REF!</definedName>
    <definedName name="PPR20K90">#REF!</definedName>
    <definedName name="pprhldrTS116DS" localSheetId="9">#REF!</definedName>
    <definedName name="pprhldrTS116DS" localSheetId="12">#REF!</definedName>
    <definedName name="pprhldrTS116DS" localSheetId="13">#REF!</definedName>
    <definedName name="pprhldrTS116DS">#REF!</definedName>
    <definedName name="pprhldrTX720ACR" localSheetId="9">#REF!</definedName>
    <definedName name="pprhldrTX720ACR" localSheetId="12">#REF!</definedName>
    <definedName name="pprhldrTX720ACR" localSheetId="13">#REF!</definedName>
    <definedName name="pprhldrTX720ACR">#REF!</definedName>
    <definedName name="ppsab" localSheetId="9">#REF!</definedName>
    <definedName name="ppsab" localSheetId="12">#REF!</definedName>
    <definedName name="ppsab" localSheetId="13">#REF!</definedName>
    <definedName name="ppsab">#REF!</definedName>
    <definedName name="ppsam">#REF!</definedName>
    <definedName name="pptk">#REF!</definedName>
    <definedName name="pptp" localSheetId="9">#REF!</definedName>
    <definedName name="pptp" localSheetId="12">#REF!</definedName>
    <definedName name="pptp" localSheetId="13">#REF!</definedName>
    <definedName name="pptp">#REF!</definedName>
    <definedName name="PPUPS1">#REF!</definedName>
    <definedName name="PPUPS2">#REF!</definedName>
    <definedName name="PPUPS3">#REF!</definedName>
    <definedName name="PPUPS4">#REF!</definedName>
    <definedName name="PPUPS5">#REF!</definedName>
    <definedName name="PPUPS6">#REF!</definedName>
    <definedName name="PPUPS7">#REF!</definedName>
    <definedName name="ppv" localSheetId="9">#REF!</definedName>
    <definedName name="ppv" localSheetId="12">#REF!</definedName>
    <definedName name="ppv" localSheetId="13">#REF!</definedName>
    <definedName name="ppv">#REF!</definedName>
    <definedName name="ppvc_4">#REF!</definedName>
    <definedName name="ppvc_4_6">#REF!</definedName>
    <definedName name="PPXRY">#REF!</definedName>
    <definedName name="pr">#REF!</definedName>
    <definedName name="PR.01" localSheetId="9">#REF!</definedName>
    <definedName name="PR.01" localSheetId="12">#REF!</definedName>
    <definedName name="PR.01" localSheetId="13">#REF!</definedName>
    <definedName name="PR.01">#REF!</definedName>
    <definedName name="PR.01B" localSheetId="9">#REF!</definedName>
    <definedName name="PR.01B" localSheetId="12">#REF!</definedName>
    <definedName name="PR.01B" localSheetId="13">#REF!</definedName>
    <definedName name="PR.01B">#REF!</definedName>
    <definedName name="PR.01G" localSheetId="9">#REF!</definedName>
    <definedName name="PR.01G" localSheetId="12">#REF!</definedName>
    <definedName name="PR.01G" localSheetId="13">#REF!</definedName>
    <definedName name="PR.01G">#REF!</definedName>
    <definedName name="PR.02" localSheetId="9">#REF!</definedName>
    <definedName name="PR.02" localSheetId="12">#REF!</definedName>
    <definedName name="PR.02" localSheetId="13">#REF!</definedName>
    <definedName name="PR.02">#REF!</definedName>
    <definedName name="PR.02B" localSheetId="9">#REF!</definedName>
    <definedName name="PR.02B" localSheetId="12">#REF!</definedName>
    <definedName name="PR.02B" localSheetId="13">#REF!</definedName>
    <definedName name="PR.02B">#REF!</definedName>
    <definedName name="PR.02G" localSheetId="9">#REF!</definedName>
    <definedName name="PR.02G" localSheetId="12">#REF!</definedName>
    <definedName name="PR.02G" localSheetId="13">#REF!</definedName>
    <definedName name="PR.02G">#REF!</definedName>
    <definedName name="PR.03" localSheetId="9">#REF!</definedName>
    <definedName name="PR.03" localSheetId="12">#REF!</definedName>
    <definedName name="PR.03" localSheetId="13">#REF!</definedName>
    <definedName name="PR.03">#REF!</definedName>
    <definedName name="PR.03B" localSheetId="9">#REF!</definedName>
    <definedName name="PR.03B" localSheetId="12">#REF!</definedName>
    <definedName name="PR.03B" localSheetId="13">#REF!</definedName>
    <definedName name="PR.03B">#REF!</definedName>
    <definedName name="PR.03G" localSheetId="9">#REF!</definedName>
    <definedName name="PR.03G" localSheetId="12">#REF!</definedName>
    <definedName name="PR.03G" localSheetId="13">#REF!</definedName>
    <definedName name="PR.03G">#REF!</definedName>
    <definedName name="PR.04" localSheetId="9">#REF!</definedName>
    <definedName name="PR.04" localSheetId="12">#REF!</definedName>
    <definedName name="PR.04" localSheetId="13">#REF!</definedName>
    <definedName name="PR.04">#REF!</definedName>
    <definedName name="PR.04B" localSheetId="9">#REF!</definedName>
    <definedName name="PR.04B" localSheetId="12">#REF!</definedName>
    <definedName name="PR.04B" localSheetId="13">#REF!</definedName>
    <definedName name="PR.04B">#REF!</definedName>
    <definedName name="PR.04G" localSheetId="9">#REF!</definedName>
    <definedName name="PR.04G" localSheetId="12">#REF!</definedName>
    <definedName name="PR.04G" localSheetId="13">#REF!</definedName>
    <definedName name="PR.04G">#REF!</definedName>
    <definedName name="PR.05" localSheetId="9">#REF!</definedName>
    <definedName name="PR.05" localSheetId="12">#REF!</definedName>
    <definedName name="PR.05" localSheetId="13">#REF!</definedName>
    <definedName name="PR.05">#REF!</definedName>
    <definedName name="PR.05B" localSheetId="9">#REF!</definedName>
    <definedName name="PR.05B" localSheetId="12">#REF!</definedName>
    <definedName name="PR.05B" localSheetId="13">#REF!</definedName>
    <definedName name="PR.05B">#REF!</definedName>
    <definedName name="PR.05G" localSheetId="9">#REF!</definedName>
    <definedName name="PR.05G" localSheetId="12">#REF!</definedName>
    <definedName name="PR.05G" localSheetId="13">#REF!</definedName>
    <definedName name="PR.05G">#REF!</definedName>
    <definedName name="PR.06" localSheetId="9">#REF!</definedName>
    <definedName name="PR.06" localSheetId="12">#REF!</definedName>
    <definedName name="PR.06" localSheetId="13">#REF!</definedName>
    <definedName name="PR.06">#REF!</definedName>
    <definedName name="PR.06B" localSheetId="9">#REF!</definedName>
    <definedName name="PR.06B" localSheetId="12">#REF!</definedName>
    <definedName name="PR.06B" localSheetId="13">#REF!</definedName>
    <definedName name="PR.06B">#REF!</definedName>
    <definedName name="PR.06G" localSheetId="9">#REF!</definedName>
    <definedName name="PR.06G" localSheetId="12">#REF!</definedName>
    <definedName name="PR.06G" localSheetId="13">#REF!</definedName>
    <definedName name="PR.06G">#REF!</definedName>
    <definedName name="PR.07" localSheetId="9">#REF!</definedName>
    <definedName name="PR.07" localSheetId="12">#REF!</definedName>
    <definedName name="PR.07" localSheetId="13">#REF!</definedName>
    <definedName name="PR.07">#REF!</definedName>
    <definedName name="PR.07B" localSheetId="9">#REF!</definedName>
    <definedName name="PR.07B" localSheetId="12">#REF!</definedName>
    <definedName name="PR.07B" localSheetId="13">#REF!</definedName>
    <definedName name="PR.07B">#REF!</definedName>
    <definedName name="PR.07G" localSheetId="9">#REF!</definedName>
    <definedName name="PR.07G" localSheetId="12">#REF!</definedName>
    <definedName name="PR.07G" localSheetId="13">#REF!</definedName>
    <definedName name="PR.07G">#REF!</definedName>
    <definedName name="PR.08" localSheetId="9">#REF!</definedName>
    <definedName name="PR.08" localSheetId="12">#REF!</definedName>
    <definedName name="PR.08" localSheetId="13">#REF!</definedName>
    <definedName name="PR.08">#REF!</definedName>
    <definedName name="PR.08B" localSheetId="9">#REF!</definedName>
    <definedName name="PR.08B" localSheetId="12">#REF!</definedName>
    <definedName name="PR.08B" localSheetId="13">#REF!</definedName>
    <definedName name="PR.08B">#REF!</definedName>
    <definedName name="PR.08G" localSheetId="9">#REF!</definedName>
    <definedName name="PR.08G" localSheetId="12">#REF!</definedName>
    <definedName name="PR.08G" localSheetId="13">#REF!</definedName>
    <definedName name="PR.08G">#REF!</definedName>
    <definedName name="PR.09" localSheetId="9">#REF!</definedName>
    <definedName name="PR.09" localSheetId="12">#REF!</definedName>
    <definedName name="PR.09" localSheetId="13">#REF!</definedName>
    <definedName name="PR.09">#REF!</definedName>
    <definedName name="PR.09B" localSheetId="9">#REF!</definedName>
    <definedName name="PR.09B" localSheetId="12">#REF!</definedName>
    <definedName name="PR.09B" localSheetId="13">#REF!</definedName>
    <definedName name="PR.09B">#REF!</definedName>
    <definedName name="PR.09G" localSheetId="9">#REF!</definedName>
    <definedName name="PR.09G" localSheetId="12">#REF!</definedName>
    <definedName name="PR.09G" localSheetId="13">#REF!</definedName>
    <definedName name="PR.09G">#REF!</definedName>
    <definedName name="PR.10" localSheetId="9">#REF!</definedName>
    <definedName name="PR.10" localSheetId="12">#REF!</definedName>
    <definedName name="PR.10" localSheetId="13">#REF!</definedName>
    <definedName name="PR.10">#REF!</definedName>
    <definedName name="PR.10B" localSheetId="9">#REF!</definedName>
    <definedName name="PR.10B" localSheetId="12">#REF!</definedName>
    <definedName name="PR.10B" localSheetId="13">#REF!</definedName>
    <definedName name="PR.10B">#REF!</definedName>
    <definedName name="PR.10G" localSheetId="9">#REF!</definedName>
    <definedName name="PR.10G" localSheetId="12">#REF!</definedName>
    <definedName name="PR.10G" localSheetId="13">#REF!</definedName>
    <definedName name="PR.10G">#REF!</definedName>
    <definedName name="PR.11" localSheetId="9">#REF!</definedName>
    <definedName name="PR.11" localSheetId="12">#REF!</definedName>
    <definedName name="PR.11" localSheetId="13">#REF!</definedName>
    <definedName name="PR.11">#REF!</definedName>
    <definedName name="PR.11B" localSheetId="9">#REF!</definedName>
    <definedName name="PR.11B" localSheetId="12">#REF!</definedName>
    <definedName name="PR.11B" localSheetId="13">#REF!</definedName>
    <definedName name="PR.11B">#REF!</definedName>
    <definedName name="PR.11G" localSheetId="9">#REF!</definedName>
    <definedName name="PR.11G" localSheetId="12">#REF!</definedName>
    <definedName name="PR.11G" localSheetId="13">#REF!</definedName>
    <definedName name="PR.11G">#REF!</definedName>
    <definedName name="PR.12" localSheetId="9">#REF!</definedName>
    <definedName name="PR.12" localSheetId="12">#REF!</definedName>
    <definedName name="PR.12" localSheetId="13">#REF!</definedName>
    <definedName name="PR.12">#REF!</definedName>
    <definedName name="PR.12B" localSheetId="9">#REF!</definedName>
    <definedName name="PR.12B" localSheetId="12">#REF!</definedName>
    <definedName name="PR.12B" localSheetId="13">#REF!</definedName>
    <definedName name="PR.12B">#REF!</definedName>
    <definedName name="PR.12G" localSheetId="9">#REF!</definedName>
    <definedName name="PR.12G" localSheetId="12">#REF!</definedName>
    <definedName name="PR.12G" localSheetId="13">#REF!</definedName>
    <definedName name="PR.12G">#REF!</definedName>
    <definedName name="PR.13" localSheetId="9">#REF!</definedName>
    <definedName name="PR.13" localSheetId="12">#REF!</definedName>
    <definedName name="PR.13" localSheetId="13">#REF!</definedName>
    <definedName name="PR.13">#REF!</definedName>
    <definedName name="PR.13B" localSheetId="9">#REF!</definedName>
    <definedName name="PR.13B" localSheetId="12">#REF!</definedName>
    <definedName name="PR.13B" localSheetId="13">#REF!</definedName>
    <definedName name="PR.13B">#REF!</definedName>
    <definedName name="PR.13G" localSheetId="9">#REF!</definedName>
    <definedName name="PR.13G" localSheetId="12">#REF!</definedName>
    <definedName name="PR.13G" localSheetId="13">#REF!</definedName>
    <definedName name="PR.13G">#REF!</definedName>
    <definedName name="PR.14" localSheetId="9">#REF!</definedName>
    <definedName name="PR.14" localSheetId="12">#REF!</definedName>
    <definedName name="PR.14" localSheetId="13">#REF!</definedName>
    <definedName name="PR.14">#REF!</definedName>
    <definedName name="PR.14B" localSheetId="9">#REF!</definedName>
    <definedName name="PR.14B" localSheetId="12">#REF!</definedName>
    <definedName name="PR.14B" localSheetId="13">#REF!</definedName>
    <definedName name="PR.14B">#REF!</definedName>
    <definedName name="PR.14G" localSheetId="9">#REF!</definedName>
    <definedName name="PR.14G" localSheetId="12">#REF!</definedName>
    <definedName name="PR.14G" localSheetId="13">#REF!</definedName>
    <definedName name="PR.14G">#REF!</definedName>
    <definedName name="PR.15" localSheetId="9">#REF!</definedName>
    <definedName name="PR.15" localSheetId="12">#REF!</definedName>
    <definedName name="PR.15" localSheetId="13">#REF!</definedName>
    <definedName name="PR.15">#REF!</definedName>
    <definedName name="PR.15B" localSheetId="9">#REF!</definedName>
    <definedName name="PR.15B" localSheetId="12">#REF!</definedName>
    <definedName name="PR.15B" localSheetId="13">#REF!</definedName>
    <definedName name="PR.15B">#REF!</definedName>
    <definedName name="PR.15G" localSheetId="9">#REF!</definedName>
    <definedName name="PR.15G" localSheetId="12">#REF!</definedName>
    <definedName name="PR.15G" localSheetId="13">#REF!</definedName>
    <definedName name="PR.15G">#REF!</definedName>
    <definedName name="PR.16" localSheetId="9">#REF!</definedName>
    <definedName name="PR.16" localSheetId="12">#REF!</definedName>
    <definedName name="PR.16" localSheetId="13">#REF!</definedName>
    <definedName name="PR.16">#REF!</definedName>
    <definedName name="PR.16B" localSheetId="9">#REF!</definedName>
    <definedName name="PR.16B" localSheetId="12">#REF!</definedName>
    <definedName name="PR.16B" localSheetId="13">#REF!</definedName>
    <definedName name="PR.16B">#REF!</definedName>
    <definedName name="PR.16G" localSheetId="9">#REF!</definedName>
    <definedName name="PR.16G" localSheetId="12">#REF!</definedName>
    <definedName name="PR.16G" localSheetId="13">#REF!</definedName>
    <definedName name="PR.16G">#REF!</definedName>
    <definedName name="PR.17" localSheetId="9">#REF!</definedName>
    <definedName name="PR.17" localSheetId="12">#REF!</definedName>
    <definedName name="PR.17" localSheetId="13">#REF!</definedName>
    <definedName name="PR.17">#REF!</definedName>
    <definedName name="PR.17B" localSheetId="9">#REF!</definedName>
    <definedName name="PR.17B" localSheetId="12">#REF!</definedName>
    <definedName name="PR.17B" localSheetId="13">#REF!</definedName>
    <definedName name="PR.17B">#REF!</definedName>
    <definedName name="PR.17G" localSheetId="9">#REF!</definedName>
    <definedName name="PR.17G" localSheetId="12">#REF!</definedName>
    <definedName name="PR.17G" localSheetId="13">#REF!</definedName>
    <definedName name="PR.17G">#REF!</definedName>
    <definedName name="PR.18" localSheetId="9">#REF!</definedName>
    <definedName name="PR.18" localSheetId="12">#REF!</definedName>
    <definedName name="PR.18" localSheetId="13">#REF!</definedName>
    <definedName name="PR.18">#REF!</definedName>
    <definedName name="PR.18B" localSheetId="9">#REF!</definedName>
    <definedName name="PR.18B" localSheetId="12">#REF!</definedName>
    <definedName name="PR.18B" localSheetId="13">#REF!</definedName>
    <definedName name="PR.18B">#REF!</definedName>
    <definedName name="PR.18G" localSheetId="9">#REF!</definedName>
    <definedName name="PR.18G" localSheetId="12">#REF!</definedName>
    <definedName name="PR.18G" localSheetId="13">#REF!</definedName>
    <definedName name="PR.18G">#REF!</definedName>
    <definedName name="PR.19" localSheetId="9">#REF!</definedName>
    <definedName name="PR.19" localSheetId="12">#REF!</definedName>
    <definedName name="PR.19" localSheetId="13">#REF!</definedName>
    <definedName name="PR.19">#REF!</definedName>
    <definedName name="PR.19B" localSheetId="9">#REF!</definedName>
    <definedName name="PR.19B" localSheetId="12">#REF!</definedName>
    <definedName name="PR.19B" localSheetId="13">#REF!</definedName>
    <definedName name="PR.19B">#REF!</definedName>
    <definedName name="PR.19G" localSheetId="9">#REF!</definedName>
    <definedName name="PR.19G" localSheetId="12">#REF!</definedName>
    <definedName name="PR.19G" localSheetId="13">#REF!</definedName>
    <definedName name="PR.19G">#REF!</definedName>
    <definedName name="PR.20" localSheetId="9">#REF!</definedName>
    <definedName name="PR.20" localSheetId="12">#REF!</definedName>
    <definedName name="PR.20" localSheetId="13">#REF!</definedName>
    <definedName name="PR.20">#REF!</definedName>
    <definedName name="PR.20B" localSheetId="9">#REF!</definedName>
    <definedName name="PR.20B" localSheetId="12">#REF!</definedName>
    <definedName name="PR.20B" localSheetId="13">#REF!</definedName>
    <definedName name="PR.20B">#REF!</definedName>
    <definedName name="PR.20G" localSheetId="9">#REF!</definedName>
    <definedName name="PR.20G" localSheetId="12">#REF!</definedName>
    <definedName name="PR.20G" localSheetId="13">#REF!</definedName>
    <definedName name="PR.20G">#REF!</definedName>
    <definedName name="PR.21" localSheetId="9">#REF!</definedName>
    <definedName name="PR.21" localSheetId="12">#REF!</definedName>
    <definedName name="PR.21" localSheetId="13">#REF!</definedName>
    <definedName name="PR.21">#REF!</definedName>
    <definedName name="PR.21B" localSheetId="9">#REF!</definedName>
    <definedName name="PR.21B" localSheetId="12">#REF!</definedName>
    <definedName name="PR.21B" localSheetId="13">#REF!</definedName>
    <definedName name="PR.21B">#REF!</definedName>
    <definedName name="PR.21G" localSheetId="9">#REF!</definedName>
    <definedName name="PR.21G" localSheetId="12">#REF!</definedName>
    <definedName name="PR.21G" localSheetId="13">#REF!</definedName>
    <definedName name="PR.21G">#REF!</definedName>
    <definedName name="PR.22" localSheetId="9">#REF!</definedName>
    <definedName name="PR.22" localSheetId="12">#REF!</definedName>
    <definedName name="PR.22" localSheetId="13">#REF!</definedName>
    <definedName name="PR.22">#REF!</definedName>
    <definedName name="PR.22B" localSheetId="9">#REF!</definedName>
    <definedName name="PR.22B" localSheetId="12">#REF!</definedName>
    <definedName name="PR.22B" localSheetId="13">#REF!</definedName>
    <definedName name="PR.22B">#REF!</definedName>
    <definedName name="PR.22G" localSheetId="9">#REF!</definedName>
    <definedName name="PR.22G" localSheetId="12">#REF!</definedName>
    <definedName name="PR.22G" localSheetId="13">#REF!</definedName>
    <definedName name="PR.22G">#REF!</definedName>
    <definedName name="PR.23" localSheetId="9">#REF!</definedName>
    <definedName name="PR.23" localSheetId="12">#REF!</definedName>
    <definedName name="PR.23" localSheetId="13">#REF!</definedName>
    <definedName name="PR.23">#REF!</definedName>
    <definedName name="PR.23B" localSheetId="9">#REF!</definedName>
    <definedName name="PR.23B" localSheetId="12">#REF!</definedName>
    <definedName name="PR.23B" localSheetId="13">#REF!</definedName>
    <definedName name="PR.23B">#REF!</definedName>
    <definedName name="PR.23G" localSheetId="9">#REF!</definedName>
    <definedName name="PR.23G" localSheetId="12">#REF!</definedName>
    <definedName name="PR.23G" localSheetId="13">#REF!</definedName>
    <definedName name="PR.23G">#REF!</definedName>
    <definedName name="PR.24" localSheetId="9">#REF!</definedName>
    <definedName name="PR.24" localSheetId="12">#REF!</definedName>
    <definedName name="PR.24" localSheetId="13">#REF!</definedName>
    <definedName name="PR.24">#REF!</definedName>
    <definedName name="PR.24B" localSheetId="9">#REF!</definedName>
    <definedName name="PR.24B" localSheetId="12">#REF!</definedName>
    <definedName name="PR.24B" localSheetId="13">#REF!</definedName>
    <definedName name="PR.24B">#REF!</definedName>
    <definedName name="PR.24G" localSheetId="9">#REF!</definedName>
    <definedName name="PR.24G" localSheetId="12">#REF!</definedName>
    <definedName name="PR.24G" localSheetId="13">#REF!</definedName>
    <definedName name="PR.24G">#REF!</definedName>
    <definedName name="PR.25" localSheetId="9">#REF!</definedName>
    <definedName name="PR.25" localSheetId="12">#REF!</definedName>
    <definedName name="PR.25" localSheetId="13">#REF!</definedName>
    <definedName name="PR.25">#REF!</definedName>
    <definedName name="PR.25B" localSheetId="9">#REF!</definedName>
    <definedName name="PR.25B" localSheetId="12">#REF!</definedName>
    <definedName name="PR.25B" localSheetId="13">#REF!</definedName>
    <definedName name="PR.25B">#REF!</definedName>
    <definedName name="PR.25G" localSheetId="9">#REF!</definedName>
    <definedName name="PR.25G" localSheetId="12">#REF!</definedName>
    <definedName name="PR.25G" localSheetId="13">#REF!</definedName>
    <definedName name="PR.25G">#REF!</definedName>
    <definedName name="PR.26" localSheetId="9">#REF!</definedName>
    <definedName name="PR.26" localSheetId="12">#REF!</definedName>
    <definedName name="PR.26" localSheetId="13">#REF!</definedName>
    <definedName name="PR.26">#REF!</definedName>
    <definedName name="PR.26B" localSheetId="9">#REF!</definedName>
    <definedName name="PR.26B" localSheetId="12">#REF!</definedName>
    <definedName name="PR.26B" localSheetId="13">#REF!</definedName>
    <definedName name="PR.26B">#REF!</definedName>
    <definedName name="PR.26G" localSheetId="9">#REF!</definedName>
    <definedName name="PR.26G" localSheetId="12">#REF!</definedName>
    <definedName name="PR.26G" localSheetId="13">#REF!</definedName>
    <definedName name="PR.26G">#REF!</definedName>
    <definedName name="PR.27" localSheetId="9">#REF!</definedName>
    <definedName name="PR.27" localSheetId="12">#REF!</definedName>
    <definedName name="PR.27" localSheetId="13">#REF!</definedName>
    <definedName name="PR.27">#REF!</definedName>
    <definedName name="PR.27B" localSheetId="9">#REF!</definedName>
    <definedName name="PR.27B" localSheetId="12">#REF!</definedName>
    <definedName name="PR.27B" localSheetId="13">#REF!</definedName>
    <definedName name="PR.27B">#REF!</definedName>
    <definedName name="PR.27G" localSheetId="9">#REF!</definedName>
    <definedName name="PR.27G" localSheetId="12">#REF!</definedName>
    <definedName name="PR.27G" localSheetId="13">#REF!</definedName>
    <definedName name="PR.27G">#REF!</definedName>
    <definedName name="PR.28" localSheetId="9">#REF!</definedName>
    <definedName name="PR.28" localSheetId="12">#REF!</definedName>
    <definedName name="PR.28" localSheetId="13">#REF!</definedName>
    <definedName name="PR.28">#REF!</definedName>
    <definedName name="PR.28B" localSheetId="9">#REF!</definedName>
    <definedName name="PR.28B" localSheetId="12">#REF!</definedName>
    <definedName name="PR.28B" localSheetId="13">#REF!</definedName>
    <definedName name="PR.28B">#REF!</definedName>
    <definedName name="PR.28G" localSheetId="9">#REF!</definedName>
    <definedName name="PR.28G" localSheetId="12">#REF!</definedName>
    <definedName name="PR.28G" localSheetId="13">#REF!</definedName>
    <definedName name="PR.28G">#REF!</definedName>
    <definedName name="PR.29" localSheetId="9">#REF!</definedName>
    <definedName name="PR.29" localSheetId="12">#REF!</definedName>
    <definedName name="PR.29" localSheetId="13">#REF!</definedName>
    <definedName name="PR.29">#REF!</definedName>
    <definedName name="PR.29B" localSheetId="9">#REF!</definedName>
    <definedName name="PR.29B" localSheetId="12">#REF!</definedName>
    <definedName name="PR.29B" localSheetId="13">#REF!</definedName>
    <definedName name="PR.29B">#REF!</definedName>
    <definedName name="PR.29G" localSheetId="9">#REF!</definedName>
    <definedName name="PR.29G" localSheetId="12">#REF!</definedName>
    <definedName name="PR.29G" localSheetId="13">#REF!</definedName>
    <definedName name="PR.29G">#REF!</definedName>
    <definedName name="PR.30" localSheetId="9">#REF!</definedName>
    <definedName name="PR.30" localSheetId="12">#REF!</definedName>
    <definedName name="PR.30" localSheetId="13">#REF!</definedName>
    <definedName name="PR.30">#REF!</definedName>
    <definedName name="PR.30B" localSheetId="9">#REF!</definedName>
    <definedName name="PR.30B" localSheetId="12">#REF!</definedName>
    <definedName name="PR.30B" localSheetId="13">#REF!</definedName>
    <definedName name="PR.30B">#REF!</definedName>
    <definedName name="PR.30G" localSheetId="9">#REF!</definedName>
    <definedName name="PR.30G" localSheetId="12">#REF!</definedName>
    <definedName name="PR.30G" localSheetId="13">#REF!</definedName>
    <definedName name="PR.30G">#REF!</definedName>
    <definedName name="PR.31" localSheetId="9">#REF!</definedName>
    <definedName name="PR.31" localSheetId="12">#REF!</definedName>
    <definedName name="PR.31" localSheetId="13">#REF!</definedName>
    <definedName name="PR.31">#REF!</definedName>
    <definedName name="PR.31B" localSheetId="9">#REF!</definedName>
    <definedName name="PR.31B" localSheetId="12">#REF!</definedName>
    <definedName name="PR.31B" localSheetId="13">#REF!</definedName>
    <definedName name="PR.31B">#REF!</definedName>
    <definedName name="PR.31G" localSheetId="9">#REF!</definedName>
    <definedName name="PR.31G" localSheetId="12">#REF!</definedName>
    <definedName name="PR.31G" localSheetId="13">#REF!</definedName>
    <definedName name="PR.31G">#REF!</definedName>
    <definedName name="PR.32" localSheetId="9">#REF!</definedName>
    <definedName name="PR.32" localSheetId="12">#REF!</definedName>
    <definedName name="PR.32" localSheetId="13">#REF!</definedName>
    <definedName name="PR.32">#REF!</definedName>
    <definedName name="PR.32B" localSheetId="9">#REF!</definedName>
    <definedName name="PR.32B" localSheetId="12">#REF!</definedName>
    <definedName name="PR.32B" localSheetId="13">#REF!</definedName>
    <definedName name="PR.32B">#REF!</definedName>
    <definedName name="PR.32G" localSheetId="9">#REF!</definedName>
    <definedName name="PR.32G" localSheetId="12">#REF!</definedName>
    <definedName name="PR.32G" localSheetId="13">#REF!</definedName>
    <definedName name="PR.32G">#REF!</definedName>
    <definedName name="PR.33" localSheetId="9">#REF!</definedName>
    <definedName name="PR.33" localSheetId="12">#REF!</definedName>
    <definedName name="PR.33" localSheetId="13">#REF!</definedName>
    <definedName name="PR.33">#REF!</definedName>
    <definedName name="PR.33B" localSheetId="9">#REF!</definedName>
    <definedName name="PR.33B" localSheetId="12">#REF!</definedName>
    <definedName name="PR.33B" localSheetId="13">#REF!</definedName>
    <definedName name="PR.33B">#REF!</definedName>
    <definedName name="PR.33G" localSheetId="9">#REF!</definedName>
    <definedName name="PR.33G" localSheetId="12">#REF!</definedName>
    <definedName name="PR.33G" localSheetId="13">#REF!</definedName>
    <definedName name="PR.33G">#REF!</definedName>
    <definedName name="PR.34" localSheetId="9">#REF!</definedName>
    <definedName name="PR.34" localSheetId="12">#REF!</definedName>
    <definedName name="PR.34" localSheetId="13">#REF!</definedName>
    <definedName name="PR.34">#REF!</definedName>
    <definedName name="PR.34B" localSheetId="9">#REF!</definedName>
    <definedName name="PR.34B" localSheetId="12">#REF!</definedName>
    <definedName name="PR.34B" localSheetId="13">#REF!</definedName>
    <definedName name="PR.34B">#REF!</definedName>
    <definedName name="PR.34G" localSheetId="9">#REF!</definedName>
    <definedName name="PR.34G" localSheetId="12">#REF!</definedName>
    <definedName name="PR.34G" localSheetId="13">#REF!</definedName>
    <definedName name="PR.34G">#REF!</definedName>
    <definedName name="PR.35" localSheetId="9">#REF!</definedName>
    <definedName name="PR.35" localSheetId="12">#REF!</definedName>
    <definedName name="PR.35" localSheetId="13">#REF!</definedName>
    <definedName name="PR.35">#REF!</definedName>
    <definedName name="PR.35B" localSheetId="9">#REF!</definedName>
    <definedName name="PR.35B" localSheetId="12">#REF!</definedName>
    <definedName name="PR.35B" localSheetId="13">#REF!</definedName>
    <definedName name="PR.35B">#REF!</definedName>
    <definedName name="PR.35G" localSheetId="9">#REF!</definedName>
    <definedName name="PR.35G" localSheetId="12">#REF!</definedName>
    <definedName name="PR.35G" localSheetId="13">#REF!</definedName>
    <definedName name="PR.35G">#REF!</definedName>
    <definedName name="PR.36" localSheetId="9">#REF!</definedName>
    <definedName name="PR.36" localSheetId="12">#REF!</definedName>
    <definedName name="PR.36" localSheetId="13">#REF!</definedName>
    <definedName name="PR.36">#REF!</definedName>
    <definedName name="PR.36B" localSheetId="9">#REF!</definedName>
    <definedName name="PR.36B" localSheetId="12">#REF!</definedName>
    <definedName name="PR.36B" localSheetId="13">#REF!</definedName>
    <definedName name="PR.36B">#REF!</definedName>
    <definedName name="PR.36G" localSheetId="9">#REF!</definedName>
    <definedName name="PR.36G" localSheetId="12">#REF!</definedName>
    <definedName name="PR.36G" localSheetId="13">#REF!</definedName>
    <definedName name="PR.36G">#REF!</definedName>
    <definedName name="PR.37" localSheetId="9">#REF!</definedName>
    <definedName name="PR.37" localSheetId="12">#REF!</definedName>
    <definedName name="PR.37" localSheetId="13">#REF!</definedName>
    <definedName name="PR.37">#REF!</definedName>
    <definedName name="PR.37B" localSheetId="9">#REF!</definedName>
    <definedName name="PR.37B" localSheetId="12">#REF!</definedName>
    <definedName name="PR.37B" localSheetId="13">#REF!</definedName>
    <definedName name="PR.37B">#REF!</definedName>
    <definedName name="PR.37G" localSheetId="9">#REF!</definedName>
    <definedName name="PR.37G" localSheetId="12">#REF!</definedName>
    <definedName name="PR.37G" localSheetId="13">#REF!</definedName>
    <definedName name="PR.37G">#REF!</definedName>
    <definedName name="PR.38" localSheetId="9">#REF!</definedName>
    <definedName name="PR.38" localSheetId="12">#REF!</definedName>
    <definedName name="PR.38" localSheetId="13">#REF!</definedName>
    <definedName name="PR.38">#REF!</definedName>
    <definedName name="PR.38B" localSheetId="9">#REF!</definedName>
    <definedName name="PR.38B" localSheetId="12">#REF!</definedName>
    <definedName name="PR.38B" localSheetId="13">#REF!</definedName>
    <definedName name="PR.38B">#REF!</definedName>
    <definedName name="PR.38G" localSheetId="9">#REF!</definedName>
    <definedName name="PR.38G" localSheetId="12">#REF!</definedName>
    <definedName name="PR.38G" localSheetId="13">#REF!</definedName>
    <definedName name="PR.38G">#REF!</definedName>
    <definedName name="PR.39">#REF!</definedName>
    <definedName name="PR.39B">#REF!</definedName>
    <definedName name="PR.39G">#REF!</definedName>
    <definedName name="PR.40" localSheetId="9">#REF!</definedName>
    <definedName name="PR.40" localSheetId="12">#REF!</definedName>
    <definedName name="PR.40" localSheetId="13">#REF!</definedName>
    <definedName name="PR.40">#REF!</definedName>
    <definedName name="PR.40B" localSheetId="9">#REF!</definedName>
    <definedName name="PR.40B" localSheetId="12">#REF!</definedName>
    <definedName name="PR.40B" localSheetId="13">#REF!</definedName>
    <definedName name="PR.40B">#REF!</definedName>
    <definedName name="PR.40G" localSheetId="9">#REF!</definedName>
    <definedName name="PR.40G" localSheetId="12">#REF!</definedName>
    <definedName name="PR.40G" localSheetId="13">#REF!</definedName>
    <definedName name="PR.40G">#REF!</definedName>
    <definedName name="PR.41" localSheetId="9">#REF!</definedName>
    <definedName name="PR.41" localSheetId="12">#REF!</definedName>
    <definedName name="PR.41" localSheetId="13">#REF!</definedName>
    <definedName name="PR.41">#REF!</definedName>
    <definedName name="PR.41B" localSheetId="9">#REF!</definedName>
    <definedName name="PR.41B" localSheetId="12">#REF!</definedName>
    <definedName name="PR.41B" localSheetId="13">#REF!</definedName>
    <definedName name="PR.41B">#REF!</definedName>
    <definedName name="PR.41G" localSheetId="9">#REF!</definedName>
    <definedName name="PR.41G" localSheetId="12">#REF!</definedName>
    <definedName name="PR.41G" localSheetId="13">#REF!</definedName>
    <definedName name="PR.41G">#REF!</definedName>
    <definedName name="PR.42">#REF!</definedName>
    <definedName name="PR.42B">#REF!</definedName>
    <definedName name="PR.42G">#REF!</definedName>
    <definedName name="PR.43">#REF!</definedName>
    <definedName name="PR.43B">#REF!</definedName>
    <definedName name="PR.43G">#REF!</definedName>
    <definedName name="PR.44" localSheetId="9">#REF!</definedName>
    <definedName name="PR.44" localSheetId="12">#REF!</definedName>
    <definedName name="PR.44" localSheetId="13">#REF!</definedName>
    <definedName name="PR.44">#REF!</definedName>
    <definedName name="PR.44B" localSheetId="9">#REF!</definedName>
    <definedName name="PR.44B" localSheetId="12">#REF!</definedName>
    <definedName name="PR.44B" localSheetId="13">#REF!</definedName>
    <definedName name="PR.44B">#REF!</definedName>
    <definedName name="PR.44G" localSheetId="9">#REF!</definedName>
    <definedName name="PR.44G" localSheetId="12">#REF!</definedName>
    <definedName name="PR.44G" localSheetId="13">#REF!</definedName>
    <definedName name="PR.44G">#REF!</definedName>
    <definedName name="PR.45" localSheetId="9">#REF!</definedName>
    <definedName name="PR.45" localSheetId="12">#REF!</definedName>
    <definedName name="PR.45" localSheetId="13">#REF!</definedName>
    <definedName name="PR.45">#REF!</definedName>
    <definedName name="PR.45B" localSheetId="9">#REF!</definedName>
    <definedName name="PR.45B" localSheetId="12">#REF!</definedName>
    <definedName name="PR.45B" localSheetId="13">#REF!</definedName>
    <definedName name="PR.45B">#REF!</definedName>
    <definedName name="PR.45G" localSheetId="9">#REF!</definedName>
    <definedName name="PR.45G" localSheetId="12">#REF!</definedName>
    <definedName name="PR.45G" localSheetId="13">#REF!</definedName>
    <definedName name="PR.45G">#REF!</definedName>
    <definedName name="Pralon" localSheetId="9">#REF!</definedName>
    <definedName name="Pralon" localSheetId="12">#REF!</definedName>
    <definedName name="Pralon" localSheetId="13">#REF!</definedName>
    <definedName name="Pralon">#REF!</definedName>
    <definedName name="PRangP" localSheetId="9">#REF!</definedName>
    <definedName name="PRangP" localSheetId="12">#REF!</definedName>
    <definedName name="PRangP" localSheetId="13">#REF!</definedName>
    <definedName name="PRangP">#REF!</definedName>
    <definedName name="pratekan450" localSheetId="9">#REF!</definedName>
    <definedName name="pratekan450" localSheetId="12">#REF!</definedName>
    <definedName name="pratekan450" localSheetId="13">#REF!</definedName>
    <definedName name="pratekan450">#REF!</definedName>
    <definedName name="PRECAST_A" localSheetId="9">#REF!</definedName>
    <definedName name="PRECAST_A" localSheetId="12">#REF!</definedName>
    <definedName name="PRECAST_A" localSheetId="13">#REF!</definedName>
    <definedName name="PRECAST_A">#REF!</definedName>
    <definedName name="PRECAST_B" localSheetId="9">#REF!</definedName>
    <definedName name="PRECAST_B" localSheetId="12">#REF!</definedName>
    <definedName name="PRECAST_B" localSheetId="13">#REF!</definedName>
    <definedName name="PRECAST_B">#REF!</definedName>
    <definedName name="PRECAST_C" localSheetId="9">#REF!</definedName>
    <definedName name="PRECAST_C" localSheetId="12">#REF!</definedName>
    <definedName name="PRECAST_C" localSheetId="13">#REF!</definedName>
    <definedName name="PRECAST_C">#REF!</definedName>
    <definedName name="PREDI">#REF!</definedName>
    <definedName name="PRELIEM">#REF!</definedName>
    <definedName name="prelim" localSheetId="9">#REF!</definedName>
    <definedName name="prelim" localSheetId="12">#REF!</definedName>
    <definedName name="prelim" localSheetId="13">#REF!</definedName>
    <definedName name="prelim">#REF!</definedName>
    <definedName name="PRELIMJURUUKUR" localSheetId="9">#REF!</definedName>
    <definedName name="PRELIMJURUUKUR" localSheetId="12">#REF!</definedName>
    <definedName name="PRELIMJURUUKUR" localSheetId="13">#REF!</definedName>
    <definedName name="PRELIMJURUUKUR">#REF!</definedName>
    <definedName name="Prem" hidden="1">#REF!</definedName>
    <definedName name="prep" localSheetId="9">#REF!</definedName>
    <definedName name="prep" localSheetId="12">#REF!</definedName>
    <definedName name="prep" localSheetId="13">#REF!</definedName>
    <definedName name="prep">#REF!</definedName>
    <definedName name="PRESI">#REF!</definedName>
    <definedName name="presming" localSheetId="9">#REF!,#REF!,#REF!,#REF!,#REF!,#REF!,#REF!,#REF!,#REF!</definedName>
    <definedName name="presming" localSheetId="12">#REF!,#REF!,#REF!,#REF!,#REF!,#REF!,#REF!,#REF!,#REF!</definedName>
    <definedName name="presming" localSheetId="13">#REF!,#REF!,#REF!,#REF!,#REF!,#REF!,#REF!,#REF!,#REF!</definedName>
    <definedName name="presming">#REF!,#REF!,#REF!,#REF!,#REF!,#REF!,#REF!,#REF!,#REF!</definedName>
    <definedName name="PrfDn">#REF!</definedName>
    <definedName name="PRIM">#REF!</definedName>
    <definedName name="PRIME_COAT">#REF!</definedName>
    <definedName name="primecoat" localSheetId="9">#REF!</definedName>
    <definedName name="primecoat" localSheetId="12">#REF!</definedName>
    <definedName name="primecoat" localSheetId="14">#REF!</definedName>
    <definedName name="primecoat" localSheetId="11">#REF!</definedName>
    <definedName name="primecoat" localSheetId="10">#REF!</definedName>
    <definedName name="primecoat" localSheetId="7">#REF!</definedName>
    <definedName name="primecoat" localSheetId="8">#REF!</definedName>
    <definedName name="primecoat" localSheetId="13">#REF!</definedName>
    <definedName name="Primecoat">#REF!</definedName>
    <definedName name="Princ" localSheetId="9">#REF!</definedName>
    <definedName name="Princ" localSheetId="12">#REF!</definedName>
    <definedName name="Princ" localSheetId="13">#REF!</definedName>
    <definedName name="Princ">#REF!</definedName>
    <definedName name="PrinCIV.16">#REF!,#REF!,#REF!,#REF!,#REF!,#REF!,#REF!,#REF!,#REF!</definedName>
    <definedName name="Print" localSheetId="9">#REF!</definedName>
    <definedName name="Print" localSheetId="12">#REF!</definedName>
    <definedName name="Print" localSheetId="14">#REF!</definedName>
    <definedName name="Print" localSheetId="11">#REF!</definedName>
    <definedName name="Print" localSheetId="10">#REF!</definedName>
    <definedName name="Print" localSheetId="7">#REF!</definedName>
    <definedName name="Print" localSheetId="8">#REF!</definedName>
    <definedName name="Print" localSheetId="13">#REF!</definedName>
    <definedName name="PRINT">#REF!</definedName>
    <definedName name="PRINT_AR01" localSheetId="9">#REF!</definedName>
    <definedName name="PRINT_AR01" localSheetId="12">#REF!</definedName>
    <definedName name="PRINT_AR01" localSheetId="13">#REF!</definedName>
    <definedName name="PRINT_AR01">#REF!</definedName>
    <definedName name="_xlnm.Print_Area" localSheetId="9">#REF!</definedName>
    <definedName name="_xlnm.Print_Area" localSheetId="12">#REF!</definedName>
    <definedName name="_xlnm.Print_Area" localSheetId="13">#REF!</definedName>
    <definedName name="_xlnm.Print_Area" localSheetId="2">'BQ(X)'!$A$1:$J$108</definedName>
    <definedName name="_xlnm.Print_Area" localSheetId="1">REKAPITULASI!$A$1:$H$21</definedName>
    <definedName name="_xlnm.Print_Area" localSheetId="18">'Volume Gorong2'!$A$1:$T$155</definedName>
    <definedName name="_xlnm.Print_Area" localSheetId="17">'Volume Tabat'!$A$1:$T$129</definedName>
    <definedName name="_xlnm.Print_Area">#REF!</definedName>
    <definedName name="PRINT_AREA_MI">#REF!</definedName>
    <definedName name="Print_Area_MI_1" localSheetId="9">#REF!</definedName>
    <definedName name="Print_Area_MI_1" localSheetId="12">#REF!</definedName>
    <definedName name="Print_Area_MI_1" localSheetId="13">#REF!</definedName>
    <definedName name="Print_Area_MI_1">#REF!</definedName>
    <definedName name="Print_Area_MI_1_2">#REF!</definedName>
    <definedName name="Print_Area_MI_1_3">#REF!</definedName>
    <definedName name="Print_Area_MI_11" localSheetId="9">#REF!</definedName>
    <definedName name="Print_Area_MI_11" localSheetId="12">#REF!</definedName>
    <definedName name="Print_Area_MI_11" localSheetId="13">#REF!</definedName>
    <definedName name="Print_Area_MI_11">#REF!</definedName>
    <definedName name="Print_Area_MI_11_6" localSheetId="9">#REF!</definedName>
    <definedName name="Print_Area_MI_11_6" localSheetId="12">#REF!</definedName>
    <definedName name="Print_Area_MI_11_6" localSheetId="13">#REF!</definedName>
    <definedName name="Print_Area_MI_11_6">#REF!</definedName>
    <definedName name="PRINT_AREA_MI_12" localSheetId="9">#REF!</definedName>
    <definedName name="PRINT_AREA_MI_12" localSheetId="12">#REF!</definedName>
    <definedName name="PRINT_AREA_MI_12" localSheetId="13">#REF!</definedName>
    <definedName name="PRINT_AREA_MI_12">#REF!</definedName>
    <definedName name="Print_Area_MI_13" localSheetId="9">#REF!</definedName>
    <definedName name="Print_Area_MI_13" localSheetId="12">#REF!</definedName>
    <definedName name="Print_Area_MI_13" localSheetId="13">#REF!</definedName>
    <definedName name="Print_Area_MI_13">#REF!</definedName>
    <definedName name="Print_Area_MI_13_6" localSheetId="9">#REF!</definedName>
    <definedName name="Print_Area_MI_13_6" localSheetId="12">#REF!</definedName>
    <definedName name="Print_Area_MI_13_6" localSheetId="13">#REF!</definedName>
    <definedName name="Print_Area_MI_13_6">#REF!</definedName>
    <definedName name="Print_Area_MI_14" localSheetId="9">#REF!</definedName>
    <definedName name="Print_Area_MI_14" localSheetId="12">#REF!</definedName>
    <definedName name="Print_Area_MI_14" localSheetId="13">#REF!</definedName>
    <definedName name="Print_Area_MI_14">#REF!</definedName>
    <definedName name="Print_Area_MI_14_6" localSheetId="9">#REF!</definedName>
    <definedName name="Print_Area_MI_14_6" localSheetId="12">#REF!</definedName>
    <definedName name="Print_Area_MI_14_6" localSheetId="13">#REF!</definedName>
    <definedName name="Print_Area_MI_14_6">#REF!</definedName>
    <definedName name="Print_Area_MI_15" localSheetId="9">#REF!</definedName>
    <definedName name="Print_Area_MI_15" localSheetId="12">#REF!</definedName>
    <definedName name="Print_Area_MI_15" localSheetId="13">#REF!</definedName>
    <definedName name="Print_Area_MI_15">#REF!</definedName>
    <definedName name="Print_Area_MI_15_6" localSheetId="9">#REF!</definedName>
    <definedName name="Print_Area_MI_15_6" localSheetId="12">#REF!</definedName>
    <definedName name="Print_Area_MI_15_6" localSheetId="13">#REF!</definedName>
    <definedName name="Print_Area_MI_15_6">#REF!</definedName>
    <definedName name="PRINT_AREA_MI_19" localSheetId="9">#REF!</definedName>
    <definedName name="PRINT_AREA_MI_19" localSheetId="12">#REF!</definedName>
    <definedName name="PRINT_AREA_MI_19" localSheetId="13">#REF!</definedName>
    <definedName name="PRINT_AREA_MI_19">#REF!</definedName>
    <definedName name="PRINT_AREA_MI_19_1" localSheetId="9">#REF!</definedName>
    <definedName name="PRINT_AREA_MI_19_1" localSheetId="12">#REF!</definedName>
    <definedName name="PRINT_AREA_MI_19_1" localSheetId="13">#REF!</definedName>
    <definedName name="PRINT_AREA_MI_19_1">#REF!</definedName>
    <definedName name="PRINT_AREA_MI_19_1_1" localSheetId="9">#REF!</definedName>
    <definedName name="PRINT_AREA_MI_19_1_1" localSheetId="12">#REF!</definedName>
    <definedName name="PRINT_AREA_MI_19_1_1" localSheetId="13">#REF!</definedName>
    <definedName name="PRINT_AREA_MI_19_1_1">#REF!</definedName>
    <definedName name="PRINT_AREA_MI_19_19" localSheetId="9">#REF!</definedName>
    <definedName name="PRINT_AREA_MI_19_19" localSheetId="12">#REF!</definedName>
    <definedName name="PRINT_AREA_MI_19_19" localSheetId="13">#REF!</definedName>
    <definedName name="PRINT_AREA_MI_19_19">#REF!</definedName>
    <definedName name="PRINT_AREA_MI_19_52" localSheetId="9">#REF!</definedName>
    <definedName name="PRINT_AREA_MI_19_52" localSheetId="12">#REF!</definedName>
    <definedName name="PRINT_AREA_MI_19_52" localSheetId="13">#REF!</definedName>
    <definedName name="PRINT_AREA_MI_19_52">#REF!</definedName>
    <definedName name="Print_Area_MI_2" localSheetId="9">#REF!</definedName>
    <definedName name="Print_Area_MI_2" localSheetId="12">#REF!</definedName>
    <definedName name="Print_Area_MI_2" localSheetId="13">#REF!</definedName>
    <definedName name="Print_Area_MI_2">#REF!</definedName>
    <definedName name="Print_Area_MI_3" localSheetId="9">#REF!</definedName>
    <definedName name="Print_Area_MI_3" localSheetId="12">#REF!</definedName>
    <definedName name="Print_Area_MI_3" localSheetId="13">#REF!</definedName>
    <definedName name="Print_Area_MI_3">#REF!</definedName>
    <definedName name="Print_Area_MI_3_6" localSheetId="9">#REF!</definedName>
    <definedName name="Print_Area_MI_3_6" localSheetId="12">#REF!</definedName>
    <definedName name="Print_Area_MI_3_6" localSheetId="13">#REF!</definedName>
    <definedName name="Print_Area_MI_3_6">#REF!</definedName>
    <definedName name="PRINT_AREA_MI_32" localSheetId="9">#REF!</definedName>
    <definedName name="PRINT_AREA_MI_32" localSheetId="12">#REF!</definedName>
    <definedName name="PRINT_AREA_MI_32" localSheetId="13">#REF!</definedName>
    <definedName name="PRINT_AREA_MI_32">#REF!</definedName>
    <definedName name="Print_Area_MI_4" localSheetId="9">#REF!</definedName>
    <definedName name="Print_Area_MI_4" localSheetId="12">#REF!</definedName>
    <definedName name="Print_Area_MI_4" localSheetId="13">#REF!</definedName>
    <definedName name="Print_Area_MI_4">#REF!</definedName>
    <definedName name="Print_Area_MI_5" localSheetId="9">#REF!</definedName>
    <definedName name="Print_Area_MI_5" localSheetId="12">#REF!</definedName>
    <definedName name="Print_Area_MI_5" localSheetId="13">#REF!</definedName>
    <definedName name="Print_Area_MI_5">#REF!</definedName>
    <definedName name="PRINT_AREA_MI_52" localSheetId="9">#REF!</definedName>
    <definedName name="PRINT_AREA_MI_52" localSheetId="12">#REF!</definedName>
    <definedName name="PRINT_AREA_MI_52" localSheetId="13">#REF!</definedName>
    <definedName name="PRINT_AREA_MI_52">#REF!</definedName>
    <definedName name="Print_Area_MI_6" localSheetId="9">#REF!</definedName>
    <definedName name="Print_Area_MI_6" localSheetId="12">#REF!</definedName>
    <definedName name="Print_Area_MI_6" localSheetId="13">#REF!</definedName>
    <definedName name="Print_Area_MI_6">#REF!</definedName>
    <definedName name="Print_Area_MI_6_1" localSheetId="9">#REF!</definedName>
    <definedName name="Print_Area_MI_6_1" localSheetId="12">#REF!</definedName>
    <definedName name="Print_Area_MI_6_1" localSheetId="13">#REF!</definedName>
    <definedName name="Print_Area_MI_6_1">#REF!</definedName>
    <definedName name="Print_Area_MI_6_6" localSheetId="9">#REF!</definedName>
    <definedName name="Print_Area_MI_6_6" localSheetId="12">#REF!</definedName>
    <definedName name="Print_Area_MI_6_6" localSheetId="13">#REF!</definedName>
    <definedName name="Print_Area_MI_6_6">#REF!</definedName>
    <definedName name="Print_Area_MI_7" localSheetId="9">#REF!</definedName>
    <definedName name="Print_Area_MI_7" localSheetId="12">#REF!</definedName>
    <definedName name="Print_Area_MI_7" localSheetId="13">#REF!</definedName>
    <definedName name="Print_Area_MI_7">#REF!</definedName>
    <definedName name="Print_Area_MI_7_6" localSheetId="9">#REF!</definedName>
    <definedName name="Print_Area_MI_7_6" localSheetId="12">#REF!</definedName>
    <definedName name="Print_Area_MI_7_6" localSheetId="13">#REF!</definedName>
    <definedName name="Print_Area_MI_7_6">#REF!</definedName>
    <definedName name="Print_Area_MI_8">#REF!</definedName>
    <definedName name="Print_Area_MI_8_2">#REF!</definedName>
    <definedName name="Print_Area_MI_8_3">#REF!</definedName>
    <definedName name="Print_Area_MI_8_6" localSheetId="9">#REF!</definedName>
    <definedName name="Print_Area_MI_8_6" localSheetId="12">#REF!</definedName>
    <definedName name="Print_Area_MI_8_6" localSheetId="13">#REF!</definedName>
    <definedName name="Print_Area_MI_8_6">#REF!</definedName>
    <definedName name="Print_Area_MI_9" localSheetId="9">#REF!</definedName>
    <definedName name="Print_Area_MI_9" localSheetId="12">#REF!</definedName>
    <definedName name="Print_Area_MI_9" localSheetId="13">#REF!</definedName>
    <definedName name="Print_Area_MI_9">#REF!</definedName>
    <definedName name="Print_Area_MI_9_2">#REF!</definedName>
    <definedName name="Print_Area_MI_9_3">#REF!</definedName>
    <definedName name="Print_Area_MI_9_6" localSheetId="9">#REF!</definedName>
    <definedName name="Print_Area_MI_9_6" localSheetId="12">#REF!</definedName>
    <definedName name="Print_Area_MI_9_6" localSheetId="13">#REF!</definedName>
    <definedName name="Print_Area_MI_9_6">#REF!</definedName>
    <definedName name="Print_Area_MI1">#REF!</definedName>
    <definedName name="Print_Area_Reset" localSheetId="9">OFFSET('Anl Gali-Cabut Tunggul'!__PJA6,0,0,'Anl Gali-Cabut Tunggul'!a6cb1beton)</definedName>
    <definedName name="Print_Area_Reset" localSheetId="12">OFFSET('Anl Pek. Galian tanah di rawa '!__PJA6,0,0,'Anl Pek. Galian tanah di rawa '!a6cb1beton)</definedName>
    <definedName name="Print_Area_Reset" localSheetId="10">OFFSET(__PJA6,0,0,a6cb1beton)</definedName>
    <definedName name="Print_Area_Reset" localSheetId="8">OFFSET(__PJA6,0,0,a6cb1beton)</definedName>
    <definedName name="Print_Area_Reset" localSheetId="13">OFFSET('Anl Tk.alat utk tanggul'!__PJA6,0,0,'Anl Tk.alat utk tanggul'!a6cb1beton)</definedName>
    <definedName name="Print_Area_Reset">#N/A</definedName>
    <definedName name="Print_Area1">#REF!</definedName>
    <definedName name="Print_Daf_ALat">#REF!</definedName>
    <definedName name="Print_Daf_bahan">#REF!</definedName>
    <definedName name="Print_Daf_Upah">#REF!</definedName>
    <definedName name="Print_k.017">#REF!</definedName>
    <definedName name="Print_K.040">#REF!</definedName>
    <definedName name="Print_K.121">#REF!</definedName>
    <definedName name="Print_K.211">#REF!</definedName>
    <definedName name="Print_K.311">#REF!</definedName>
    <definedName name="Print_K.641">#REF!</definedName>
    <definedName name="Print_K.810">#REF!</definedName>
    <definedName name="Print_KUANTITAS">#REF!</definedName>
    <definedName name="Print_Srt_Penawaran">#REF!</definedName>
    <definedName name="Print_Terms_Tatene">"Text 2"</definedName>
    <definedName name="Print_Terus">#REF!</definedName>
    <definedName name="PRINT_TILTES" localSheetId="9">#REF!</definedName>
    <definedName name="PRINT_TILTES" localSheetId="12">#REF!</definedName>
    <definedName name="PRINT_TILTES" localSheetId="13">#REF!</definedName>
    <definedName name="PRINT_TILTES">#REF!</definedName>
    <definedName name="PRINT_TITILES" localSheetId="9">#REF!</definedName>
    <definedName name="PRINT_TITILES" localSheetId="12">#REF!</definedName>
    <definedName name="PRINT_TITILES" localSheetId="13">#REF!</definedName>
    <definedName name="PRINT_TITILES">#REF!</definedName>
    <definedName name="PRINT_TITLE" localSheetId="9">#REF!</definedName>
    <definedName name="PRINT_TITLE" localSheetId="12">#REF!</definedName>
    <definedName name="PRINT_TITLE" localSheetId="13">#REF!</definedName>
    <definedName name="PRINT_TITLE">#REF!</definedName>
    <definedName name="PRINT_TITLE_MI" localSheetId="9">#REF!</definedName>
    <definedName name="PRINT_TITLE_MI" localSheetId="12">#REF!</definedName>
    <definedName name="PRINT_TITLE_MI" localSheetId="13">#REF!</definedName>
    <definedName name="PRINT_TITLE_MI">#REF!</definedName>
    <definedName name="_xlnm.Print_Titles" localSheetId="9">#N/A</definedName>
    <definedName name="_xlnm.Print_Titles" localSheetId="12">#N/A</definedName>
    <definedName name="_xlnm.Print_Titles" localSheetId="14">#N/A</definedName>
    <definedName name="_xlnm.Print_Titles" localSheetId="11">#N/A</definedName>
    <definedName name="_xlnm.Print_Titles" localSheetId="10">#N/A</definedName>
    <definedName name="_xlnm.Print_Titles" localSheetId="7">#N/A</definedName>
    <definedName name="_xlnm.Print_Titles" localSheetId="8">#N/A</definedName>
    <definedName name="_xlnm.Print_Titles" localSheetId="13">#N/A</definedName>
    <definedName name="_xlnm.Print_Titles">#N/A</definedName>
    <definedName name="Print_Titles_MI" localSheetId="9">#REF!</definedName>
    <definedName name="Print_Titles_MI" localSheetId="12">#REF!</definedName>
    <definedName name="Print_Titles_MI" localSheetId="14">#REF!</definedName>
    <definedName name="Print_Titles_MI" localSheetId="11">#REF!</definedName>
    <definedName name="Print_Titles_MI" localSheetId="10">#REF!</definedName>
    <definedName name="Print_Titles_MI" localSheetId="7">#REF!</definedName>
    <definedName name="Print_Titles_MI" localSheetId="8">#REF!</definedName>
    <definedName name="Print_Titles_MI" localSheetId="13">#REF!</definedName>
    <definedName name="Print_Titles_MI">#REF!</definedName>
    <definedName name="Print_Titles_MI_1" localSheetId="9">#REF!</definedName>
    <definedName name="Print_Titles_MI_1" localSheetId="12">#REF!</definedName>
    <definedName name="Print_Titles_MI_1" localSheetId="13">#REF!</definedName>
    <definedName name="Print_Titles_MI_1">#REF!</definedName>
    <definedName name="Print_Titles_MI_1_2" localSheetId="9">#REF!</definedName>
    <definedName name="Print_Titles_MI_1_2" localSheetId="12">#REF!</definedName>
    <definedName name="Print_Titles_MI_1_2" localSheetId="13">#REF!</definedName>
    <definedName name="Print_Titles_MI_1_2">#REF!</definedName>
    <definedName name="Print_Titles_MI_1_4" localSheetId="9">#REF!</definedName>
    <definedName name="Print_Titles_MI_1_4" localSheetId="12">#REF!</definedName>
    <definedName name="Print_Titles_MI_1_4" localSheetId="13">#REF!</definedName>
    <definedName name="Print_Titles_MI_1_4">#REF!</definedName>
    <definedName name="Print_Titles_MI_1_5" localSheetId="9">#REF!</definedName>
    <definedName name="Print_Titles_MI_1_5" localSheetId="12">#REF!</definedName>
    <definedName name="Print_Titles_MI_1_5" localSheetId="13">#REF!</definedName>
    <definedName name="Print_Titles_MI_1_5">#REF!</definedName>
    <definedName name="Print_Titles_MI_11" localSheetId="9">#REF!</definedName>
    <definedName name="Print_Titles_MI_11" localSheetId="12">#REF!</definedName>
    <definedName name="Print_Titles_MI_11" localSheetId="13">#REF!</definedName>
    <definedName name="Print_Titles_MI_11">#REF!</definedName>
    <definedName name="Print_Titles_MI_13" localSheetId="9">#REF!</definedName>
    <definedName name="Print_Titles_MI_13" localSheetId="12">#REF!</definedName>
    <definedName name="Print_Titles_MI_13" localSheetId="13">#REF!</definedName>
    <definedName name="Print_Titles_MI_13">#REF!</definedName>
    <definedName name="Print_Titles_MI_14" localSheetId="9">#REF!</definedName>
    <definedName name="Print_Titles_MI_14" localSheetId="12">#REF!</definedName>
    <definedName name="Print_Titles_MI_14" localSheetId="13">#REF!</definedName>
    <definedName name="Print_Titles_MI_14">#REF!</definedName>
    <definedName name="Print_Titles_MI_15" localSheetId="9">#REF!</definedName>
    <definedName name="Print_Titles_MI_15" localSheetId="12">#REF!</definedName>
    <definedName name="Print_Titles_MI_15" localSheetId="13">#REF!</definedName>
    <definedName name="Print_Titles_MI_15">#REF!</definedName>
    <definedName name="Print_Titles_MI_3" localSheetId="9">#REF!</definedName>
    <definedName name="Print_Titles_MI_3" localSheetId="12">#REF!</definedName>
    <definedName name="Print_Titles_MI_3" localSheetId="13">#REF!</definedName>
    <definedName name="Print_Titles_MI_3">#REF!</definedName>
    <definedName name="Print_Titles_MI_6" localSheetId="9">#REF!</definedName>
    <definedName name="Print_Titles_MI_6" localSheetId="12">#REF!</definedName>
    <definedName name="Print_Titles_MI_6" localSheetId="13">#REF!</definedName>
    <definedName name="Print_Titles_MI_6">#REF!</definedName>
    <definedName name="Print_Titles_MI_6_6" localSheetId="9">#REF!</definedName>
    <definedName name="Print_Titles_MI_6_6" localSheetId="12">#REF!</definedName>
    <definedName name="Print_Titles_MI_6_6" localSheetId="13">#REF!</definedName>
    <definedName name="Print_Titles_MI_6_6">#REF!</definedName>
    <definedName name="Print_Titles_MI_7" localSheetId="9">#REF!</definedName>
    <definedName name="Print_Titles_MI_7" localSheetId="12">#REF!</definedName>
    <definedName name="Print_Titles_MI_7" localSheetId="13">#REF!</definedName>
    <definedName name="Print_Titles_MI_7">#REF!</definedName>
    <definedName name="Print_Titles_MI_7_6" localSheetId="9">#REF!</definedName>
    <definedName name="Print_Titles_MI_7_6" localSheetId="12">#REF!</definedName>
    <definedName name="Print_Titles_MI_7_6" localSheetId="13">#REF!</definedName>
    <definedName name="Print_Titles_MI_7_6">#REF!</definedName>
    <definedName name="Print_Titles_MI_9" localSheetId="9">#REF!</definedName>
    <definedName name="Print_Titles_MI_9" localSheetId="12">#REF!</definedName>
    <definedName name="Print_Titles_MI_9" localSheetId="13">#REF!</definedName>
    <definedName name="Print_Titles_MI_9">#REF!</definedName>
    <definedName name="Print2">#REF!,#REF!,#REF!,#REF!,#REF!,#REF!,#REF!,#REF!,#REF!</definedName>
    <definedName name="PRITN_TITLES" localSheetId="9">#REF!</definedName>
    <definedName name="PRITN_TITLES" localSheetId="12">#REF!</definedName>
    <definedName name="PRITN_TITLES" localSheetId="13">#REF!</definedName>
    <definedName name="PRITN_TITLES">#REF!</definedName>
    <definedName name="PRO" localSheetId="9">#REF!</definedName>
    <definedName name="PRO" localSheetId="12">#REF!</definedName>
    <definedName name="PRO" localSheetId="14">#REF!</definedName>
    <definedName name="PRO" localSheetId="11">#REF!</definedName>
    <definedName name="PRO" localSheetId="10">#REF!</definedName>
    <definedName name="PRO" localSheetId="7">#REF!</definedName>
    <definedName name="PRO" localSheetId="8">#REF!</definedName>
    <definedName name="PRO" localSheetId="13">#REF!</definedName>
    <definedName name="PRO">#REF!</definedName>
    <definedName name="ProdForm" localSheetId="9" hidden="1">#REF!</definedName>
    <definedName name="ProdForm" localSheetId="12" hidden="1">#REF!</definedName>
    <definedName name="ProdForm" localSheetId="13" hidden="1">#REF!</definedName>
    <definedName name="ProdForm" hidden="1">#REF!</definedName>
    <definedName name="Product" localSheetId="9" hidden="1">#REF!</definedName>
    <definedName name="Product" localSheetId="12" hidden="1">#REF!</definedName>
    <definedName name="Product" localSheetId="13" hidden="1">#REF!</definedName>
    <definedName name="Product" hidden="1">#REF!</definedName>
    <definedName name="prof">#REF!</definedName>
    <definedName name="Prof_6" localSheetId="9">#REF!</definedName>
    <definedName name="Prof_6" localSheetId="12">#REF!</definedName>
    <definedName name="Prof_6" localSheetId="13">#REF!</definedName>
    <definedName name="Prof_6">#REF!</definedName>
    <definedName name="profil">#REF!</definedName>
    <definedName name="profil1" localSheetId="9">#REF!</definedName>
    <definedName name="profil1" localSheetId="12">#REF!</definedName>
    <definedName name="profil1" localSheetId="13">#REF!</definedName>
    <definedName name="profil1">#REF!</definedName>
    <definedName name="profil2">#REF!</definedName>
    <definedName name="profil3">#REF!</definedName>
    <definedName name="profil4">#REF!</definedName>
    <definedName name="profil5">#REF!</definedName>
    <definedName name="profilgipsum12cm">#REF!</definedName>
    <definedName name="profilgipsum17cm">#REF!</definedName>
    <definedName name="profilgipsum3cm">#REF!</definedName>
    <definedName name="Profit">#REF!</definedName>
    <definedName name="profprel" localSheetId="9">#REF!</definedName>
    <definedName name="profprel" localSheetId="12">#REF!</definedName>
    <definedName name="profprel" localSheetId="13">#REF!</definedName>
    <definedName name="profprel">#REF!</definedName>
    <definedName name="profprel_6" localSheetId="9">#REF!</definedName>
    <definedName name="profprel_6" localSheetId="12">#REF!</definedName>
    <definedName name="profprel_6" localSheetId="13">#REF!</definedName>
    <definedName name="profprel_6">#REF!</definedName>
    <definedName name="prog">#REF!</definedName>
    <definedName name="progres">{"'A'!$A$1:$W$63"}</definedName>
    <definedName name="PROGRESS">#REF!</definedName>
    <definedName name="Project_Optional_Field" localSheetId="9">#REF!</definedName>
    <definedName name="Project_Optional_Field" localSheetId="12">#REF!</definedName>
    <definedName name="Project_Optional_Field" localSheetId="13">#REF!</definedName>
    <definedName name="Project_Optional_Field">#REF!</definedName>
    <definedName name="ProjectLocation">#REF!</definedName>
    <definedName name="ProjectNumber">#REF!</definedName>
    <definedName name="Projects" localSheetId="9">#REF!</definedName>
    <definedName name="Projects" localSheetId="12">#REF!</definedName>
    <definedName name="Projects" localSheetId="13">#REF!</definedName>
    <definedName name="Projects">#REF!</definedName>
    <definedName name="ProjectSubtitle">#REF!</definedName>
    <definedName name="ProjectTitle">#REF!</definedName>
    <definedName name="proller" localSheetId="9">#REF!</definedName>
    <definedName name="proller" localSheetId="12">#REF!</definedName>
    <definedName name="proller" localSheetId="13">#REF!</definedName>
    <definedName name="proller">#REF!</definedName>
    <definedName name="prop" localSheetId="9">#REF!</definedName>
    <definedName name="prop" localSheetId="12">#REF!</definedName>
    <definedName name="prop" localSheetId="13">#REF!</definedName>
    <definedName name="prop">#REF!</definedName>
    <definedName name="propinsi" localSheetId="9">#REF!</definedName>
    <definedName name="propinsi" localSheetId="12">#REF!</definedName>
    <definedName name="propinsi" localSheetId="14">#REF!</definedName>
    <definedName name="propinsi" localSheetId="11">#REF!</definedName>
    <definedName name="propinsi" localSheetId="10">#REF!</definedName>
    <definedName name="propinsi" localSheetId="7">#REF!</definedName>
    <definedName name="propinsi" localSheetId="8">#REF!</definedName>
    <definedName name="propinsi" localSheetId="13">#REF!</definedName>
    <definedName name="PROPINSI">#REF!</definedName>
    <definedName name="prosen" localSheetId="9">#REF!</definedName>
    <definedName name="prosen" localSheetId="12">#REF!</definedName>
    <definedName name="prosen" localSheetId="13">#REF!</definedName>
    <definedName name="prosen">#REF!</definedName>
    <definedName name="prosen2" localSheetId="9">#REF!</definedName>
    <definedName name="prosen2" localSheetId="12">#REF!</definedName>
    <definedName name="prosen2" localSheetId="13">#REF!</definedName>
    <definedName name="prosen2">#REF!</definedName>
    <definedName name="PROSENT" localSheetId="9">#REF!</definedName>
    <definedName name="PROSENT" localSheetId="12">#REF!</definedName>
    <definedName name="PROSENT" localSheetId="13">#REF!</definedName>
    <definedName name="PROSENT">#REF!</definedName>
    <definedName name="proses" localSheetId="9">#REF!</definedName>
    <definedName name="proses" localSheetId="12">#REF!</definedName>
    <definedName name="proses" localSheetId="14">#REF!</definedName>
    <definedName name="proses" localSheetId="11">#REF!</definedName>
    <definedName name="proses" localSheetId="10">#REF!</definedName>
    <definedName name="proses" localSheetId="7">#REF!</definedName>
    <definedName name="proses" localSheetId="8">#REF!</definedName>
    <definedName name="proses" localSheetId="13">#REF!</definedName>
    <definedName name="proses">#REF!</definedName>
    <definedName name="PROY">#REF!</definedName>
    <definedName name="PROYEK">#REF!</definedName>
    <definedName name="proyek1" localSheetId="9">#REF!</definedName>
    <definedName name="proyek1" localSheetId="12">#REF!</definedName>
    <definedName name="proyek1" localSheetId="13">#REF!</definedName>
    <definedName name="proyek1">#REF!</definedName>
    <definedName name="proyek2" localSheetId="9">#REF!</definedName>
    <definedName name="proyek2" localSheetId="12">#REF!</definedName>
    <definedName name="proyek2" localSheetId="13">#REF!</definedName>
    <definedName name="proyek2">#REF!</definedName>
    <definedName name="proyks">#REF!</definedName>
    <definedName name="prs" localSheetId="9">#REF!</definedName>
    <definedName name="prs" localSheetId="12">#REF!</definedName>
    <definedName name="prs" localSheetId="14">#REF!</definedName>
    <definedName name="prs" localSheetId="11">#REF!</definedName>
    <definedName name="prs" localSheetId="10">#REF!</definedName>
    <definedName name="prs" localSheetId="7">#REF!</definedName>
    <definedName name="prs" localSheetId="8">#REF!</definedName>
    <definedName name="prs" localSheetId="13">#REF!</definedName>
    <definedName name="prs">#REF!</definedName>
    <definedName name="prtsi" localSheetId="9">#REF!</definedName>
    <definedName name="prtsi" localSheetId="12">#REF!</definedName>
    <definedName name="prtsi" localSheetId="13">#REF!</definedName>
    <definedName name="prtsi">#REF!</definedName>
    <definedName name="PS" localSheetId="9">#REF!</definedName>
    <definedName name="PS" localSheetId="12">#REF!</definedName>
    <definedName name="PS" localSheetId="13">#REF!</definedName>
    <definedName name="PS">#REF!</definedName>
    <definedName name="ps.beton" localSheetId="9">#REF!</definedName>
    <definedName name="ps.beton" localSheetId="12">#REF!</definedName>
    <definedName name="ps.beton" localSheetId="14">#REF!</definedName>
    <definedName name="ps.beton" localSheetId="11">#REF!</definedName>
    <definedName name="ps.beton" localSheetId="10">#REF!</definedName>
    <definedName name="ps.beton" localSheetId="7">#REF!</definedName>
    <definedName name="ps.beton" localSheetId="8">#REF!</definedName>
    <definedName name="ps.beton" localSheetId="13">#REF!</definedName>
    <definedName name="Ps.beton">#REF!</definedName>
    <definedName name="Ps.cor" localSheetId="9">#REF!</definedName>
    <definedName name="Ps.cor" localSheetId="12">#REF!</definedName>
    <definedName name="Ps.cor" localSheetId="14">#REF!</definedName>
    <definedName name="Ps.cor" localSheetId="11">#REF!</definedName>
    <definedName name="Ps.cor" localSheetId="10">#REF!</definedName>
    <definedName name="Ps.cor" localSheetId="7">#REF!</definedName>
    <definedName name="Ps.cor" localSheetId="8">#REF!</definedName>
    <definedName name="Ps.cor" localSheetId="13">#REF!</definedName>
    <definedName name="Ps.cor">#REF!</definedName>
    <definedName name="Ps.pasang" localSheetId="9">#REF!</definedName>
    <definedName name="Ps.pasang" localSheetId="12">#REF!</definedName>
    <definedName name="Ps.pasang" localSheetId="14">#REF!</definedName>
    <definedName name="Ps.pasang" localSheetId="11">#REF!</definedName>
    <definedName name="Ps.pasang" localSheetId="10">#REF!</definedName>
    <definedName name="Ps.pasang" localSheetId="7">#REF!</definedName>
    <definedName name="Ps.pasang" localSheetId="8">#REF!</definedName>
    <definedName name="Ps.pasang" localSheetId="13">#REF!</definedName>
    <definedName name="Ps.pasang">#REF!</definedName>
    <definedName name="ps.psg" localSheetId="9">#REF!</definedName>
    <definedName name="ps.psg" localSheetId="12">#REF!</definedName>
    <definedName name="ps.psg" localSheetId="13">#REF!</definedName>
    <definedName name="ps.psg">#REF!</definedName>
    <definedName name="PS.T" localSheetId="9">#REF!</definedName>
    <definedName name="PS.T" localSheetId="12">#REF!</definedName>
    <definedName name="PS.T" localSheetId="13">#REF!</definedName>
    <definedName name="PS.T">#REF!</definedName>
    <definedName name="ps.urug" localSheetId="9">#REF!</definedName>
    <definedName name="ps.urug" localSheetId="12">#REF!</definedName>
    <definedName name="ps.urug" localSheetId="14">#REF!</definedName>
    <definedName name="ps.urug" localSheetId="11">#REF!</definedName>
    <definedName name="ps.urug" localSheetId="10">#REF!</definedName>
    <definedName name="ps.urug" localSheetId="7">#REF!</definedName>
    <definedName name="ps.urug" localSheetId="8">#REF!</definedName>
    <definedName name="ps.urug" localSheetId="13">#REF!</definedName>
    <definedName name="Ps.Urug">#REF!</definedName>
    <definedName name="ps3mm" localSheetId="9">#REF!</definedName>
    <definedName name="ps3mm" localSheetId="12">#REF!</definedName>
    <definedName name="ps3mm" localSheetId="13">#REF!</definedName>
    <definedName name="ps3mm">#REF!</definedName>
    <definedName name="PSA">#REF!</definedName>
    <definedName name="psaub">#REF!</definedName>
    <definedName name="PSB">#REF!</definedName>
    <definedName name="PSBI">#REF!</definedName>
    <definedName name="PSBII">#REF!</definedName>
    <definedName name="PSBIII">#REF!</definedName>
    <definedName name="PSBIV">#REF!</definedName>
    <definedName name="PsBt1">#REF!</definedName>
    <definedName name="psbtn">#REF!</definedName>
    <definedName name="PSBV">#REF!</definedName>
    <definedName name="Psc" localSheetId="9">#REF!</definedName>
    <definedName name="Psc" localSheetId="12">#REF!</definedName>
    <definedName name="Psc" localSheetId="13">#REF!</definedName>
    <definedName name="Psc">#REF!</definedName>
    <definedName name="PSCI">#REF!</definedName>
    <definedName name="PSCII">#REF!</definedName>
    <definedName name="PSCIII">#REF!</definedName>
    <definedName name="Psd" localSheetId="9">#REF!</definedName>
    <definedName name="Psd" localSheetId="12">#REF!</definedName>
    <definedName name="Psd" localSheetId="13">#REF!</definedName>
    <definedName name="Psd">#REF!</definedName>
    <definedName name="PSDI">#REF!</definedName>
    <definedName name="PSDII">#REF!</definedName>
    <definedName name="PSDIII">#REF!</definedName>
    <definedName name="PSDIV">#REF!</definedName>
    <definedName name="PSDV">#REF!</definedName>
    <definedName name="PSEI">#REF!</definedName>
    <definedName name="PSEII">#REF!</definedName>
    <definedName name="PSEIII">#REF!</definedName>
    <definedName name="PSEIV">#REF!</definedName>
    <definedName name="psf" localSheetId="9">#REF!</definedName>
    <definedName name="psf" localSheetId="12">#REF!</definedName>
    <definedName name="psf" localSheetId="13">#REF!</definedName>
    <definedName name="psf">#REF!</definedName>
    <definedName name="PSFI">#REF!</definedName>
    <definedName name="PSFII">#REF!</definedName>
    <definedName name="PSFIII">#REF!</definedName>
    <definedName name="PSFIV">#REF!</definedName>
    <definedName name="PSFVA">#REF!</definedName>
    <definedName name="PSFVB">#REF!</definedName>
    <definedName name="PSFVI">#REF!</definedName>
    <definedName name="PSGI">#REF!</definedName>
    <definedName name="PSGII">#REF!</definedName>
    <definedName name="PSGIII">#REF!</definedName>
    <definedName name="PSGIV">#REF!</definedName>
    <definedName name="PSH">#REF!</definedName>
    <definedName name="psopir">#REF!</definedName>
    <definedName name="psp">#REF!</definedName>
    <definedName name="pspasang">#REF!</definedName>
    <definedName name="pspasang_6">#REF!</definedName>
    <definedName name="pspsg">#REF!</definedName>
    <definedName name="psr">#REF!</definedName>
    <definedName name="Psr.psg" localSheetId="9">#REF!</definedName>
    <definedName name="Psr.psg" localSheetId="12">#REF!</definedName>
    <definedName name="Psr.psg" localSheetId="13">#REF!</definedName>
    <definedName name="Psr.psg">#REF!</definedName>
    <definedName name="psr.trs" localSheetId="9">#REF!</definedName>
    <definedName name="psr.trs" localSheetId="12">#REF!</definedName>
    <definedName name="psr.trs" localSheetId="13">#REF!</definedName>
    <definedName name="psr.trs">#REF!</definedName>
    <definedName name="psrbtn">#REF!</definedName>
    <definedName name="psrbtn_1">#REF!</definedName>
    <definedName name="psrbton">#REF!</definedName>
    <definedName name="psrcor" localSheetId="9">#REF!</definedName>
    <definedName name="psrcor" localSheetId="12">#REF!</definedName>
    <definedName name="psrcor" localSheetId="13">#REF!</definedName>
    <definedName name="psrcor">#REF!</definedName>
    <definedName name="PSREKAP">#REF!</definedName>
    <definedName name="psrps">#REF!</definedName>
    <definedName name="psrps_1">#REF!</definedName>
    <definedName name="psrpsng" localSheetId="9">#REF!</definedName>
    <definedName name="psrpsng" localSheetId="12">#REF!</definedName>
    <definedName name="psrpsng" localSheetId="13">#REF!</definedName>
    <definedName name="psrpsng">#REF!</definedName>
    <definedName name="psrsbol">#REF!</definedName>
    <definedName name="psrurug">#REF!</definedName>
    <definedName name="psrurug_1">#REF!</definedName>
    <definedName name="pst">#REF!</definedName>
    <definedName name="PStoot" localSheetId="9">#REF!</definedName>
    <definedName name="PStoot" localSheetId="12">#REF!</definedName>
    <definedName name="PStoot" localSheetId="13">#REF!</definedName>
    <definedName name="PStoot">#REF!</definedName>
    <definedName name="PSTOTA">#REF!</definedName>
    <definedName name="PSTOTB">#REF!</definedName>
    <definedName name="PSTOTC">#REF!</definedName>
    <definedName name="PSTOTD">#REF!</definedName>
    <definedName name="PSTOTE">#REF!</definedName>
    <definedName name="PSTOTF">#REF!</definedName>
    <definedName name="PSTOTG">#REF!</definedName>
    <definedName name="PSTOTH">#REF!</definedName>
    <definedName name="PSTR">#REF!</definedName>
    <definedName name="psu">#REF!</definedName>
    <definedName name="PsUrg">#REF!</definedName>
    <definedName name="PT" localSheetId="9">#REF!</definedName>
    <definedName name="PT" localSheetId="12">#REF!</definedName>
    <definedName name="PT" localSheetId="14">#REF!</definedName>
    <definedName name="PT" localSheetId="11">#REF!</definedName>
    <definedName name="PT" localSheetId="10">#REF!</definedName>
    <definedName name="PT" localSheetId="7">#REF!</definedName>
    <definedName name="PT" localSheetId="8">#REF!</definedName>
    <definedName name="PT" localSheetId="13">#REF!</definedName>
    <definedName name="pt">#REF!</definedName>
    <definedName name="ptdll">#REF!</definedName>
    <definedName name="PTJW" localSheetId="9">#REF!</definedName>
    <definedName name="PTJW" localSheetId="12">#REF!</definedName>
    <definedName name="PTJW" localSheetId="14">#REF!</definedName>
    <definedName name="PTJW" localSheetId="11">#REF!</definedName>
    <definedName name="PTJW" localSheetId="10">#REF!</definedName>
    <definedName name="PTJW" localSheetId="7">#REF!</definedName>
    <definedName name="PTJW" localSheetId="8">#REF!</definedName>
    <definedName name="PTJW" localSheetId="13">#REF!</definedName>
    <definedName name="PTJW">#REF!</definedName>
    <definedName name="PTNC">#REF!</definedName>
    <definedName name="ptr" localSheetId="9">#REF!</definedName>
    <definedName name="ptr" localSheetId="12">#REF!</definedName>
    <definedName name="ptr" localSheetId="13">#REF!</definedName>
    <definedName name="ptr">#REF!</definedName>
    <definedName name="PTump" localSheetId="9">#REF!</definedName>
    <definedName name="PTump" localSheetId="12">#REF!</definedName>
    <definedName name="PTump" localSheetId="13">#REF!</definedName>
    <definedName name="PTump">#REF!</definedName>
    <definedName name="PU" localSheetId="9">#REF!</definedName>
    <definedName name="PU" localSheetId="12">#REF!</definedName>
    <definedName name="PU" localSheetId="14">#REF!</definedName>
    <definedName name="PU" localSheetId="11">#REF!</definedName>
    <definedName name="PU" localSheetId="10">#REF!</definedName>
    <definedName name="PU" localSheetId="7">#REF!</definedName>
    <definedName name="PU" localSheetId="8">#REF!</definedName>
    <definedName name="PU" localSheetId="13">#REF!</definedName>
    <definedName name="pu">#REF!</definedName>
    <definedName name="pu_6">#REF!</definedName>
    <definedName name="Puk" localSheetId="9">#REF!</definedName>
    <definedName name="Puk" localSheetId="12">#REF!</definedName>
    <definedName name="Puk" localSheetId="13">#REF!</definedName>
    <definedName name="Puk">#REF!</definedName>
    <definedName name="PUkur" localSheetId="9">#REF!</definedName>
    <definedName name="PUkur" localSheetId="12">#REF!</definedName>
    <definedName name="PUkur" localSheetId="13">#REF!</definedName>
    <definedName name="PUkur">#REF!</definedName>
    <definedName name="Pukurk" localSheetId="9">#REF!</definedName>
    <definedName name="Pukurk" localSheetId="12">#REF!</definedName>
    <definedName name="Pukurk" localSheetId="13">#REF!</definedName>
    <definedName name="Pukurk">#REF!</definedName>
    <definedName name="pulpen">#REF!</definedName>
    <definedName name="pulvi" localSheetId="9">#REF!</definedName>
    <definedName name="pulvi" localSheetId="12">#REF!</definedName>
    <definedName name="pulvi" localSheetId="13">#REF!</definedName>
    <definedName name="pulvi">#REF!</definedName>
    <definedName name="PUMP" localSheetId="9">#REF!</definedName>
    <definedName name="PUMP" localSheetId="12">#REF!</definedName>
    <definedName name="PUMP" localSheetId="13">#REF!</definedName>
    <definedName name="PUMP">#REF!</definedName>
    <definedName name="PUP" localSheetId="9">#REF!</definedName>
    <definedName name="PUP" localSheetId="12">#REF!</definedName>
    <definedName name="PUP" localSheetId="13">#REF!</definedName>
    <definedName name="PUP">#REF!</definedName>
    <definedName name="PUPasir" localSheetId="9">#REF!</definedName>
    <definedName name="PUPasir" localSheetId="12">#REF!</definedName>
    <definedName name="PUPasir" localSheetId="13">#REF!</definedName>
    <definedName name="PUPasir">#REF!</definedName>
    <definedName name="PUPS" localSheetId="9">#REF!</definedName>
    <definedName name="PUPS" localSheetId="12">#REF!</definedName>
    <definedName name="PUPS" localSheetId="13">#REF!</definedName>
    <definedName name="PUPS">#REF!</definedName>
    <definedName name="PUPSL1" localSheetId="9">#REF!</definedName>
    <definedName name="PUPSL1" localSheetId="12">#REF!</definedName>
    <definedName name="PUPSL1" localSheetId="13">#REF!</definedName>
    <definedName name="PUPSL1">#REF!</definedName>
    <definedName name="PUPSL2" localSheetId="9">#REF!</definedName>
    <definedName name="PUPSL2" localSheetId="12">#REF!</definedName>
    <definedName name="PUPSL2" localSheetId="13">#REF!</definedName>
    <definedName name="PUPSL2">#REF!</definedName>
    <definedName name="PUPSL3" localSheetId="9">#REF!</definedName>
    <definedName name="PUPSL3" localSheetId="12">#REF!</definedName>
    <definedName name="PUPSL3" localSheetId="13">#REF!</definedName>
    <definedName name="PUPSL3">#REF!</definedName>
    <definedName name="pupuk">#REF!</definedName>
    <definedName name="pupuk_1">#REF!</definedName>
    <definedName name="puring" localSheetId="9">#REF!</definedName>
    <definedName name="puring" localSheetId="12">#REF!</definedName>
    <definedName name="puring" localSheetId="13">#REF!</definedName>
    <definedName name="puring">#REF!</definedName>
    <definedName name="purug" localSheetId="9">#REF!</definedName>
    <definedName name="purug" localSheetId="12">#REF!</definedName>
    <definedName name="purug" localSheetId="13">#REF!</definedName>
    <definedName name="purug">#REF!</definedName>
    <definedName name="PUrugK" localSheetId="9">#REF!</definedName>
    <definedName name="PUrugK" localSheetId="12">#REF!</definedName>
    <definedName name="PUrugK" localSheetId="13">#REF!</definedName>
    <definedName name="PUrugK">#REF!</definedName>
    <definedName name="PUSAT">#REF!</definedName>
    <definedName name="PVB" localSheetId="9">#REF!</definedName>
    <definedName name="PVB" localSheetId="12">#REF!</definedName>
    <definedName name="PVB" localSheetId="13">#REF!</definedName>
    <definedName name="PVB">#REF!</definedName>
    <definedName name="pvc">#REF!</definedName>
    <definedName name="pvc.0.5.mas.d" localSheetId="9">#REF!</definedName>
    <definedName name="pvc.0.5.mas.d" localSheetId="12">#REF!</definedName>
    <definedName name="pvc.0.5.mas.d" localSheetId="13">#REF!</definedName>
    <definedName name="pvc.0.5.mas.d">#REF!</definedName>
    <definedName name="pvc.0.7.5.Mas.d" localSheetId="9">#REF!</definedName>
    <definedName name="pvc.0.7.5.Mas.d" localSheetId="12">#REF!</definedName>
    <definedName name="pvc.0.7.5.Mas.d" localSheetId="13">#REF!</definedName>
    <definedName name="pvc.0.7.5.Mas.d">#REF!</definedName>
    <definedName name="pvc.1.M.abu" localSheetId="9">#REF!</definedName>
    <definedName name="pvc.1.M.abu" localSheetId="12">#REF!</definedName>
    <definedName name="pvc.1.M.abu" localSheetId="13">#REF!</definedName>
    <definedName name="pvc.1.M.abu">#REF!</definedName>
    <definedName name="pvc.2.5.Mas.d" localSheetId="9">#REF!</definedName>
    <definedName name="pvc.2.5.Mas.d" localSheetId="12">#REF!</definedName>
    <definedName name="pvc.2.5.Mas.d" localSheetId="13">#REF!</definedName>
    <definedName name="pvc.2.5.Mas.d">#REF!</definedName>
    <definedName name="pvc.2.mas.d" localSheetId="9">#REF!</definedName>
    <definedName name="pvc.2.mas.d" localSheetId="12">#REF!</definedName>
    <definedName name="pvc.2.mas.d" localSheetId="13">#REF!</definedName>
    <definedName name="pvc.2.mas.d">#REF!</definedName>
    <definedName name="pvc.3.mas.d" localSheetId="9">#REF!</definedName>
    <definedName name="pvc.3.mas.d" localSheetId="12">#REF!</definedName>
    <definedName name="pvc.3.mas.d" localSheetId="13">#REF!</definedName>
    <definedName name="pvc.3.mas.d">#REF!</definedName>
    <definedName name="pvc.4.mas.d" localSheetId="9">#REF!</definedName>
    <definedName name="pvc.4.mas.d" localSheetId="12">#REF!</definedName>
    <definedName name="pvc.4.mas.d" localSheetId="13">#REF!</definedName>
    <definedName name="pvc.4.mas.d">#REF!</definedName>
    <definedName name="PVC_10" localSheetId="9">#REF!</definedName>
    <definedName name="PVC_10" localSheetId="12">#REF!</definedName>
    <definedName name="PVC_10" localSheetId="13">#REF!</definedName>
    <definedName name="PVC_10">#REF!</definedName>
    <definedName name="pvc_150">#REF!</definedName>
    <definedName name="pvc_4" localSheetId="9">#REF!</definedName>
    <definedName name="pvc_4" localSheetId="12">#REF!</definedName>
    <definedName name="pvc_4" localSheetId="13">#REF!</definedName>
    <definedName name="pvc_4">#REF!</definedName>
    <definedName name="pvc_50">#REF!</definedName>
    <definedName name="PVC_8" localSheetId="9">#REF!</definedName>
    <definedName name="PVC_8" localSheetId="12">#REF!</definedName>
    <definedName name="PVC_8" localSheetId="13">#REF!</definedName>
    <definedName name="PVC_8">#REF!</definedName>
    <definedName name="PVC_AZ" localSheetId="9">#REF!</definedName>
    <definedName name="PVC_AZ" localSheetId="12">#REF!</definedName>
    <definedName name="PVC_AZ" localSheetId="13">#REF!</definedName>
    <definedName name="PVC_AZ">#REF!</definedName>
    <definedName name="pvc_biasa">#REF!</definedName>
    <definedName name="pvc1.2.aw" localSheetId="9">#REF!</definedName>
    <definedName name="pvc1.2.aw" localSheetId="12">#REF!</definedName>
    <definedName name="pvc1.2.aw" localSheetId="13">#REF!</definedName>
    <definedName name="pvc1.2.aw">#REF!</definedName>
    <definedName name="pvc1.2.wav.aw" localSheetId="9">#REF!</definedName>
    <definedName name="pvc1.2.wav.aw" localSheetId="12">#REF!</definedName>
    <definedName name="pvc1.2.wav.aw" localSheetId="13">#REF!</definedName>
    <definedName name="pvc1.2.wav.aw">#REF!</definedName>
    <definedName name="pvc2d" localSheetId="9">#REF!</definedName>
    <definedName name="pvc2d" localSheetId="12">#REF!</definedName>
    <definedName name="pvc2d" localSheetId="13">#REF!</definedName>
    <definedName name="pvc2d">#REF!</definedName>
    <definedName name="pvc3.4.aw" localSheetId="9">#REF!</definedName>
    <definedName name="pvc3.4.aw" localSheetId="12">#REF!</definedName>
    <definedName name="pvc3.4.aw" localSheetId="13">#REF!</definedName>
    <definedName name="pvc3.4.aw">#REF!</definedName>
    <definedName name="pvc3d" localSheetId="9">#REF!</definedName>
    <definedName name="pvc3d" localSheetId="12">#REF!</definedName>
    <definedName name="pvc3d" localSheetId="13">#REF!</definedName>
    <definedName name="pvc3d">#REF!</definedName>
    <definedName name="pvc4d" localSheetId="9">#REF!</definedName>
    <definedName name="pvc4d" localSheetId="12">#REF!</definedName>
    <definedName name="pvc4d" localSheetId="13">#REF!</definedName>
    <definedName name="pvc4d">#REF!</definedName>
    <definedName name="PVCAR100" localSheetId="9">#REF!</definedName>
    <definedName name="PVCAR100" localSheetId="12">#REF!</definedName>
    <definedName name="PVCAR100" localSheetId="13">#REF!</definedName>
    <definedName name="PVCAR100">#REF!</definedName>
    <definedName name="PVCAR125" localSheetId="9">#REF!</definedName>
    <definedName name="PVCAR125" localSheetId="12">#REF!</definedName>
    <definedName name="PVCAR125" localSheetId="13">#REF!</definedName>
    <definedName name="PVCAR125">#REF!</definedName>
    <definedName name="PVCAR15" localSheetId="9">#REF!</definedName>
    <definedName name="PVCAR15" localSheetId="12">#REF!</definedName>
    <definedName name="PVCAR15" localSheetId="13">#REF!</definedName>
    <definedName name="PVCAR15">#REF!</definedName>
    <definedName name="PVCAR150" localSheetId="9">#REF!</definedName>
    <definedName name="PVCAR150" localSheetId="12">#REF!</definedName>
    <definedName name="PVCAR150" localSheetId="13">#REF!</definedName>
    <definedName name="PVCAR150">#REF!</definedName>
    <definedName name="PVCAR20" localSheetId="9">#REF!</definedName>
    <definedName name="PVCAR20" localSheetId="12">#REF!</definedName>
    <definedName name="PVCAR20" localSheetId="13">#REF!</definedName>
    <definedName name="PVCAR20">#REF!</definedName>
    <definedName name="PVCAR200" localSheetId="9">#REF!</definedName>
    <definedName name="PVCAR200" localSheetId="12">#REF!</definedName>
    <definedName name="PVCAR200" localSheetId="13">#REF!</definedName>
    <definedName name="PVCAR200">#REF!</definedName>
    <definedName name="PVCAR25" localSheetId="9">#REF!</definedName>
    <definedName name="PVCAR25" localSheetId="12">#REF!</definedName>
    <definedName name="PVCAR25" localSheetId="13">#REF!</definedName>
    <definedName name="PVCAR25">#REF!</definedName>
    <definedName name="PVCAR250" localSheetId="9">#REF!</definedName>
    <definedName name="PVCAR250" localSheetId="12">#REF!</definedName>
    <definedName name="PVCAR250" localSheetId="13">#REF!</definedName>
    <definedName name="PVCAR250">#REF!</definedName>
    <definedName name="PVCAR300" localSheetId="9">#REF!</definedName>
    <definedName name="PVCAR300" localSheetId="12">#REF!</definedName>
    <definedName name="PVCAR300" localSheetId="13">#REF!</definedName>
    <definedName name="PVCAR300">#REF!</definedName>
    <definedName name="PVCAR32" localSheetId="9">#REF!</definedName>
    <definedName name="PVCAR32" localSheetId="12">#REF!</definedName>
    <definedName name="PVCAR32" localSheetId="13">#REF!</definedName>
    <definedName name="PVCAR32">#REF!</definedName>
    <definedName name="PVCAR40" localSheetId="9">#REF!</definedName>
    <definedName name="PVCAR40" localSheetId="12">#REF!</definedName>
    <definedName name="PVCAR40" localSheetId="13">#REF!</definedName>
    <definedName name="PVCAR40">#REF!</definedName>
    <definedName name="PVCAR50" localSheetId="9">#REF!</definedName>
    <definedName name="PVCAR50" localSheetId="12">#REF!</definedName>
    <definedName name="PVCAR50" localSheetId="13">#REF!</definedName>
    <definedName name="PVCAR50">#REF!</definedName>
    <definedName name="PVCAR65" localSheetId="9">#REF!</definedName>
    <definedName name="PVCAR65" localSheetId="12">#REF!</definedName>
    <definedName name="PVCAR65" localSheetId="13">#REF!</definedName>
    <definedName name="PVCAR65">#REF!</definedName>
    <definedName name="PVCAR80" localSheetId="9">#REF!</definedName>
    <definedName name="PVCAR80" localSheetId="12">#REF!</definedName>
    <definedName name="PVCAR80" localSheetId="13">#REF!</definedName>
    <definedName name="PVCAR80">#REF!</definedName>
    <definedName name="PVCAW100" localSheetId="9">#REF!</definedName>
    <definedName name="PVCAW100" localSheetId="12">#REF!</definedName>
    <definedName name="PVCAW100" localSheetId="13">#REF!</definedName>
    <definedName name="PVCAW100">#REF!</definedName>
    <definedName name="PVCAW125" localSheetId="9">#REF!</definedName>
    <definedName name="PVCAW125" localSheetId="12">#REF!</definedName>
    <definedName name="PVCAW125" localSheetId="13">#REF!</definedName>
    <definedName name="PVCAW125">#REF!</definedName>
    <definedName name="PVCAW15" localSheetId="9">#REF!</definedName>
    <definedName name="PVCAW15" localSheetId="12">#REF!</definedName>
    <definedName name="PVCAW15" localSheetId="13">#REF!</definedName>
    <definedName name="PVCAW15">#REF!</definedName>
    <definedName name="PVCAW150" localSheetId="9">#REF!</definedName>
    <definedName name="PVCAW150" localSheetId="12">#REF!</definedName>
    <definedName name="PVCAW150" localSheetId="13">#REF!</definedName>
    <definedName name="PVCAW150">#REF!</definedName>
    <definedName name="PVCAW20" localSheetId="9">#REF!</definedName>
    <definedName name="PVCAW20" localSheetId="12">#REF!</definedName>
    <definedName name="PVCAW20" localSheetId="13">#REF!</definedName>
    <definedName name="PVCAW20">#REF!</definedName>
    <definedName name="PVCAW200" localSheetId="9">#REF!</definedName>
    <definedName name="PVCAW200" localSheetId="12">#REF!</definedName>
    <definedName name="PVCAW200" localSheetId="13">#REF!</definedName>
    <definedName name="PVCAW200">#REF!</definedName>
    <definedName name="PVCAW25" localSheetId="9">#REF!</definedName>
    <definedName name="PVCAW25" localSheetId="12">#REF!</definedName>
    <definedName name="PVCAW25" localSheetId="13">#REF!</definedName>
    <definedName name="PVCAW25">#REF!</definedName>
    <definedName name="PVCAW250" localSheetId="9">#REF!</definedName>
    <definedName name="PVCAW250" localSheetId="12">#REF!</definedName>
    <definedName name="PVCAW250" localSheetId="13">#REF!</definedName>
    <definedName name="PVCAW250">#REF!</definedName>
    <definedName name="PVCAW300" localSheetId="9">#REF!</definedName>
    <definedName name="PVCAW300" localSheetId="12">#REF!</definedName>
    <definedName name="PVCAW300" localSheetId="13">#REF!</definedName>
    <definedName name="PVCAW300">#REF!</definedName>
    <definedName name="PVCAW32" localSheetId="9">#REF!</definedName>
    <definedName name="PVCAW32" localSheetId="12">#REF!</definedName>
    <definedName name="PVCAW32" localSheetId="13">#REF!</definedName>
    <definedName name="PVCAW32">#REF!</definedName>
    <definedName name="PVCAW40" localSheetId="9">#REF!</definedName>
    <definedName name="PVCAW40" localSheetId="12">#REF!</definedName>
    <definedName name="PVCAW40" localSheetId="13">#REF!</definedName>
    <definedName name="PVCAW40">#REF!</definedName>
    <definedName name="PVCAW50" localSheetId="9">#REF!</definedName>
    <definedName name="PVCAW50" localSheetId="12">#REF!</definedName>
    <definedName name="PVCAW50" localSheetId="13">#REF!</definedName>
    <definedName name="PVCAW50">#REF!</definedName>
    <definedName name="PVCAW65" localSheetId="9">#REF!</definedName>
    <definedName name="PVCAW65" localSheetId="12">#REF!</definedName>
    <definedName name="PVCAW65" localSheetId="13">#REF!</definedName>
    <definedName name="PVCAW65">#REF!</definedName>
    <definedName name="PVCAW80" localSheetId="9">#REF!</definedName>
    <definedName name="PVCAW80" localSheetId="12">#REF!</definedName>
    <definedName name="PVCAW80" localSheetId="13">#REF!</definedName>
    <definedName name="PVCAW80">#REF!</definedName>
    <definedName name="PVCconduit" localSheetId="9">#REF!</definedName>
    <definedName name="PVCconduit" localSheetId="12">#REF!</definedName>
    <definedName name="PVCconduit" localSheetId="14">#REF!</definedName>
    <definedName name="PVCconduit" localSheetId="11">#REF!</definedName>
    <definedName name="PVCconduit" localSheetId="10">#REF!</definedName>
    <definedName name="PVCconduit" localSheetId="7">#REF!</definedName>
    <definedName name="PVCconduit" localSheetId="8">#REF!</definedName>
    <definedName name="PVCconduit" localSheetId="13">#REF!</definedName>
    <definedName name="PVCconduit">#REF!</definedName>
    <definedName name="PVCD100" localSheetId="9">#REF!</definedName>
    <definedName name="PVCD100" localSheetId="12">#REF!</definedName>
    <definedName name="PVCD100" localSheetId="13">#REF!</definedName>
    <definedName name="PVCD100">#REF!</definedName>
    <definedName name="PVCD125" localSheetId="9">#REF!</definedName>
    <definedName name="PVCD125" localSheetId="12">#REF!</definedName>
    <definedName name="PVCD125" localSheetId="13">#REF!</definedName>
    <definedName name="PVCD125">#REF!</definedName>
    <definedName name="PVCD150" localSheetId="9">#REF!</definedName>
    <definedName name="PVCD150" localSheetId="12">#REF!</definedName>
    <definedName name="PVCD150" localSheetId="13">#REF!</definedName>
    <definedName name="PVCD150">#REF!</definedName>
    <definedName name="PVCD200" localSheetId="9">#REF!</definedName>
    <definedName name="PVCD200" localSheetId="12">#REF!</definedName>
    <definedName name="PVCD200" localSheetId="13">#REF!</definedName>
    <definedName name="PVCD200">#REF!</definedName>
    <definedName name="PVCD250" localSheetId="9">#REF!</definedName>
    <definedName name="PVCD250" localSheetId="12">#REF!</definedName>
    <definedName name="PVCD250" localSheetId="13">#REF!</definedName>
    <definedName name="PVCD250">#REF!</definedName>
    <definedName name="PVCD300" localSheetId="9">#REF!</definedName>
    <definedName name="PVCD300" localSheetId="12">#REF!</definedName>
    <definedName name="PVCD300" localSheetId="13">#REF!</definedName>
    <definedName name="PVCD300">#REF!</definedName>
    <definedName name="PVCD32" localSheetId="9">#REF!</definedName>
    <definedName name="PVCD32" localSheetId="12">#REF!</definedName>
    <definedName name="PVCD32" localSheetId="13">#REF!</definedName>
    <definedName name="PVCD32">#REF!</definedName>
    <definedName name="PVCD40" localSheetId="9">#REF!</definedName>
    <definedName name="PVCD40" localSheetId="12">#REF!</definedName>
    <definedName name="PVCD40" localSheetId="13">#REF!</definedName>
    <definedName name="PVCD40">#REF!</definedName>
    <definedName name="PVCD50" localSheetId="9">#REF!</definedName>
    <definedName name="PVCD50" localSheetId="12">#REF!</definedName>
    <definedName name="PVCD50" localSheetId="13">#REF!</definedName>
    <definedName name="PVCD50">#REF!</definedName>
    <definedName name="PVCD65" localSheetId="9">#REF!</definedName>
    <definedName name="PVCD65" localSheetId="12">#REF!</definedName>
    <definedName name="PVCD65" localSheetId="13">#REF!</definedName>
    <definedName name="PVCD65">#REF!</definedName>
    <definedName name="PVCD80" localSheetId="9">#REF!</definedName>
    <definedName name="PVCD80" localSheetId="12">#REF!</definedName>
    <definedName name="PVCD80" localSheetId="13">#REF!</definedName>
    <definedName name="PVCD80">#REF!</definedName>
    <definedName name="PVCDR100" localSheetId="9">#REF!</definedName>
    <definedName name="PVCDR100" localSheetId="12">#REF!</definedName>
    <definedName name="PVCDR100" localSheetId="13">#REF!</definedName>
    <definedName name="PVCDR100">#REF!</definedName>
    <definedName name="PVCDR125" localSheetId="9">#REF!</definedName>
    <definedName name="PVCDR125" localSheetId="12">#REF!</definedName>
    <definedName name="PVCDR125" localSheetId="13">#REF!</definedName>
    <definedName name="PVCDR125">#REF!</definedName>
    <definedName name="PVCDR150" localSheetId="9">#REF!</definedName>
    <definedName name="PVCDR150" localSheetId="12">#REF!</definedName>
    <definedName name="PVCDR150" localSheetId="13">#REF!</definedName>
    <definedName name="PVCDR150">#REF!</definedName>
    <definedName name="PVCDR200" localSheetId="9">#REF!</definedName>
    <definedName name="PVCDR200" localSheetId="12">#REF!</definedName>
    <definedName name="PVCDR200" localSheetId="13">#REF!</definedName>
    <definedName name="PVCDR200">#REF!</definedName>
    <definedName name="PVCDR250" localSheetId="9">#REF!</definedName>
    <definedName name="PVCDR250" localSheetId="12">#REF!</definedName>
    <definedName name="PVCDR250" localSheetId="13">#REF!</definedName>
    <definedName name="PVCDR250">#REF!</definedName>
    <definedName name="PVCDR300" localSheetId="9">#REF!</definedName>
    <definedName name="PVCDR300" localSheetId="12">#REF!</definedName>
    <definedName name="PVCDR300" localSheetId="13">#REF!</definedName>
    <definedName name="PVCDR300">#REF!</definedName>
    <definedName name="PVCDR32" localSheetId="9">#REF!</definedName>
    <definedName name="PVCDR32" localSheetId="12">#REF!</definedName>
    <definedName name="PVCDR32" localSheetId="13">#REF!</definedName>
    <definedName name="PVCDR32">#REF!</definedName>
    <definedName name="PVCDR40" localSheetId="9">#REF!</definedName>
    <definedName name="PVCDR40" localSheetId="12">#REF!</definedName>
    <definedName name="PVCDR40" localSheetId="13">#REF!</definedName>
    <definedName name="PVCDR40">#REF!</definedName>
    <definedName name="PVCDR50" localSheetId="9">#REF!</definedName>
    <definedName name="PVCDR50" localSheetId="12">#REF!</definedName>
    <definedName name="PVCDR50" localSheetId="13">#REF!</definedName>
    <definedName name="PVCDR50">#REF!</definedName>
    <definedName name="PVCDR65" localSheetId="9">#REF!</definedName>
    <definedName name="PVCDR65" localSheetId="12">#REF!</definedName>
    <definedName name="PVCDR65" localSheetId="13">#REF!</definedName>
    <definedName name="PVCDR65">#REF!</definedName>
    <definedName name="PVCDR80" localSheetId="9">#REF!</definedName>
    <definedName name="PVCDR80" localSheetId="12">#REF!</definedName>
    <definedName name="PVCDR80" localSheetId="13">#REF!</definedName>
    <definedName name="PVCDR80">#REF!</definedName>
    <definedName name="pvcf100">#REF!</definedName>
    <definedName name="pvcf150">#REF!</definedName>
    <definedName name="pvcf200">#REF!</definedName>
    <definedName name="pvcf65">#REF!</definedName>
    <definedName name="pvcf80">#REF!</definedName>
    <definedName name="pvcinsul" localSheetId="9">#REF!</definedName>
    <definedName name="pvcinsul" localSheetId="12">#REF!</definedName>
    <definedName name="pvcinsul" localSheetId="13">#REF!</definedName>
    <definedName name="pvcinsul">#REF!</definedName>
    <definedName name="PWFDn" localSheetId="9">#REF!</definedName>
    <definedName name="PWFDn" localSheetId="12">#REF!</definedName>
    <definedName name="PWFDn" localSheetId="13">#REF!</definedName>
    <definedName name="PWFDn">#REF!</definedName>
    <definedName name="PWFLn" localSheetId="9">#REF!</definedName>
    <definedName name="PWFLn" localSheetId="12">#REF!</definedName>
    <definedName name="PWFLn" localSheetId="13">#REF!</definedName>
    <definedName name="PWFLn">#REF!</definedName>
    <definedName name="pwmesh">#REF!</definedName>
    <definedName name="pwp100x40" localSheetId="9">#REF!</definedName>
    <definedName name="pwp100x40" localSheetId="12">#REF!</definedName>
    <definedName name="pwp100x40" localSheetId="13">#REF!</definedName>
    <definedName name="pwp100x40">#REF!</definedName>
    <definedName name="pwp50x40" localSheetId="9">#REF!</definedName>
    <definedName name="pwp50x40" localSheetId="12">#REF!</definedName>
    <definedName name="pwp50x40" localSheetId="13">#REF!</definedName>
    <definedName name="pwp50x40">#REF!</definedName>
    <definedName name="PWT" localSheetId="9">#REF!</definedName>
    <definedName name="PWT" localSheetId="12">#REF!</definedName>
    <definedName name="PWT" localSheetId="13">#REF!</definedName>
    <definedName name="PWT">#REF!</definedName>
    <definedName name="Q">#REF!</definedName>
    <definedName name="qa">#REF!</definedName>
    <definedName name="QAZAQ" localSheetId="9">#REF!</definedName>
    <definedName name="QAZAQ" localSheetId="12">#REF!</definedName>
    <definedName name="QAZAQ" localSheetId="13">#REF!</definedName>
    <definedName name="QAZAQ">#REF!</definedName>
    <definedName name="Qb" localSheetId="9">#REF!</definedName>
    <definedName name="Qb" localSheetId="12">#REF!</definedName>
    <definedName name="Qb" localSheetId="13">#REF!</definedName>
    <definedName name="Qb">#REF!</definedName>
    <definedName name="QC">#REF!</definedName>
    <definedName name="qe" localSheetId="9">#REF!</definedName>
    <definedName name="qe" localSheetId="12">#REF!</definedName>
    <definedName name="qe" localSheetId="13">#REF!</definedName>
    <definedName name="qe">#REF!</definedName>
    <definedName name="qegtegt" localSheetId="12" hidden="1">{#N/A,#N/A,FALSE,"REK-S-TPL";#N/A,#N/A,FALSE,"REK-TPML";#N/A,#N/A,FALSE,"RAB-TEMPEL"}</definedName>
    <definedName name="qegtegt" localSheetId="15" hidden="1">{#N/A,#N/A,FALSE,"REK-S-TPL";#N/A,#N/A,FALSE,"REK-TPML";#N/A,#N/A,FALSE,"RAB-TEMPEL"}</definedName>
    <definedName name="qegtegt" hidden="1">{#N/A,#N/A,FALSE,"REK-S-TPL";#N/A,#N/A,FALSE,"REK-TPML";#N/A,#N/A,FALSE,"RAB-TEMPEL"}</definedName>
    <definedName name="qegtqegt" localSheetId="12" hidden="1">{#N/A,#N/A,FALSE,"REK";#N/A,#N/A,FALSE,"rab"}</definedName>
    <definedName name="qegtqegt" localSheetId="15" hidden="1">{#N/A,#N/A,FALSE,"REK";#N/A,#N/A,FALSE,"rab"}</definedName>
    <definedName name="qegtqegt" hidden="1">{#N/A,#N/A,FALSE,"REK";#N/A,#N/A,FALSE,"rab"}</definedName>
    <definedName name="qegtqgt" localSheetId="12" hidden="1">{#N/A,#N/A,FALSE,"REK";#N/A,#N/A,FALSE,"rab"}</definedName>
    <definedName name="qegtqgt" localSheetId="15" hidden="1">{#N/A,#N/A,FALSE,"REK";#N/A,#N/A,FALSE,"rab"}</definedName>
    <definedName name="qegtqgt" hidden="1">{#N/A,#N/A,FALSE,"REK";#N/A,#N/A,FALSE,"rab"}</definedName>
    <definedName name="QEWYTGq" localSheetId="12" hidden="1">{#N/A,#N/A,FALSE,"REK";#N/A,#N/A,FALSE,"rab"}</definedName>
    <definedName name="QEWYTGq" localSheetId="15" hidden="1">{#N/A,#N/A,FALSE,"REK";#N/A,#N/A,FALSE,"rab"}</definedName>
    <definedName name="QEWYTGq" hidden="1">{#N/A,#N/A,FALSE,"REK";#N/A,#N/A,FALSE,"rab"}</definedName>
    <definedName name="QF" localSheetId="9">#REF!</definedName>
    <definedName name="QF" localSheetId="12">#REF!</definedName>
    <definedName name="QF" localSheetId="13">#REF!</definedName>
    <definedName name="QF">#REF!</definedName>
    <definedName name="qq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>#REF!</definedName>
    <definedName name="qqq">#REF!</definedName>
    <definedName name="QQQQ" localSheetId="9">#REF!</definedName>
    <definedName name="QQQQ" localSheetId="12">#REF!</definedName>
    <definedName name="QQQQ" localSheetId="13">#REF!</definedName>
    <definedName name="QQQQ">#REF!</definedName>
    <definedName name="qqqqq" hidden="1">#REF!</definedName>
    <definedName name="QQQQQQQQQQQQQQQQQQQQQQQ" localSheetId="9">#REF!</definedName>
    <definedName name="QQQQQQQQQQQQQQQQQQQQQQQ" localSheetId="12">#REF!</definedName>
    <definedName name="QQQQQQQQQQQQQQQQQQQQQQQ" localSheetId="13">#REF!</definedName>
    <definedName name="QQQQQQQQQQQQQQQQQQQQQQQ">#REF!</definedName>
    <definedName name="QR">#REF!</definedName>
    <definedName name="QR_BC" localSheetId="9">#REF!</definedName>
    <definedName name="QR_BC" localSheetId="12">#REF!</definedName>
    <definedName name="QR_BC" localSheetId="14">#REF!</definedName>
    <definedName name="QR_BC" localSheetId="11">#REF!</definedName>
    <definedName name="QR_BC" localSheetId="10">#REF!</definedName>
    <definedName name="QR_BC" localSheetId="7">#REF!</definedName>
    <definedName name="QR_BC" localSheetId="8">#REF!</definedName>
    <definedName name="QR_BC" localSheetId="13">#REF!</definedName>
    <definedName name="QR_BC">#REF!</definedName>
    <definedName name="QRESG">#N/A</definedName>
    <definedName name="QRY.3" hidden="1">#REF!</definedName>
    <definedName name="QSASWA" localSheetId="9">#REF!</definedName>
    <definedName name="QSASWA" localSheetId="12">#REF!</definedName>
    <definedName name="QSASWA" localSheetId="13">#REF!</definedName>
    <definedName name="QSASWA">#REF!</definedName>
    <definedName name="qsfdq" localSheetId="9">#REF!</definedName>
    <definedName name="qsfdq" localSheetId="12">#REF!</definedName>
    <definedName name="qsfdq" localSheetId="13">#REF!</definedName>
    <definedName name="qsfdq">#REF!</definedName>
    <definedName name="Qt" localSheetId="9">#REF!</definedName>
    <definedName name="Qt" localSheetId="12">#REF!</definedName>
    <definedName name="Qt" localSheetId="13">#REF!</definedName>
    <definedName name="Qt">#REF!</definedName>
    <definedName name="Qtegt" localSheetId="12" hidden="1">{#N/A,#N/A,FALSE,"REK";#N/A,#N/A,FALSE,"rab"}</definedName>
    <definedName name="Qtegt" localSheetId="15" hidden="1">{#N/A,#N/A,FALSE,"REK";#N/A,#N/A,FALSE,"rab"}</definedName>
    <definedName name="Qtegt" hidden="1">{#N/A,#N/A,FALSE,"REK";#N/A,#N/A,FALSE,"rab"}</definedName>
    <definedName name="QUARRY" localSheetId="9">#REF!</definedName>
    <definedName name="QUARRY" localSheetId="12">#REF!</definedName>
    <definedName name="QUARRY" localSheetId="13">#REF!</definedName>
    <definedName name="QUARRY">#REF!</definedName>
    <definedName name="qvf_135">#REF!</definedName>
    <definedName name="QW">#REF!</definedName>
    <definedName name="qwegtqwegt" localSheetId="12" hidden="1">{#N/A,#N/A,FALSE,"REK";#N/A,#N/A,FALSE,"rab"}</definedName>
    <definedName name="qwegtqwegt" localSheetId="15" hidden="1">{#N/A,#N/A,FALSE,"REK";#N/A,#N/A,FALSE,"rab"}</definedName>
    <definedName name="qwegtqwegt" hidden="1">{#N/A,#N/A,FALSE,"REK";#N/A,#N/A,FALSE,"rab"}</definedName>
    <definedName name="QWERQWE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Q" localSheetId="9">#REF!</definedName>
    <definedName name="QWQ" localSheetId="12">#REF!</definedName>
    <definedName name="QWQ" localSheetId="13">#REF!</definedName>
    <definedName name="QWQ">#REF!</definedName>
    <definedName name="QWT" localSheetId="12" hidden="1">{#N/A,#N/A,FALSE,"REK";#N/A,#N/A,FALSE,"rab"}</definedName>
    <definedName name="QWT" localSheetId="15" hidden="1">{#N/A,#N/A,FALSE,"REK";#N/A,#N/A,FALSE,"rab"}</definedName>
    <definedName name="QWT" hidden="1">{#N/A,#N/A,FALSE,"REK";#N/A,#N/A,FALSE,"rab"}</definedName>
    <definedName name="QWWWWWW" localSheetId="9">#REF!</definedName>
    <definedName name="QWWWWWW" localSheetId="12">#REF!</definedName>
    <definedName name="QWWWWWW" localSheetId="13">#REF!</definedName>
    <definedName name="QWWWWWW">#REF!</definedName>
    <definedName name="QWYGH" localSheetId="12" hidden="1">{#N/A,#N/A,FALSE,"REK-S-TPL";#N/A,#N/A,FALSE,"REK-TPML";#N/A,#N/A,FALSE,"RAB-TEMPEL"}</definedName>
    <definedName name="QWYGH" localSheetId="15" hidden="1">{#N/A,#N/A,FALSE,"REK-S-TPL";#N/A,#N/A,FALSE,"REK-TPML";#N/A,#N/A,FALSE,"RAB-TEMPEL"}</definedName>
    <definedName name="QWYGH" hidden="1">{#N/A,#N/A,FALSE,"REK-S-TPL";#N/A,#N/A,FALSE,"REK-TPML";#N/A,#N/A,FALSE,"RAB-TEMPEL"}</definedName>
    <definedName name="R_" localSheetId="9">#REF!</definedName>
    <definedName name="R_" localSheetId="12">#REF!</definedName>
    <definedName name="R_" localSheetId="13">#REF!</definedName>
    <definedName name="R_">#REF!</definedName>
    <definedName name="r_1.5">#REF!</definedName>
    <definedName name="r_1.5_6">#REF!</definedName>
    <definedName name="r_3">#REF!</definedName>
    <definedName name="r_3_6">#REF!</definedName>
    <definedName name="r_beton" localSheetId="9">#REF!</definedName>
    <definedName name="r_beton" localSheetId="12">#REF!</definedName>
    <definedName name="r_beton" localSheetId="13">#REF!</definedName>
    <definedName name="r_beton">#REF!</definedName>
    <definedName name="r_dewatering" localSheetId="9">#REF!</definedName>
    <definedName name="r_dewatering" localSheetId="12">#REF!</definedName>
    <definedName name="r_dewatering" localSheetId="13">#REF!</definedName>
    <definedName name="r_dewatering">#REF!</definedName>
    <definedName name="r_kayu" localSheetId="9">#REF!</definedName>
    <definedName name="r_kayu" localSheetId="12">#REF!</definedName>
    <definedName name="r_kayu" localSheetId="13">#REF!</definedName>
    <definedName name="r_kayu">#REF!</definedName>
    <definedName name="r_lainlain" localSheetId="9">#REF!</definedName>
    <definedName name="r_lainlain" localSheetId="12">#REF!</definedName>
    <definedName name="r_lainlain" localSheetId="13">#REF!</definedName>
    <definedName name="r_lainlain">#REF!</definedName>
    <definedName name="r_pasangan" localSheetId="9">#REF!</definedName>
    <definedName name="r_pasangan" localSheetId="12">#REF!</definedName>
    <definedName name="r_pasangan" localSheetId="13">#REF!</definedName>
    <definedName name="r_pasangan">#REF!</definedName>
    <definedName name="r_persiapan" localSheetId="9">#REF!</definedName>
    <definedName name="r_persiapan" localSheetId="12">#REF!</definedName>
    <definedName name="r_persiapan" localSheetId="13">#REF!</definedName>
    <definedName name="r_persiapan">#REF!</definedName>
    <definedName name="r_tanah" localSheetId="9">#REF!</definedName>
    <definedName name="r_tanah" localSheetId="12">#REF!</definedName>
    <definedName name="r_tanah" localSheetId="13">#REF!</definedName>
    <definedName name="r_tanah">#REF!</definedName>
    <definedName name="RA" localSheetId="9">#REF!</definedName>
    <definedName name="RA" localSheetId="12">#REF!</definedName>
    <definedName name="RA" localSheetId="14">#REF!</definedName>
    <definedName name="RA" localSheetId="11">#REF!</definedName>
    <definedName name="RA" localSheetId="10">#REF!</definedName>
    <definedName name="RA" localSheetId="7">#REF!</definedName>
    <definedName name="RA" localSheetId="8">#REF!</definedName>
    <definedName name="RA" localSheetId="13">#REF!</definedName>
    <definedName name="RA">#REF!</definedName>
    <definedName name="RA_6" localSheetId="9">#REF!</definedName>
    <definedName name="RA_6" localSheetId="12">#REF!</definedName>
    <definedName name="RA_6" localSheetId="13">#REF!</definedName>
    <definedName name="RA_6">#REF!</definedName>
    <definedName name="ra11p" localSheetId="9">#REF!</definedName>
    <definedName name="ra11p" localSheetId="12">#REF!</definedName>
    <definedName name="ra11p" localSheetId="13">#REF!</definedName>
    <definedName name="ra11p">#REF!</definedName>
    <definedName name="ra13p" localSheetId="9">#REF!</definedName>
    <definedName name="ra13p" localSheetId="12">#REF!</definedName>
    <definedName name="ra13p" localSheetId="13">#REF!</definedName>
    <definedName name="ra13p">#REF!</definedName>
    <definedName name="RAB" localSheetId="9">#REF!</definedName>
    <definedName name="RAB" localSheetId="12">#REF!</definedName>
    <definedName name="RAB" localSheetId="14">#REF!</definedName>
    <definedName name="RAB" localSheetId="11">#REF!</definedName>
    <definedName name="RAB" localSheetId="10">#REF!</definedName>
    <definedName name="RAB" localSheetId="7">#REF!</definedName>
    <definedName name="RAB" localSheetId="8">#REF!</definedName>
    <definedName name="RAB" localSheetId="13">#REF!</definedName>
    <definedName name="RAB">#REF!</definedName>
    <definedName name="RAB_1" localSheetId="9">#REF!</definedName>
    <definedName name="RAB_1" localSheetId="12">#REF!</definedName>
    <definedName name="RAB_1" localSheetId="13">#REF!</definedName>
    <definedName name="RAB_1">#REF!</definedName>
    <definedName name="RAB_APBD" localSheetId="9">#REF!</definedName>
    <definedName name="RAB_APBD" localSheetId="12">#REF!</definedName>
    <definedName name="RAB_APBD" localSheetId="13">#REF!</definedName>
    <definedName name="RAB_APBD">#REF!</definedName>
    <definedName name="RAB_APBN" localSheetId="9">#REF!</definedName>
    <definedName name="RAB_APBN" localSheetId="12">#REF!</definedName>
    <definedName name="RAB_APBN" localSheetId="13">#REF!</definedName>
    <definedName name="RAB_APBN">#REF!</definedName>
    <definedName name="RAB_ASLI" localSheetId="9">#REF!</definedName>
    <definedName name="RAB_ASLI" localSheetId="12">#REF!</definedName>
    <definedName name="RAB_ASLI" localSheetId="13">#REF!</definedName>
    <definedName name="RAB_ASLI">#REF!</definedName>
    <definedName name="rack1">#REF!</definedName>
    <definedName name="rack2">#REF!</definedName>
    <definedName name="rack3">#REF!</definedName>
    <definedName name="rack4">#REF!</definedName>
    <definedName name="RAG">#REF!</definedName>
    <definedName name="rahayu" localSheetId="9">#REF!</definedName>
    <definedName name="rahayu" localSheetId="12">#REF!</definedName>
    <definedName name="rahayu" localSheetId="13">#REF!</definedName>
    <definedName name="rahayu">#REF!</definedName>
    <definedName name="rail" localSheetId="9">#REF!</definedName>
    <definedName name="rail" localSheetId="12">#REF!</definedName>
    <definedName name="rail" localSheetId="13">#REF!</definedName>
    <definedName name="rail">#REF!</definedName>
    <definedName name="rail_balkon" localSheetId="9">#REF!</definedName>
    <definedName name="rail_balkon" localSheetId="12">#REF!</definedName>
    <definedName name="rail_balkon" localSheetId="13">#REF!</definedName>
    <definedName name="rail_balkon">#REF!</definedName>
    <definedName name="rail_tangga" localSheetId="9">#REF!</definedName>
    <definedName name="rail_tangga" localSheetId="12">#REF!</definedName>
    <definedName name="rail_tangga" localSheetId="13">#REF!</definedName>
    <definedName name="rail_tangga">#REF!</definedName>
    <definedName name="railing">#REF!</definedName>
    <definedName name="railingpipagip">#REF!</definedName>
    <definedName name="RAILINGTANGGA" localSheetId="9">#REF!</definedName>
    <definedName name="RAILINGTANGGA" localSheetId="12">#REF!</definedName>
    <definedName name="RAILINGTANGGA" localSheetId="13">#REF!</definedName>
    <definedName name="RAILINGTANGGA">#REF!</definedName>
    <definedName name="raillingkabelst">#REF!</definedName>
    <definedName name="raillingstornamen">#REF!</definedName>
    <definedName name="rakkabinmatv">#REF!</definedName>
    <definedName name="ram">#REF!</definedName>
    <definedName name="Rambu.JL">#REF!</definedName>
    <definedName name="rambujln" localSheetId="9">#REF!</definedName>
    <definedName name="rambujln" localSheetId="12">#REF!</definedName>
    <definedName name="rambujln" localSheetId="13">#REF!</definedName>
    <definedName name="rambujln">#REF!</definedName>
    <definedName name="ramp" localSheetId="9">#REF!</definedName>
    <definedName name="ramp" localSheetId="12">#REF!</definedName>
    <definedName name="ramp" localSheetId="13">#REF!</definedName>
    <definedName name="ramp">#REF!</definedName>
    <definedName name="RANGER">#REF!</definedName>
    <definedName name="RANGERTANAH">#REF!</definedName>
    <definedName name="rangkaatap">#REF!</definedName>
    <definedName name="rangkaatap2">#REF!</definedName>
    <definedName name="rangkametalfuring" localSheetId="9">#REF!</definedName>
    <definedName name="rangkametalfuring" localSheetId="12">#REF!</definedName>
    <definedName name="rangkametalfuring" localSheetId="13">#REF!</definedName>
    <definedName name="rangkametalfuring">#REF!</definedName>
    <definedName name="RAP" localSheetId="9">#REF!</definedName>
    <definedName name="RAP" localSheetId="12">#REF!</definedName>
    <definedName name="RAP" localSheetId="14">#REF!</definedName>
    <definedName name="RAP" localSheetId="11">#REF!</definedName>
    <definedName name="RAP" localSheetId="10">#REF!</definedName>
    <definedName name="RAP" localSheetId="7">#REF!</definedName>
    <definedName name="RAP" localSheetId="8">#REF!</definedName>
    <definedName name="RAP" localSheetId="13">#REF!</definedName>
    <definedName name="RAP">#REF!</definedName>
    <definedName name="rar" localSheetId="9">#REF!</definedName>
    <definedName name="rar" localSheetId="12">#REF!</definedName>
    <definedName name="rar" localSheetId="13">#REF!</definedName>
    <definedName name="rar">#REF!</definedName>
    <definedName name="rataantnh" localSheetId="9">#REF!</definedName>
    <definedName name="rataantnh" localSheetId="12">#REF!</definedName>
    <definedName name="rataantnh" localSheetId="13">#REF!</definedName>
    <definedName name="rataantnh">#REF!</definedName>
    <definedName name="RATE" localSheetId="9">#REF!</definedName>
    <definedName name="RATE" localSheetId="12">#REF!</definedName>
    <definedName name="RATE" localSheetId="13">#REF!</definedName>
    <definedName name="RATE">#REF!</definedName>
    <definedName name="ratus" localSheetId="9">#REF!</definedName>
    <definedName name="ratus" localSheetId="12">#REF!</definedName>
    <definedName name="ratus" localSheetId="13">#REF!</definedName>
    <definedName name="ratus">#REF!</definedName>
    <definedName name="raw">#REF!</definedName>
    <definedName name="RAYBEN">#REF!</definedName>
    <definedName name="rayben3" localSheetId="9">#REF!</definedName>
    <definedName name="rayben3" localSheetId="12">#REF!</definedName>
    <definedName name="rayben3" localSheetId="13">#REF!</definedName>
    <definedName name="rayben3">#REF!</definedName>
    <definedName name="rayben5" localSheetId="9">#REF!</definedName>
    <definedName name="rayben5" localSheetId="12">#REF!</definedName>
    <definedName name="rayben5" localSheetId="13">#REF!</definedName>
    <definedName name="rayben5">#REF!</definedName>
    <definedName name="rb">#REF!</definedName>
    <definedName name="RB_D12" localSheetId="9">#REF!</definedName>
    <definedName name="RB_D12" localSheetId="12">#REF!</definedName>
    <definedName name="RB_D12" localSheetId="13">#REF!</definedName>
    <definedName name="RB_D12">#REF!</definedName>
    <definedName name="RB_D14" localSheetId="9">#REF!</definedName>
    <definedName name="RB_D14" localSheetId="12">#REF!</definedName>
    <definedName name="RB_D14" localSheetId="13">#REF!</definedName>
    <definedName name="RB_D14">#REF!</definedName>
    <definedName name="RB_D16" localSheetId="9">#REF!</definedName>
    <definedName name="RB_D16" localSheetId="12">#REF!</definedName>
    <definedName name="RB_D16" localSheetId="13">#REF!</definedName>
    <definedName name="RB_D16">#REF!</definedName>
    <definedName name="RB_D18" localSheetId="9">#REF!</definedName>
    <definedName name="RB_D18" localSheetId="12">#REF!</definedName>
    <definedName name="RB_D18" localSheetId="13">#REF!</definedName>
    <definedName name="RB_D18">#REF!</definedName>
    <definedName name="RB_D19" localSheetId="9">#REF!</definedName>
    <definedName name="RB_D19" localSheetId="12">#REF!</definedName>
    <definedName name="RB_D19" localSheetId="13">#REF!</definedName>
    <definedName name="RB_D19">#REF!</definedName>
    <definedName name="RB_D20" localSheetId="9">#REF!</definedName>
    <definedName name="RB_D20" localSheetId="12">#REF!</definedName>
    <definedName name="RB_D20" localSheetId="13">#REF!</definedName>
    <definedName name="RB_D20">#REF!</definedName>
    <definedName name="RB_D22" localSheetId="9">#REF!</definedName>
    <definedName name="RB_D22" localSheetId="12">#REF!</definedName>
    <definedName name="RB_D22" localSheetId="13">#REF!</definedName>
    <definedName name="RB_D22">#REF!</definedName>
    <definedName name="RBARS">#REF!</definedName>
    <definedName name="rbhkTS118WS" localSheetId="9">#REF!</definedName>
    <definedName name="rbhkTS118WS" localSheetId="12">#REF!</definedName>
    <definedName name="rbhkTS118WS" localSheetId="13">#REF!</definedName>
    <definedName name="rbhkTS118WS">#REF!</definedName>
    <definedName name="rbhkTX704AC" localSheetId="9">#REF!</definedName>
    <definedName name="rbhkTX704AC" localSheetId="12">#REF!</definedName>
    <definedName name="rbhkTX704AC" localSheetId="13">#REF!</definedName>
    <definedName name="rbhkTX704AC">#REF!</definedName>
    <definedName name="RBR">#REF!</definedName>
    <definedName name="RCArea" localSheetId="9" hidden="1">#REF!</definedName>
    <definedName name="RCArea" localSheetId="12" hidden="1">#REF!</definedName>
    <definedName name="RCArea" localSheetId="13" hidden="1">#REF!</definedName>
    <definedName name="RCArea" localSheetId="15" hidden="1">#REF!</definedName>
    <definedName name="RCArea" hidden="1">#REF!</definedName>
    <definedName name="RCJIRAKREV" localSheetId="9">#REF!</definedName>
    <definedName name="RCJIRAKREV" localSheetId="12">#REF!</definedName>
    <definedName name="RCJIRAKREV" localSheetId="13">#REF!</definedName>
    <definedName name="RCJIRAKREV">#REF!</definedName>
    <definedName name="rd_0.5" localSheetId="9">#REF!</definedName>
    <definedName name="rd_0.5" localSheetId="12">#REF!</definedName>
    <definedName name="rd_0.5" localSheetId="13">#REF!</definedName>
    <definedName name="rd_0.5">#REF!</definedName>
    <definedName name="rd_150_rpl9">#REF!</definedName>
    <definedName name="rd_4" localSheetId="9">#REF!</definedName>
    <definedName name="rd_4" localSheetId="12">#REF!</definedName>
    <definedName name="rd_4" localSheetId="13">#REF!</definedName>
    <definedName name="rd_4">#REF!</definedName>
    <definedName name="Rd150Rpl_9">#REF!</definedName>
    <definedName name="Rd150Rpl_9c_wbatt">#REF!</definedName>
    <definedName name="RDdia4" localSheetId="9">#REF!</definedName>
    <definedName name="RDdia4" localSheetId="12">#REF!</definedName>
    <definedName name="RDdia4" localSheetId="13">#REF!</definedName>
    <definedName name="RDdia4">#REF!</definedName>
    <definedName name="rdi">#REF!</definedName>
    <definedName name="rdsh" localSheetId="12" hidden="1">{#N/A,#N/A,FALSE,"REK";#N/A,#N/A,FALSE,"rab"}</definedName>
    <definedName name="rdsh" localSheetId="15" hidden="1">{#N/A,#N/A,FALSE,"REK";#N/A,#N/A,FALSE,"rab"}</definedName>
    <definedName name="rdsh" hidden="1">{#N/A,#N/A,FALSE,"REK";#N/A,#N/A,FALSE,"rab"}</definedName>
    <definedName name="RDU" localSheetId="9">#REF!</definedName>
    <definedName name="RDU" localSheetId="12">#REF!</definedName>
    <definedName name="RDU" localSheetId="13">#REF!</definedName>
    <definedName name="RDU">#REF!</definedName>
    <definedName name="Ready175" localSheetId="9">#REF!</definedName>
    <definedName name="Ready175" localSheetId="12">#REF!</definedName>
    <definedName name="Ready175" localSheetId="13">#REF!</definedName>
    <definedName name="Ready175">#REF!</definedName>
    <definedName name="Ready225" localSheetId="9">#REF!</definedName>
    <definedName name="Ready225" localSheetId="12">#REF!</definedName>
    <definedName name="Ready225" localSheetId="13">#REF!</definedName>
    <definedName name="Ready225">#REF!</definedName>
    <definedName name="REAL" localSheetId="9">#REF!</definedName>
    <definedName name="REAL" localSheetId="12">#REF!</definedName>
    <definedName name="REAL" localSheetId="14">#REF!</definedName>
    <definedName name="REAL" localSheetId="11">#REF!</definedName>
    <definedName name="REAL" localSheetId="10">#REF!</definedName>
    <definedName name="REAL" localSheetId="7">#REF!</definedName>
    <definedName name="REAL" localSheetId="8">#REF!</definedName>
    <definedName name="REAL" localSheetId="13">#REF!</definedName>
    <definedName name="REAL">#REF!</definedName>
    <definedName name="REAL_2" localSheetId="9">#REF!</definedName>
    <definedName name="REAL_2" localSheetId="12">#REF!</definedName>
    <definedName name="REAL_2" localSheetId="13">#REF!</definedName>
    <definedName name="REAL_2">#REF!</definedName>
    <definedName name="REAL_3" localSheetId="9">#REF!</definedName>
    <definedName name="REAL_3" localSheetId="12">#REF!</definedName>
    <definedName name="REAL_3" localSheetId="13">#REF!</definedName>
    <definedName name="REAL_3">#REF!</definedName>
    <definedName name="Rebar_ratio" localSheetId="9">#REF!</definedName>
    <definedName name="Rebar_ratio" localSheetId="12">#REF!</definedName>
    <definedName name="Rebar_ratio" localSheetId="13">#REF!</definedName>
    <definedName name="Rebar_ratio">#REF!</definedName>
    <definedName name="Rebar_ratio_2" localSheetId="9">#REF!</definedName>
    <definedName name="Rebar_ratio_2" localSheetId="12">#REF!</definedName>
    <definedName name="Rebar_ratio_2" localSheetId="13">#REF!</definedName>
    <definedName name="Rebar_ratio_2">#REF!</definedName>
    <definedName name="REC" localSheetId="9">#REF!</definedName>
    <definedName name="REC" localSheetId="12">#REF!</definedName>
    <definedName name="REC" localSheetId="13">#REF!</definedName>
    <definedName name="REC">#REF!</definedName>
    <definedName name="RECAP" localSheetId="9">#REF!</definedName>
    <definedName name="RECAP" localSheetId="12">#REF!</definedName>
    <definedName name="RECAP" localSheetId="14">#REF!</definedName>
    <definedName name="RECAP" localSheetId="11">#REF!</definedName>
    <definedName name="RECAP" localSheetId="10">#REF!</definedName>
    <definedName name="RECAP" localSheetId="7">#REF!</definedName>
    <definedName name="RECAP" localSheetId="8">#REF!</definedName>
    <definedName name="RECAP" localSheetId="13">#REF!</definedName>
    <definedName name="RECAP">#REF!</definedName>
    <definedName name="RECAP1" localSheetId="9">#REF!</definedName>
    <definedName name="RECAP1" localSheetId="12">#REF!</definedName>
    <definedName name="RECAP1" localSheetId="13">#REF!</definedName>
    <definedName name="RECAP1">#REF!</definedName>
    <definedName name="RECORD">#N/A</definedName>
    <definedName name="Record1">#N/A</definedName>
    <definedName name="Record10">#N/A</definedName>
    <definedName name="Record11">#N/A</definedName>
    <definedName name="Record12">#N/A</definedName>
    <definedName name="Record13">#N/A</definedName>
    <definedName name="Record14">#N/A</definedName>
    <definedName name="Record15">#N/A</definedName>
    <definedName name="Record16">#N/A</definedName>
    <definedName name="Record17">#N/A</definedName>
    <definedName name="Record18">#N/A</definedName>
    <definedName name="Record19">#N/A</definedName>
    <definedName name="Record2">#N/A</definedName>
    <definedName name="Record20">#N/A</definedName>
    <definedName name="Record21">#N/A</definedName>
    <definedName name="Record22">#N/A</definedName>
    <definedName name="Record23">#N/A</definedName>
    <definedName name="Record3">#N/A</definedName>
    <definedName name="Record4">#N/A</definedName>
    <definedName name="Record5">#N/A</definedName>
    <definedName name="Record6">#N/A</definedName>
    <definedName name="Record7">#N/A</definedName>
    <definedName name="Record8">#N/A</definedName>
    <definedName name="Record9">#N/A</definedName>
    <definedName name="red">#N/A</definedName>
    <definedName name="REDBS100" localSheetId="9">#REF!</definedName>
    <definedName name="REDBS100" localSheetId="12">#REF!</definedName>
    <definedName name="REDBS100" localSheetId="13">#REF!</definedName>
    <definedName name="REDBS100">#REF!</definedName>
    <definedName name="REDBS125" localSheetId="9">#REF!</definedName>
    <definedName name="REDBS125" localSheetId="12">#REF!</definedName>
    <definedName name="REDBS125" localSheetId="13">#REF!</definedName>
    <definedName name="REDBS125">#REF!</definedName>
    <definedName name="REDBS15" localSheetId="9">#REF!</definedName>
    <definedName name="REDBS15" localSheetId="12">#REF!</definedName>
    <definedName name="REDBS15" localSheetId="13">#REF!</definedName>
    <definedName name="REDBS15">#REF!</definedName>
    <definedName name="REDBS150" localSheetId="9">#REF!</definedName>
    <definedName name="REDBS150" localSheetId="12">#REF!</definedName>
    <definedName name="REDBS150" localSheetId="13">#REF!</definedName>
    <definedName name="REDBS150">#REF!</definedName>
    <definedName name="REDBS20" localSheetId="9">#REF!</definedName>
    <definedName name="REDBS20" localSheetId="12">#REF!</definedName>
    <definedName name="REDBS20" localSheetId="13">#REF!</definedName>
    <definedName name="REDBS20">#REF!</definedName>
    <definedName name="REDBS200" localSheetId="9">#REF!</definedName>
    <definedName name="REDBS200" localSheetId="12">#REF!</definedName>
    <definedName name="REDBS200" localSheetId="13">#REF!</definedName>
    <definedName name="REDBS200">#REF!</definedName>
    <definedName name="REDBS25" localSheetId="9">#REF!</definedName>
    <definedName name="REDBS25" localSheetId="12">#REF!</definedName>
    <definedName name="REDBS25" localSheetId="13">#REF!</definedName>
    <definedName name="REDBS25">#REF!</definedName>
    <definedName name="REDBS250" localSheetId="9">#REF!</definedName>
    <definedName name="REDBS250" localSheetId="12">#REF!</definedName>
    <definedName name="REDBS250" localSheetId="13">#REF!</definedName>
    <definedName name="REDBS250">#REF!</definedName>
    <definedName name="REDBS300" localSheetId="9">#REF!</definedName>
    <definedName name="REDBS300" localSheetId="12">#REF!</definedName>
    <definedName name="REDBS300" localSheetId="13">#REF!</definedName>
    <definedName name="REDBS300">#REF!</definedName>
    <definedName name="REDBS32" localSheetId="9">#REF!</definedName>
    <definedName name="REDBS32" localSheetId="12">#REF!</definedName>
    <definedName name="REDBS32" localSheetId="13">#REF!</definedName>
    <definedName name="REDBS32">#REF!</definedName>
    <definedName name="REDBS40" localSheetId="9">#REF!</definedName>
    <definedName name="REDBS40" localSheetId="12">#REF!</definedName>
    <definedName name="REDBS40" localSheetId="13">#REF!</definedName>
    <definedName name="REDBS40">#REF!</definedName>
    <definedName name="REDBS50" localSheetId="9">#REF!</definedName>
    <definedName name="REDBS50" localSheetId="12">#REF!</definedName>
    <definedName name="REDBS50" localSheetId="13">#REF!</definedName>
    <definedName name="REDBS50">#REF!</definedName>
    <definedName name="REDBS65" localSheetId="9">#REF!</definedName>
    <definedName name="REDBS65" localSheetId="12">#REF!</definedName>
    <definedName name="REDBS65" localSheetId="13">#REF!</definedName>
    <definedName name="REDBS65">#REF!</definedName>
    <definedName name="REDBS80" localSheetId="9">#REF!</definedName>
    <definedName name="REDBS80" localSheetId="12">#REF!</definedName>
    <definedName name="REDBS80" localSheetId="13">#REF!</definedName>
    <definedName name="REDBS80">#REF!</definedName>
    <definedName name="REDGIP100" localSheetId="9">#REF!</definedName>
    <definedName name="REDGIP100" localSheetId="12">#REF!</definedName>
    <definedName name="REDGIP100" localSheetId="13">#REF!</definedName>
    <definedName name="REDGIP100">#REF!</definedName>
    <definedName name="REDGIP125" localSheetId="9">#REF!</definedName>
    <definedName name="REDGIP125" localSheetId="12">#REF!</definedName>
    <definedName name="REDGIP125" localSheetId="13">#REF!</definedName>
    <definedName name="REDGIP125">#REF!</definedName>
    <definedName name="REDGIP15" localSheetId="9">#REF!</definedName>
    <definedName name="REDGIP15" localSheetId="12">#REF!</definedName>
    <definedName name="REDGIP15" localSheetId="13">#REF!</definedName>
    <definedName name="REDGIP15">#REF!</definedName>
    <definedName name="REDGIP150" localSheetId="9">#REF!</definedName>
    <definedName name="REDGIP150" localSheetId="12">#REF!</definedName>
    <definedName name="REDGIP150" localSheetId="13">#REF!</definedName>
    <definedName name="REDGIP150">#REF!</definedName>
    <definedName name="REDGIP20" localSheetId="9">#REF!</definedName>
    <definedName name="REDGIP20" localSheetId="12">#REF!</definedName>
    <definedName name="REDGIP20" localSheetId="13">#REF!</definedName>
    <definedName name="REDGIP20">#REF!</definedName>
    <definedName name="REDGIP200" localSheetId="9">#REF!</definedName>
    <definedName name="REDGIP200" localSheetId="12">#REF!</definedName>
    <definedName name="REDGIP200" localSheetId="13">#REF!</definedName>
    <definedName name="REDGIP200">#REF!</definedName>
    <definedName name="REDGIP25" localSheetId="9">#REF!</definedName>
    <definedName name="REDGIP25" localSheetId="12">#REF!</definedName>
    <definedName name="REDGIP25" localSheetId="13">#REF!</definedName>
    <definedName name="REDGIP25">#REF!</definedName>
    <definedName name="REDGIP250" localSheetId="9">#REF!</definedName>
    <definedName name="REDGIP250" localSheetId="12">#REF!</definedName>
    <definedName name="REDGIP250" localSheetId="13">#REF!</definedName>
    <definedName name="REDGIP250">#REF!</definedName>
    <definedName name="REDGIP300" localSheetId="9">#REF!</definedName>
    <definedName name="REDGIP300" localSheetId="12">#REF!</definedName>
    <definedName name="REDGIP300" localSheetId="13">#REF!</definedName>
    <definedName name="REDGIP300">#REF!</definedName>
    <definedName name="REDGIP32" localSheetId="9">#REF!</definedName>
    <definedName name="REDGIP32" localSheetId="12">#REF!</definedName>
    <definedName name="REDGIP32" localSheetId="13">#REF!</definedName>
    <definedName name="REDGIP32">#REF!</definedName>
    <definedName name="REDGIP350" localSheetId="9">#REF!</definedName>
    <definedName name="REDGIP350" localSheetId="12">#REF!</definedName>
    <definedName name="REDGIP350" localSheetId="13">#REF!</definedName>
    <definedName name="REDGIP350">#REF!</definedName>
    <definedName name="REDGIP40" localSheetId="9">#REF!</definedName>
    <definedName name="REDGIP40" localSheetId="12">#REF!</definedName>
    <definedName name="REDGIP40" localSheetId="13">#REF!</definedName>
    <definedName name="REDGIP40">#REF!</definedName>
    <definedName name="REDGIP400" localSheetId="9">#REF!</definedName>
    <definedName name="REDGIP400" localSheetId="12">#REF!</definedName>
    <definedName name="REDGIP400" localSheetId="13">#REF!</definedName>
    <definedName name="REDGIP400">#REF!</definedName>
    <definedName name="REDGIP50" localSheetId="9">#REF!</definedName>
    <definedName name="REDGIP50" localSheetId="12">#REF!</definedName>
    <definedName name="REDGIP50" localSheetId="13">#REF!</definedName>
    <definedName name="REDGIP50">#REF!</definedName>
    <definedName name="REDGIP65" localSheetId="9">#REF!</definedName>
    <definedName name="REDGIP65" localSheetId="12">#REF!</definedName>
    <definedName name="REDGIP65" localSheetId="13">#REF!</definedName>
    <definedName name="REDGIP65">#REF!</definedName>
    <definedName name="REDGIP80" localSheetId="9">#REF!</definedName>
    <definedName name="REDGIP80" localSheetId="12">#REF!</definedName>
    <definedName name="REDGIP80" localSheetId="13">#REF!</definedName>
    <definedName name="REDGIP80">#REF!</definedName>
    <definedName name="redgsp" localSheetId="9">#REF!</definedName>
    <definedName name="redgsp" localSheetId="12">#REF!</definedName>
    <definedName name="redgsp" localSheetId="13">#REF!</definedName>
    <definedName name="redgsp">#REF!</definedName>
    <definedName name="redoxideprimer" localSheetId="9">#REF!</definedName>
    <definedName name="redoxideprimer" localSheetId="12">#REF!</definedName>
    <definedName name="redoxideprimer" localSheetId="13">#REF!</definedName>
    <definedName name="redoxideprimer">#REF!</definedName>
    <definedName name="redpvc10" localSheetId="9">#REF!</definedName>
    <definedName name="redpvc10" localSheetId="12">#REF!</definedName>
    <definedName name="redpvc10" localSheetId="13">#REF!</definedName>
    <definedName name="redpvc10">#REF!</definedName>
    <definedName name="reducerflange100x75">#REF!</definedName>
    <definedName name="reducerflange150x100">#REF!</definedName>
    <definedName name="reducerflange200x150">#REF!</definedName>
    <definedName name="reducerpvc10075">#REF!</definedName>
    <definedName name="reducerpvc100x75">#REF!</definedName>
    <definedName name="reducerpvc150100">#REF!</definedName>
    <definedName name="reducerpvc150x100">#REF!</definedName>
    <definedName name="reducerpvc200150">#REF!</definedName>
    <definedName name="reducerpvc200x100">#REF!</definedName>
    <definedName name="reducerpvc7550">#REF!</definedName>
    <definedName name="reducerpvc75x50">#REF!</definedName>
    <definedName name="reduser_1.5x1in">#REF!</definedName>
    <definedName name="reduser_20">#REF!</definedName>
    <definedName name="reduser_gi_3x2in">#REF!</definedName>
    <definedName name="reduser_pvc_1.5x0.75in">#REF!</definedName>
    <definedName name="reduser_pvc_1x0.75in">#REF!</definedName>
    <definedName name="reduser_pvc_2x1.5in">#REF!</definedName>
    <definedName name="reduser_pvc_2x1in">#REF!</definedName>
    <definedName name="reduser_pvc_3x2in">#REF!</definedName>
    <definedName name="refri" localSheetId="9">#REF!</definedName>
    <definedName name="refri" localSheetId="12">#REF!</definedName>
    <definedName name="refri" localSheetId="13">#REF!</definedName>
    <definedName name="refri">#REF!</definedName>
    <definedName name="refri_127" localSheetId="9">#REF!</definedName>
    <definedName name="refri_127" localSheetId="12">#REF!</definedName>
    <definedName name="refri_127" localSheetId="13">#REF!</definedName>
    <definedName name="refri_127">#REF!</definedName>
    <definedName name="refri_159" localSheetId="9">#REF!</definedName>
    <definedName name="refri_159" localSheetId="12">#REF!</definedName>
    <definedName name="refri_159" localSheetId="13">#REF!</definedName>
    <definedName name="refri_159">#REF!</definedName>
    <definedName name="refri_191" localSheetId="9">#REF!</definedName>
    <definedName name="refri_191" localSheetId="12">#REF!</definedName>
    <definedName name="refri_191" localSheetId="13">#REF!</definedName>
    <definedName name="refri_191">#REF!</definedName>
    <definedName name="refri_195" localSheetId="9">#REF!</definedName>
    <definedName name="refri_195" localSheetId="12">#REF!</definedName>
    <definedName name="refri_195" localSheetId="13">#REF!</definedName>
    <definedName name="refri_195">#REF!</definedName>
    <definedName name="refri_64" localSheetId="9">#REF!</definedName>
    <definedName name="refri_64" localSheetId="12">#REF!</definedName>
    <definedName name="refri_64" localSheetId="13">#REF!</definedName>
    <definedName name="refri_64">#REF!</definedName>
    <definedName name="refri_95" localSheetId="9">#REF!</definedName>
    <definedName name="refri_95" localSheetId="12">#REF!</definedName>
    <definedName name="refri_95" localSheetId="13">#REF!</definedName>
    <definedName name="refri_95">#REF!</definedName>
    <definedName name="REHAB" hidden="1">#REF!</definedName>
    <definedName name="rehabjembatan100">#REF!</definedName>
    <definedName name="rehabjembatan150">#REF!</definedName>
    <definedName name="rehabpipa150">#REF!</definedName>
    <definedName name="rehappipa100">#REF!</definedName>
    <definedName name="REINB" localSheetId="9">#REF!</definedName>
    <definedName name="REINB" localSheetId="12">#REF!</definedName>
    <definedName name="REINB" localSheetId="13">#REF!</definedName>
    <definedName name="REINB">#REF!</definedName>
    <definedName name="REK" localSheetId="9">#REF!</definedName>
    <definedName name="REK" localSheetId="12">#REF!</definedName>
    <definedName name="REK" localSheetId="13">#REF!</definedName>
    <definedName name="REK">#REF!</definedName>
    <definedName name="REK_AN" localSheetId="9">#REF!</definedName>
    <definedName name="REK_AN" localSheetId="12">#REF!</definedName>
    <definedName name="REK_AN" localSheetId="13">#REF!</definedName>
    <definedName name="REK_AN">#REF!</definedName>
    <definedName name="REKAN" localSheetId="9">#REF!</definedName>
    <definedName name="REKAN" localSheetId="12">#REF!</definedName>
    <definedName name="REKAN" localSheetId="13">#REF!</definedName>
    <definedName name="REKAN">#REF!</definedName>
    <definedName name="rekap" localSheetId="9">#REF!</definedName>
    <definedName name="rekap" localSheetId="12">#REF!</definedName>
    <definedName name="rekap" localSheetId="14">#REF!</definedName>
    <definedName name="rekap" localSheetId="11">#REF!</definedName>
    <definedName name="rekap" localSheetId="10">#REF!</definedName>
    <definedName name="rekap" localSheetId="7">#REF!</definedName>
    <definedName name="rekap" localSheetId="8">#REF!</definedName>
    <definedName name="rekap" localSheetId="13">#REF!</definedName>
    <definedName name="REKAP">#REF!</definedName>
    <definedName name="Rekap_Analis" localSheetId="9">#REF!</definedName>
    <definedName name="Rekap_Analis" localSheetId="12">#REF!</definedName>
    <definedName name="Rekap_Analis" localSheetId="13">#REF!</definedName>
    <definedName name="Rekap_Analis">#REF!</definedName>
    <definedName name="REKAP_ANALISA" localSheetId="9">#REF!</definedName>
    <definedName name="REKAP_ANALISA" localSheetId="12">#REF!</definedName>
    <definedName name="REKAP_ANALISA" localSheetId="13">#REF!</definedName>
    <definedName name="REKAP_ANALISA">#REF!</definedName>
    <definedName name="rekap_ars" localSheetId="9">#REF!</definedName>
    <definedName name="rekap_ars" localSheetId="12">#REF!</definedName>
    <definedName name="rekap_ars" localSheetId="13">#REF!</definedName>
    <definedName name="rekap_ars">#REF!</definedName>
    <definedName name="Rekap_Arsitektur" localSheetId="9">#REF!</definedName>
    <definedName name="Rekap_Arsitektur" localSheetId="12">#REF!</definedName>
    <definedName name="Rekap_Arsitektur" localSheetId="13">#REF!</definedName>
    <definedName name="Rekap_Arsitektur">#REF!</definedName>
    <definedName name="Rekap_DIVISI" localSheetId="9">#REF!</definedName>
    <definedName name="Rekap_DIVISI" localSheetId="12">#REF!</definedName>
    <definedName name="Rekap_DIVISI" localSheetId="13">#REF!</definedName>
    <definedName name="Rekap_DIVISI">#REF!</definedName>
    <definedName name="REKAP_TOTAL">#REF!</definedName>
    <definedName name="rekap1" localSheetId="15" hidden="1">#REF!</definedName>
    <definedName name="Rekap1">#REF!</definedName>
    <definedName name="REKAP11" localSheetId="9">#REF!</definedName>
    <definedName name="REKAP11" localSheetId="12">#REF!</definedName>
    <definedName name="REKAP11" localSheetId="13">#REF!</definedName>
    <definedName name="REKAP11">#REF!</definedName>
    <definedName name="REKAP2">#REF!</definedName>
    <definedName name="REKAPITULASI" localSheetId="9">#N/A</definedName>
    <definedName name="REKAPITULASI" localSheetId="12">#N/A</definedName>
    <definedName name="REKAPITULASI" localSheetId="14">#N/A</definedName>
    <definedName name="REKAPITULASI" localSheetId="11">#N/A</definedName>
    <definedName name="REKAPITULASI" localSheetId="10">#N/A</definedName>
    <definedName name="REKAPITULASI" localSheetId="7">#N/A</definedName>
    <definedName name="REKAPITULASI" localSheetId="8">#N/A</definedName>
    <definedName name="REKAPITULASI" localSheetId="13">#N/A</definedName>
    <definedName name="REKAPITULASI">#REF!</definedName>
    <definedName name="rekbahan" localSheetId="9">#REF!</definedName>
    <definedName name="rekbahan" localSheetId="12">#REF!</definedName>
    <definedName name="rekbahan" localSheetId="13">#REF!</definedName>
    <definedName name="rekbahan">#REF!</definedName>
    <definedName name="Relpeng" localSheetId="9">#REF!</definedName>
    <definedName name="Relpeng" localSheetId="12">#REF!</definedName>
    <definedName name="Relpeng" localSheetId="13">#REF!</definedName>
    <definedName name="Relpeng">#REF!</definedName>
    <definedName name="remix175" localSheetId="9">#REF!</definedName>
    <definedName name="remix175" localSheetId="12">#REF!</definedName>
    <definedName name="remix175" localSheetId="13">#REF!</definedName>
    <definedName name="remix175">#REF!</definedName>
    <definedName name="remix225" localSheetId="9">#REF!</definedName>
    <definedName name="remix225" localSheetId="12">#REF!</definedName>
    <definedName name="remix225" localSheetId="13">#REF!</definedName>
    <definedName name="remix225">#REF!</definedName>
    <definedName name="remix250">#REF!</definedName>
    <definedName name="remix250_1">#REF!</definedName>
    <definedName name="renc" localSheetId="12" hidden="1">{#N/A,#N/A,FALSE,"Chi tiÆt"}</definedName>
    <definedName name="renc" localSheetId="15" hidden="1">{#N/A,#N/A,FALSE,"Chi tiÆt"}</definedName>
    <definedName name="renc" hidden="1">{#N/A,#N/A,FALSE,"Chi tiÆt"}</definedName>
    <definedName name="RENCANA">#REF!</definedName>
    <definedName name="RENCANA02">#REF!</definedName>
    <definedName name="reng" localSheetId="9">#REF!</definedName>
    <definedName name="reng" localSheetId="12">#REF!</definedName>
    <definedName name="reng" localSheetId="13">#REF!</definedName>
    <definedName name="reng">#REF!</definedName>
    <definedName name="reng_3_4" localSheetId="9">#REF!</definedName>
    <definedName name="reng_3_4" localSheetId="12">#REF!</definedName>
    <definedName name="reng_3_4" localSheetId="13">#REF!</definedName>
    <definedName name="reng_3_4">#REF!</definedName>
    <definedName name="reng23bs">#REF!</definedName>
    <definedName name="reng23kb">#REF!</definedName>
    <definedName name="reng23ras">#REF!</definedName>
    <definedName name="reng34km">#REF!</definedName>
    <definedName name="reng34ras">#REF!</definedName>
    <definedName name="rengjati" localSheetId="9">#REF!</definedName>
    <definedName name="rengjati" localSheetId="12">#REF!</definedName>
    <definedName name="rengjati" localSheetId="13">#REF!</definedName>
    <definedName name="rengjati">#REF!</definedName>
    <definedName name="rengusuk">#REF!</definedName>
    <definedName name="RENTAL">#REF!</definedName>
    <definedName name="repbalok" localSheetId="9">#REF!</definedName>
    <definedName name="repbalok" localSheetId="12">#REF!</definedName>
    <definedName name="repbalok" localSheetId="13">#REF!</definedName>
    <definedName name="repbalok">#REF!</definedName>
    <definedName name="repkolom" localSheetId="9">#REF!</definedName>
    <definedName name="repkolom" localSheetId="12">#REF!</definedName>
    <definedName name="repkolom" localSheetId="13">#REF!</definedName>
    <definedName name="repkolom">#REF!</definedName>
    <definedName name="repslab" localSheetId="9">#REF!</definedName>
    <definedName name="repslab" localSheetId="12">#REF!</definedName>
    <definedName name="repslab" localSheetId="13">#REF!</definedName>
    <definedName name="repslab">#REF!</definedName>
    <definedName name="REQUEST_FOR_APPROVAL_OF_CONTRACT" localSheetId="9">#REF!</definedName>
    <definedName name="REQUEST_FOR_APPROVAL_OF_CONTRACT" localSheetId="12">#REF!</definedName>
    <definedName name="REQUEST_FOR_APPROVAL_OF_CONTRACT" localSheetId="13">#REF!</definedName>
    <definedName name="REQUEST_FOR_APPROVAL_OF_CONTRACT">#REF!</definedName>
    <definedName name="res">#REF!</definedName>
    <definedName name="resapan">#REF!</definedName>
    <definedName name="resapan_6">#REF!</definedName>
    <definedName name="residu">#REF!</definedName>
    <definedName name="Resource_Optional_Field" localSheetId="9">#REF!</definedName>
    <definedName name="Resource_Optional_Field" localSheetId="12">#REF!</definedName>
    <definedName name="Resource_Optional_Field" localSheetId="13">#REF!</definedName>
    <definedName name="Resource_Optional_Field">#REF!</definedName>
    <definedName name="RESULT" localSheetId="9">#REF!</definedName>
    <definedName name="RESULT" localSheetId="12">#REF!</definedName>
    <definedName name="RESULT" localSheetId="13">#REF!</definedName>
    <definedName name="RESULT">#REF!</definedName>
    <definedName name="RESUME" localSheetId="9">#REF!</definedName>
    <definedName name="RESUME" localSheetId="12">#REF!</definedName>
    <definedName name="RESUME" localSheetId="13">#REF!</definedName>
    <definedName name="RESUME">#REF!</definedName>
    <definedName name="ret" localSheetId="9">#N/A</definedName>
    <definedName name="ret" localSheetId="12">#N/A</definedName>
    <definedName name="ret" localSheetId="14">#N/A</definedName>
    <definedName name="ret" localSheetId="11">#N/A</definedName>
    <definedName name="ret" localSheetId="10">#N/A</definedName>
    <definedName name="ret" localSheetId="7">#N/A</definedName>
    <definedName name="ret" localSheetId="8">#N/A</definedName>
    <definedName name="ret" localSheetId="13">#N/A</definedName>
    <definedName name="ret">#REF!</definedName>
    <definedName name="RETSYR" localSheetId="9">#REF!</definedName>
    <definedName name="RETSYR" localSheetId="12">#REF!</definedName>
    <definedName name="RETSYR" localSheetId="13">#REF!</definedName>
    <definedName name="RETSYR">#REF!</definedName>
    <definedName name="Rev_Lap_Summary">#REF!</definedName>
    <definedName name="review" localSheetId="12">{"Book1","4.09 FLORA DAN FAUNA.xls","4.22 PERLENGKAPAN SEKOLAH.xls"}</definedName>
    <definedName name="review">{"Book1","4.09 FLORA DAN FAUNA.xls","4.22 PERLENGKAPAN SEKOLAH.xls"}</definedName>
    <definedName name="revisi">#REF!</definedName>
    <definedName name="revisis">#REF!</definedName>
    <definedName name="rew" localSheetId="12">{"Book1","4.09 FLORA DAN FAUNA.xls","4.22 PERLENGKAPAN SEKOLAH.xls"}</definedName>
    <definedName name="rew">{"Book1","4.09 FLORA DAN FAUNA.xls","4.22 PERLENGKAPAN SEKOLAH.xls"}</definedName>
    <definedName name="rewq" localSheetId="9">#REF!</definedName>
    <definedName name="rewq" localSheetId="12">#REF!</definedName>
    <definedName name="rewq" localSheetId="13">#REF!</definedName>
    <definedName name="rewq">#REF!</definedName>
    <definedName name="reyben" localSheetId="9">#REF!</definedName>
    <definedName name="reyben" localSheetId="12">#REF!</definedName>
    <definedName name="reyben" localSheetId="13">#REF!</definedName>
    <definedName name="reyben">#REF!</definedName>
    <definedName name="rf150x100" localSheetId="9">#REF!</definedName>
    <definedName name="rf150x100" localSheetId="12">#REF!</definedName>
    <definedName name="rf150x100" localSheetId="13">#REF!</definedName>
    <definedName name="rf150x100">#REF!</definedName>
    <definedName name="RFSL" localSheetId="9">#REF!</definedName>
    <definedName name="RFSL" localSheetId="12">#REF!</definedName>
    <definedName name="RFSL" localSheetId="13">#REF!</definedName>
    <definedName name="RFSL">#REF!</definedName>
    <definedName name="rg" localSheetId="9">#REF!</definedName>
    <definedName name="rg" localSheetId="12">#REF!</definedName>
    <definedName name="rg" localSheetId="13">#REF!</definedName>
    <definedName name="rg">#REF!</definedName>
    <definedName name="RI" localSheetId="9">#REF!</definedName>
    <definedName name="RI" localSheetId="12">#REF!</definedName>
    <definedName name="RI" localSheetId="13">#REF!</definedName>
    <definedName name="RI">#REF!</definedName>
    <definedName name="riben.3" localSheetId="9">#REF!</definedName>
    <definedName name="riben.3" localSheetId="12">#REF!</definedName>
    <definedName name="riben.3" localSheetId="13">#REF!</definedName>
    <definedName name="riben.3">#REF!</definedName>
    <definedName name="riben.5" localSheetId="9">#REF!</definedName>
    <definedName name="riben.5" localSheetId="12">#REF!</definedName>
    <definedName name="riben.5" localSheetId="13">#REF!</definedName>
    <definedName name="riben.5">#REF!</definedName>
    <definedName name="RIBU" localSheetId="9">#REF!</definedName>
    <definedName name="RIBU" localSheetId="12">#REF!</definedName>
    <definedName name="RIBU" localSheetId="13">#REF!</definedName>
    <definedName name="RIBU">#REF!</definedName>
    <definedName name="Ribu2">#REF!</definedName>
    <definedName name="rigid">#REF!</definedName>
    <definedName name="RINCIAN">#REF!</definedName>
    <definedName name="RINCIANSEWA" localSheetId="9">#REF!</definedName>
    <definedName name="RINCIANSEWA" localSheetId="12">#REF!</definedName>
    <definedName name="RINCIANSEWA" localSheetId="14">#REF!</definedName>
    <definedName name="RINCIANSEWA" localSheetId="11">#REF!</definedName>
    <definedName name="RINCIANSEWA" localSheetId="10">#REF!</definedName>
    <definedName name="RINCIANSEWA" localSheetId="7">#REF!</definedName>
    <definedName name="RINCIANSEWA" localSheetId="8">#REF!</definedName>
    <definedName name="RINCIANSEWA" localSheetId="13">#REF!</definedName>
    <definedName name="RINCIANSEWA">#REF!</definedName>
    <definedName name="RINCIANSEWA2" localSheetId="9">#REF!</definedName>
    <definedName name="RINCIANSEWA2" localSheetId="12">#REF!</definedName>
    <definedName name="RINCIANSEWA2" localSheetId="14">#REF!</definedName>
    <definedName name="RINCIANSEWA2" localSheetId="11">#REF!</definedName>
    <definedName name="RINCIANSEWA2" localSheetId="10">#REF!</definedName>
    <definedName name="RINCIANSEWA2" localSheetId="7">#REF!</definedName>
    <definedName name="RINCIANSEWA2" localSheetId="8">#REF!</definedName>
    <definedName name="RINCIANSEWA2" localSheetId="13">#REF!</definedName>
    <definedName name="RINCIANSEWA2">#REF!</definedName>
    <definedName name="RINSU" localSheetId="9">#REF!</definedName>
    <definedName name="RINSU" localSheetId="12">#REF!</definedName>
    <definedName name="RINSU" localSheetId="13">#REF!</definedName>
    <definedName name="RINSU">#REF!</definedName>
    <definedName name="RIRI">#REF!</definedName>
    <definedName name="risermatv">#REF!</definedName>
    <definedName name="rk" localSheetId="9">#REF!</definedName>
    <definedName name="rk" localSheetId="12">#REF!</definedName>
    <definedName name="rk" localSheetId="13">#REF!</definedName>
    <definedName name="rk">#REF!</definedName>
    <definedName name="RKP">#REF!</definedName>
    <definedName name="RLABO" localSheetId="9">#REF!</definedName>
    <definedName name="RLABO" localSheetId="12">#REF!</definedName>
    <definedName name="RLABO" localSheetId="13">#REF!</definedName>
    <definedName name="RLABO">#REF!</definedName>
    <definedName name="RM">#REF!</definedName>
    <definedName name="rm_300_236">#REF!</definedName>
    <definedName name="RMISC" localSheetId="9">#REF!</definedName>
    <definedName name="RMISC" localSheetId="12">#REF!</definedName>
    <definedName name="RMISC" localSheetId="13">#REF!</definedName>
    <definedName name="RMISC">#REF!</definedName>
    <definedName name="Rmo236c_wbatt">#REF!</definedName>
    <definedName name="Rmo300_236">#REF!</definedName>
    <definedName name="Rmo300_236batt">#REF!</definedName>
    <definedName name="ro" localSheetId="9">#REF!</definedName>
    <definedName name="ro" localSheetId="12">#REF!</definedName>
    <definedName name="ro" localSheetId="13">#REF!</definedName>
    <definedName name="ro">#REF!</definedName>
    <definedName name="roadmarking" localSheetId="9">#REF!</definedName>
    <definedName name="roadmarking" localSheetId="12">#REF!</definedName>
    <definedName name="roadmarking" localSheetId="13">#REF!</definedName>
    <definedName name="roadmarking">#REF!</definedName>
    <definedName name="rolcat">#REF!</definedName>
    <definedName name="rolcat_6">#REF!</definedName>
    <definedName name="rolct" localSheetId="9">#REF!</definedName>
    <definedName name="rolct" localSheetId="12">#REF!</definedName>
    <definedName name="rolct" localSheetId="13">#REF!</definedName>
    <definedName name="rolct">#REF!</definedName>
    <definedName name="roldoralm" localSheetId="9">#REF!</definedName>
    <definedName name="roldoralm" localSheetId="12">#REF!</definedName>
    <definedName name="roldoralm" localSheetId="13">#REF!</definedName>
    <definedName name="roldoralm">#REF!</definedName>
    <definedName name="roldorstel" localSheetId="9">#REF!</definedName>
    <definedName name="roldorstel" localSheetId="12">#REF!</definedName>
    <definedName name="roldorstel" localSheetId="13">#REF!</definedName>
    <definedName name="roldorstel">#REF!</definedName>
    <definedName name="ROLL">#REF!</definedName>
    <definedName name="rollag">#REF!</definedName>
    <definedName name="rollag_6">#REF!</definedName>
    <definedName name="roltba">#REF!</definedName>
    <definedName name="roltba_1">#REF!</definedName>
    <definedName name="roman_2020f" localSheetId="9">#REF!</definedName>
    <definedName name="roman_2020f" localSheetId="12">#REF!</definedName>
    <definedName name="roman_2020f" localSheetId="13">#REF!</definedName>
    <definedName name="roman_2020f">#REF!</definedName>
    <definedName name="roman_2020w" localSheetId="9">#REF!</definedName>
    <definedName name="roman_2020w" localSheetId="12">#REF!</definedName>
    <definedName name="roman_2020w" localSheetId="13">#REF!</definedName>
    <definedName name="roman_2020w">#REF!</definedName>
    <definedName name="roman_3030f" localSheetId="9">#REF!</definedName>
    <definedName name="roman_3030f" localSheetId="12">#REF!</definedName>
    <definedName name="roman_3030f" localSheetId="13">#REF!</definedName>
    <definedName name="roman_3030f">#REF!</definedName>
    <definedName name="roman_3030w" localSheetId="9">#REF!</definedName>
    <definedName name="roman_3030w" localSheetId="12">#REF!</definedName>
    <definedName name="roman_3030w" localSheetId="13">#REF!</definedName>
    <definedName name="roman_3030w">#REF!</definedName>
    <definedName name="roman_4040f" localSheetId="9">#REF!</definedName>
    <definedName name="roman_4040f" localSheetId="12">#REF!</definedName>
    <definedName name="roman_4040f" localSheetId="13">#REF!</definedName>
    <definedName name="roman_4040f">#REF!</definedName>
    <definedName name="roman_4040w" localSheetId="9">#REF!</definedName>
    <definedName name="roman_4040w" localSheetId="12">#REF!</definedName>
    <definedName name="roman_4040w" localSheetId="13">#REF!</definedName>
    <definedName name="roman_4040w">#REF!</definedName>
    <definedName name="roof_4">#REF!</definedName>
    <definedName name="roof_4_6">#REF!</definedName>
    <definedName name="rool_meter" localSheetId="9">#REF!</definedName>
    <definedName name="rool_meter" localSheetId="12">#REF!</definedName>
    <definedName name="rool_meter" localSheetId="13">#REF!</definedName>
    <definedName name="rool_meter">#REF!</definedName>
    <definedName name="room">#REF!</definedName>
    <definedName name="rooster" localSheetId="9">#REF!</definedName>
    <definedName name="rooster" localSheetId="12">#REF!</definedName>
    <definedName name="rooster" localSheetId="13">#REF!</definedName>
    <definedName name="rooster">#REF!</definedName>
    <definedName name="rope">#REF!</definedName>
    <definedName name="ROR_detec">#REF!</definedName>
    <definedName name="rosa">#REF!</definedName>
    <definedName name="roster" localSheetId="9">#REF!</definedName>
    <definedName name="roster" localSheetId="12">#REF!</definedName>
    <definedName name="roster" localSheetId="13">#REF!</definedName>
    <definedName name="roster">#REF!</definedName>
    <definedName name="ROUND" localSheetId="9">#REF!</definedName>
    <definedName name="ROUND" localSheetId="12">#REF!</definedName>
    <definedName name="ROUND" localSheetId="14">#REF!</definedName>
    <definedName name="ROUND" localSheetId="11">#REF!</definedName>
    <definedName name="ROUND" localSheetId="10">#REF!</definedName>
    <definedName name="ROUND" localSheetId="7">#REF!</definedName>
    <definedName name="ROUND" localSheetId="8">#REF!</definedName>
    <definedName name="ROUND" localSheetId="13">#REF!</definedName>
    <definedName name="round">#REF!</definedName>
    <definedName name="round1">#REF!</definedName>
    <definedName name="Round1_6">#REF!</definedName>
    <definedName name="round2">#REF!</definedName>
    <definedName name="Round2_6">#REF!</definedName>
    <definedName name="ROUNDDOL">#REF!</definedName>
    <definedName name="ROUNDDOWN">#REF!</definedName>
    <definedName name="ROUNDED">#REF!</definedName>
    <definedName name="Rounding">#REF!</definedName>
    <definedName name="ROUNDL" localSheetId="9">#REF!</definedName>
    <definedName name="ROUNDL" localSheetId="12">#REF!</definedName>
    <definedName name="ROUNDL" localSheetId="13">#REF!</definedName>
    <definedName name="ROUNDL">#REF!</definedName>
    <definedName name="ROUNDM" localSheetId="9">#REF!</definedName>
    <definedName name="ROUNDM" localSheetId="12">#REF!</definedName>
    <definedName name="ROUNDM" localSheetId="13">#REF!</definedName>
    <definedName name="ROUNDM">#REF!</definedName>
    <definedName name="ROWpost" localSheetId="9">#REF!</definedName>
    <definedName name="ROWpost" localSheetId="12">#REF!</definedName>
    <definedName name="ROWpost" localSheetId="14">#REF!</definedName>
    <definedName name="ROWpost" localSheetId="11">#REF!</definedName>
    <definedName name="ROWpost" localSheetId="10">#REF!</definedName>
    <definedName name="ROWpost" localSheetId="7">#REF!</definedName>
    <definedName name="ROWpost" localSheetId="8">#REF!</definedName>
    <definedName name="ROWpost" localSheetId="13">#REF!</definedName>
    <definedName name="ROWpost">#REF!</definedName>
    <definedName name="RP">#REF!</definedName>
    <definedName name="Rp." localSheetId="9">#REF!</definedName>
    <definedName name="Rp." localSheetId="12">#REF!</definedName>
    <definedName name="Rp." localSheetId="13">#REF!</definedName>
    <definedName name="Rp.">#REF!</definedName>
    <definedName name="Rp_1">#REF!</definedName>
    <definedName name="RPAIN" localSheetId="9">#REF!</definedName>
    <definedName name="RPAIN" localSheetId="12">#REF!</definedName>
    <definedName name="RPAIN" localSheetId="13">#REF!</definedName>
    <definedName name="RPAIN">#REF!</definedName>
    <definedName name="RPRATE" localSheetId="9">#REF!</definedName>
    <definedName name="RPRATE" localSheetId="12">#REF!</definedName>
    <definedName name="RPRATE" localSheetId="13">#REF!</definedName>
    <definedName name="RPRATE">#REF!</definedName>
    <definedName name="rpvc100x75" localSheetId="9">#REF!</definedName>
    <definedName name="rpvc100x75" localSheetId="12">#REF!</definedName>
    <definedName name="rpvc100x75" localSheetId="13">#REF!</definedName>
    <definedName name="rpvc100x75">#REF!</definedName>
    <definedName name="rpvc150x100" localSheetId="9">#REF!</definedName>
    <definedName name="rpvc150x100" localSheetId="12">#REF!</definedName>
    <definedName name="rpvc150x100" localSheetId="13">#REF!</definedName>
    <definedName name="rpvc150x100">#REF!</definedName>
    <definedName name="rrr">#REF!</definedName>
    <definedName name="rrrrr">#REF!</definedName>
    <definedName name="rs" localSheetId="9">#REF!</definedName>
    <definedName name="rs" localSheetId="12">#REF!</definedName>
    <definedName name="rs" localSheetId="13">#REF!</definedName>
    <definedName name="rs">#REF!</definedName>
    <definedName name="rsd">#REF!</definedName>
    <definedName name="RSLEE" localSheetId="9">#REF!</definedName>
    <definedName name="RSLEE" localSheetId="12">#REF!</definedName>
    <definedName name="RSLEE" localSheetId="13">#REF!</definedName>
    <definedName name="RSLEE">#REF!</definedName>
    <definedName name="RSUBT" localSheetId="9">#REF!</definedName>
    <definedName name="RSUBT" localSheetId="12">#REF!</definedName>
    <definedName name="RSUBT" localSheetId="13">#REF!</definedName>
    <definedName name="RSUBT">#REF!</definedName>
    <definedName name="RSUM1" localSheetId="9">#REF!</definedName>
    <definedName name="RSUM1" localSheetId="12">#REF!</definedName>
    <definedName name="RSUM1" localSheetId="13">#REF!</definedName>
    <definedName name="RSUM1">#REF!</definedName>
    <definedName name="RSUM2" localSheetId="9">#REF!</definedName>
    <definedName name="RSUM2" localSheetId="12">#REF!</definedName>
    <definedName name="RSUM2" localSheetId="13">#REF!</definedName>
    <definedName name="RSUM2">#REF!</definedName>
    <definedName name="RSUM3" localSheetId="9">#REF!</definedName>
    <definedName name="RSUM3" localSheetId="12">#REF!</definedName>
    <definedName name="RSUM3" localSheetId="13">#REF!</definedName>
    <definedName name="RSUM3">#REF!</definedName>
    <definedName name="RSUSMEA">#REF!</definedName>
    <definedName name="rt">#REF!</definedName>
    <definedName name="Rtangga" localSheetId="9">#REF!</definedName>
    <definedName name="Rtangga" localSheetId="12">#REF!</definedName>
    <definedName name="Rtangga" localSheetId="13">#REF!</definedName>
    <definedName name="Rtangga">#REF!</definedName>
    <definedName name="rtejhv" localSheetId="12" hidden="1">{#N/A,#N/A,FALSE,"REK";#N/A,#N/A,FALSE,"rab"}</definedName>
    <definedName name="rtejhv" localSheetId="15" hidden="1">{#N/A,#N/A,FALSE,"REK";#N/A,#N/A,FALSE,"rab"}</definedName>
    <definedName name="rtejhv" hidden="1">{#N/A,#N/A,FALSE,"REK";#N/A,#N/A,FALSE,"rab"}</definedName>
    <definedName name="RTEST" localSheetId="9">#REF!</definedName>
    <definedName name="RTEST" localSheetId="12">#REF!</definedName>
    <definedName name="RTEST" localSheetId="13">#REF!</definedName>
    <definedName name="RTEST">#REF!</definedName>
    <definedName name="RTJIRAKREV" localSheetId="9">#REF!</definedName>
    <definedName name="RTJIRAKREV" localSheetId="12">#REF!</definedName>
    <definedName name="RTJIRAKREV" localSheetId="13">#REF!</definedName>
    <definedName name="RTJIRAKREV">#REF!</definedName>
    <definedName name="rty" localSheetId="12" hidden="1">{#N/A,#N/A,FALSE,"REK";#N/A,#N/A,FALSE,"Bq-ARS"}</definedName>
    <definedName name="rty" localSheetId="15" hidden="1">{#N/A,#N/A,FALSE,"REK";#N/A,#N/A,FALSE,"Bq-ARS"}</definedName>
    <definedName name="rty" hidden="1">{#N/A,#N/A,FALSE,"REK";#N/A,#N/A,FALSE,"Bq-ARS"}</definedName>
    <definedName name="RUAS">#REF!</definedName>
    <definedName name="rubber">#REF!</definedName>
    <definedName name="Rubber_Joint">#REF!</definedName>
    <definedName name="ruble" localSheetId="9">#REF!</definedName>
    <definedName name="ruble" localSheetId="12">#REF!</definedName>
    <definedName name="ruble" localSheetId="13">#REF!</definedName>
    <definedName name="ruble">#REF!</definedName>
    <definedName name="Rucika" localSheetId="9">#REF!</definedName>
    <definedName name="Rucika" localSheetId="12">#REF!</definedName>
    <definedName name="Rucika" localSheetId="13">#REF!</definedName>
    <definedName name="Rucika">#REF!</definedName>
    <definedName name="Rucika_Wavin" localSheetId="9">#REF!</definedName>
    <definedName name="Rucika_Wavin" localSheetId="12">#REF!</definedName>
    <definedName name="Rucika_Wavin" localSheetId="14">#REF!</definedName>
    <definedName name="Rucika_Wavin" localSheetId="11">#REF!</definedName>
    <definedName name="Rucika_Wavin" localSheetId="10">#REF!</definedName>
    <definedName name="Rucika_Wavin" localSheetId="7">#REF!</definedName>
    <definedName name="Rucika_Wavin" localSheetId="8">#REF!</definedName>
    <definedName name="Rucika_Wavin" localSheetId="13">#REF!</definedName>
    <definedName name="Rucika_Wavin">#REF!</definedName>
    <definedName name="Rucika_Wavin_2" localSheetId="9">#REF!</definedName>
    <definedName name="Rucika_Wavin_2" localSheetId="12">#REF!</definedName>
    <definedName name="Rucika_Wavin_2" localSheetId="13">#REF!</definedName>
    <definedName name="Rucika_Wavin_2">#REF!</definedName>
    <definedName name="Rucika_Wavin_3" localSheetId="9">#REF!</definedName>
    <definedName name="Rucika_Wavin_3" localSheetId="12">#REF!</definedName>
    <definedName name="Rucika_Wavin_3" localSheetId="13">#REF!</definedName>
    <definedName name="Rucika_Wavin_3">#REF!</definedName>
    <definedName name="rudi">#REF!</definedName>
    <definedName name="rukan_a">#REF!</definedName>
    <definedName name="rukan_a_2">#REF!</definedName>
    <definedName name="rukan_a_6">#REF!</definedName>
    <definedName name="rukan_aa">#REF!</definedName>
    <definedName name="rukan_aa_2">#REF!</definedName>
    <definedName name="rukan_aa_6">#REF!</definedName>
    <definedName name="rukan_b">#REF!</definedName>
    <definedName name="rukan_b_2">#REF!</definedName>
    <definedName name="rukan_b_6">#REF!</definedName>
    <definedName name="rukan_c">#REF!</definedName>
    <definedName name="rukan_c_2">#REF!</definedName>
    <definedName name="rukan_c_6">#REF!</definedName>
    <definedName name="rukan_cc">#REF!</definedName>
    <definedName name="rukan_cc_2">#REF!</definedName>
    <definedName name="rukan_cc_6">#REF!</definedName>
    <definedName name="rukan_d">#REF!</definedName>
    <definedName name="rukan_d_2">#REF!</definedName>
    <definedName name="rukan_d_6">#REF!</definedName>
    <definedName name="rukan_dd">#REF!</definedName>
    <definedName name="rukan_dd_2">#REF!</definedName>
    <definedName name="rukan_dd_6">#REF!</definedName>
    <definedName name="rukan_e">#REF!</definedName>
    <definedName name="rukan_e_2">#REF!</definedName>
    <definedName name="rukan_e_6">#REF!</definedName>
    <definedName name="rukan_ee">#REF!</definedName>
    <definedName name="rukan_ee_2">#REF!</definedName>
    <definedName name="rukan_ee_6">#REF!</definedName>
    <definedName name="Ruko" localSheetId="9">#REF!</definedName>
    <definedName name="Ruko" localSheetId="12">#REF!</definedName>
    <definedName name="Ruko" localSheetId="13">#REF!</definedName>
    <definedName name="Ruko">#REF!</definedName>
    <definedName name="rum">#REF!</definedName>
    <definedName name="rum_6">#REF!</definedName>
    <definedName name="RUMAH">#REF!</definedName>
    <definedName name="rumput">#REF!</definedName>
    <definedName name="rumput_1">#REF!</definedName>
    <definedName name="rumus" localSheetId="9">#REF!</definedName>
    <definedName name="rumus" localSheetId="12">#REF!</definedName>
    <definedName name="rumus" localSheetId="13">#REF!</definedName>
    <definedName name="rumus">#REF!</definedName>
    <definedName name="rumus1" localSheetId="9">#REF!</definedName>
    <definedName name="rumus1" localSheetId="12">#REF!</definedName>
    <definedName name="rumus1" localSheetId="13">#REF!</definedName>
    <definedName name="rumus1">#REF!</definedName>
    <definedName name="rumus2" localSheetId="9">#REF!</definedName>
    <definedName name="rumus2" localSheetId="12">#REF!</definedName>
    <definedName name="rumus2" localSheetId="13">#REF!</definedName>
    <definedName name="rumus2">#REF!</definedName>
    <definedName name="RUPIAH">#REF!</definedName>
    <definedName name="RUTIN" localSheetId="9">#REF!</definedName>
    <definedName name="RUTIN" localSheetId="12">#REF!</definedName>
    <definedName name="RUTIN" localSheetId="14">#REF!</definedName>
    <definedName name="RUTIN" localSheetId="11">#REF!</definedName>
    <definedName name="RUTIN" localSheetId="10">#REF!</definedName>
    <definedName name="RUTIN" localSheetId="7">#REF!</definedName>
    <definedName name="RUTIN" localSheetId="8">#REF!</definedName>
    <definedName name="RUTIN" localSheetId="13">#REF!</definedName>
    <definedName name="RUTIN">#REF!</definedName>
    <definedName name="Rutin_1b">#REF!</definedName>
    <definedName name="Rutin_1c">#REF!</definedName>
    <definedName name="Rutin_1d">#REF!</definedName>
    <definedName name="Rutin_1e">#REF!</definedName>
    <definedName name="Rutin_2c">#REF!</definedName>
    <definedName name="Rutin_2d">#REF!</definedName>
    <definedName name="Rutin_3d">#REF!</definedName>
    <definedName name="Rutin_3e">#REF!</definedName>
    <definedName name="Rutin_3f">#REF!</definedName>
    <definedName name="Rutin_4a">#REF!</definedName>
    <definedName name="Rutin_4b">#REF!</definedName>
    <definedName name="Rutin_4c">#REF!</definedName>
    <definedName name="Rutin_4d">#REF!</definedName>
    <definedName name="Rutin_5c">#REF!</definedName>
    <definedName name="Rutin_5f">#REF!</definedName>
    <definedName name="Rutin_5g">#REF!</definedName>
    <definedName name="rytj" localSheetId="12" hidden="1">{#N/A,#N/A,FALSE,"REK";#N/A,#N/A,FALSE,"rab"}</definedName>
    <definedName name="rytj" localSheetId="15" hidden="1">{#N/A,#N/A,FALSE,"REK";#N/A,#N/A,FALSE,"rab"}</definedName>
    <definedName name="rytj" hidden="1">{#N/A,#N/A,FALSE,"REK";#N/A,#N/A,FALSE,"rab"}</definedName>
    <definedName name="s">#REF!</definedName>
    <definedName name="S.21" localSheetId="9">#REF!</definedName>
    <definedName name="S.21" localSheetId="12">#REF!</definedName>
    <definedName name="S.21" localSheetId="13">#REF!</definedName>
    <definedName name="S.21">#REF!</definedName>
    <definedName name="S.23" localSheetId="9">#REF!</definedName>
    <definedName name="S.23" localSheetId="12">#REF!</definedName>
    <definedName name="S.23" localSheetId="13">#REF!</definedName>
    <definedName name="S.23">#REF!</definedName>
    <definedName name="S.24" localSheetId="9">#REF!</definedName>
    <definedName name="S.24" localSheetId="12">#REF!</definedName>
    <definedName name="S.24" localSheetId="13">#REF!</definedName>
    <definedName name="S.24">#REF!</definedName>
    <definedName name="S.25" localSheetId="9">#REF!</definedName>
    <definedName name="S.25" localSheetId="12">#REF!</definedName>
    <definedName name="S.25" localSheetId="13">#REF!</definedName>
    <definedName name="S.25">#REF!</definedName>
    <definedName name="S.26" localSheetId="9">#REF!</definedName>
    <definedName name="S.26" localSheetId="12">#REF!</definedName>
    <definedName name="S.26" localSheetId="13">#REF!</definedName>
    <definedName name="S.26">#REF!</definedName>
    <definedName name="S.BARU" localSheetId="9">#REF!</definedName>
    <definedName name="S.BARU" localSheetId="12">#REF!</definedName>
    <definedName name="S.BARU" localSheetId="13">#REF!</definedName>
    <definedName name="S.BARU">#REF!</definedName>
    <definedName name="s.gd" localSheetId="9">#REF!</definedName>
    <definedName name="s.gd" localSheetId="12">#REF!</definedName>
    <definedName name="s.gd" localSheetId="13">#REF!</definedName>
    <definedName name="s.gd">#REF!</definedName>
    <definedName name="s.hotel" localSheetId="9">#REF!</definedName>
    <definedName name="s.hotel" localSheetId="12">#REF!</definedName>
    <definedName name="s.hotel" localSheetId="13">#REF!</definedName>
    <definedName name="s.hotel">#REF!</definedName>
    <definedName name="S.LAMA.A" localSheetId="9">#REF!</definedName>
    <definedName name="S.LAMA.A" localSheetId="12">#REF!</definedName>
    <definedName name="S.LAMA.A" localSheetId="13">#REF!</definedName>
    <definedName name="S.LAMA.A">#REF!</definedName>
    <definedName name="S.LAMA.B" localSheetId="9">#REF!</definedName>
    <definedName name="S.LAMA.B" localSheetId="12">#REF!</definedName>
    <definedName name="S.LAMA.B" localSheetId="13">#REF!</definedName>
    <definedName name="S.LAMA.B">#REF!</definedName>
    <definedName name="S.LAMA.C" localSheetId="9">#REF!</definedName>
    <definedName name="S.LAMA.C" localSheetId="12">#REF!</definedName>
    <definedName name="S.LAMA.C" localSheetId="13">#REF!</definedName>
    <definedName name="S.LAMA.C">#REF!</definedName>
    <definedName name="s.std" localSheetId="9">#REF!</definedName>
    <definedName name="s.std" localSheetId="12">#REF!</definedName>
    <definedName name="s.std" localSheetId="13">#REF!</definedName>
    <definedName name="s.std">#REF!</definedName>
    <definedName name="s.tukang" localSheetId="9">#REF!</definedName>
    <definedName name="s.tukang" localSheetId="12">#REF!</definedName>
    <definedName name="s.tukang" localSheetId="13">#REF!</definedName>
    <definedName name="s.tukang">#REF!</definedName>
    <definedName name="s.warna" localSheetId="9">#REF!</definedName>
    <definedName name="s.warna" localSheetId="12">#REF!</definedName>
    <definedName name="s.warna" localSheetId="13">#REF!</definedName>
    <definedName name="s.warna">#REF!</definedName>
    <definedName name="s_1" localSheetId="9">#REF!</definedName>
    <definedName name="s_1" localSheetId="12">#REF!</definedName>
    <definedName name="s_1" localSheetId="13">#REF!</definedName>
    <definedName name="s_1">#REF!</definedName>
    <definedName name="S_2" localSheetId="9">#REF!</definedName>
    <definedName name="S_2" localSheetId="12">#REF!</definedName>
    <definedName name="S_2" localSheetId="13">#REF!</definedName>
    <definedName name="S_2">#REF!</definedName>
    <definedName name="S_3" localSheetId="9">#REF!</definedName>
    <definedName name="S_3" localSheetId="12">#REF!</definedName>
    <definedName name="S_3" localSheetId="13">#REF!</definedName>
    <definedName name="S_3">#REF!</definedName>
    <definedName name="s_3_1" localSheetId="9">#REF!</definedName>
    <definedName name="s_3_1" localSheetId="12">#REF!</definedName>
    <definedName name="s_3_1" localSheetId="13">#REF!</definedName>
    <definedName name="s_3_1">#REF!</definedName>
    <definedName name="s_3_10" localSheetId="9">#REF!</definedName>
    <definedName name="s_3_10" localSheetId="12">#REF!</definedName>
    <definedName name="s_3_10" localSheetId="13">#REF!</definedName>
    <definedName name="s_3_10">#REF!</definedName>
    <definedName name="s_3_2" localSheetId="9">#REF!</definedName>
    <definedName name="s_3_2" localSheetId="12">#REF!</definedName>
    <definedName name="s_3_2" localSheetId="13">#REF!</definedName>
    <definedName name="s_3_2">#REF!</definedName>
    <definedName name="s_3_3" localSheetId="9">#REF!</definedName>
    <definedName name="s_3_3" localSheetId="12">#REF!</definedName>
    <definedName name="s_3_3" localSheetId="13">#REF!</definedName>
    <definedName name="s_3_3">#REF!</definedName>
    <definedName name="s_3_4" localSheetId="9">#REF!</definedName>
    <definedName name="s_3_4" localSheetId="12">#REF!</definedName>
    <definedName name="s_3_4" localSheetId="13">#REF!</definedName>
    <definedName name="s_3_4">#REF!</definedName>
    <definedName name="s_3_5" localSheetId="9">#REF!</definedName>
    <definedName name="s_3_5" localSheetId="12">#REF!</definedName>
    <definedName name="s_3_5" localSheetId="13">#REF!</definedName>
    <definedName name="s_3_5">#REF!</definedName>
    <definedName name="s_3_6" localSheetId="9">#REF!</definedName>
    <definedName name="s_3_6" localSheetId="12">#REF!</definedName>
    <definedName name="s_3_6" localSheetId="13">#REF!</definedName>
    <definedName name="s_3_6">#REF!</definedName>
    <definedName name="s_3_7" localSheetId="9">#REF!</definedName>
    <definedName name="s_3_7" localSheetId="12">#REF!</definedName>
    <definedName name="s_3_7" localSheetId="13">#REF!</definedName>
    <definedName name="s_3_7">#REF!</definedName>
    <definedName name="s_3_8" localSheetId="9">#REF!</definedName>
    <definedName name="s_3_8" localSheetId="12">#REF!</definedName>
    <definedName name="s_3_8" localSheetId="13">#REF!</definedName>
    <definedName name="s_3_8">#REF!</definedName>
    <definedName name="s_3_9" localSheetId="9">#REF!</definedName>
    <definedName name="s_3_9" localSheetId="12">#REF!</definedName>
    <definedName name="s_3_9" localSheetId="13">#REF!</definedName>
    <definedName name="s_3_9">#REF!</definedName>
    <definedName name="s_4" localSheetId="9">#REF!</definedName>
    <definedName name="s_4" localSheetId="12">#REF!</definedName>
    <definedName name="s_4" localSheetId="13">#REF!</definedName>
    <definedName name="s_4">#REF!</definedName>
    <definedName name="s_4_1" localSheetId="9">#REF!</definedName>
    <definedName name="s_4_1" localSheetId="12">#REF!</definedName>
    <definedName name="s_4_1" localSheetId="13">#REF!</definedName>
    <definedName name="s_4_1">#REF!</definedName>
    <definedName name="s_4_2" localSheetId="9">#REF!</definedName>
    <definedName name="s_4_2" localSheetId="12">#REF!</definedName>
    <definedName name="s_4_2" localSheetId="13">#REF!</definedName>
    <definedName name="s_4_2">#REF!</definedName>
    <definedName name="s_4_3" localSheetId="9">#REF!</definedName>
    <definedName name="s_4_3" localSheetId="12">#REF!</definedName>
    <definedName name="s_4_3" localSheetId="13">#REF!</definedName>
    <definedName name="s_4_3">#REF!</definedName>
    <definedName name="s_5" localSheetId="9">#REF!</definedName>
    <definedName name="s_5" localSheetId="12">#REF!</definedName>
    <definedName name="s_5" localSheetId="13">#REF!</definedName>
    <definedName name="s_5">#REF!</definedName>
    <definedName name="S_DIGIT" localSheetId="9">#REF!</definedName>
    <definedName name="S_DIGIT" localSheetId="12">#REF!</definedName>
    <definedName name="S_DIGIT" localSheetId="13">#REF!</definedName>
    <definedName name="S_DIGIT">#REF!</definedName>
    <definedName name="S_Digit2">#REF!</definedName>
    <definedName name="S_JUTA" localSheetId="9">#REF!</definedName>
    <definedName name="S_JUTA" localSheetId="12">#REF!</definedName>
    <definedName name="S_JUTA" localSheetId="13">#REF!</definedName>
    <definedName name="S_JUTA">#REF!</definedName>
    <definedName name="S_Juta2">#REF!</definedName>
    <definedName name="S_MILYAR" localSheetId="9">#REF!</definedName>
    <definedName name="S_MILYAR" localSheetId="12">#REF!</definedName>
    <definedName name="S_MILYAR" localSheetId="13">#REF!</definedName>
    <definedName name="S_MILYAR">#REF!</definedName>
    <definedName name="S_Milyar2">#REF!</definedName>
    <definedName name="S_RIBU" localSheetId="9">#REF!</definedName>
    <definedName name="S_RIBU" localSheetId="12">#REF!</definedName>
    <definedName name="S_RIBU" localSheetId="13">#REF!</definedName>
    <definedName name="S_RIBU">#REF!</definedName>
    <definedName name="S_Ribu2">#REF!</definedName>
    <definedName name="S_SATU" localSheetId="9">#REF!</definedName>
    <definedName name="S_SATU" localSheetId="12">#REF!</definedName>
    <definedName name="S_SATU" localSheetId="13">#REF!</definedName>
    <definedName name="S_SATU">#REF!</definedName>
    <definedName name="S_Satu2">#REF!</definedName>
    <definedName name="s_tx403">#REF!</definedName>
    <definedName name="s_tx403_6">#REF!</definedName>
    <definedName name="S3.gang" localSheetId="9">#REF!</definedName>
    <definedName name="S3.gang" localSheetId="12">#REF!</definedName>
    <definedName name="S3.gang" localSheetId="13">#REF!</definedName>
    <definedName name="S3.gang">#REF!</definedName>
    <definedName name="SA" localSheetId="9">#N/A</definedName>
    <definedName name="SA" localSheetId="12">#N/A</definedName>
    <definedName name="SA" localSheetId="14">#N/A</definedName>
    <definedName name="SA" localSheetId="11">#N/A</definedName>
    <definedName name="SA" localSheetId="10">#N/A</definedName>
    <definedName name="SA" localSheetId="7">#N/A</definedName>
    <definedName name="SA" localSheetId="8">#N/A</definedName>
    <definedName name="SA" localSheetId="13">#N/A</definedName>
    <definedName name="sa">#REF!</definedName>
    <definedName name="SA.1" localSheetId="9">#REF!</definedName>
    <definedName name="SA.1" localSheetId="12">#REF!</definedName>
    <definedName name="SA.1" localSheetId="13">#REF!</definedName>
    <definedName name="SA.1">#REF!</definedName>
    <definedName name="SA.10" localSheetId="9">#REF!</definedName>
    <definedName name="SA.10" localSheetId="12">#REF!</definedName>
    <definedName name="SA.10" localSheetId="13">#REF!</definedName>
    <definedName name="SA.10">#REF!</definedName>
    <definedName name="SA.11" localSheetId="9">#REF!</definedName>
    <definedName name="SA.11" localSheetId="12">#REF!</definedName>
    <definedName name="SA.11" localSheetId="13">#REF!</definedName>
    <definedName name="SA.11">#REF!</definedName>
    <definedName name="SA.12" localSheetId="9">#REF!</definedName>
    <definedName name="SA.12" localSheetId="12">#REF!</definedName>
    <definedName name="SA.12" localSheetId="13">#REF!</definedName>
    <definedName name="SA.12">#REF!</definedName>
    <definedName name="SA.13" localSheetId="9">#REF!</definedName>
    <definedName name="SA.13" localSheetId="12">#REF!</definedName>
    <definedName name="SA.13" localSheetId="13">#REF!</definedName>
    <definedName name="SA.13">#REF!</definedName>
    <definedName name="SA.14" localSheetId="9">#REF!</definedName>
    <definedName name="SA.14" localSheetId="12">#REF!</definedName>
    <definedName name="SA.14" localSheetId="13">#REF!</definedName>
    <definedName name="SA.14">#REF!</definedName>
    <definedName name="SA.2" localSheetId="9">#REF!</definedName>
    <definedName name="SA.2" localSheetId="12">#REF!</definedName>
    <definedName name="SA.2" localSheetId="13">#REF!</definedName>
    <definedName name="SA.2">#REF!</definedName>
    <definedName name="SA.3" localSheetId="9">#REF!</definedName>
    <definedName name="SA.3" localSheetId="12">#REF!</definedName>
    <definedName name="SA.3" localSheetId="13">#REF!</definedName>
    <definedName name="SA.3">#REF!</definedName>
    <definedName name="SA.4" localSheetId="9">#REF!</definedName>
    <definedName name="SA.4" localSheetId="12">#REF!</definedName>
    <definedName name="SA.4" localSheetId="13">#REF!</definedName>
    <definedName name="SA.4">#REF!</definedName>
    <definedName name="SA.5" localSheetId="9">#REF!</definedName>
    <definedName name="SA.5" localSheetId="12">#REF!</definedName>
    <definedName name="SA.5" localSheetId="13">#REF!</definedName>
    <definedName name="SA.5">#REF!</definedName>
    <definedName name="SA.6" localSheetId="9">#REF!</definedName>
    <definedName name="SA.6" localSheetId="12">#REF!</definedName>
    <definedName name="SA.6" localSheetId="13">#REF!</definedName>
    <definedName name="SA.6">#REF!</definedName>
    <definedName name="SA.7" localSheetId="9">#REF!</definedName>
    <definedName name="SA.7" localSheetId="12">#REF!</definedName>
    <definedName name="SA.7" localSheetId="13">#REF!</definedName>
    <definedName name="SA.7">#REF!</definedName>
    <definedName name="SA.8" localSheetId="9">#REF!</definedName>
    <definedName name="SA.8" localSheetId="12">#REF!</definedName>
    <definedName name="SA.8" localSheetId="13">#REF!</definedName>
    <definedName name="SA.8">#REF!</definedName>
    <definedName name="SA.9" localSheetId="9">#REF!</definedName>
    <definedName name="SA.9" localSheetId="12">#REF!</definedName>
    <definedName name="SA.9" localSheetId="13">#REF!</definedName>
    <definedName name="SA.9">#REF!</definedName>
    <definedName name="sab">#REF!</definedName>
    <definedName name="SABA">#REF!</definedName>
    <definedName name="sabantu">#REF!</definedName>
    <definedName name="SABTU">#REF!</definedName>
    <definedName name="SAD">#REF!</definedName>
    <definedName name="sadel50_20">#REF!</definedName>
    <definedName name="SAERA">#REF!</definedName>
    <definedName name="SAFETY_CONTROL" localSheetId="9">#REF!</definedName>
    <definedName name="SAFETY_CONTROL" localSheetId="12">#REF!</definedName>
    <definedName name="SAFETY_CONTROL" localSheetId="13">#REF!</definedName>
    <definedName name="SAFETY_CONTROL">#REF!</definedName>
    <definedName name="SAH" localSheetId="9">#REF!</definedName>
    <definedName name="SAH" localSheetId="12">#REF!</definedName>
    <definedName name="SAH" localSheetId="14">#REF!</definedName>
    <definedName name="SAH" localSheetId="11">#REF!</definedName>
    <definedName name="SAH" localSheetId="10">#REF!</definedName>
    <definedName name="SAH" localSheetId="7">#REF!</definedName>
    <definedName name="SAH" localSheetId="8">#REF!</definedName>
    <definedName name="SAH" localSheetId="13">#REF!</definedName>
    <definedName name="SAH">#REF!</definedName>
    <definedName name="sak.1" localSheetId="9">#REF!</definedName>
    <definedName name="sak.1" localSheetId="12">#REF!</definedName>
    <definedName name="sak.1" localSheetId="13">#REF!</definedName>
    <definedName name="sak.1">#REF!</definedName>
    <definedName name="sak.2" localSheetId="9">#REF!</definedName>
    <definedName name="sak.2" localSheetId="12">#REF!</definedName>
    <definedName name="sak.2" localSheetId="13">#REF!</definedName>
    <definedName name="sak.2">#REF!</definedName>
    <definedName name="SAKIT">#REF!</definedName>
    <definedName name="Saklar" localSheetId="9">#REF!</definedName>
    <definedName name="Saklar" localSheetId="12">#REF!</definedName>
    <definedName name="Saklar" localSheetId="13">#REF!</definedName>
    <definedName name="Saklar">#REF!</definedName>
    <definedName name="Saklar_doble_sekualitas_broco" localSheetId="9">#REF!</definedName>
    <definedName name="Saklar_doble_sekualitas_broco" localSheetId="12">#REF!</definedName>
    <definedName name="Saklar_doble_sekualitas_broco" localSheetId="13">#REF!</definedName>
    <definedName name="Saklar_doble_sekualitas_broco">#REF!</definedName>
    <definedName name="Saklar_tunggal_sekualitas_broco" localSheetId="9">#REF!</definedName>
    <definedName name="Saklar_tunggal_sekualitas_broco" localSheetId="12">#REF!</definedName>
    <definedName name="Saklar_tunggal_sekualitas_broco" localSheetId="13">#REF!</definedName>
    <definedName name="Saklar_tunggal_sekualitas_broco">#REF!</definedName>
    <definedName name="saklardoubleinbow">#REF!</definedName>
    <definedName name="saklarg">#REF!</definedName>
    <definedName name="saklarg_1">#REF!</definedName>
    <definedName name="saklartunggalinbow">#REF!</definedName>
    <definedName name="sal_k" localSheetId="9">#REF!</definedName>
    <definedName name="sal_k" localSheetId="12">#REF!</definedName>
    <definedName name="sal_k" localSheetId="13">#REF!</definedName>
    <definedName name="sal_k">#REF!</definedName>
    <definedName name="SALARY" localSheetId="9">#REF!</definedName>
    <definedName name="SALARY" localSheetId="12">#REF!</definedName>
    <definedName name="SALARY" localSheetId="13">#REF!</definedName>
    <definedName name="SALARY">#REF!</definedName>
    <definedName name="SALARY___WAGE" localSheetId="9">#REF!</definedName>
    <definedName name="SALARY___WAGE" localSheetId="12">#REF!</definedName>
    <definedName name="SALARY___WAGE" localSheetId="13">#REF!</definedName>
    <definedName name="SALARY___WAGE">#REF!</definedName>
    <definedName name="SALASA">#REF!</definedName>
    <definedName name="SALES" localSheetId="9">#REF!</definedName>
    <definedName name="SALES" localSheetId="12">#REF!</definedName>
    <definedName name="SALES" localSheetId="13">#REF!</definedName>
    <definedName name="SALES">#REF!</definedName>
    <definedName name="saluran">#REF!</definedName>
    <definedName name="Samapi_dengan_tanggal_jam">#REF!</definedName>
    <definedName name="sambung450" localSheetId="9">#REF!</definedName>
    <definedName name="sambung450" localSheetId="12">#REF!</definedName>
    <definedName name="sambung450" localSheetId="14">#REF!</definedName>
    <definedName name="sambung450" localSheetId="11">#REF!</definedName>
    <definedName name="sambung450" localSheetId="10">#REF!</definedName>
    <definedName name="sambung450" localSheetId="7">#REF!</definedName>
    <definedName name="sambung450" localSheetId="8">#REF!</definedName>
    <definedName name="sambung450" localSheetId="13">#REF!</definedName>
    <definedName name="sambung450">#REF!</definedName>
    <definedName name="sambung600" localSheetId="9">#REF!</definedName>
    <definedName name="sambung600" localSheetId="12">#REF!</definedName>
    <definedName name="sambung600" localSheetId="14">#REF!</definedName>
    <definedName name="sambung600" localSheetId="11">#REF!</definedName>
    <definedName name="sambung600" localSheetId="10">#REF!</definedName>
    <definedName name="sambung600" localSheetId="7">#REF!</definedName>
    <definedName name="sambung600" localSheetId="8">#REF!</definedName>
    <definedName name="sambung600" localSheetId="13">#REF!</definedName>
    <definedName name="sambung600">#REF!</definedName>
    <definedName name="SAMBUNGAN_LISTRIK" localSheetId="9">#REF!</definedName>
    <definedName name="SAMBUNGAN_LISTRIK" localSheetId="12">#REF!</definedName>
    <definedName name="SAMBUNGAN_LISTRIK" localSheetId="13">#REF!</definedName>
    <definedName name="SAMBUNGAN_LISTRIK">#REF!</definedName>
    <definedName name="sambungpancang">#REF!</definedName>
    <definedName name="sampul" localSheetId="9">#REF!</definedName>
    <definedName name="sampul" localSheetId="12">#REF!</definedName>
    <definedName name="sampul" localSheetId="13">#REF!</definedName>
    <definedName name="sampul">#REF!</definedName>
    <definedName name="SAMYANGAAV25" localSheetId="9">#REF!</definedName>
    <definedName name="SAMYANGAAV25" localSheetId="12">#REF!</definedName>
    <definedName name="SAMYANGAAV25" localSheetId="13">#REF!</definedName>
    <definedName name="SAMYANGAAV25">#REF!</definedName>
    <definedName name="san" localSheetId="9">#REF!</definedName>
    <definedName name="san" localSheetId="12">#REF!</definedName>
    <definedName name="san" localSheetId="13">#REF!</definedName>
    <definedName name="san">#REF!</definedName>
    <definedName name="sand" localSheetId="9">#REF!</definedName>
    <definedName name="sand" localSheetId="12">#REF!</definedName>
    <definedName name="sand" localSheetId="13">#REF!</definedName>
    <definedName name="sand">#REF!</definedName>
    <definedName name="SANDB" localSheetId="9">#REF!</definedName>
    <definedName name="SANDB" localSheetId="12">#REF!</definedName>
    <definedName name="SANDB" localSheetId="13">#REF!</definedName>
    <definedName name="SANDB">#REF!</definedName>
    <definedName name="SANDFA" localSheetId="9">#REF!</definedName>
    <definedName name="SANDFA" localSheetId="12">#REF!</definedName>
    <definedName name="SANDFA" localSheetId="13">#REF!</definedName>
    <definedName name="SANDFA">#REF!</definedName>
    <definedName name="sandra" localSheetId="9">#REF!</definedName>
    <definedName name="sandra" localSheetId="12">#REF!</definedName>
    <definedName name="sandra" localSheetId="13">#REF!</definedName>
    <definedName name="sandra">#REF!</definedName>
    <definedName name="sandstone" localSheetId="9">#REF!</definedName>
    <definedName name="sandstone" localSheetId="12">#REF!</definedName>
    <definedName name="sandstone" localSheetId="13">#REF!</definedName>
    <definedName name="sandstone">#REF!</definedName>
    <definedName name="SANITAIR1" localSheetId="9">#REF!</definedName>
    <definedName name="SANITAIR1" localSheetId="12">#REF!</definedName>
    <definedName name="SANITAIR1" localSheetId="13">#REF!</definedName>
    <definedName name="SANITAIR1">#REF!</definedName>
    <definedName name="sanlex">#REF!</definedName>
    <definedName name="sanlex_6">#REF!</definedName>
    <definedName name="sanyo">#REF!</definedName>
    <definedName name="SAPI">#REF!</definedName>
    <definedName name="sare">#REF!</definedName>
    <definedName name="sarogol" localSheetId="9">#REF!</definedName>
    <definedName name="sarogol" localSheetId="12">#REF!</definedName>
    <definedName name="sarogol" localSheetId="13">#REF!</definedName>
    <definedName name="sarogol">#REF!</definedName>
    <definedName name="sas">#REF!</definedName>
    <definedName name="sasa">#REF!</definedName>
    <definedName name="SASASA" localSheetId="9">#REF!</definedName>
    <definedName name="SASASA" localSheetId="12">#REF!</definedName>
    <definedName name="SASASA" localSheetId="13">#REF!</definedName>
    <definedName name="SASASA">#REF!</definedName>
    <definedName name="SASE">#REF!</definedName>
    <definedName name="sat_berbatu">#REF!</definedName>
    <definedName name="sat_beton">#REF!</definedName>
    <definedName name="sat_biasa">#REF!</definedName>
    <definedName name="sat_bouwplank">#REF!</definedName>
    <definedName name="sat_btkali">#REF!</definedName>
    <definedName name="sat_catminyak">#REF!</definedName>
    <definedName name="sat_gip20">#REF!</definedName>
    <definedName name="sat_gip25">#REF!</definedName>
    <definedName name="sat_gip50">#REF!</definedName>
    <definedName name="sat_gip75">#REF!</definedName>
    <definedName name="sat_pasang20">#REF!</definedName>
    <definedName name="sat_pasang50">#REF!</definedName>
    <definedName name="sat_pasirurug">#REF!</definedName>
    <definedName name="sat_pembersihan">#REF!</definedName>
    <definedName name="sat_plester12">#REF!</definedName>
    <definedName name="sat_pvc25">#REF!</definedName>
    <definedName name="sat_pvc50">#REF!</definedName>
    <definedName name="sat_pvc75">#REF!</definedName>
    <definedName name="sat_tanahurug">#REF!</definedName>
    <definedName name="satb">#REF!</definedName>
    <definedName name="satbahan" localSheetId="9">#REF!</definedName>
    <definedName name="satbahan" localSheetId="12">#REF!</definedName>
    <definedName name="satbahan" localSheetId="13">#REF!</definedName>
    <definedName name="satbahan">#REF!</definedName>
    <definedName name="satker">#REF!</definedName>
    <definedName name="SATR">#REF!</definedName>
    <definedName name="satrev">#REF!</definedName>
    <definedName name="SATU" localSheetId="9">#REF!</definedName>
    <definedName name="SATU" localSheetId="12">#REF!</definedName>
    <definedName name="SATU" localSheetId="14">#REF!</definedName>
    <definedName name="SATU" localSheetId="11">#REF!</definedName>
    <definedName name="SATU" localSheetId="10">#REF!</definedName>
    <definedName name="SATU" localSheetId="7">#REF!</definedName>
    <definedName name="SATU" localSheetId="8">#REF!</definedName>
    <definedName name="SATU" localSheetId="13">#REF!</definedName>
    <definedName name="SATU">#REF!</definedName>
    <definedName name="Satu2">#REF!</definedName>
    <definedName name="Satuan">#REF!</definedName>
    <definedName name="saya" localSheetId="15" hidden="1">#REF!</definedName>
    <definedName name="saya" hidden="1">#REF!</definedName>
    <definedName name="SAYUTI">#REF!</definedName>
    <definedName name="sb" localSheetId="9">#REF!</definedName>
    <definedName name="sb" localSheetId="12">#REF!</definedName>
    <definedName name="sb" localSheetId="13">#REF!</definedName>
    <definedName name="sb">#REF!</definedName>
    <definedName name="SB.1" localSheetId="9">#REF!</definedName>
    <definedName name="SB.1" localSheetId="12">#REF!</definedName>
    <definedName name="SB.1" localSheetId="13">#REF!</definedName>
    <definedName name="SB.1">#REF!</definedName>
    <definedName name="SB.2" localSheetId="9">#REF!</definedName>
    <definedName name="SB.2" localSheetId="12">#REF!</definedName>
    <definedName name="SB.2" localSheetId="13">#REF!</definedName>
    <definedName name="SB.2">#REF!</definedName>
    <definedName name="SB.3" localSheetId="9">#REF!</definedName>
    <definedName name="SB.3" localSheetId="12">#REF!</definedName>
    <definedName name="SB.3" localSheetId="13">#REF!</definedName>
    <definedName name="SB.3">#REF!</definedName>
    <definedName name="SB.4" localSheetId="9">#REF!</definedName>
    <definedName name="SB.4" localSheetId="12">#REF!</definedName>
    <definedName name="SB.4" localSheetId="13">#REF!</definedName>
    <definedName name="SB.4">#REF!</definedName>
    <definedName name="SB.5" localSheetId="9">#REF!</definedName>
    <definedName name="SB.5" localSheetId="12">#REF!</definedName>
    <definedName name="SB.5" localSheetId="13">#REF!</definedName>
    <definedName name="SB.5">#REF!</definedName>
    <definedName name="SBASE" localSheetId="9">#REF!</definedName>
    <definedName name="SBASE" localSheetId="12">#REF!</definedName>
    <definedName name="SBASE" localSheetId="14">#REF!</definedName>
    <definedName name="SBASE" localSheetId="11">#REF!</definedName>
    <definedName name="SBASE" localSheetId="10">#REF!</definedName>
    <definedName name="SBASE" localSheetId="7">#REF!</definedName>
    <definedName name="SBASE" localSheetId="8">#REF!</definedName>
    <definedName name="SBASE" localSheetId="13">#REF!</definedName>
    <definedName name="SBASE">#REF!</definedName>
    <definedName name="sbb.05">#REF!</definedName>
    <definedName name="sbb.1">#REF!</definedName>
    <definedName name="sbb.10">#REF!</definedName>
    <definedName name="sbb.2">#REF!</definedName>
    <definedName name="sbb.3">#REF!</definedName>
    <definedName name="sbb.5">#REF!</definedName>
    <definedName name="SBOQ" localSheetId="9">#REF!</definedName>
    <definedName name="SBOQ" localSheetId="12">#REF!</definedName>
    <definedName name="SBOQ" localSheetId="14">#REF!</definedName>
    <definedName name="SBOQ" localSheetId="11">#REF!</definedName>
    <definedName name="SBOQ" localSheetId="10">#REF!</definedName>
    <definedName name="SBOQ" localSheetId="7">#REF!</definedName>
    <definedName name="SBOQ" localSheetId="8">#REF!</definedName>
    <definedName name="SBOQ" localSheetId="13">#REF!</definedName>
    <definedName name="SBOQ">#REF!</definedName>
    <definedName name="SBOQ1" localSheetId="9">#REF!</definedName>
    <definedName name="SBOQ1" localSheetId="12">#REF!</definedName>
    <definedName name="SBOQ1" localSheetId="14">#REF!</definedName>
    <definedName name="SBOQ1" localSheetId="11">#REF!</definedName>
    <definedName name="SBOQ1" localSheetId="10">#REF!</definedName>
    <definedName name="SBOQ1" localSheetId="7">#REF!</definedName>
    <definedName name="SBOQ1" localSheetId="8">#REF!</definedName>
    <definedName name="SBOQ1" localSheetId="13">#REF!</definedName>
    <definedName name="SBOQ1">#REF!</definedName>
    <definedName name="SBOQ2" localSheetId="9">#REF!</definedName>
    <definedName name="SBOQ2" localSheetId="12">#REF!</definedName>
    <definedName name="SBOQ2" localSheetId="14">#REF!</definedName>
    <definedName name="SBOQ2" localSheetId="11">#REF!</definedName>
    <definedName name="SBOQ2" localSheetId="10">#REF!</definedName>
    <definedName name="SBOQ2" localSheetId="7">#REF!</definedName>
    <definedName name="SBOQ2" localSheetId="8">#REF!</definedName>
    <definedName name="SBOQ2" localSheetId="13">#REF!</definedName>
    <definedName name="SBOQ2">#REF!</definedName>
    <definedName name="SBQ" localSheetId="9">#REF!</definedName>
    <definedName name="SBQ" localSheetId="12">#REF!</definedName>
    <definedName name="SBQ" localSheetId="14">#REF!</definedName>
    <definedName name="SBQ" localSheetId="11">#REF!</definedName>
    <definedName name="SBQ" localSheetId="10">#REF!</definedName>
    <definedName name="SBQ" localSheetId="7">#REF!</definedName>
    <definedName name="SBQ" localSheetId="8">#REF!</definedName>
    <definedName name="SBQ" localSheetId="13">#REF!</definedName>
    <definedName name="SBQ">#REF!</definedName>
    <definedName name="sbtb">#REF!</definedName>
    <definedName name="sbtp">#REF!</definedName>
    <definedName name="sby" localSheetId="9">#REF!</definedName>
    <definedName name="sby" localSheetId="12">#REF!</definedName>
    <definedName name="sby" localSheetId="14">#REF!</definedName>
    <definedName name="sby" localSheetId="11">#REF!</definedName>
    <definedName name="sby" localSheetId="10">#REF!</definedName>
    <definedName name="sby" localSheetId="7">#REF!</definedName>
    <definedName name="sby" localSheetId="8">#REF!</definedName>
    <definedName name="sby" localSheetId="13">#REF!</definedName>
    <definedName name="sby">#REF!</definedName>
    <definedName name="sc" localSheetId="9">#REF!</definedName>
    <definedName name="sc" localSheetId="12">#REF!</definedName>
    <definedName name="sc" localSheetId="14">#REF!</definedName>
    <definedName name="sc" localSheetId="11">#REF!</definedName>
    <definedName name="sc" localSheetId="10">#REF!</definedName>
    <definedName name="sc" localSheetId="7">#REF!</definedName>
    <definedName name="sc" localSheetId="8">#REF!</definedName>
    <definedName name="sc" localSheetId="13">#REF!</definedName>
    <definedName name="sc">#REF!</definedName>
    <definedName name="SC.1" localSheetId="9">#REF!</definedName>
    <definedName name="SC.1" localSheetId="12">#REF!</definedName>
    <definedName name="SC.1" localSheetId="13">#REF!</definedName>
    <definedName name="SC.1">#REF!</definedName>
    <definedName name="sc_0.51" localSheetId="9">#REF!</definedName>
    <definedName name="sc_0.51" localSheetId="12">#REF!</definedName>
    <definedName name="sc_0.51" localSheetId="13">#REF!</definedName>
    <definedName name="sc_0.51">#REF!</definedName>
    <definedName name="sc_6" localSheetId="9">#REF!</definedName>
    <definedName name="sc_6" localSheetId="12">#REF!</definedName>
    <definedName name="sc_6" localSheetId="13">#REF!</definedName>
    <definedName name="sc_6">#REF!</definedName>
    <definedName name="scab">#REF!</definedName>
    <definedName name="scaf1" localSheetId="9">#REF!</definedName>
    <definedName name="scaf1" localSheetId="12">#REF!</definedName>
    <definedName name="scaf1" localSheetId="13">#REF!</definedName>
    <definedName name="scaf1">#REF!</definedName>
    <definedName name="SCAFFOLDING" localSheetId="9">#REF!</definedName>
    <definedName name="SCAFFOLDING" localSheetId="12">#REF!</definedName>
    <definedName name="SCAFFOLDING" localSheetId="13">#REF!</definedName>
    <definedName name="SCAFFOLDING">#REF!</definedName>
    <definedName name="scafolding" localSheetId="9">#REF!</definedName>
    <definedName name="scafolding" localSheetId="12">#REF!</definedName>
    <definedName name="scafolding" localSheetId="14">#REF!</definedName>
    <definedName name="scafolding" localSheetId="11">#REF!</definedName>
    <definedName name="scafolding" localSheetId="10">#REF!</definedName>
    <definedName name="scafolding" localSheetId="7">#REF!</definedName>
    <definedName name="scafolding" localSheetId="8">#REF!</definedName>
    <definedName name="scafolding" localSheetId="13">#REF!</definedName>
    <definedName name="scafolding">#REF!</definedName>
    <definedName name="scale" localSheetId="9">#REF!</definedName>
    <definedName name="scale" localSheetId="12">#REF!</definedName>
    <definedName name="scale" localSheetId="13">#REF!</definedName>
    <definedName name="scale">#REF!</definedName>
    <definedName name="scc" localSheetId="9">#REF!</definedName>
    <definedName name="scc" localSheetId="12">#REF!</definedName>
    <definedName name="scc" localSheetId="14">#REF!</definedName>
    <definedName name="scc" localSheetId="11">#REF!</definedName>
    <definedName name="scc" localSheetId="10">#REF!</definedName>
    <definedName name="scc" localSheetId="7">#REF!</definedName>
    <definedName name="scc" localSheetId="8">#REF!</definedName>
    <definedName name="scc" localSheetId="13">#REF!</definedName>
    <definedName name="scc">#REF!</definedName>
    <definedName name="scc_6" localSheetId="9">#REF!</definedName>
    <definedName name="scc_6" localSheetId="12">#REF!</definedName>
    <definedName name="scc_6" localSheetId="13">#REF!</definedName>
    <definedName name="scc_6">#REF!</definedName>
    <definedName name="scedu" localSheetId="9">#REF!</definedName>
    <definedName name="scedu" localSheetId="12">#REF!</definedName>
    <definedName name="scedu" localSheetId="14">#REF!</definedName>
    <definedName name="scedu" localSheetId="11">#REF!</definedName>
    <definedName name="scedu" localSheetId="10">#REF!</definedName>
    <definedName name="scedu" localSheetId="7">#REF!</definedName>
    <definedName name="scedu" localSheetId="8">#REF!</definedName>
    <definedName name="scedu" localSheetId="13">#REF!</definedName>
    <definedName name="scedu">#REF!</definedName>
    <definedName name="scedu_6" localSheetId="9">#REF!</definedName>
    <definedName name="scedu_6" localSheetId="12">#REF!</definedName>
    <definedName name="scedu_6" localSheetId="13">#REF!</definedName>
    <definedName name="scedu_6">#REF!</definedName>
    <definedName name="SCEDULE">#REF!</definedName>
    <definedName name="SCEDULLE">#REF!</definedName>
    <definedName name="scfold">#REF!</definedName>
    <definedName name="sch40w0.5" localSheetId="9">#REF!</definedName>
    <definedName name="sch40w0.5" localSheetId="12">#REF!</definedName>
    <definedName name="sch40w0.5" localSheetId="13">#REF!</definedName>
    <definedName name="sch40w0.5">#REF!</definedName>
    <definedName name="sched" localSheetId="9">#REF!</definedName>
    <definedName name="sched" localSheetId="12">#REF!</definedName>
    <definedName name="sched" localSheetId="13">#REF!</definedName>
    <definedName name="sched">#REF!</definedName>
    <definedName name="Sched_Pay" localSheetId="9">#REF!</definedName>
    <definedName name="Sched_Pay" localSheetId="12">#REF!</definedName>
    <definedName name="Sched_Pay" localSheetId="13">#REF!</definedName>
    <definedName name="Sched_Pay">#REF!</definedName>
    <definedName name="schedule" localSheetId="9">#REF!</definedName>
    <definedName name="schedule" localSheetId="12">#REF!</definedName>
    <definedName name="schedule" localSheetId="14">#REF!</definedName>
    <definedName name="schedule" localSheetId="11">#REF!</definedName>
    <definedName name="schedule" localSheetId="10">#REF!</definedName>
    <definedName name="schedule" localSheetId="7">#REF!</definedName>
    <definedName name="schedule" localSheetId="8">#REF!</definedName>
    <definedName name="schedule" localSheetId="13">#REF!</definedName>
    <definedName name="SCHEDULE">#REF!</definedName>
    <definedName name="Scheduled_Extra_Payments" localSheetId="9">#REF!</definedName>
    <definedName name="Scheduled_Extra_Payments" localSheetId="12">#REF!</definedName>
    <definedName name="Scheduled_Extra_Payments" localSheetId="13">#REF!</definedName>
    <definedName name="Scheduled_Extra_Payments">#REF!</definedName>
    <definedName name="Scheduled_Interest_Rate" localSheetId="9">#REF!</definedName>
    <definedName name="Scheduled_Interest_Rate" localSheetId="12">#REF!</definedName>
    <definedName name="Scheduled_Interest_Rate" localSheetId="13">#REF!</definedName>
    <definedName name="Scheduled_Interest_Rate">#REF!</definedName>
    <definedName name="Scheduled_Monthly_Payment" localSheetId="9">#REF!</definedName>
    <definedName name="Scheduled_Monthly_Payment" localSheetId="12">#REF!</definedName>
    <definedName name="Scheduled_Monthly_Payment" localSheetId="13">#REF!</definedName>
    <definedName name="Scheduled_Monthly_Payment">#REF!</definedName>
    <definedName name="scope" localSheetId="12" hidden="1">{#N/A,#N/A,FALSE,"Chi tiÆt"}</definedName>
    <definedName name="scope" localSheetId="15" hidden="1">{#N/A,#N/A,FALSE,"Chi tiÆt"}</definedName>
    <definedName name="scope" hidden="1">{#N/A,#N/A,FALSE,"Chi tiÆt"}</definedName>
    <definedName name="SCOZ">#REF!</definedName>
    <definedName name="scred" localSheetId="9">#REF!</definedName>
    <definedName name="scred" localSheetId="12">#REF!</definedName>
    <definedName name="scred" localSheetId="13">#REF!</definedName>
    <definedName name="scred">#REF!</definedName>
    <definedName name="SCREED10" localSheetId="9">#REF!</definedName>
    <definedName name="SCREED10" localSheetId="12">#REF!</definedName>
    <definedName name="SCREED10" localSheetId="13">#REF!</definedName>
    <definedName name="SCREED10">#REF!</definedName>
    <definedName name="SCREED5" localSheetId="9">#REF!</definedName>
    <definedName name="SCREED5" localSheetId="12">#REF!</definedName>
    <definedName name="SCREED5" localSheetId="13">#REF!</definedName>
    <definedName name="SCREED5">#REF!</definedName>
    <definedName name="screed5cm">#REF!</definedName>
    <definedName name="screen100">#REF!</definedName>
    <definedName name="screen250">#REF!</definedName>
    <definedName name="screwcap" localSheetId="9">#REF!</definedName>
    <definedName name="screwcap" localSheetId="12">#REF!</definedName>
    <definedName name="screwcap" localSheetId="13">#REF!</definedName>
    <definedName name="screwcap">#REF!</definedName>
    <definedName name="scs" localSheetId="9">#REF!</definedName>
    <definedName name="scs" localSheetId="12">#REF!</definedName>
    <definedName name="scs" localSheetId="13">#REF!</definedName>
    <definedName name="scs">#REF!</definedName>
    <definedName name="sd" localSheetId="9">#N/A</definedName>
    <definedName name="sd" localSheetId="12">#N/A</definedName>
    <definedName name="sd" localSheetId="14">#N/A</definedName>
    <definedName name="sd" localSheetId="11">#N/A</definedName>
    <definedName name="sd" localSheetId="10">#N/A</definedName>
    <definedName name="sd" localSheetId="7">#N/A</definedName>
    <definedName name="sd" localSheetId="8">#N/A</definedName>
    <definedName name="sd" localSheetId="13">#N/A</definedName>
    <definedName name="sd">#REF!</definedName>
    <definedName name="sd3p">#REF!</definedName>
    <definedName name="sda" localSheetId="9" hidden="1">#REF!</definedName>
    <definedName name="sda" localSheetId="12" hidden="1">#REF!</definedName>
    <definedName name="sda" localSheetId="13" hidden="1">#REF!</definedName>
    <definedName name="sda" localSheetId="15" hidden="1">#REF!</definedName>
    <definedName name="sda" hidden="1">#REF!</definedName>
    <definedName name="sdana">#REF!</definedName>
    <definedName name="sdatu" localSheetId="9">#REF!</definedName>
    <definedName name="sdatu" localSheetId="12">#REF!</definedName>
    <definedName name="sdatu" localSheetId="13">#REF!</definedName>
    <definedName name="sdatu">#REF!</definedName>
    <definedName name="SDD">#REF!</definedName>
    <definedName name="sdd_25">#REF!</definedName>
    <definedName name="sdd_2in">#REF!</definedName>
    <definedName name="sdd_50">#REF!</definedName>
    <definedName name="sdd_75">#REF!</definedName>
    <definedName name="sde">{"'A'!$A$1:$W$63"}</definedName>
    <definedName name="sdfgfhjkj">#REF!</definedName>
    <definedName name="SDFGH" localSheetId="9">#REF!</definedName>
    <definedName name="SDFGH" localSheetId="12">#REF!</definedName>
    <definedName name="SDFGH" localSheetId="13">#REF!</definedName>
    <definedName name="SDFGH">#REF!</definedName>
    <definedName name="sdfsd" localSheetId="9">#REF!</definedName>
    <definedName name="sdfsd" localSheetId="12">#REF!</definedName>
    <definedName name="sdfsd" localSheetId="13">#REF!</definedName>
    <definedName name="sdfsd">#REF!</definedName>
    <definedName name="sdl_15">#REF!</definedName>
    <definedName name="sdl_2">#REF!</definedName>
    <definedName name="sdl_2in">#REF!</definedName>
    <definedName name="sdl_3in">#REF!</definedName>
    <definedName name="sdl_4">#REF!</definedName>
    <definedName name="SDMONG" localSheetId="9">#REF!</definedName>
    <definedName name="SDMONG" localSheetId="12">#REF!</definedName>
    <definedName name="SDMONG" localSheetId="13">#REF!</definedName>
    <definedName name="SDMONG">#REF!</definedName>
    <definedName name="sdp.atm">#REF!</definedName>
    <definedName name="SDP.ELV1">#REF!</definedName>
    <definedName name="SDP.ELV2">#REF!</definedName>
    <definedName name="SDP.LT1.1">#REF!</definedName>
    <definedName name="SDP.LT1.2">#REF!</definedName>
    <definedName name="SDP.LT2">#REF!</definedName>
    <definedName name="SDP.LT2.1">#REF!</definedName>
    <definedName name="SDP.LT2.2">#REF!</definedName>
    <definedName name="SDP.LT3.1">#REF!</definedName>
    <definedName name="SDP.LT3.2">#REF!</definedName>
    <definedName name="SDP.LT4.1">#REF!</definedName>
    <definedName name="SDP.LT4.2">#REF!</definedName>
    <definedName name="SDP.PT1">#REF!</definedName>
    <definedName name="SDP.PT2">#REF!</definedName>
    <definedName name="SDP.PT3">#REF!</definedName>
    <definedName name="SDP.PT4">#REF!</definedName>
    <definedName name="SDP.PT5">#REF!</definedName>
    <definedName name="SDP.STP">#REF!</definedName>
    <definedName name="SDP.utama">#REF!</definedName>
    <definedName name="SDPN10100" localSheetId="9">#REF!</definedName>
    <definedName name="SDPN10100" localSheetId="12">#REF!</definedName>
    <definedName name="SDPN10100" localSheetId="13">#REF!</definedName>
    <definedName name="SDPN10100">#REF!</definedName>
    <definedName name="SDPN1015" localSheetId="9">#REF!</definedName>
    <definedName name="SDPN1015" localSheetId="12">#REF!</definedName>
    <definedName name="SDPN1015" localSheetId="13">#REF!</definedName>
    <definedName name="SDPN1015">#REF!</definedName>
    <definedName name="SDPN10150" localSheetId="9">#REF!</definedName>
    <definedName name="SDPN10150" localSheetId="12">#REF!</definedName>
    <definedName name="SDPN10150" localSheetId="13">#REF!</definedName>
    <definedName name="SDPN10150">#REF!</definedName>
    <definedName name="SDPN1020" localSheetId="9">#REF!</definedName>
    <definedName name="SDPN1020" localSheetId="12">#REF!</definedName>
    <definedName name="SDPN1020" localSheetId="13">#REF!</definedName>
    <definedName name="SDPN1020">#REF!</definedName>
    <definedName name="SDPN1025" localSheetId="9">#REF!</definedName>
    <definedName name="SDPN1025" localSheetId="12">#REF!</definedName>
    <definedName name="SDPN1025" localSheetId="13">#REF!</definedName>
    <definedName name="SDPN1025">#REF!</definedName>
    <definedName name="SDPN1032" localSheetId="9">#REF!</definedName>
    <definedName name="SDPN1032" localSheetId="12">#REF!</definedName>
    <definedName name="SDPN1032" localSheetId="13">#REF!</definedName>
    <definedName name="SDPN1032">#REF!</definedName>
    <definedName name="SDPN1040" localSheetId="9">#REF!</definedName>
    <definedName name="SDPN1040" localSheetId="12">#REF!</definedName>
    <definedName name="SDPN1040" localSheetId="13">#REF!</definedName>
    <definedName name="SDPN1040">#REF!</definedName>
    <definedName name="SDPN1050" localSheetId="9">#REF!</definedName>
    <definedName name="SDPN1050" localSheetId="12">#REF!</definedName>
    <definedName name="SDPN1050" localSheetId="13">#REF!</definedName>
    <definedName name="SDPN1050">#REF!</definedName>
    <definedName name="SDPN1065" localSheetId="9">#REF!</definedName>
    <definedName name="SDPN1065" localSheetId="12">#REF!</definedName>
    <definedName name="SDPN1065" localSheetId="13">#REF!</definedName>
    <definedName name="SDPN1065">#REF!</definedName>
    <definedName name="SDPN1080" localSheetId="9">#REF!</definedName>
    <definedName name="SDPN1080" localSheetId="12">#REF!</definedName>
    <definedName name="SDPN1080" localSheetId="13">#REF!</definedName>
    <definedName name="SDPN1080">#REF!</definedName>
    <definedName name="SDPN20100" localSheetId="9">#REF!</definedName>
    <definedName name="SDPN20100" localSheetId="12">#REF!</definedName>
    <definedName name="SDPN20100" localSheetId="13">#REF!</definedName>
    <definedName name="SDPN20100">#REF!</definedName>
    <definedName name="SDPN20125" localSheetId="9">#REF!</definedName>
    <definedName name="SDPN20125" localSheetId="12">#REF!</definedName>
    <definedName name="SDPN20125" localSheetId="13">#REF!</definedName>
    <definedName name="SDPN20125">#REF!</definedName>
    <definedName name="SDPN2015" localSheetId="9">#REF!</definedName>
    <definedName name="SDPN2015" localSheetId="12">#REF!</definedName>
    <definedName name="SDPN2015" localSheetId="13">#REF!</definedName>
    <definedName name="SDPN2015">#REF!</definedName>
    <definedName name="SDPN2020" localSheetId="9">#REF!</definedName>
    <definedName name="SDPN2020" localSheetId="12">#REF!</definedName>
    <definedName name="SDPN2020" localSheetId="13">#REF!</definedName>
    <definedName name="SDPN2020">#REF!</definedName>
    <definedName name="SDPN2025" localSheetId="9">#REF!</definedName>
    <definedName name="SDPN2025" localSheetId="12">#REF!</definedName>
    <definedName name="SDPN2025" localSheetId="13">#REF!</definedName>
    <definedName name="SDPN2025">#REF!</definedName>
    <definedName name="SDPN2032" localSheetId="9">#REF!</definedName>
    <definedName name="SDPN2032" localSheetId="12">#REF!</definedName>
    <definedName name="SDPN2032" localSheetId="13">#REF!</definedName>
    <definedName name="SDPN2032">#REF!</definedName>
    <definedName name="SDPN2040" localSheetId="9">#REF!</definedName>
    <definedName name="SDPN2040" localSheetId="12">#REF!</definedName>
    <definedName name="SDPN2040" localSheetId="13">#REF!</definedName>
    <definedName name="SDPN2040">#REF!</definedName>
    <definedName name="SDPN2050" localSheetId="9">#REF!</definedName>
    <definedName name="SDPN2050" localSheetId="12">#REF!</definedName>
    <definedName name="SDPN2050" localSheetId="13">#REF!</definedName>
    <definedName name="SDPN2050">#REF!</definedName>
    <definedName name="SDPN2065" localSheetId="9">#REF!</definedName>
    <definedName name="SDPN2065" localSheetId="12">#REF!</definedName>
    <definedName name="SDPN2065" localSheetId="13">#REF!</definedName>
    <definedName name="SDPN2065">#REF!</definedName>
    <definedName name="SDPN208" localSheetId="9">#REF!</definedName>
    <definedName name="SDPN208" localSheetId="12">#REF!</definedName>
    <definedName name="SDPN208" localSheetId="13">#REF!</definedName>
    <definedName name="SDPN208">#REF!</definedName>
    <definedName name="SDPN2080" localSheetId="9">#REF!</definedName>
    <definedName name="SDPN2080" localSheetId="12">#REF!</definedName>
    <definedName name="SDPN2080" localSheetId="13">#REF!</definedName>
    <definedName name="SDPN2080">#REF!</definedName>
    <definedName name="sdsds" localSheetId="9">#REF!</definedName>
    <definedName name="sdsds" localSheetId="12">#REF!</definedName>
    <definedName name="sdsds" localSheetId="13">#REF!</definedName>
    <definedName name="sdsds">#REF!</definedName>
    <definedName name="sdtbk">#REF!</definedName>
    <definedName name="SE">#REF!</definedName>
    <definedName name="se_berker">#REF!</definedName>
    <definedName name="SEA">#REF!</definedName>
    <definedName name="SEAL">#REF!</definedName>
    <definedName name="sealant">#REF!</definedName>
    <definedName name="sealent" localSheetId="9">#REF!</definedName>
    <definedName name="sealent" localSheetId="12">#REF!</definedName>
    <definedName name="sealent" localSheetId="13">#REF!</definedName>
    <definedName name="sealent">#REF!</definedName>
    <definedName name="sealer" localSheetId="9">#REF!</definedName>
    <definedName name="sealer" localSheetId="12">#REF!</definedName>
    <definedName name="sealer" localSheetId="13">#REF!</definedName>
    <definedName name="sealer">#REF!</definedName>
    <definedName name="sealer.mowi" localSheetId="9">#REF!</definedName>
    <definedName name="sealer.mowi" localSheetId="12">#REF!</definedName>
    <definedName name="sealer.mowi" localSheetId="13">#REF!</definedName>
    <definedName name="sealer.mowi">#REF!</definedName>
    <definedName name="sealer.vini" localSheetId="9">#REF!</definedName>
    <definedName name="sealer.vini" localSheetId="12">#REF!</definedName>
    <definedName name="sealer.vini" localSheetId="13">#REF!</definedName>
    <definedName name="sealer.vini">#REF!</definedName>
    <definedName name="sealtape">#REF!</definedName>
    <definedName name="SEBUT" localSheetId="9">#REF!</definedName>
    <definedName name="SEBUT" localSheetId="12">#REF!</definedName>
    <definedName name="SEBUT" localSheetId="13">#REF!</definedName>
    <definedName name="SEBUT">#REF!</definedName>
    <definedName name="Sebut2">#REF!</definedName>
    <definedName name="Section_1_Title">#REF!</definedName>
    <definedName name="Section_1_Title_1">#REF!</definedName>
    <definedName name="Section_1_Title_19_1">#REF!</definedName>
    <definedName name="Section_1_Title_52">#REF!</definedName>
    <definedName name="Section_8_Title">#REF!</definedName>
    <definedName name="Section_8_Title_12">#REF!</definedName>
    <definedName name="Section_8_Title_19_1_1">#REF!</definedName>
    <definedName name="Section_8_Title_9">#REF!</definedName>
    <definedName name="seda">#REF!</definedName>
    <definedName name="sedia" localSheetId="9">#REF!</definedName>
    <definedName name="sedia" localSheetId="12">#REF!</definedName>
    <definedName name="sedia" localSheetId="14">#REF!</definedName>
    <definedName name="sedia" localSheetId="11">#REF!</definedName>
    <definedName name="sedia" localSheetId="10">#REF!</definedName>
    <definedName name="sedia" localSheetId="7">#REF!</definedName>
    <definedName name="sedia" localSheetId="8">#REF!</definedName>
    <definedName name="sedia" localSheetId="13">#REF!</definedName>
    <definedName name="sedia">#REF!</definedName>
    <definedName name="sediasumuran" localSheetId="9">#REF!</definedName>
    <definedName name="sediasumuran" localSheetId="12">#REF!</definedName>
    <definedName name="sediasumuran" localSheetId="13">#REF!</definedName>
    <definedName name="sediasumuran">#REF!</definedName>
    <definedName name="SEGA">#REF!</definedName>
    <definedName name="sek.tim">#REF!</definedName>
    <definedName name="SEKAT">#REF!</definedName>
    <definedName name="sekgnd" localSheetId="9">#REF!</definedName>
    <definedName name="sekgnd" localSheetId="12">#REF!</definedName>
    <definedName name="sekgnd" localSheetId="13">#REF!</definedName>
    <definedName name="sekgnd">#REF!</definedName>
    <definedName name="sekring">#REF!</definedName>
    <definedName name="sekrup">#REF!</definedName>
    <definedName name="sektgl" localSheetId="9">#REF!</definedName>
    <definedName name="sektgl" localSheetId="12">#REF!</definedName>
    <definedName name="sektgl" localSheetId="13">#REF!</definedName>
    <definedName name="sektgl">#REF!</definedName>
    <definedName name="selasar" localSheetId="9">#REF!</definedName>
    <definedName name="selasar" localSheetId="12">#REF!</definedName>
    <definedName name="selasar" localSheetId="13">#REF!</definedName>
    <definedName name="selasar">#REF!</definedName>
    <definedName name="selected">#REF!</definedName>
    <definedName name="selfaddhitivemembran" localSheetId="9">#REF!</definedName>
    <definedName name="selfaddhitivemembran" localSheetId="12">#REF!</definedName>
    <definedName name="selfaddhitivemembran" localSheetId="13">#REF!</definedName>
    <definedName name="selfaddhitivemembran">#REF!</definedName>
    <definedName name="Selimut" localSheetId="9">#REF!</definedName>
    <definedName name="Selimut" localSheetId="12">#REF!</definedName>
    <definedName name="Selimut" localSheetId="13">#REF!</definedName>
    <definedName name="Selimut">#REF!</definedName>
    <definedName name="Sell" localSheetId="9">#REF!</definedName>
    <definedName name="Sell" localSheetId="12">#REF!</definedName>
    <definedName name="Sell" localSheetId="13">#REF!</definedName>
    <definedName name="Sell">#REF!</definedName>
    <definedName name="selokan" localSheetId="9">#REF!</definedName>
    <definedName name="selokan" localSheetId="12">#REF!</definedName>
    <definedName name="selokan" localSheetId="13">#REF!</definedName>
    <definedName name="selokan">#REF!</definedName>
    <definedName name="selokan1" localSheetId="9">#REF!</definedName>
    <definedName name="selokan1" localSheetId="12">#REF!</definedName>
    <definedName name="selokan1" localSheetId="13">#REF!</definedName>
    <definedName name="selokan1">#REF!</definedName>
    <definedName name="selongsongbak">#REF!</definedName>
    <definedName name="Selot.1" localSheetId="9">#REF!</definedName>
    <definedName name="Selot.1" localSheetId="12">#REF!</definedName>
    <definedName name="Selot.1" localSheetId="13">#REF!</definedName>
    <definedName name="Selot.1">#REF!</definedName>
    <definedName name="selotip">#REF!</definedName>
    <definedName name="SEM">#REF!</definedName>
    <definedName name="Semen">#REF!</definedName>
    <definedName name="semen_1">#REF!</definedName>
    <definedName name="Semen_Batu_Raja_50_kg">#REF!</definedName>
    <definedName name="semen_grouting" localSheetId="9">#REF!</definedName>
    <definedName name="semen_grouting" localSheetId="12">#REF!</definedName>
    <definedName name="semen_grouting" localSheetId="13">#REF!</definedName>
    <definedName name="semen_grouting">#REF!</definedName>
    <definedName name="Semen_kg">#REF!</definedName>
    <definedName name="Semen_Kujang_50_kg">#REF!</definedName>
    <definedName name="Semen_Padang_50_kg">#REF!</definedName>
    <definedName name="Semen_Tiga_roda__50_kg">#REF!</definedName>
    <definedName name="semen_warna" localSheetId="9">#REF!</definedName>
    <definedName name="semen_warna" localSheetId="12">#REF!</definedName>
    <definedName name="semen_warna" localSheetId="13">#REF!</definedName>
    <definedName name="semen_warna">#REF!</definedName>
    <definedName name="semen1">#REF!</definedName>
    <definedName name="semeni">#REF!</definedName>
    <definedName name="semennat">#REF!</definedName>
    <definedName name="semenpc">#REF!</definedName>
    <definedName name="semenpth">#REF!</definedName>
    <definedName name="semenpth_1">#REF!</definedName>
    <definedName name="Semenputih">#REF!</definedName>
    <definedName name="sementr">#REF!</definedName>
    <definedName name="semenwarna">#REF!</definedName>
    <definedName name="semenwarna_1">#REF!</definedName>
    <definedName name="SEMIN">#REF!</definedName>
    <definedName name="SEMUA" localSheetId="9">#REF!</definedName>
    <definedName name="SEMUA" localSheetId="12">#REF!</definedName>
    <definedName name="SEMUA" localSheetId="13">#REF!</definedName>
    <definedName name="SEMUA">#REF!</definedName>
    <definedName name="sen">#REF!</definedName>
    <definedName name="senayan">#REF!</definedName>
    <definedName name="Seneca">#REF!</definedName>
    <definedName name="seng" localSheetId="9">#REF!</definedName>
    <definedName name="seng" localSheetId="12">#REF!</definedName>
    <definedName name="seng" localSheetId="13">#REF!</definedName>
    <definedName name="seng">#REF!</definedName>
    <definedName name="Seng_BJLS_20_gelombang">#REF!</definedName>
    <definedName name="Seng_BJLS_80">#REF!</definedName>
    <definedName name="seng_pagar" localSheetId="9">#REF!</definedName>
    <definedName name="seng_pagar" localSheetId="12">#REF!</definedName>
    <definedName name="seng_pagar" localSheetId="13">#REF!</definedName>
    <definedName name="seng_pagar">#REF!</definedName>
    <definedName name="Seng_plat_lebar_50_cm__panjang_50_m">#REF!</definedName>
    <definedName name="SENG20">#REF!</definedName>
    <definedName name="SENGBJLS20" localSheetId="9">#REF!</definedName>
    <definedName name="SENGBJLS20" localSheetId="12">#REF!</definedName>
    <definedName name="SENGBJLS20" localSheetId="14">#REF!</definedName>
    <definedName name="SENGBJLS20" localSheetId="11">#REF!</definedName>
    <definedName name="SENGBJLS20" localSheetId="10">#REF!</definedName>
    <definedName name="SENGBJLS20" localSheetId="7">#REF!</definedName>
    <definedName name="SENGBJLS20" localSheetId="8">#REF!</definedName>
    <definedName name="SENGBJLS20" localSheetId="13">#REF!</definedName>
    <definedName name="sengbjls20">#REF!</definedName>
    <definedName name="sengbjls30" localSheetId="9">#REF!</definedName>
    <definedName name="sengbjls30" localSheetId="12">#REF!</definedName>
    <definedName name="sengbjls30" localSheetId="13">#REF!</definedName>
    <definedName name="sengbjls30">#REF!</definedName>
    <definedName name="senggel">#REF!</definedName>
    <definedName name="senggel_1">#REF!</definedName>
    <definedName name="senggelombang27">#REF!</definedName>
    <definedName name="senggol" localSheetId="9">#REF!</definedName>
    <definedName name="senggol" localSheetId="12">#REF!</definedName>
    <definedName name="senggol" localSheetId="13">#REF!</definedName>
    <definedName name="senggol">#REF!</definedName>
    <definedName name="sengkang" localSheetId="9">#REF!</definedName>
    <definedName name="sengkang" localSheetId="12">#REF!</definedName>
    <definedName name="sengkang" localSheetId="13">#REF!</definedName>
    <definedName name="sengkang">#REF!</definedName>
    <definedName name="SENGPL">#REF!</definedName>
    <definedName name="sengplat" localSheetId="9">#REF!</definedName>
    <definedName name="sengplat" localSheetId="12">#REF!</definedName>
    <definedName name="sengplat" localSheetId="14">#REF!</definedName>
    <definedName name="sengplat" localSheetId="11">#REF!</definedName>
    <definedName name="sengplat" localSheetId="10">#REF!</definedName>
    <definedName name="sengplat" localSheetId="7">#REF!</definedName>
    <definedName name="sengplat" localSheetId="8">#REF!</definedName>
    <definedName name="sengplat" localSheetId="13">#REF!</definedName>
    <definedName name="sengplat">#REF!</definedName>
    <definedName name="sengplatbjls30">#REF!</definedName>
    <definedName name="sept.1" localSheetId="9">#REF!</definedName>
    <definedName name="sept.1" localSheetId="12">#REF!</definedName>
    <definedName name="sept.1" localSheetId="13">#REF!</definedName>
    <definedName name="sept.1">#REF!</definedName>
    <definedName name="sept.2" localSheetId="9">#REF!</definedName>
    <definedName name="sept.2" localSheetId="12">#REF!</definedName>
    <definedName name="sept.2" localSheetId="13">#REF!</definedName>
    <definedName name="sept.2">#REF!</definedName>
    <definedName name="septic">#REF!</definedName>
    <definedName name="septictank">#REF!</definedName>
    <definedName name="ser">#REF!</definedName>
    <definedName name="SERA">#REF!</definedName>
    <definedName name="serah">#REF!</definedName>
    <definedName name="SERLI">#REF!</definedName>
    <definedName name="SERVER">#REF!</definedName>
    <definedName name="SERVER2">#REF!</definedName>
    <definedName name="set" localSheetId="9">#REF!</definedName>
    <definedName name="set" localSheetId="12">#REF!</definedName>
    <definedName name="set" localSheetId="13">#REF!</definedName>
    <definedName name="set">#REF!</definedName>
    <definedName name="SETA">#REF!</definedName>
    <definedName name="SETAN">#REF!</definedName>
    <definedName name="SETFOOT" localSheetId="9">#REF!</definedName>
    <definedName name="SETFOOT" localSheetId="12">#REF!</definedName>
    <definedName name="SETFOOT" localSheetId="14">#REF!</definedName>
    <definedName name="SETFOOT" localSheetId="11">#REF!</definedName>
    <definedName name="SETFOOT" localSheetId="10">#REF!</definedName>
    <definedName name="SETFOOT" localSheetId="7">#REF!</definedName>
    <definedName name="SETFOOT" localSheetId="8">#REF!</definedName>
    <definedName name="SETFOOT" localSheetId="13">#REF!</definedName>
    <definedName name="SETFOOT">#REF!</definedName>
    <definedName name="setgbr" localSheetId="9">#REF!</definedName>
    <definedName name="setgbr" localSheetId="12">#REF!</definedName>
    <definedName name="setgbr" localSheetId="13">#REF!</definedName>
    <definedName name="setgbr">#REF!</definedName>
    <definedName name="SETHEAD" localSheetId="9">#REF!</definedName>
    <definedName name="SETHEAD" localSheetId="12">#REF!</definedName>
    <definedName name="SETHEAD" localSheetId="14">#REF!</definedName>
    <definedName name="SETHEAD" localSheetId="11">#REF!</definedName>
    <definedName name="SETHEAD" localSheetId="10">#REF!</definedName>
    <definedName name="SETHEAD" localSheetId="7">#REF!</definedName>
    <definedName name="SETHEAD" localSheetId="8">#REF!</definedName>
    <definedName name="SETHEAD" localSheetId="13">#REF!</definedName>
    <definedName name="SETHEAD">#REF!</definedName>
    <definedName name="SetPlate" localSheetId="9">#REF!</definedName>
    <definedName name="SetPlate" localSheetId="12">#REF!</definedName>
    <definedName name="SetPlate" localSheetId="13">#REF!</definedName>
    <definedName name="SetPlate">#REF!</definedName>
    <definedName name="SEWA">#REF!</definedName>
    <definedName name="SEWAALAT">#REF!</definedName>
    <definedName name="sf" localSheetId="9">#REF!</definedName>
    <definedName name="sf" localSheetId="12">#REF!</definedName>
    <definedName name="sf" localSheetId="13">#REF!</definedName>
    <definedName name="sf">#REF!</definedName>
    <definedName name="SFAG">#N/A</definedName>
    <definedName name="SFL" localSheetId="9">#REF!</definedName>
    <definedName name="SFL" localSheetId="12">#REF!</definedName>
    <definedName name="SFL" localSheetId="13">#REF!</definedName>
    <definedName name="SFL">#REF!</definedName>
    <definedName name="sfsav">#N/A</definedName>
    <definedName name="sfvd100" localSheetId="9">#REF!</definedName>
    <definedName name="sfvd100" localSheetId="12">#REF!</definedName>
    <definedName name="sfvd100" localSheetId="14">#REF!</definedName>
    <definedName name="sfvd100" localSheetId="11">#REF!</definedName>
    <definedName name="sfvd100" localSheetId="10">#REF!</definedName>
    <definedName name="sfvd100" localSheetId="7">#REF!</definedName>
    <definedName name="sfvd100" localSheetId="8">#REF!</definedName>
    <definedName name="sfvd100" localSheetId="13">#REF!</definedName>
    <definedName name="sfvd100">#REF!</definedName>
    <definedName name="sg" localSheetId="9">#REF!</definedName>
    <definedName name="sg" localSheetId="12">#REF!</definedName>
    <definedName name="sg" localSheetId="13">#REF!</definedName>
    <definedName name="sg">#REF!</definedName>
    <definedName name="SGD" localSheetId="9">#REF!</definedName>
    <definedName name="SGD" localSheetId="12">#REF!</definedName>
    <definedName name="SGD" localSheetId="13">#REF!</definedName>
    <definedName name="SGD">#REF!</definedName>
    <definedName name="sgel">#REF!</definedName>
    <definedName name="SGLASS" localSheetId="9">#REF!</definedName>
    <definedName name="SGLASS" localSheetId="12">#REF!</definedName>
    <definedName name="SGLASS" localSheetId="13">#REF!</definedName>
    <definedName name="SGLASS">#REF!</definedName>
    <definedName name="sgnc">#REF!</definedName>
    <definedName name="sgvl">#REF!</definedName>
    <definedName name="sh_sn156">#REF!</definedName>
    <definedName name="sh_sn156_6">#REF!</definedName>
    <definedName name="sheet10" localSheetId="9">#REF!</definedName>
    <definedName name="sheet10" localSheetId="12">#REF!</definedName>
    <definedName name="sheet10" localSheetId="13">#REF!</definedName>
    <definedName name="sheet10">#REF!</definedName>
    <definedName name="sheet11" localSheetId="9">#REF!</definedName>
    <definedName name="sheet11" localSheetId="12">#REF!</definedName>
    <definedName name="sheet11" localSheetId="13">#REF!</definedName>
    <definedName name="sheet11">#REF!</definedName>
    <definedName name="sheet6" localSheetId="9">#REF!</definedName>
    <definedName name="sheet6" localSheetId="12">#REF!</definedName>
    <definedName name="sheet6" localSheetId="13">#REF!</definedName>
    <definedName name="sheet6">#REF!</definedName>
    <definedName name="sheet7">#REF!</definedName>
    <definedName name="sheet8" localSheetId="9">#REF!</definedName>
    <definedName name="sheet8" localSheetId="12">#REF!</definedName>
    <definedName name="sheet8" localSheetId="13">#REF!</definedName>
    <definedName name="sheet8">#REF!</definedName>
    <definedName name="Sheetpile" localSheetId="9">#REF!</definedName>
    <definedName name="Sheetpile" localSheetId="12">#REF!</definedName>
    <definedName name="Sheetpile" localSheetId="14">#REF!</definedName>
    <definedName name="Sheetpile" localSheetId="11">#REF!</definedName>
    <definedName name="Sheetpile" localSheetId="10">#REF!</definedName>
    <definedName name="Sheetpile" localSheetId="7">#REF!</definedName>
    <definedName name="Sheetpile" localSheetId="8">#REF!</definedName>
    <definedName name="Sheetpile" localSheetId="13">#REF!</definedName>
    <definedName name="Sheetpile">#REF!</definedName>
    <definedName name="SHF" localSheetId="9">#REF!</definedName>
    <definedName name="SHF" localSheetId="12">#REF!</definedName>
    <definedName name="SHF" localSheetId="13">#REF!</definedName>
    <definedName name="SHF">#REF!</definedName>
    <definedName name="shower">#REF!</definedName>
    <definedName name="showermixer">#REF!</definedName>
    <definedName name="showerspray">#REF!</definedName>
    <definedName name="shrs">#REF!</definedName>
    <definedName name="sht">#REF!</definedName>
    <definedName name="sht3p">#REF!</definedName>
    <definedName name="shwrmixTx405SB" localSheetId="9">#REF!</definedName>
    <definedName name="shwrmixTx405SB" localSheetId="12">#REF!</definedName>
    <definedName name="shwrmixTx405SB" localSheetId="13">#REF!</definedName>
    <definedName name="shwrmixTx405SB">#REF!</definedName>
    <definedName name="SI">#REF!</definedName>
    <definedName name="SIAR">#REF!</definedName>
    <definedName name="sifon">#REF!</definedName>
    <definedName name="sifon_1">#REF!</definedName>
    <definedName name="SIGNATURE" localSheetId="9">#REF!</definedName>
    <definedName name="SIGNATURE" localSheetId="12">#REF!</definedName>
    <definedName name="SIGNATURE" localSheetId="13">#REF!</definedName>
    <definedName name="SIGNATURE">#REF!</definedName>
    <definedName name="SIKAT">#REF!</definedName>
    <definedName name="sikp">#REF!</definedName>
    <definedName name="siku40">#REF!</definedName>
    <definedName name="siku40_1">#REF!</definedName>
    <definedName name="siku6b">#REF!</definedName>
    <definedName name="siku6k">#REF!</definedName>
    <definedName name="siku6k_1">#REF!</definedName>
    <definedName name="silinder" localSheetId="9">#REF!</definedName>
    <definedName name="silinder" localSheetId="12">#REF!</definedName>
    <definedName name="silinder" localSheetId="13">#REF!</definedName>
    <definedName name="silinder">#REF!</definedName>
    <definedName name="silinder350" localSheetId="9">#REF!</definedName>
    <definedName name="silinder350" localSheetId="12">#REF!</definedName>
    <definedName name="silinder350" localSheetId="13">#REF!</definedName>
    <definedName name="silinder350">#REF!</definedName>
    <definedName name="siliner" localSheetId="9">#REF!</definedName>
    <definedName name="siliner" localSheetId="12">#REF!</definedName>
    <definedName name="siliner" localSheetId="13">#REF!</definedName>
    <definedName name="siliner">#REF!</definedName>
    <definedName name="Sim" localSheetId="9">#REF!</definedName>
    <definedName name="Sim" localSheetId="12">#REF!</definedName>
    <definedName name="Sim" localSheetId="13">#REF!</definedName>
    <definedName name="Sim">#REF!</definedName>
    <definedName name="SIMETRI">#REF!</definedName>
    <definedName name="simpang" localSheetId="9">#REF!</definedName>
    <definedName name="simpang" localSheetId="12">#REF!</definedName>
    <definedName name="simpang" localSheetId="13">#REF!</definedName>
    <definedName name="simpang">#REF!</definedName>
    <definedName name="simpsmea">#REF!</definedName>
    <definedName name="Sin" localSheetId="9">#REF!</definedName>
    <definedName name="Sin" localSheetId="12">#REF!</definedName>
    <definedName name="Sin" localSheetId="13">#REF!</definedName>
    <definedName name="Sin">#REF!</definedName>
    <definedName name="sinfchannelamp">#REF!</definedName>
    <definedName name="Sing">#REF!</definedName>
    <definedName name="single" localSheetId="9">#REF!</definedName>
    <definedName name="single" localSheetId="12">#REF!</definedName>
    <definedName name="single" localSheetId="13">#REF!</definedName>
    <definedName name="single">#REF!</definedName>
    <definedName name="sinkmixer">#REF!</definedName>
    <definedName name="sinksildeck" localSheetId="9">#REF!</definedName>
    <definedName name="sinksildeck" localSheetId="12">#REF!</definedName>
    <definedName name="sinksildeck" localSheetId="13">#REF!</definedName>
    <definedName name="sinksildeck">#REF!</definedName>
    <definedName name="sinkstrainer">#REF!</definedName>
    <definedName name="siphon" localSheetId="9">#REF!</definedName>
    <definedName name="siphon" localSheetId="12">#REF!</definedName>
    <definedName name="siphon" localSheetId="13">#REF!</definedName>
    <definedName name="siphon">#REF!</definedName>
    <definedName name="SIPIL" localSheetId="9">#REF!</definedName>
    <definedName name="SIPIL" localSheetId="12">#REF!</definedName>
    <definedName name="SIPIL" localSheetId="13">#REF!</definedName>
    <definedName name="SIPIL">#REF!</definedName>
    <definedName name="SIPIL_6" localSheetId="9">#REF!</definedName>
    <definedName name="SIPIL_6" localSheetId="12">#REF!</definedName>
    <definedName name="SIPIL_6" localSheetId="13">#REF!</definedName>
    <definedName name="SIPIL_6">#REF!</definedName>
    <definedName name="SIPIL_8" localSheetId="9">#REF!</definedName>
    <definedName name="SIPIL_8" localSheetId="12">#REF!</definedName>
    <definedName name="SIPIL_8" localSheetId="13">#REF!</definedName>
    <definedName name="SIPIL_8">#REF!</definedName>
    <definedName name="SIPIL_8_6" localSheetId="9">#REF!</definedName>
    <definedName name="SIPIL_8_6" localSheetId="12">#REF!</definedName>
    <definedName name="SIPIL_8_6" localSheetId="13">#REF!</definedName>
    <definedName name="SIPIL_8_6">#REF!</definedName>
    <definedName name="sirap">#REF!</definedName>
    <definedName name="sirbatu" localSheetId="9">#REF!</definedName>
    <definedName name="sirbatu" localSheetId="12">#REF!</definedName>
    <definedName name="sirbatu" localSheetId="13">#REF!</definedName>
    <definedName name="sirbatu">#REF!</definedName>
    <definedName name="siring" localSheetId="9">#REF!</definedName>
    <definedName name="siring" localSheetId="12">#REF!</definedName>
    <definedName name="siring" localSheetId="13">#REF!</definedName>
    <definedName name="siring">#REF!</definedName>
    <definedName name="Sirkuit" localSheetId="9">#REF!</definedName>
    <definedName name="Sirkuit" localSheetId="12">#REF!</definedName>
    <definedName name="Sirkuit" localSheetId="13">#REF!</definedName>
    <definedName name="Sirkuit">#REF!</definedName>
    <definedName name="Sirlak" localSheetId="9">#REF!</definedName>
    <definedName name="Sirlak" localSheetId="12">#REF!</definedName>
    <definedName name="Sirlak" localSheetId="13">#REF!</definedName>
    <definedName name="Sirlak">#REF!</definedName>
    <definedName name="Sirlk">#REF!</definedName>
    <definedName name="sirsang">#REF!</definedName>
    <definedName name="SIRT">#REF!</definedName>
    <definedName name="sirton">#REF!</definedName>
    <definedName name="SIRTU">#REF!</definedName>
    <definedName name="sirtu_6">#REF!</definedName>
    <definedName name="sirtu2">#REF!</definedName>
    <definedName name="sirug">#REF!</definedName>
    <definedName name="sirurug" localSheetId="9">#REF!</definedName>
    <definedName name="sirurug" localSheetId="12">#REF!</definedName>
    <definedName name="sirurug" localSheetId="13">#REF!</definedName>
    <definedName name="sirurug">#REF!</definedName>
    <definedName name="SISA">#REF!</definedName>
    <definedName name="SITA">#REF!</definedName>
    <definedName name="SITE" localSheetId="9">#REF!</definedName>
    <definedName name="SITE" localSheetId="12">#REF!</definedName>
    <definedName name="SITE" localSheetId="13">#REF!</definedName>
    <definedName name="SITE">#REF!</definedName>
    <definedName name="SITI">#REF!</definedName>
    <definedName name="SJGH">#REF!</definedName>
    <definedName name="SK" localSheetId="9">#REF!</definedName>
    <definedName name="SK" localSheetId="12">#REF!</definedName>
    <definedName name="SK" localSheetId="14">#REF!</definedName>
    <definedName name="SK" localSheetId="11">#REF!</definedName>
    <definedName name="SK" localSheetId="10">#REF!</definedName>
    <definedName name="SK" localSheetId="7">#REF!</definedName>
    <definedName name="SK" localSheetId="8">#REF!</definedName>
    <definedName name="SK" localSheetId="13">#REF!</definedName>
    <definedName name="SK">#REF!</definedName>
    <definedName name="SK_6" localSheetId="9">#REF!</definedName>
    <definedName name="SK_6" localSheetId="12">#REF!</definedName>
    <definedName name="SK_6" localSheetId="13">#REF!</definedName>
    <definedName name="SK_6">#REF!</definedName>
    <definedName name="SK22A" localSheetId="9">#REF!</definedName>
    <definedName name="SK22A" localSheetId="12">#REF!</definedName>
    <definedName name="SK22A" localSheetId="13">#REF!</definedName>
    <definedName name="SK22A">#REF!</definedName>
    <definedName name="skb">#REF!</definedName>
    <definedName name="SKERA">#REF!</definedName>
    <definedName name="sket">#REF!</definedName>
    <definedName name="SKETSA">#REF!</definedName>
    <definedName name="skgb">#REF!</definedName>
    <definedName name="skh" localSheetId="9">#REF!</definedName>
    <definedName name="skh" localSheetId="12">#REF!</definedName>
    <definedName name="skh" localSheetId="13">#REF!</definedName>
    <definedName name="skh">#REF!</definedName>
    <definedName name="skhd" localSheetId="9">#REF!</definedName>
    <definedName name="skhd" localSheetId="12">#REF!</definedName>
    <definedName name="skhd" localSheetId="13">#REF!</definedName>
    <definedName name="skhd">#REF!</definedName>
    <definedName name="skhds" localSheetId="9">#REF!</definedName>
    <definedName name="skhds" localSheetId="12">#REF!</definedName>
    <definedName name="skhds" localSheetId="13">#REF!</definedName>
    <definedName name="skhds">#REF!</definedName>
    <definedName name="skk" localSheetId="9">#REF!</definedName>
    <definedName name="skk" localSheetId="12">#REF!</definedName>
    <definedName name="skk" localSheetId="13">#REF!</definedName>
    <definedName name="skk">#REF!</definedName>
    <definedName name="skl" localSheetId="9">#REF!</definedName>
    <definedName name="skl" localSheetId="12">#REF!</definedName>
    <definedName name="skl" localSheetId="13">#REF!</definedName>
    <definedName name="skl">#REF!</definedName>
    <definedName name="sklrgnd" localSheetId="9">#REF!</definedName>
    <definedName name="sklrgnd" localSheetId="12">#REF!</definedName>
    <definedName name="sklrgnd" localSheetId="13">#REF!</definedName>
    <definedName name="sklrgnd">#REF!</definedName>
    <definedName name="sklrtgl" localSheetId="9">#REF!</definedName>
    <definedName name="sklrtgl" localSheetId="12">#REF!</definedName>
    <definedName name="sklrtgl" localSheetId="13">#REF!</definedName>
    <definedName name="sklrtgl">#REF!</definedName>
    <definedName name="skp">#REF!</definedName>
    <definedName name="skpb">#REF!</definedName>
    <definedName name="sks">#REF!</definedName>
    <definedName name="SKTESA">#REF!</definedName>
    <definedName name="skup">#REF!</definedName>
    <definedName name="SKW322B" localSheetId="9">#REF!</definedName>
    <definedName name="SKW322B" localSheetId="12">#REF!</definedName>
    <definedName name="SKW322B" localSheetId="13">#REF!</definedName>
    <definedName name="SKW322B">#REF!</definedName>
    <definedName name="sky" localSheetId="9">#REF!</definedName>
    <definedName name="sky" localSheetId="12">#REF!</definedName>
    <definedName name="sky" localSheetId="13">#REF!</definedName>
    <definedName name="sky">#REF!</definedName>
    <definedName name="SL">#REF!</definedName>
    <definedName name="SL_CRD" localSheetId="9">#REF!</definedName>
    <definedName name="SL_CRD" localSheetId="12">#REF!</definedName>
    <definedName name="SL_CRD" localSheetId="13">#REF!</definedName>
    <definedName name="SL_CRD">#REF!</definedName>
    <definedName name="SL_CRS" localSheetId="9">#REF!</definedName>
    <definedName name="SL_CRS" localSheetId="12">#REF!</definedName>
    <definedName name="SL_CRS" localSheetId="13">#REF!</definedName>
    <definedName name="SL_CRS">#REF!</definedName>
    <definedName name="SL_CS" localSheetId="9">#REF!</definedName>
    <definedName name="SL_CS" localSheetId="12">#REF!</definedName>
    <definedName name="SL_CS" localSheetId="13">#REF!</definedName>
    <definedName name="SL_CS">#REF!</definedName>
    <definedName name="SL_DD" localSheetId="9">#REF!</definedName>
    <definedName name="SL_DD" localSheetId="12">#REF!</definedName>
    <definedName name="SL_DD" localSheetId="13">#REF!</definedName>
    <definedName name="SL_DD">#REF!</definedName>
    <definedName name="slabfw" localSheetId="9">#REF!</definedName>
    <definedName name="slabfw" localSheetId="12">#REF!</definedName>
    <definedName name="slabfw" localSheetId="13">#REF!</definedName>
    <definedName name="slabfw">#REF!</definedName>
    <definedName name="slabfw_6" localSheetId="9">#REF!</definedName>
    <definedName name="slabfw_6" localSheetId="12">#REF!</definedName>
    <definedName name="slabfw_6" localSheetId="13">#REF!</definedName>
    <definedName name="slabfw_6">#REF!</definedName>
    <definedName name="slang">#REF!</definedName>
    <definedName name="slang_1">#REF!</definedName>
    <definedName name="slank" localSheetId="9">#REF!</definedName>
    <definedName name="slank" localSheetId="12">#REF!</definedName>
    <definedName name="slank" localSheetId="13">#REF!</definedName>
    <definedName name="slank">#REF!</definedName>
    <definedName name="Slate">#REF!</definedName>
    <definedName name="SLEE" localSheetId="9">#REF!</definedName>
    <definedName name="SLEE" localSheetId="12">#REF!</definedName>
    <definedName name="SLEE" localSheetId="13">#REF!</definedName>
    <definedName name="SLEE">#REF!</definedName>
    <definedName name="sleeper">#REF!</definedName>
    <definedName name="slfrlv565" localSheetId="9">#REF!</definedName>
    <definedName name="slfrlv565" localSheetId="12">#REF!</definedName>
    <definedName name="slfrlv565" localSheetId="13">#REF!</definedName>
    <definedName name="slfrlv565">#REF!</definedName>
    <definedName name="SLH" localSheetId="9">#REF!</definedName>
    <definedName name="SLH" localSheetId="12">#REF!</definedName>
    <definedName name="SLH" localSheetId="14">#REF!</definedName>
    <definedName name="SLH" localSheetId="11">#REF!</definedName>
    <definedName name="SLH" localSheetId="10">#REF!</definedName>
    <definedName name="SLH" localSheetId="7">#REF!</definedName>
    <definedName name="SLH" localSheetId="8">#REF!</definedName>
    <definedName name="SLH" localSheetId="13">#REF!</definedName>
    <definedName name="SLH">#REF!</definedName>
    <definedName name="Sli_18">#REF!</definedName>
    <definedName name="sloof">#REF!</definedName>
    <definedName name="sloof1520">#REF!</definedName>
    <definedName name="sloof175" localSheetId="9">#REF!</definedName>
    <definedName name="sloof175" localSheetId="12">#REF!</definedName>
    <definedName name="sloof175" localSheetId="13">#REF!</definedName>
    <definedName name="sloof175">#REF!</definedName>
    <definedName name="slot">#REF!</definedName>
    <definedName name="sm" localSheetId="9">#REF!</definedName>
    <definedName name="sm" localSheetId="12">#REF!</definedName>
    <definedName name="sm" localSheetId="13">#REF!</definedName>
    <definedName name="sm">#REF!</definedName>
    <definedName name="Smc" localSheetId="9">#REF!</definedName>
    <definedName name="Smc" localSheetId="12">#REF!</definedName>
    <definedName name="Smc" localSheetId="13">#REF!</definedName>
    <definedName name="Smc">#REF!</definedName>
    <definedName name="Smd" localSheetId="9">#REF!</definedName>
    <definedName name="Smd" localSheetId="12">#REF!</definedName>
    <definedName name="Smd" localSheetId="13">#REF!</definedName>
    <definedName name="Smd">#REF!</definedName>
    <definedName name="SMOF" localSheetId="9">#REF!</definedName>
    <definedName name="SMOF" localSheetId="12">#REF!</definedName>
    <definedName name="SMOF" localSheetId="13">#REF!</definedName>
    <definedName name="SMOF">#REF!</definedName>
    <definedName name="Smoke_detec">#REF!</definedName>
    <definedName name="SMOL" localSheetId="9">#REF!</definedName>
    <definedName name="SMOL" localSheetId="12">#REF!</definedName>
    <definedName name="SMOL" localSheetId="13">#REF!</definedName>
    <definedName name="SMOL">#REF!</definedName>
    <definedName name="smt">#REF!</definedName>
    <definedName name="smtp">#REF!</definedName>
    <definedName name="sn">#REF!</definedName>
    <definedName name="snack">#REF!</definedName>
    <definedName name="SNC">#REF!</definedName>
    <definedName name="SNI" localSheetId="9">#REF!</definedName>
    <definedName name="SNI" localSheetId="12">#REF!</definedName>
    <definedName name="SNI" localSheetId="13">#REF!</definedName>
    <definedName name="SNI">#REF!</definedName>
    <definedName name="snipgr">#REF!</definedName>
    <definedName name="snvt">#REF!</definedName>
    <definedName name="SO" localSheetId="9">#REF!</definedName>
    <definedName name="SO" localSheetId="12">#REF!</definedName>
    <definedName name="SO" localSheetId="14">#REF!</definedName>
    <definedName name="SO" localSheetId="11">#REF!</definedName>
    <definedName name="SO" localSheetId="10">#REF!</definedName>
    <definedName name="SO" localSheetId="7">#REF!</definedName>
    <definedName name="SO" localSheetId="8">#REF!</definedName>
    <definedName name="SO" localSheetId="13">#REF!</definedName>
    <definedName name="SO">#REF!</definedName>
    <definedName name="SO_6" localSheetId="9">#REF!</definedName>
    <definedName name="SO_6" localSheetId="12">#REF!</definedName>
    <definedName name="SO_6" localSheetId="13">#REF!</definedName>
    <definedName name="SO_6">#REF!</definedName>
    <definedName name="soap">#REF!</definedName>
    <definedName name="soapholder" localSheetId="9">#REF!</definedName>
    <definedName name="soapholder" localSheetId="12">#REF!</definedName>
    <definedName name="soapholder" localSheetId="13">#REF!</definedName>
    <definedName name="soapholder">#REF!</definedName>
    <definedName name="SOARE_PARTS" localSheetId="9">#REF!</definedName>
    <definedName name="SOARE_PARTS" localSheetId="12">#REF!</definedName>
    <definedName name="SOARE_PARTS" localSheetId="13">#REF!</definedName>
    <definedName name="SOARE_PARTS">#REF!</definedName>
    <definedName name="soc3p" localSheetId="9">#REF!</definedName>
    <definedName name="soc3p" localSheetId="12">#REF!</definedName>
    <definedName name="soc3p" localSheetId="13">#REF!</definedName>
    <definedName name="soc3p">#REF!</definedName>
    <definedName name="Socket_gip_ø_1_2" localSheetId="9">#REF!</definedName>
    <definedName name="Socket_gip_ø_1_2" localSheetId="12">#REF!</definedName>
    <definedName name="Socket_gip_ø_1_2" localSheetId="13">#REF!</definedName>
    <definedName name="Socket_gip_ø_1_2">#REF!</definedName>
    <definedName name="Socket_gip_ø_3_4" localSheetId="9">#REF!</definedName>
    <definedName name="Socket_gip_ø_3_4" localSheetId="12">#REF!</definedName>
    <definedName name="Socket_gip_ø_3_4" localSheetId="13">#REF!</definedName>
    <definedName name="Socket_gip_ø_3_4">#REF!</definedName>
    <definedName name="Socket_pvc_ø_2__maspion_D" localSheetId="9">#REF!</definedName>
    <definedName name="Socket_pvc_ø_2__maspion_D" localSheetId="12">#REF!</definedName>
    <definedName name="Socket_pvc_ø_2__maspion_D" localSheetId="13">#REF!</definedName>
    <definedName name="Socket_pvc_ø_2__maspion_D">#REF!</definedName>
    <definedName name="Socket_pvc_ø_4__maspion_D" localSheetId="9">#REF!</definedName>
    <definedName name="Socket_pvc_ø_4__maspion_D" localSheetId="12">#REF!</definedName>
    <definedName name="Socket_pvc_ø_4__maspion_D" localSheetId="13">#REF!</definedName>
    <definedName name="Socket_pvc_ø_4__maspion_D">#REF!</definedName>
    <definedName name="socketgi25" localSheetId="9">#REF!</definedName>
    <definedName name="socketgi25" localSheetId="12">#REF!</definedName>
    <definedName name="socketgi25" localSheetId="13">#REF!</definedName>
    <definedName name="socketgi25">#REF!</definedName>
    <definedName name="socketgip25">#REF!</definedName>
    <definedName name="SOCKGIP100" localSheetId="9">#REF!</definedName>
    <definedName name="SOCKGIP100" localSheetId="12">#REF!</definedName>
    <definedName name="SOCKGIP100" localSheetId="13">#REF!</definedName>
    <definedName name="SOCKGIP100">#REF!</definedName>
    <definedName name="SOCKGIP125" localSheetId="9">#REF!</definedName>
    <definedName name="SOCKGIP125" localSheetId="12">#REF!</definedName>
    <definedName name="SOCKGIP125" localSheetId="13">#REF!</definedName>
    <definedName name="SOCKGIP125">#REF!</definedName>
    <definedName name="SOCKGIP15" localSheetId="9">#REF!</definedName>
    <definedName name="SOCKGIP15" localSheetId="12">#REF!</definedName>
    <definedName name="SOCKGIP15" localSheetId="13">#REF!</definedName>
    <definedName name="SOCKGIP15">#REF!</definedName>
    <definedName name="SOCKGIP150" localSheetId="9">#REF!</definedName>
    <definedName name="SOCKGIP150" localSheetId="12">#REF!</definedName>
    <definedName name="SOCKGIP150" localSheetId="13">#REF!</definedName>
    <definedName name="SOCKGIP150">#REF!</definedName>
    <definedName name="SOCKGIP20" localSheetId="9">#REF!</definedName>
    <definedName name="SOCKGIP20" localSheetId="12">#REF!</definedName>
    <definedName name="SOCKGIP20" localSheetId="13">#REF!</definedName>
    <definedName name="SOCKGIP20">#REF!</definedName>
    <definedName name="SOCKGIP200" localSheetId="9">#REF!</definedName>
    <definedName name="SOCKGIP200" localSheetId="12">#REF!</definedName>
    <definedName name="SOCKGIP200" localSheetId="13">#REF!</definedName>
    <definedName name="SOCKGIP200">#REF!</definedName>
    <definedName name="SOCKGIP250" localSheetId="9">#REF!</definedName>
    <definedName name="SOCKGIP250" localSheetId="12">#REF!</definedName>
    <definedName name="SOCKGIP250" localSheetId="13">#REF!</definedName>
    <definedName name="SOCKGIP250">#REF!</definedName>
    <definedName name="SOCKGIP300" localSheetId="9">#REF!</definedName>
    <definedName name="SOCKGIP300" localSheetId="12">#REF!</definedName>
    <definedName name="SOCKGIP300" localSheetId="13">#REF!</definedName>
    <definedName name="SOCKGIP300">#REF!</definedName>
    <definedName name="SOCKGIP32" localSheetId="9">#REF!</definedName>
    <definedName name="SOCKGIP32" localSheetId="12">#REF!</definedName>
    <definedName name="SOCKGIP32" localSheetId="13">#REF!</definedName>
    <definedName name="SOCKGIP32">#REF!</definedName>
    <definedName name="SOCKGIP40" localSheetId="9">#REF!</definedName>
    <definedName name="SOCKGIP40" localSheetId="12">#REF!</definedName>
    <definedName name="SOCKGIP40" localSheetId="13">#REF!</definedName>
    <definedName name="SOCKGIP40">#REF!</definedName>
    <definedName name="SOCKGIP50" localSheetId="9">#REF!</definedName>
    <definedName name="SOCKGIP50" localSheetId="12">#REF!</definedName>
    <definedName name="SOCKGIP50" localSheetId="13">#REF!</definedName>
    <definedName name="SOCKGIP50">#REF!</definedName>
    <definedName name="SOCKGIP65" localSheetId="9">#REF!</definedName>
    <definedName name="SOCKGIP65" localSheetId="12">#REF!</definedName>
    <definedName name="SOCKGIP65" localSheetId="13">#REF!</definedName>
    <definedName name="SOCKGIP65">#REF!</definedName>
    <definedName name="SOCKGIP80" localSheetId="9">#REF!</definedName>
    <definedName name="SOCKGIP80" localSheetId="12">#REF!</definedName>
    <definedName name="SOCKGIP80" localSheetId="13">#REF!</definedName>
    <definedName name="SOCKGIP80">#REF!</definedName>
    <definedName name="SOCLAFV10K100" localSheetId="9">#REF!</definedName>
    <definedName name="SOCLAFV10K100" localSheetId="12">#REF!</definedName>
    <definedName name="SOCLAFV10K100" localSheetId="13">#REF!</definedName>
    <definedName name="SOCLAFV10K100">#REF!</definedName>
    <definedName name="SOCLAFV10K125" localSheetId="9">#REF!</definedName>
    <definedName name="SOCLAFV10K125" localSheetId="12">#REF!</definedName>
    <definedName name="SOCLAFV10K125" localSheetId="13">#REF!</definedName>
    <definedName name="SOCLAFV10K125">#REF!</definedName>
    <definedName name="SOCLAFV10K150" localSheetId="9">#REF!</definedName>
    <definedName name="SOCLAFV10K150" localSheetId="12">#REF!</definedName>
    <definedName name="SOCLAFV10K150" localSheetId="13">#REF!</definedName>
    <definedName name="SOCLAFV10K150">#REF!</definedName>
    <definedName name="SOCLAFV10K200" localSheetId="9">#REF!</definedName>
    <definedName name="SOCLAFV10K200" localSheetId="12">#REF!</definedName>
    <definedName name="SOCLAFV10K200" localSheetId="13">#REF!</definedName>
    <definedName name="SOCLAFV10K200">#REF!</definedName>
    <definedName name="SOCLAFV10K250" localSheetId="9">#REF!</definedName>
    <definedName name="SOCLAFV10K250" localSheetId="12">#REF!</definedName>
    <definedName name="SOCLAFV10K250" localSheetId="13">#REF!</definedName>
    <definedName name="SOCLAFV10K250">#REF!</definedName>
    <definedName name="SOCLAFV10K300" localSheetId="9">#REF!</definedName>
    <definedName name="SOCLAFV10K300" localSheetId="12">#REF!</definedName>
    <definedName name="SOCLAFV10K300" localSheetId="13">#REF!</definedName>
    <definedName name="SOCLAFV10K300">#REF!</definedName>
    <definedName name="SOCLAFV10K40" localSheetId="9">#REF!</definedName>
    <definedName name="SOCLAFV10K40" localSheetId="12">#REF!</definedName>
    <definedName name="SOCLAFV10K40" localSheetId="13">#REF!</definedName>
    <definedName name="SOCLAFV10K40">#REF!</definedName>
    <definedName name="SOCLAFV10K50" localSheetId="9">#REF!</definedName>
    <definedName name="SOCLAFV10K50" localSheetId="12">#REF!</definedName>
    <definedName name="SOCLAFV10K50" localSheetId="13">#REF!</definedName>
    <definedName name="SOCLAFV10K50">#REF!</definedName>
    <definedName name="SOCLAFV10K65" localSheetId="9">#REF!</definedName>
    <definedName name="SOCLAFV10K65" localSheetId="12">#REF!</definedName>
    <definedName name="SOCLAFV10K65" localSheetId="13">#REF!</definedName>
    <definedName name="SOCLAFV10K65">#REF!</definedName>
    <definedName name="SOCLAFV10K80" localSheetId="9">#REF!</definedName>
    <definedName name="SOCLAFV10K80" localSheetId="12">#REF!</definedName>
    <definedName name="SOCLAFV10K80" localSheetId="13">#REF!</definedName>
    <definedName name="SOCLAFV10K80">#REF!</definedName>
    <definedName name="SODAT" localSheetId="9">#REF!</definedName>
    <definedName name="SODAT" localSheetId="12">#REF!</definedName>
    <definedName name="SODAT" localSheetId="13">#REF!</definedName>
    <definedName name="SODAT">#REF!</definedName>
    <definedName name="sodding" localSheetId="9">#REF!</definedName>
    <definedName name="sodding" localSheetId="12">#REF!</definedName>
    <definedName name="sodding" localSheetId="13">#REF!</definedName>
    <definedName name="sodding">#REF!</definedName>
    <definedName name="SOH" localSheetId="9">#REF!</definedName>
    <definedName name="SOH" localSheetId="12">#REF!</definedName>
    <definedName name="SOH" localSheetId="13">#REF!</definedName>
    <definedName name="SOH">#REF!</definedName>
    <definedName name="soil" localSheetId="9">#REF!</definedName>
    <definedName name="soil" localSheetId="12">#REF!</definedName>
    <definedName name="soil" localSheetId="13">#REF!</definedName>
    <definedName name="soil">#REF!</definedName>
    <definedName name="soilstab" localSheetId="9">#REF!</definedName>
    <definedName name="soilstab" localSheetId="12">#REF!</definedName>
    <definedName name="soilstab" localSheetId="13">#REF!</definedName>
    <definedName name="soilstab">#REF!</definedName>
    <definedName name="soilstackpvc" localSheetId="9">#REF!</definedName>
    <definedName name="soilstackpvc" localSheetId="12">#REF!</definedName>
    <definedName name="soilstackpvc" localSheetId="13">#REF!</definedName>
    <definedName name="soilstackpvc">#REF!</definedName>
    <definedName name="soket_25">#REF!</definedName>
    <definedName name="soket_34">#REF!</definedName>
    <definedName name="soket_50">#REF!</definedName>
    <definedName name="soket_75">#REF!</definedName>
    <definedName name="soket_gi_100mm">#REF!</definedName>
    <definedName name="SOKET_GI_20MM">#REF!</definedName>
    <definedName name="soket_gi_25mm">#REF!</definedName>
    <definedName name="soket_gi_40mm">#REF!</definedName>
    <definedName name="soket_gi_50mm">#REF!</definedName>
    <definedName name="soket_gi_75mm">#REF!</definedName>
    <definedName name="sol">#REF!</definedName>
    <definedName name="solar">HSD!$K$556</definedName>
    <definedName name="SOLAT">#REF!</definedName>
    <definedName name="sollar">#REF!</definedName>
    <definedName name="Solo">#REF!</definedName>
    <definedName name="Solo_6">#REF!</definedName>
    <definedName name="sopir">#REF!</definedName>
    <definedName name="Sopr" localSheetId="9">#REF!</definedName>
    <definedName name="Sopr" localSheetId="12">#REF!</definedName>
    <definedName name="Sopr" localSheetId="13">#REF!</definedName>
    <definedName name="Sopr">#REF!</definedName>
    <definedName name="sort" localSheetId="9" hidden="1">#REF!</definedName>
    <definedName name="sort" localSheetId="12" hidden="1">#REF!</definedName>
    <definedName name="sort" localSheetId="13" hidden="1">#REF!</definedName>
    <definedName name="sort" localSheetId="15" hidden="1">#REF!</definedName>
    <definedName name="sort" hidden="1">#REF!</definedName>
    <definedName name="sosot" localSheetId="9">#REF!</definedName>
    <definedName name="sosot" localSheetId="12">#REF!</definedName>
    <definedName name="sosot" localSheetId="13">#REF!</definedName>
    <definedName name="sosot">#REF!</definedName>
    <definedName name="SOTEL" localSheetId="9">#REF!</definedName>
    <definedName name="SOTEL" localSheetId="12">#REF!</definedName>
    <definedName name="SOTEL" localSheetId="13">#REF!</definedName>
    <definedName name="SOTEL">#REF!</definedName>
    <definedName name="SOTV1G" localSheetId="9">#REF!</definedName>
    <definedName name="SOTV1G" localSheetId="12">#REF!</definedName>
    <definedName name="SOTV1G" localSheetId="13">#REF!</definedName>
    <definedName name="SOTV1G">#REF!</definedName>
    <definedName name="SOTV2G" localSheetId="9">#REF!</definedName>
    <definedName name="SOTV2G" localSheetId="12">#REF!</definedName>
    <definedName name="SOTV2G" localSheetId="13">#REF!</definedName>
    <definedName name="SOTV2G">#REF!</definedName>
    <definedName name="Sound" localSheetId="9">#REF!</definedName>
    <definedName name="Sound" localSheetId="12">#REF!</definedName>
    <definedName name="Sound" localSheetId="13">#REF!</definedName>
    <definedName name="Sound">#REF!</definedName>
    <definedName name="Sound_car" localSheetId="9">#REF!</definedName>
    <definedName name="Sound_car" localSheetId="12">#REF!</definedName>
    <definedName name="Sound_car" localSheetId="13">#REF!</definedName>
    <definedName name="Sound_car">#REF!</definedName>
    <definedName name="Sound_utama" localSheetId="9">#REF!</definedName>
    <definedName name="Sound_utama" localSheetId="12">#REF!</definedName>
    <definedName name="Sound_utama" localSheetId="13">#REF!</definedName>
    <definedName name="Sound_utama">#REF!</definedName>
    <definedName name="sp" localSheetId="9">#REF!</definedName>
    <definedName name="sp" localSheetId="12">#REF!</definedName>
    <definedName name="sp" localSheetId="13">#REF!</definedName>
    <definedName name="sp">#REF!</definedName>
    <definedName name="Sp.36" localSheetId="9">#REF!</definedName>
    <definedName name="Sp.36" localSheetId="12">#REF!</definedName>
    <definedName name="Sp.36" localSheetId="13">#REF!</definedName>
    <definedName name="Sp.36">#REF!</definedName>
    <definedName name="Sp.37" localSheetId="9">#REF!</definedName>
    <definedName name="Sp.37" localSheetId="12">#REF!</definedName>
    <definedName name="Sp.37" localSheetId="13">#REF!</definedName>
    <definedName name="Sp.37">#REF!</definedName>
    <definedName name="Sp.38" localSheetId="9">#REF!</definedName>
    <definedName name="Sp.38" localSheetId="12">#REF!</definedName>
    <definedName name="Sp.38" localSheetId="13">#REF!</definedName>
    <definedName name="Sp.38">#REF!</definedName>
    <definedName name="Sp.39" localSheetId="9">#REF!</definedName>
    <definedName name="Sp.39" localSheetId="12">#REF!</definedName>
    <definedName name="Sp.39" localSheetId="13">#REF!</definedName>
    <definedName name="Sp.39">#REF!</definedName>
    <definedName name="Sp.39a" localSheetId="9">#REF!</definedName>
    <definedName name="Sp.39a" localSheetId="12">#REF!</definedName>
    <definedName name="Sp.39a" localSheetId="13">#REF!</definedName>
    <definedName name="Sp.39a">#REF!</definedName>
    <definedName name="Sp.39b" localSheetId="9">#REF!</definedName>
    <definedName name="Sp.39b" localSheetId="12">#REF!</definedName>
    <definedName name="Sp.39b" localSheetId="13">#REF!</definedName>
    <definedName name="Sp.39b">#REF!</definedName>
    <definedName name="Sp.41" localSheetId="9">#REF!</definedName>
    <definedName name="Sp.41" localSheetId="12">#REF!</definedName>
    <definedName name="Sp.41" localSheetId="13">#REF!</definedName>
    <definedName name="Sp.41">#REF!</definedName>
    <definedName name="Sp.42" localSheetId="9">#REF!</definedName>
    <definedName name="Sp.42" localSheetId="12">#REF!</definedName>
    <definedName name="Sp.42" localSheetId="13">#REF!</definedName>
    <definedName name="Sp.42">#REF!</definedName>
    <definedName name="Sp.43" localSheetId="9">#REF!</definedName>
    <definedName name="Sp.43" localSheetId="12">#REF!</definedName>
    <definedName name="Sp.43" localSheetId="13">#REF!</definedName>
    <definedName name="Sp.43">#REF!</definedName>
    <definedName name="Sp.III.16.a">#REF!</definedName>
    <definedName name="Sp.III.16.b">#REF!</definedName>
    <definedName name="Sp.IIIa">#REF!</definedName>
    <definedName name="Sp.IIIb">#REF!</definedName>
    <definedName name="Sp.IIIc">#REF!</definedName>
    <definedName name="Sp.IIId">#REF!</definedName>
    <definedName name="Sp.IX">#REF!</definedName>
    <definedName name="Sp.IX.a">#REF!</definedName>
    <definedName name="Sp.IX.c">#REF!</definedName>
    <definedName name="Sp.LPP" localSheetId="9">#REF!</definedName>
    <definedName name="Sp.LPP" localSheetId="12">#REF!</definedName>
    <definedName name="Sp.LPP" localSheetId="13">#REF!</definedName>
    <definedName name="Sp.LPP">#REF!</definedName>
    <definedName name="Sp.vb2" localSheetId="9">#REF!</definedName>
    <definedName name="Sp.vb2" localSheetId="12">#REF!</definedName>
    <definedName name="Sp.vb2" localSheetId="13">#REF!</definedName>
    <definedName name="Sp.vb2">#REF!</definedName>
    <definedName name="Sp.vc">#REF!</definedName>
    <definedName name="Sp.vc1">#REF!</definedName>
    <definedName name="Sp.vc2">#REF!</definedName>
    <definedName name="Sp.vc3">#REF!</definedName>
    <definedName name="Sp.vc4">#REF!</definedName>
    <definedName name="Sp.vd">#REF!</definedName>
    <definedName name="Sp.vd.1">#REF!</definedName>
    <definedName name="Sp.vd.1a">#REF!</definedName>
    <definedName name="Sp.vd.1b">#REF!</definedName>
    <definedName name="Sp.vd.1c">#REF!</definedName>
    <definedName name="Sp.vd.1d">#REF!</definedName>
    <definedName name="Sp.vd.2">#REF!</definedName>
    <definedName name="Sp.vd11" localSheetId="9">#REF!</definedName>
    <definedName name="Sp.vd11" localSheetId="12">#REF!</definedName>
    <definedName name="Sp.vd11" localSheetId="13">#REF!</definedName>
    <definedName name="Sp.vd11">#REF!</definedName>
    <definedName name="Sp.vd12" localSheetId="9">#REF!</definedName>
    <definedName name="Sp.vd12" localSheetId="12">#REF!</definedName>
    <definedName name="Sp.vd12" localSheetId="13">#REF!</definedName>
    <definedName name="Sp.vd12">#REF!</definedName>
    <definedName name="Sp.vd13" localSheetId="9">#REF!</definedName>
    <definedName name="Sp.vd13" localSheetId="12">#REF!</definedName>
    <definedName name="Sp.vd13" localSheetId="13">#REF!</definedName>
    <definedName name="Sp.vd13">#REF!</definedName>
    <definedName name="Sp.vd14" localSheetId="9">#REF!</definedName>
    <definedName name="Sp.vd14" localSheetId="12">#REF!</definedName>
    <definedName name="Sp.vd14" localSheetId="13">#REF!</definedName>
    <definedName name="Sp.vd14">#REF!</definedName>
    <definedName name="Sp.vd15" localSheetId="9">#REF!</definedName>
    <definedName name="Sp.vd15" localSheetId="12">#REF!</definedName>
    <definedName name="Sp.vd15" localSheetId="13">#REF!</definedName>
    <definedName name="Sp.vd15">#REF!</definedName>
    <definedName name="Sp.vd2" localSheetId="9">#REF!</definedName>
    <definedName name="Sp.vd2" localSheetId="12">#REF!</definedName>
    <definedName name="Sp.vd2" localSheetId="13">#REF!</definedName>
    <definedName name="Sp.vd2">#REF!</definedName>
    <definedName name="Sp.vd3" localSheetId="9">#REF!</definedName>
    <definedName name="Sp.vd3" localSheetId="12">#REF!</definedName>
    <definedName name="Sp.vd3" localSheetId="13">#REF!</definedName>
    <definedName name="Sp.vd3">#REF!</definedName>
    <definedName name="Sp.vd4" localSheetId="9">#REF!</definedName>
    <definedName name="Sp.vd4" localSheetId="12">#REF!</definedName>
    <definedName name="Sp.vd4" localSheetId="13">#REF!</definedName>
    <definedName name="Sp.vd4">#REF!</definedName>
    <definedName name="Sp.vd5" localSheetId="9">#REF!</definedName>
    <definedName name="Sp.vd5" localSheetId="12">#REF!</definedName>
    <definedName name="Sp.vd5" localSheetId="13">#REF!</definedName>
    <definedName name="Sp.vd5">#REF!</definedName>
    <definedName name="Sp.vd6" localSheetId="9">#REF!</definedName>
    <definedName name="Sp.vd6" localSheetId="12">#REF!</definedName>
    <definedName name="Sp.vd6" localSheetId="13">#REF!</definedName>
    <definedName name="Sp.vd6">#REF!</definedName>
    <definedName name="Sp.vd7" localSheetId="9">#REF!</definedName>
    <definedName name="Sp.vd7" localSheetId="12">#REF!</definedName>
    <definedName name="Sp.vd7" localSheetId="13">#REF!</definedName>
    <definedName name="Sp.vd7">#REF!</definedName>
    <definedName name="Sp.ve">#REF!</definedName>
    <definedName name="Sp.ve1" localSheetId="9">#REF!</definedName>
    <definedName name="Sp.ve1" localSheetId="12">#REF!</definedName>
    <definedName name="Sp.ve1" localSheetId="13">#REF!</definedName>
    <definedName name="Sp.ve1">#REF!</definedName>
    <definedName name="Sp.Ve2" localSheetId="9">#REF!</definedName>
    <definedName name="Sp.Ve2" localSheetId="12">#REF!</definedName>
    <definedName name="Sp.Ve2" localSheetId="13">#REF!</definedName>
    <definedName name="Sp.Ve2">#REF!</definedName>
    <definedName name="Sp.ve3" localSheetId="9">#REF!</definedName>
    <definedName name="Sp.ve3" localSheetId="12">#REF!</definedName>
    <definedName name="Sp.ve3" localSheetId="13">#REF!</definedName>
    <definedName name="Sp.ve3">#REF!</definedName>
    <definedName name="Sp.ve5" localSheetId="9">#REF!</definedName>
    <definedName name="Sp.ve5" localSheetId="12">#REF!</definedName>
    <definedName name="Sp.ve5" localSheetId="13">#REF!</definedName>
    <definedName name="Sp.ve5">#REF!</definedName>
    <definedName name="Sp.ve6" localSheetId="9">#REF!</definedName>
    <definedName name="Sp.ve6" localSheetId="12">#REF!</definedName>
    <definedName name="Sp.ve6" localSheetId="13">#REF!</definedName>
    <definedName name="Sp.ve6">#REF!</definedName>
    <definedName name="Sp.ve7" localSheetId="9">#REF!</definedName>
    <definedName name="Sp.ve7" localSheetId="12">#REF!</definedName>
    <definedName name="Sp.ve7" localSheetId="13">#REF!</definedName>
    <definedName name="Sp.ve7">#REF!</definedName>
    <definedName name="Sp.ve8" localSheetId="9">#REF!</definedName>
    <definedName name="Sp.ve8" localSheetId="12">#REF!</definedName>
    <definedName name="Sp.ve8" localSheetId="13">#REF!</definedName>
    <definedName name="Sp.ve8">#REF!</definedName>
    <definedName name="Sp.vf">#REF!</definedName>
    <definedName name="Sp.vf.1">#REF!</definedName>
    <definedName name="Sp.vf.2">#REF!</definedName>
    <definedName name="Sp.vf.3">#REF!</definedName>
    <definedName name="Sp.vf.4">#REF!</definedName>
    <definedName name="Sp.vf.5">#REF!</definedName>
    <definedName name="Sp.vf.6">#REF!</definedName>
    <definedName name="Sp.vf.7">#REF!</definedName>
    <definedName name="Sp.vf.8">#REF!</definedName>
    <definedName name="Sp.vf2" localSheetId="9">#REF!</definedName>
    <definedName name="Sp.vf2" localSheetId="12">#REF!</definedName>
    <definedName name="Sp.vf2" localSheetId="13">#REF!</definedName>
    <definedName name="Sp.vf2">#REF!</definedName>
    <definedName name="Sp.vf4" localSheetId="9">#REF!</definedName>
    <definedName name="Sp.vf4" localSheetId="12">#REF!</definedName>
    <definedName name="Sp.vf4" localSheetId="13">#REF!</definedName>
    <definedName name="Sp.vf4">#REF!</definedName>
    <definedName name="Sp.vg">#REF!</definedName>
    <definedName name="Sp.vg.1">#REF!</definedName>
    <definedName name="Sp.vg.10">#REF!</definedName>
    <definedName name="Sp.vg.11">#REF!</definedName>
    <definedName name="Sp.vg.12">#REF!</definedName>
    <definedName name="Sp.vg.1a">#REF!</definedName>
    <definedName name="Sp.vg.1b">#REF!</definedName>
    <definedName name="Sp.vg.1c">#REF!</definedName>
    <definedName name="Sp.vg.2">#REF!</definedName>
    <definedName name="Sp.vg.2a">#REF!</definedName>
    <definedName name="Sp.vg.2b">#REF!</definedName>
    <definedName name="Sp.vg.3">#REF!</definedName>
    <definedName name="Sp.vg.4">#REF!</definedName>
    <definedName name="Sp.vg.5">#REF!</definedName>
    <definedName name="Sp.vg.6">#REF!</definedName>
    <definedName name="Sp.vg.7">#REF!</definedName>
    <definedName name="Sp.vg.8">#REF!</definedName>
    <definedName name="Sp.vg.9">#REF!</definedName>
    <definedName name="Sp.vg1" localSheetId="9">#REF!</definedName>
    <definedName name="Sp.vg1" localSheetId="12">#REF!</definedName>
    <definedName name="Sp.vg1" localSheetId="13">#REF!</definedName>
    <definedName name="Sp.vg1">#REF!</definedName>
    <definedName name="Sp.vg2" localSheetId="9">#REF!</definedName>
    <definedName name="Sp.vg2" localSheetId="12">#REF!</definedName>
    <definedName name="Sp.vg2" localSheetId="13">#REF!</definedName>
    <definedName name="Sp.vg2">#REF!</definedName>
    <definedName name="Sp.vg3" localSheetId="9">#REF!</definedName>
    <definedName name="Sp.vg3" localSheetId="12">#REF!</definedName>
    <definedName name="Sp.vg3" localSheetId="13">#REF!</definedName>
    <definedName name="Sp.vg3">#REF!</definedName>
    <definedName name="Sp.vg4" localSheetId="9">#REF!</definedName>
    <definedName name="Sp.vg4" localSheetId="12">#REF!</definedName>
    <definedName name="Sp.vg4" localSheetId="13">#REF!</definedName>
    <definedName name="Sp.vg4">#REF!</definedName>
    <definedName name="Sp.vg5" localSheetId="9">#REF!</definedName>
    <definedName name="Sp.vg5" localSheetId="12">#REF!</definedName>
    <definedName name="Sp.vg5" localSheetId="13">#REF!</definedName>
    <definedName name="Sp.vg5">#REF!</definedName>
    <definedName name="Sp.vg6" localSheetId="9">#REF!</definedName>
    <definedName name="Sp.vg6" localSheetId="12">#REF!</definedName>
    <definedName name="Sp.vg6" localSheetId="13">#REF!</definedName>
    <definedName name="Sp.vg6">#REF!</definedName>
    <definedName name="Sp.vg7">#REF!</definedName>
    <definedName name="Sp.vg8" localSheetId="9">#REF!</definedName>
    <definedName name="Sp.vg8" localSheetId="12">#REF!</definedName>
    <definedName name="Sp.vg8" localSheetId="13">#REF!</definedName>
    <definedName name="Sp.vg8">#REF!</definedName>
    <definedName name="Sp.vg9" localSheetId="9">#REF!</definedName>
    <definedName name="Sp.vg9" localSheetId="12">#REF!</definedName>
    <definedName name="Sp.vg9" localSheetId="13">#REF!</definedName>
    <definedName name="Sp.vg9">#REF!</definedName>
    <definedName name="Sp.vh">#REF!</definedName>
    <definedName name="Sp.vh.1">#REF!</definedName>
    <definedName name="Sp.vi">#REF!</definedName>
    <definedName name="Sp.VIIb" localSheetId="9">#REF!</definedName>
    <definedName name="Sp.VIIb" localSheetId="12">#REF!</definedName>
    <definedName name="Sp.VIIb" localSheetId="13">#REF!</definedName>
    <definedName name="Sp.VIIb">#REF!</definedName>
    <definedName name="Sp.VIII">#REF!</definedName>
    <definedName name="Sp.VIII.a">#REF!</definedName>
    <definedName name="Sp.VIII.b">#REF!</definedName>
    <definedName name="Sp.VIII.c">#REF!</definedName>
    <definedName name="Sp.VIIIa">#REF!</definedName>
    <definedName name="Sp.VIIIq">#REF!</definedName>
    <definedName name="sp_4" localSheetId="9">#REF!</definedName>
    <definedName name="sp_4" localSheetId="12">#REF!</definedName>
    <definedName name="sp_4" localSheetId="13">#REF!</definedName>
    <definedName name="sp_4">#REF!</definedName>
    <definedName name="SP_BPP">#N/A</definedName>
    <definedName name="spacer">#REF!</definedName>
    <definedName name="span5" localSheetId="9">#REF!</definedName>
    <definedName name="span5" localSheetId="12">#REF!</definedName>
    <definedName name="span5" localSheetId="13">#REF!</definedName>
    <definedName name="span5">#REF!</definedName>
    <definedName name="spandek">#REF!</definedName>
    <definedName name="spav">#REF!</definedName>
    <definedName name="spc">#REF!</definedName>
    <definedName name="SPEC">#REF!</definedName>
    <definedName name="SpecialPrice" localSheetId="9" hidden="1">#REF!</definedName>
    <definedName name="SpecialPrice" localSheetId="12" hidden="1">#REF!</definedName>
    <definedName name="SpecialPrice" localSheetId="13" hidden="1">#REF!</definedName>
    <definedName name="SpecialPrice" localSheetId="15" hidden="1">#REF!</definedName>
    <definedName name="SpecialPrice" hidden="1">#REF!</definedName>
    <definedName name="speck">#REF!</definedName>
    <definedName name="spectra" localSheetId="9">#REF!</definedName>
    <definedName name="spectra" localSheetId="12">#REF!</definedName>
    <definedName name="spectra" localSheetId="13">#REF!</definedName>
    <definedName name="spectra">#REF!</definedName>
    <definedName name="SPEMBA" localSheetId="9">#REF!</definedName>
    <definedName name="SPEMBA" localSheetId="12">#REF!</definedName>
    <definedName name="SPEMBA" localSheetId="14">#REF!</definedName>
    <definedName name="SPEMBA" localSheetId="11">#REF!</definedName>
    <definedName name="SPEMBA" localSheetId="10">#REF!</definedName>
    <definedName name="SPEMBA" localSheetId="7">#REF!</definedName>
    <definedName name="SPEMBA" localSheetId="8">#REF!</definedName>
    <definedName name="SPEMBA" localSheetId="13">#REF!</definedName>
    <definedName name="SPEMBA">#REF!</definedName>
    <definedName name="SPENING" localSheetId="9">#REF!</definedName>
    <definedName name="SPENING" localSheetId="12">#REF!</definedName>
    <definedName name="SPENING" localSheetId="14">#REF!</definedName>
    <definedName name="SPENING" localSheetId="11">#REF!</definedName>
    <definedName name="SPENING" localSheetId="10">#REF!</definedName>
    <definedName name="SPENING" localSheetId="7">#REF!</definedName>
    <definedName name="SPENING" localSheetId="8">#REF!</definedName>
    <definedName name="SPENING" localSheetId="13">#REF!</definedName>
    <definedName name="SPENING">#REF!</definedName>
    <definedName name="spesi14kasa">#REF!</definedName>
    <definedName name="spesiadukan13">#REF!</definedName>
    <definedName name="SPESIFIK">#REF!</definedName>
    <definedName name="spesikedapair">#REF!</definedName>
    <definedName name="sphldrS11N" localSheetId="9">#REF!</definedName>
    <definedName name="sphldrS11N" localSheetId="12">#REF!</definedName>
    <definedName name="sphldrS11N" localSheetId="13">#REF!</definedName>
    <definedName name="sphldrS11N">#REF!</definedName>
    <definedName name="spigot_4">#REF!</definedName>
    <definedName name="Spirt">#REF!</definedName>
    <definedName name="spirtus" localSheetId="9">#REF!</definedName>
    <definedName name="spirtus" localSheetId="12">#REF!</definedName>
    <definedName name="spirtus" localSheetId="13">#REF!</definedName>
    <definedName name="spirtus">#REF!</definedName>
    <definedName name="spj">#REF!</definedName>
    <definedName name="spk1p">#REF!</definedName>
    <definedName name="spk3p">#REF!</definedName>
    <definedName name="SPL" localSheetId="9">#REF!</definedName>
    <definedName name="SPL" localSheetId="12">#REF!</definedName>
    <definedName name="SPL" localSheetId="13">#REF!</definedName>
    <definedName name="SPL">#REF!</definedName>
    <definedName name="SPL_6" localSheetId="9">#REF!</definedName>
    <definedName name="SPL_6" localSheetId="12">#REF!</definedName>
    <definedName name="SPL_6" localSheetId="13">#REF!</definedName>
    <definedName name="SPL_6">#REF!</definedName>
    <definedName name="SPL_8" localSheetId="9">#REF!</definedName>
    <definedName name="SPL_8" localSheetId="12">#REF!</definedName>
    <definedName name="SPL_8" localSheetId="13">#REF!</definedName>
    <definedName name="SPL_8">#REF!</definedName>
    <definedName name="SPL_8_6" localSheetId="9">#REF!</definedName>
    <definedName name="SPL_8_6" localSheetId="12">#REF!</definedName>
    <definedName name="SPL_8_6" localSheetId="13">#REF!</definedName>
    <definedName name="SPL_8_6">#REF!</definedName>
    <definedName name="splat">#REF!</definedName>
    <definedName name="split" localSheetId="9">#REF!</definedName>
    <definedName name="split" localSheetId="12">#REF!</definedName>
    <definedName name="split" localSheetId="14">#REF!</definedName>
    <definedName name="split" localSheetId="11">#REF!</definedName>
    <definedName name="split" localSheetId="10">#REF!</definedName>
    <definedName name="split" localSheetId="7">#REF!</definedName>
    <definedName name="split" localSheetId="8">#REF!</definedName>
    <definedName name="split" localSheetId="13">#REF!</definedName>
    <definedName name="Split">#REF!</definedName>
    <definedName name="SPLIT_2_3">#REF!</definedName>
    <definedName name="split1.2" localSheetId="9">#REF!</definedName>
    <definedName name="split1.2" localSheetId="12">#REF!</definedName>
    <definedName name="split1.2" localSheetId="13">#REF!</definedName>
    <definedName name="split1.2">#REF!</definedName>
    <definedName name="split2">#REF!</definedName>
    <definedName name="split2.3" localSheetId="9">#REF!</definedName>
    <definedName name="split2.3" localSheetId="12">#REF!</definedName>
    <definedName name="split2.3" localSheetId="13">#REF!</definedName>
    <definedName name="split2.3">#REF!</definedName>
    <definedName name="split23">#REF!</definedName>
    <definedName name="split4">#REF!</definedName>
    <definedName name="Spot260">#REF!</definedName>
    <definedName name="spp" localSheetId="9" hidden="1">#REF!</definedName>
    <definedName name="spp" localSheetId="12" hidden="1">#REF!</definedName>
    <definedName name="spp" localSheetId="13" hidden="1">#REF!</definedName>
    <definedName name="spp" localSheetId="15" hidden="1">#REF!</definedName>
    <definedName name="spp" hidden="1">#REF!</definedName>
    <definedName name="spp.regatta">#N/A</definedName>
    <definedName name="SPRAYER" localSheetId="9">#REF!</definedName>
    <definedName name="SPRAYER" localSheetId="12">#REF!</definedName>
    <definedName name="SPRAYER" localSheetId="14">#REF!</definedName>
    <definedName name="SPRAYER" localSheetId="11">#REF!</definedName>
    <definedName name="SPRAYER" localSheetId="10">#REF!</definedName>
    <definedName name="SPRAYER" localSheetId="7">#REF!</definedName>
    <definedName name="SPRAYER" localSheetId="8">#REF!</definedName>
    <definedName name="SPRAYER" localSheetId="13">#REF!</definedName>
    <definedName name="SPRAYER">#REF!</definedName>
    <definedName name="Sprinkler" localSheetId="9">#REF!</definedName>
    <definedName name="Sprinkler" localSheetId="12">#REF!</definedName>
    <definedName name="Sprinkler" localSheetId="13">#REF!</definedName>
    <definedName name="Sprinkler">#REF!</definedName>
    <definedName name="spritus" localSheetId="9">#REF!</definedName>
    <definedName name="spritus" localSheetId="12">#REF!</definedName>
    <definedName name="spritus" localSheetId="13">#REF!</definedName>
    <definedName name="spritus">#REF!</definedName>
    <definedName name="sps">#REF!</definedName>
    <definedName name="spsaub">#REF!</definedName>
    <definedName name="spsp">#REF!</definedName>
    <definedName name="spsu">#REF!</definedName>
    <definedName name="sputih">#REF!</definedName>
    <definedName name="sputih_6">#REF!</definedName>
    <definedName name="sq">#REF!</definedName>
    <definedName name="sqdqadw">#REF!</definedName>
    <definedName name="SR">#REF!</definedName>
    <definedName name="SREHAB" localSheetId="9">#REF!</definedName>
    <definedName name="SREHAB" localSheetId="12">#REF!</definedName>
    <definedName name="SREHAB" localSheetId="14">#REF!</definedName>
    <definedName name="SREHAB" localSheetId="11">#REF!</definedName>
    <definedName name="SREHAB" localSheetId="10">#REF!</definedName>
    <definedName name="SREHAB" localSheetId="7">#REF!</definedName>
    <definedName name="SREHAB" localSheetId="8">#REF!</definedName>
    <definedName name="SREHAB" localSheetId="13">#REF!</definedName>
    <definedName name="SREHAB">#REF!</definedName>
    <definedName name="srt" localSheetId="9">#REF!</definedName>
    <definedName name="srt" localSheetId="12">#REF!</definedName>
    <definedName name="srt" localSheetId="13">#REF!</definedName>
    <definedName name="srt">#REF!</definedName>
    <definedName name="SS" localSheetId="9">#REF!</definedName>
    <definedName name="SS" localSheetId="12">#REF!</definedName>
    <definedName name="SS" localSheetId="14">#REF!</definedName>
    <definedName name="SS" localSheetId="11">#REF!</definedName>
    <definedName name="SS" localSheetId="10">#REF!</definedName>
    <definedName name="SS" localSheetId="7">#REF!</definedName>
    <definedName name="SS" localSheetId="8">#REF!</definedName>
    <definedName name="SS" localSheetId="13">#REF!</definedName>
    <definedName name="ss">#REF!</definedName>
    <definedName name="SS.T" localSheetId="9">#REF!</definedName>
    <definedName name="SS.T" localSheetId="12">#REF!</definedName>
    <definedName name="SS.T" localSheetId="13">#REF!</definedName>
    <definedName name="SS.T">#REF!</definedName>
    <definedName name="ss_1.2" localSheetId="9">#REF!</definedName>
    <definedName name="ss_1.2" localSheetId="12">#REF!</definedName>
    <definedName name="ss_1.2" localSheetId="13">#REF!</definedName>
    <definedName name="ss_1.2">#REF!</definedName>
    <definedName name="SS_3.11" localSheetId="9">#REF!</definedName>
    <definedName name="SS_3.11" localSheetId="12">#REF!</definedName>
    <definedName name="SS_3.11" localSheetId="14">#REF!</definedName>
    <definedName name="SS_3.11" localSheetId="11">#REF!</definedName>
    <definedName name="SS_3.11" localSheetId="10">#REF!</definedName>
    <definedName name="SS_3.11" localSheetId="7">#REF!</definedName>
    <definedName name="SS_3.11" localSheetId="8">#REF!</definedName>
    <definedName name="SS_3.11" localSheetId="13">#REF!</definedName>
    <definedName name="SS_3.11">#REF!</definedName>
    <definedName name="SS_8.01_1_" localSheetId="9">#REF!</definedName>
    <definedName name="SS_8.01_1_" localSheetId="12">#REF!</definedName>
    <definedName name="SS_8.01_1_" localSheetId="14">#REF!</definedName>
    <definedName name="SS_8.01_1_" localSheetId="11">#REF!</definedName>
    <definedName name="SS_8.01_1_" localSheetId="10">#REF!</definedName>
    <definedName name="SS_8.01_1_" localSheetId="7">#REF!</definedName>
    <definedName name="SS_8.01_1_" localSheetId="8">#REF!</definedName>
    <definedName name="SS_8.01_1_" localSheetId="13">#REF!</definedName>
    <definedName name="SS_8.01_1_">#REF!</definedName>
    <definedName name="SS_8.01_11_A" localSheetId="9">#REF!</definedName>
    <definedName name="SS_8.01_11_A" localSheetId="12">#REF!</definedName>
    <definedName name="SS_8.01_11_A" localSheetId="14">#REF!</definedName>
    <definedName name="SS_8.01_11_A" localSheetId="11">#REF!</definedName>
    <definedName name="SS_8.01_11_A" localSheetId="10">#REF!</definedName>
    <definedName name="SS_8.01_11_A" localSheetId="7">#REF!</definedName>
    <definedName name="SS_8.01_11_A" localSheetId="8">#REF!</definedName>
    <definedName name="SS_8.01_11_A" localSheetId="13">#REF!</definedName>
    <definedName name="SS_8.01_11_A">#REF!</definedName>
    <definedName name="SS_8.01_2_" localSheetId="9">#REF!</definedName>
    <definedName name="SS_8.01_2_" localSheetId="12">#REF!</definedName>
    <definedName name="SS_8.01_2_" localSheetId="14">#REF!</definedName>
    <definedName name="SS_8.01_2_" localSheetId="11">#REF!</definedName>
    <definedName name="SS_8.01_2_" localSheetId="10">#REF!</definedName>
    <definedName name="SS_8.01_2_" localSheetId="7">#REF!</definedName>
    <definedName name="SS_8.01_2_" localSheetId="8">#REF!</definedName>
    <definedName name="SS_8.01_2_" localSheetId="13">#REF!</definedName>
    <definedName name="SS_8.01_2_">#REF!</definedName>
    <definedName name="SS_8.01_3_" localSheetId="9">#REF!</definedName>
    <definedName name="SS_8.01_3_" localSheetId="12">#REF!</definedName>
    <definedName name="SS_8.01_3_" localSheetId="14">#REF!</definedName>
    <definedName name="SS_8.01_3_" localSheetId="11">#REF!</definedName>
    <definedName name="SS_8.01_3_" localSheetId="10">#REF!</definedName>
    <definedName name="SS_8.01_3_" localSheetId="7">#REF!</definedName>
    <definedName name="SS_8.01_3_" localSheetId="8">#REF!</definedName>
    <definedName name="SS_8.01_3_" localSheetId="13">#REF!</definedName>
    <definedName name="SS_8.01_3_">#REF!</definedName>
    <definedName name="SS_8.04_1_A" localSheetId="9">#REF!</definedName>
    <definedName name="SS_8.04_1_A" localSheetId="12">#REF!</definedName>
    <definedName name="SS_8.04_1_A" localSheetId="14">#REF!</definedName>
    <definedName name="SS_8.04_1_A" localSheetId="11">#REF!</definedName>
    <definedName name="SS_8.04_1_A" localSheetId="10">#REF!</definedName>
    <definedName name="SS_8.04_1_A" localSheetId="7">#REF!</definedName>
    <definedName name="SS_8.04_1_A" localSheetId="8">#REF!</definedName>
    <definedName name="SS_8.04_1_A" localSheetId="13">#REF!</definedName>
    <definedName name="SS_8.04_1_A">#REF!</definedName>
    <definedName name="SS_9.05_3_" localSheetId="9">#REF!</definedName>
    <definedName name="SS_9.05_3_" localSheetId="12">#REF!</definedName>
    <definedName name="SS_9.05_3_" localSheetId="14">#REF!</definedName>
    <definedName name="SS_9.05_3_" localSheetId="11">#REF!</definedName>
    <definedName name="SS_9.05_3_" localSheetId="10">#REF!</definedName>
    <definedName name="SS_9.05_3_" localSheetId="7">#REF!</definedName>
    <definedName name="SS_9.05_3_" localSheetId="8">#REF!</definedName>
    <definedName name="SS_9.05_3_" localSheetId="13">#REF!</definedName>
    <definedName name="SS_9.05_3_">#REF!</definedName>
    <definedName name="ss_berker">#REF!</definedName>
    <definedName name="SSE" localSheetId="9">#REF!</definedName>
    <definedName name="SSE" localSheetId="12">#REF!</definedName>
    <definedName name="SSE" localSheetId="13">#REF!</definedName>
    <definedName name="SSE">#REF!</definedName>
    <definedName name="sss" localSheetId="9" hidden="1">#REF!</definedName>
    <definedName name="sss" localSheetId="12" hidden="1">#REF!</definedName>
    <definedName name="sss" localSheetId="14" hidden="1">#REF!</definedName>
    <definedName name="sss" localSheetId="11" hidden="1">#REF!</definedName>
    <definedName name="sss" localSheetId="10" hidden="1">#REF!</definedName>
    <definedName name="sss" localSheetId="7" hidden="1">#REF!</definedName>
    <definedName name="sss" localSheetId="8" hidden="1">#REF!</definedName>
    <definedName name="sss" localSheetId="13" hidden="1">#REF!</definedName>
    <definedName name="sss" localSheetId="15" hidden="1">#REF!</definedName>
    <definedName name="sss">#REF!</definedName>
    <definedName name="sssa">#REF!</definedName>
    <definedName name="ssss" localSheetId="9">#REF!</definedName>
    <definedName name="ssss" localSheetId="12">#REF!</definedName>
    <definedName name="ssss" localSheetId="13">#REF!</definedName>
    <definedName name="ssss">{"'A'!$A$1:$W$63"}</definedName>
    <definedName name="sssss" localSheetId="9">#REF!</definedName>
    <definedName name="sssss" localSheetId="12">#REF!</definedName>
    <definedName name="sssss" localSheetId="13">#REF!</definedName>
    <definedName name="sssss">#REF!</definedName>
    <definedName name="SSSSSSSSSSSSSSSSSSSSSSSSSSSSSSSS" localSheetId="9">#REF!</definedName>
    <definedName name="SSSSSSSSSSSSSSSSSSSSSSSSSSSSSSSS" localSheetId="12">#REF!</definedName>
    <definedName name="SSSSSSSSSSSSSSSSSSSSSSSSSSSSSSSS" localSheetId="13">#REF!</definedName>
    <definedName name="SSSSSSSSSSSSSSSSSSSSSSSSSSSSSSSS">#REF!</definedName>
    <definedName name="sstpb">#REF!</definedName>
    <definedName name="ssw" localSheetId="9">#REF!</definedName>
    <definedName name="ssw" localSheetId="12">#REF!</definedName>
    <definedName name="ssw" localSheetId="13">#REF!</definedName>
    <definedName name="ssw">#REF!</definedName>
    <definedName name="st" localSheetId="9">#REF!</definedName>
    <definedName name="st" localSheetId="12">#REF!</definedName>
    <definedName name="st" localSheetId="14">#REF!</definedName>
    <definedName name="st" localSheetId="11">#REF!</definedName>
    <definedName name="st" localSheetId="10">#REF!</definedName>
    <definedName name="st" localSheetId="7">#REF!</definedName>
    <definedName name="st" localSheetId="8">#REF!</definedName>
    <definedName name="st" localSheetId="13">#REF!</definedName>
    <definedName name="ST">#REF!</definedName>
    <definedName name="ST_6" localSheetId="9">#REF!</definedName>
    <definedName name="ST_6" localSheetId="12">#REF!</definedName>
    <definedName name="ST_6" localSheetId="13">#REF!</definedName>
    <definedName name="ST_6">#REF!</definedName>
    <definedName name="ST10K100" localSheetId="9">#REF!</definedName>
    <definedName name="ST10K100" localSheetId="12">#REF!</definedName>
    <definedName name="ST10K100" localSheetId="13">#REF!</definedName>
    <definedName name="ST10K100">#REF!</definedName>
    <definedName name="ST10K125" localSheetId="9">#REF!</definedName>
    <definedName name="ST10K125" localSheetId="12">#REF!</definedName>
    <definedName name="ST10K125" localSheetId="13">#REF!</definedName>
    <definedName name="ST10K125">#REF!</definedName>
    <definedName name="ST10K150" localSheetId="9">#REF!</definedName>
    <definedName name="ST10K150" localSheetId="12">#REF!</definedName>
    <definedName name="ST10K150" localSheetId="13">#REF!</definedName>
    <definedName name="ST10K150">#REF!</definedName>
    <definedName name="ST10K200" localSheetId="9">#REF!</definedName>
    <definedName name="ST10K200" localSheetId="12">#REF!</definedName>
    <definedName name="ST10K200" localSheetId="13">#REF!</definedName>
    <definedName name="ST10K200">#REF!</definedName>
    <definedName name="ST10K250" localSheetId="9">#REF!</definedName>
    <definedName name="ST10K250" localSheetId="12">#REF!</definedName>
    <definedName name="ST10K250" localSheetId="13">#REF!</definedName>
    <definedName name="ST10K250">#REF!</definedName>
    <definedName name="ST10K300" localSheetId="9">#REF!</definedName>
    <definedName name="ST10K300" localSheetId="12">#REF!</definedName>
    <definedName name="ST10K300" localSheetId="13">#REF!</definedName>
    <definedName name="ST10K300">#REF!</definedName>
    <definedName name="ST10K350" localSheetId="9">#REF!</definedName>
    <definedName name="ST10K350" localSheetId="12">#REF!</definedName>
    <definedName name="ST10K350" localSheetId="13">#REF!</definedName>
    <definedName name="ST10K350">#REF!</definedName>
    <definedName name="ST10K50" localSheetId="9">#REF!</definedName>
    <definedName name="ST10K50" localSheetId="12">#REF!</definedName>
    <definedName name="ST10K50" localSheetId="13">#REF!</definedName>
    <definedName name="ST10K50">#REF!</definedName>
    <definedName name="ST10K65" localSheetId="9">#REF!</definedName>
    <definedName name="ST10K65" localSheetId="12">#REF!</definedName>
    <definedName name="ST10K65" localSheetId="13">#REF!</definedName>
    <definedName name="ST10K65">#REF!</definedName>
    <definedName name="ST10K80" localSheetId="9">#REF!</definedName>
    <definedName name="ST10K80" localSheetId="12">#REF!</definedName>
    <definedName name="ST10K80" localSheetId="13">#REF!</definedName>
    <definedName name="ST10K80">#REF!</definedName>
    <definedName name="ST125P15" localSheetId="9">#REF!</definedName>
    <definedName name="ST125P15" localSheetId="12">#REF!</definedName>
    <definedName name="ST125P15" localSheetId="13">#REF!</definedName>
    <definedName name="ST125P15">#REF!</definedName>
    <definedName name="ST125P20" localSheetId="9">#REF!</definedName>
    <definedName name="ST125P20" localSheetId="12">#REF!</definedName>
    <definedName name="ST125P20" localSheetId="13">#REF!</definedName>
    <definedName name="ST125P20">#REF!</definedName>
    <definedName name="ST125P25" localSheetId="9">#REF!</definedName>
    <definedName name="ST125P25" localSheetId="12">#REF!</definedName>
    <definedName name="ST125P25" localSheetId="13">#REF!</definedName>
    <definedName name="ST125P25">#REF!</definedName>
    <definedName name="ST125P32" localSheetId="9">#REF!</definedName>
    <definedName name="ST125P32" localSheetId="12">#REF!</definedName>
    <definedName name="ST125P32" localSheetId="13">#REF!</definedName>
    <definedName name="ST125P32">#REF!</definedName>
    <definedName name="ST125P40" localSheetId="9">#REF!</definedName>
    <definedName name="ST125P40" localSheetId="12">#REF!</definedName>
    <definedName name="ST125P40" localSheetId="13">#REF!</definedName>
    <definedName name="ST125P40">#REF!</definedName>
    <definedName name="ST125P50" localSheetId="9">#REF!</definedName>
    <definedName name="ST125P50" localSheetId="12">#REF!</definedName>
    <definedName name="ST125P50" localSheetId="13">#REF!</definedName>
    <definedName name="ST125P50">#REF!</definedName>
    <definedName name="ST125P65" localSheetId="9">#REF!</definedName>
    <definedName name="ST125P65" localSheetId="12">#REF!</definedName>
    <definedName name="ST125P65" localSheetId="13">#REF!</definedName>
    <definedName name="ST125P65">#REF!</definedName>
    <definedName name="ST150P15" localSheetId="9">#REF!</definedName>
    <definedName name="ST150P15" localSheetId="12">#REF!</definedName>
    <definedName name="ST150P15" localSheetId="13">#REF!</definedName>
    <definedName name="ST150P15">#REF!</definedName>
    <definedName name="ST150P20" localSheetId="9">#REF!</definedName>
    <definedName name="ST150P20" localSheetId="12">#REF!</definedName>
    <definedName name="ST150P20" localSheetId="13">#REF!</definedName>
    <definedName name="ST150P20">#REF!</definedName>
    <definedName name="ST150P25" localSheetId="9">#REF!</definedName>
    <definedName name="ST150P25" localSheetId="12">#REF!</definedName>
    <definedName name="ST150P25" localSheetId="13">#REF!</definedName>
    <definedName name="ST150P25">#REF!</definedName>
    <definedName name="ST150P32" localSheetId="9">#REF!</definedName>
    <definedName name="ST150P32" localSheetId="12">#REF!</definedName>
    <definedName name="ST150P32" localSheetId="13">#REF!</definedName>
    <definedName name="ST150P32">#REF!</definedName>
    <definedName name="ST150P40" localSheetId="9">#REF!</definedName>
    <definedName name="ST150P40" localSheetId="12">#REF!</definedName>
    <definedName name="ST150P40" localSheetId="13">#REF!</definedName>
    <definedName name="ST150P40">#REF!</definedName>
    <definedName name="ST150P50" localSheetId="9">#REF!</definedName>
    <definedName name="ST150P50" localSheetId="12">#REF!</definedName>
    <definedName name="ST150P50" localSheetId="13">#REF!</definedName>
    <definedName name="ST150P50">#REF!</definedName>
    <definedName name="ST150P65" localSheetId="9">#REF!</definedName>
    <definedName name="ST150P65" localSheetId="12">#REF!</definedName>
    <definedName name="ST150P65" localSheetId="13">#REF!</definedName>
    <definedName name="ST150P65">#REF!</definedName>
    <definedName name="ST16K100" localSheetId="9">#REF!</definedName>
    <definedName name="ST16K100" localSheetId="12">#REF!</definedName>
    <definedName name="ST16K100" localSheetId="13">#REF!</definedName>
    <definedName name="ST16K100">#REF!</definedName>
    <definedName name="ST16K125" localSheetId="9">#REF!</definedName>
    <definedName name="ST16K125" localSheetId="12">#REF!</definedName>
    <definedName name="ST16K125" localSheetId="13">#REF!</definedName>
    <definedName name="ST16K125">#REF!</definedName>
    <definedName name="ST16K150" localSheetId="9">#REF!</definedName>
    <definedName name="ST16K150" localSheetId="12">#REF!</definedName>
    <definedName name="ST16K150" localSheetId="13">#REF!</definedName>
    <definedName name="ST16K150">#REF!</definedName>
    <definedName name="ST16K200" localSheetId="9">#REF!</definedName>
    <definedName name="ST16K200" localSheetId="12">#REF!</definedName>
    <definedName name="ST16K200" localSheetId="13">#REF!</definedName>
    <definedName name="ST16K200">#REF!</definedName>
    <definedName name="ST16K250" localSheetId="9">#REF!</definedName>
    <definedName name="ST16K250" localSheetId="12">#REF!</definedName>
    <definedName name="ST16K250" localSheetId="13">#REF!</definedName>
    <definedName name="ST16K250">#REF!</definedName>
    <definedName name="ST16K300" localSheetId="9">#REF!</definedName>
    <definedName name="ST16K300" localSheetId="12">#REF!</definedName>
    <definedName name="ST16K300" localSheetId="13">#REF!</definedName>
    <definedName name="ST16K300">#REF!</definedName>
    <definedName name="ST16K65" localSheetId="9">#REF!</definedName>
    <definedName name="ST16K65" localSheetId="12">#REF!</definedName>
    <definedName name="ST16K65" localSheetId="13">#REF!</definedName>
    <definedName name="ST16K65">#REF!</definedName>
    <definedName name="ST16K80" localSheetId="9">#REF!</definedName>
    <definedName name="ST16K80" localSheetId="12">#REF!</definedName>
    <definedName name="ST16K80" localSheetId="13">#REF!</definedName>
    <definedName name="ST16K80">#REF!</definedName>
    <definedName name="ST20K100" localSheetId="9">#REF!</definedName>
    <definedName name="ST20K100" localSheetId="12">#REF!</definedName>
    <definedName name="ST20K100" localSheetId="13">#REF!</definedName>
    <definedName name="ST20K100">#REF!</definedName>
    <definedName name="ST20K125" localSheetId="9">#REF!</definedName>
    <definedName name="ST20K125" localSheetId="12">#REF!</definedName>
    <definedName name="ST20K125" localSheetId="13">#REF!</definedName>
    <definedName name="ST20K125">#REF!</definedName>
    <definedName name="ST20K150" localSheetId="9">#REF!</definedName>
    <definedName name="ST20K150" localSheetId="12">#REF!</definedName>
    <definedName name="ST20K150" localSheetId="13">#REF!</definedName>
    <definedName name="ST20K150">#REF!</definedName>
    <definedName name="ST20K200" localSheetId="9">#REF!</definedName>
    <definedName name="ST20K200" localSheetId="12">#REF!</definedName>
    <definedName name="ST20K200" localSheetId="13">#REF!</definedName>
    <definedName name="ST20K200">#REF!</definedName>
    <definedName name="ST20K250" localSheetId="9">#REF!</definedName>
    <definedName name="ST20K250" localSheetId="12">#REF!</definedName>
    <definedName name="ST20K250" localSheetId="13">#REF!</definedName>
    <definedName name="ST20K250">#REF!</definedName>
    <definedName name="ST20K50" localSheetId="9">#REF!</definedName>
    <definedName name="ST20K50" localSheetId="12">#REF!</definedName>
    <definedName name="ST20K50" localSheetId="13">#REF!</definedName>
    <definedName name="ST20K50">#REF!</definedName>
    <definedName name="ST20K65" localSheetId="9">#REF!</definedName>
    <definedName name="ST20K65" localSheetId="12">#REF!</definedName>
    <definedName name="ST20K65" localSheetId="13">#REF!</definedName>
    <definedName name="ST20K65">#REF!</definedName>
    <definedName name="ST20K80" localSheetId="9">#REF!</definedName>
    <definedName name="ST20K80" localSheetId="12">#REF!</definedName>
    <definedName name="ST20K80" localSheetId="13">#REF!</definedName>
    <definedName name="ST20K80">#REF!</definedName>
    <definedName name="st3p">#REF!</definedName>
    <definedName name="STA" localSheetId="9">#REF!</definedName>
    <definedName name="STA" localSheetId="12">#REF!</definedName>
    <definedName name="STA" localSheetId="13">#REF!</definedName>
    <definedName name="STA">#REF!</definedName>
    <definedName name="STA_PELEBARAN" localSheetId="9">#REF!</definedName>
    <definedName name="STA_PELEBARAN" localSheetId="12">#REF!</definedName>
    <definedName name="STA_PELEBARAN" localSheetId="13">#REF!</definedName>
    <definedName name="STA_PELEBARAN">#REF!</definedName>
    <definedName name="STAFF_MESS" localSheetId="9">#REF!</definedName>
    <definedName name="STAFF_MESS" localSheetId="12">#REF!</definedName>
    <definedName name="STAFF_MESS" localSheetId="13">#REF!</definedName>
    <definedName name="STAFF_MESS">#REF!</definedName>
    <definedName name="stafgauge">#REF!</definedName>
    <definedName name="stairnzing" localSheetId="9">#REF!</definedName>
    <definedName name="stairnzing" localSheetId="12">#REF!</definedName>
    <definedName name="stairnzing" localSheetId="13">#REF!</definedName>
    <definedName name="stairnzing">#REF!</definedName>
    <definedName name="stam">#REF!</definedName>
    <definedName name="stamp123">#REF!</definedName>
    <definedName name="stamp134">#REF!</definedName>
    <definedName name="stamp135">#REF!</definedName>
    <definedName name="stampbeton135">#REF!</definedName>
    <definedName name="Stamper">#REF!</definedName>
    <definedName name="stamper2">#REF!</definedName>
    <definedName name="staPelebaran" localSheetId="9">#REF!</definedName>
    <definedName name="staPelebaran" localSheetId="12">#REF!</definedName>
    <definedName name="staPelebaran" localSheetId="13">#REF!</definedName>
    <definedName name="staPelebaran">#REF!</definedName>
    <definedName name="START">#REF!</definedName>
    <definedName name="Startup" localSheetId="9">#REF!</definedName>
    <definedName name="Startup" localSheetId="12">#REF!</definedName>
    <definedName name="Startup" localSheetId="13">#REF!</definedName>
    <definedName name="Startup">#REF!</definedName>
    <definedName name="State" localSheetId="9">#REF!</definedName>
    <definedName name="State" localSheetId="12">#REF!</definedName>
    <definedName name="State" localSheetId="13">#REF!</definedName>
    <definedName name="State">#REF!</definedName>
    <definedName name="stater" localSheetId="9">#REF!</definedName>
    <definedName name="stater" localSheetId="12">#REF!</definedName>
    <definedName name="stater" localSheetId="13">#REF!</definedName>
    <definedName name="stater">#REF!</definedName>
    <definedName name="STATION">#REF!</definedName>
    <definedName name="Status">#REF!</definedName>
    <definedName name="std1.5" localSheetId="9">#REF!</definedName>
    <definedName name="std1.5" localSheetId="12">#REF!</definedName>
    <definedName name="std1.5" localSheetId="13">#REF!</definedName>
    <definedName name="std1.5">#REF!</definedName>
    <definedName name="std2.5" localSheetId="9">#REF!</definedName>
    <definedName name="std2.5" localSheetId="12">#REF!</definedName>
    <definedName name="std2.5" localSheetId="13">#REF!</definedName>
    <definedName name="std2.5">#REF!</definedName>
    <definedName name="STDE">#REF!</definedName>
    <definedName name="stde1">#REF!</definedName>
    <definedName name="stde11">#REF!</definedName>
    <definedName name="steel">#REF!</definedName>
    <definedName name="Steel_Plat_Girder">#REF!</definedName>
    <definedName name="steelformwork" localSheetId="9">#REF!</definedName>
    <definedName name="steelformwork" localSheetId="12">#REF!</definedName>
    <definedName name="steelformwork" localSheetId="14">#REF!</definedName>
    <definedName name="steelformwork" localSheetId="11">#REF!</definedName>
    <definedName name="steelformwork" localSheetId="10">#REF!</definedName>
    <definedName name="steelformwork" localSheetId="7">#REF!</definedName>
    <definedName name="steelformwork" localSheetId="8">#REF!</definedName>
    <definedName name="steelformwork" localSheetId="13">#REF!</definedName>
    <definedName name="steelformwork">#REF!</definedName>
    <definedName name="steelrailing" localSheetId="9">#REF!</definedName>
    <definedName name="steelrailing" localSheetId="12">#REF!</definedName>
    <definedName name="steelrailing" localSheetId="14">#REF!</definedName>
    <definedName name="steelrailing" localSheetId="11">#REF!</definedName>
    <definedName name="steelrailing" localSheetId="10">#REF!</definedName>
    <definedName name="steelrailing" localSheetId="7">#REF!</definedName>
    <definedName name="steelrailing" localSheetId="8">#REF!</definedName>
    <definedName name="steelrailing" localSheetId="13">#REF!</definedName>
    <definedName name="steelrailing">#REF!</definedName>
    <definedName name="STEIGER">#REF!</definedName>
    <definedName name="STEMPER">#REF!</definedName>
    <definedName name="sten1" localSheetId="9">#REF!</definedName>
    <definedName name="sten1" localSheetId="12">#REF!</definedName>
    <definedName name="sten1" localSheetId="13">#REF!</definedName>
    <definedName name="sten1">#REF!</definedName>
    <definedName name="sten12">#REF!</definedName>
    <definedName name="sten12_1">#REF!</definedName>
    <definedName name="sten12t">#REF!</definedName>
    <definedName name="sten12t_1">#REF!</definedName>
    <definedName name="sten23" localSheetId="9">#REF!</definedName>
    <definedName name="sten23" localSheetId="12">#REF!</definedName>
    <definedName name="sten23" localSheetId="13">#REF!</definedName>
    <definedName name="sten23">#REF!</definedName>
    <definedName name="sten35" localSheetId="9">#REF!</definedName>
    <definedName name="sten35" localSheetId="12">#REF!</definedName>
    <definedName name="sten35" localSheetId="13">#REF!</definedName>
    <definedName name="sten35">#REF!</definedName>
    <definedName name="sten57" localSheetId="9">#REF!</definedName>
    <definedName name="sten57" localSheetId="12">#REF!</definedName>
    <definedName name="sten57" localSheetId="13">#REF!</definedName>
    <definedName name="sten57">#REF!</definedName>
    <definedName name="step">#REF!</definedName>
    <definedName name="step_nosing" localSheetId="9">#REF!</definedName>
    <definedName name="step_nosing" localSheetId="12">#REF!</definedName>
    <definedName name="step_nosing" localSheetId="13">#REF!</definedName>
    <definedName name="step_nosing">#REF!</definedName>
    <definedName name="stepnos" localSheetId="9">#REF!</definedName>
    <definedName name="stepnos" localSheetId="12">#REF!</definedName>
    <definedName name="stepnos" localSheetId="13">#REF!</definedName>
    <definedName name="stepnos">#REF!</definedName>
    <definedName name="stepnos_kerampolis" localSheetId="9">#REF!</definedName>
    <definedName name="stepnos_kerampolis" localSheetId="12">#REF!</definedName>
    <definedName name="stepnos_kerampolis" localSheetId="13">#REF!</definedName>
    <definedName name="stepnos_kerampolis">#REF!</definedName>
    <definedName name="Stero">#REF!</definedName>
    <definedName name="steven" localSheetId="12" hidden="1">{#N/A,#N/A,FALSE,"REK";#N/A,#N/A,FALSE,"rab"}</definedName>
    <definedName name="steven" localSheetId="15" hidden="1">{#N/A,#N/A,FALSE,"REK";#N/A,#N/A,FALSE,"rab"}</definedName>
    <definedName name="steven" hidden="1">{#N/A,#N/A,FALSE,"REK";#N/A,#N/A,FALSE,"rab"}</definedName>
    <definedName name="stk.sf" localSheetId="9">#REF!</definedName>
    <definedName name="stk.sf" localSheetId="12">#REF!</definedName>
    <definedName name="stk.sf" localSheetId="13">#REF!</definedName>
    <definedName name="stk.sf">#REF!</definedName>
    <definedName name="stk.std" localSheetId="9">#REF!</definedName>
    <definedName name="stk.std" localSheetId="12">#REF!</definedName>
    <definedName name="stk.std" localSheetId="13">#REF!</definedName>
    <definedName name="stk.std">#REF!</definedName>
    <definedName name="stmix175" localSheetId="9">#REF!</definedName>
    <definedName name="stmix175" localSheetId="12">#REF!</definedName>
    <definedName name="stmix175" localSheetId="13">#REF!</definedName>
    <definedName name="stmix175">#REF!</definedName>
    <definedName name="stmix225" localSheetId="9">#REF!</definedName>
    <definedName name="stmix225" localSheetId="12">#REF!</definedName>
    <definedName name="stmix225" localSheetId="13">#REF!</definedName>
    <definedName name="stmix225">#REF!</definedName>
    <definedName name="stn">#REF!</definedName>
    <definedName name="stnh">#REF!</definedName>
    <definedName name="stoc_m" localSheetId="9">#REF!</definedName>
    <definedName name="stoc_m" localSheetId="12">#REF!</definedName>
    <definedName name="stoc_m" localSheetId="13">#REF!</definedName>
    <definedName name="stoc_m">#REF!</definedName>
    <definedName name="stone" localSheetId="9">#REF!</definedName>
    <definedName name="stone" localSheetId="12">#REF!</definedName>
    <definedName name="stone" localSheetId="13">#REF!</definedName>
    <definedName name="stone">#REF!</definedName>
    <definedName name="Stone.Crusher" localSheetId="9">#REF!</definedName>
    <definedName name="Stone.Crusher" localSheetId="12">#REF!</definedName>
    <definedName name="Stone.Crusher" localSheetId="13">#REF!</definedName>
    <definedName name="Stone.Crusher">#REF!</definedName>
    <definedName name="STONECRUSHER" localSheetId="9">#REF!</definedName>
    <definedName name="STONECRUSHER" localSheetId="12">#REF!</definedName>
    <definedName name="STONECRUSHER" localSheetId="14">#REF!</definedName>
    <definedName name="STONECRUSHER" localSheetId="11">#REF!</definedName>
    <definedName name="STONECRUSHER" localSheetId="10">#REF!</definedName>
    <definedName name="STONECRUSHER" localSheetId="7">#REF!</definedName>
    <definedName name="STONECRUSHER" localSheetId="8">#REF!</definedName>
    <definedName name="STONECRUSHER" localSheetId="13">#REF!</definedName>
    <definedName name="STONECRUSHER">#REF!</definedName>
    <definedName name="Stonework" localSheetId="9">#REF!</definedName>
    <definedName name="Stonework" localSheetId="12">#REF!</definedName>
    <definedName name="Stonework" localSheetId="14">#REF!</definedName>
    <definedName name="Stonework" localSheetId="11">#REF!</definedName>
    <definedName name="Stonework" localSheetId="10">#REF!</definedName>
    <definedName name="Stonework" localSheetId="7">#REF!</definedName>
    <definedName name="Stonework" localSheetId="8">#REF!</definedName>
    <definedName name="Stonework" localSheetId="13">#REF!</definedName>
    <definedName name="Stonework">#REF!</definedName>
    <definedName name="stoot" localSheetId="9">#REF!</definedName>
    <definedName name="stoot" localSheetId="12">#REF!</definedName>
    <definedName name="stoot" localSheetId="13">#REF!</definedName>
    <definedName name="stoot">#REF!</definedName>
    <definedName name="stootW" localSheetId="9">#REF!</definedName>
    <definedName name="stootW" localSheetId="12">#REF!</definedName>
    <definedName name="stootW" localSheetId="13">#REF!</definedName>
    <definedName name="stootW">#REF!</definedName>
    <definedName name="STOOTWERK">#REF!</definedName>
    <definedName name="STOP" localSheetId="9">#REF!</definedName>
    <definedName name="STOP" localSheetId="12">#REF!</definedName>
    <definedName name="STOP" localSheetId="13">#REF!</definedName>
    <definedName name="STOP">#REF!</definedName>
    <definedName name="stop.ac" localSheetId="9">#REF!</definedName>
    <definedName name="stop.ac" localSheetId="12">#REF!</definedName>
    <definedName name="stop.ac" localSheetId="13">#REF!</definedName>
    <definedName name="stop.ac">#REF!</definedName>
    <definedName name="stop.k" localSheetId="9">#REF!</definedName>
    <definedName name="stop.k" localSheetId="12">#REF!</definedName>
    <definedName name="stop.k" localSheetId="13">#REF!</definedName>
    <definedName name="stop.k">#REF!</definedName>
    <definedName name="Stop_kontak_sekualitas_broco" localSheetId="9">#REF!</definedName>
    <definedName name="Stop_kontak_sekualitas_broco" localSheetId="12">#REF!</definedName>
    <definedName name="Stop_kontak_sekualitas_broco" localSheetId="13">#REF!</definedName>
    <definedName name="Stop_kontak_sekualitas_broco">#REF!</definedName>
    <definedName name="stop_kran_1.5in">#REF!</definedName>
    <definedName name="stop_kran_1in">#REF!</definedName>
    <definedName name="stop_kran_2in">#REF!</definedName>
    <definedName name="stop_kran_3in">#REF!</definedName>
    <definedName name="Stop_kran_biasa">#REF!</definedName>
    <definedName name="Stop_kran_wasfhtafel" localSheetId="9">#REF!</definedName>
    <definedName name="Stop_kran_wasfhtafel" localSheetId="12">#REF!</definedName>
    <definedName name="Stop_kran_wasfhtafel" localSheetId="13">#REF!</definedName>
    <definedName name="Stop_kran_wasfhtafel">#REF!</definedName>
    <definedName name="STOP2" localSheetId="9">#REF!</definedName>
    <definedName name="STOP2" localSheetId="12">#REF!</definedName>
    <definedName name="STOP2" localSheetId="13">#REF!</definedName>
    <definedName name="STOP2">#REF!</definedName>
    <definedName name="STOP2E" localSheetId="9">#REF!</definedName>
    <definedName name="STOP2E" localSheetId="12">#REF!</definedName>
    <definedName name="STOP2E" localSheetId="13">#REF!</definedName>
    <definedName name="STOP2E">#REF!</definedName>
    <definedName name="STOPE" localSheetId="9">#REF!</definedName>
    <definedName name="STOPE" localSheetId="12">#REF!</definedName>
    <definedName name="STOPE" localSheetId="13">#REF!</definedName>
    <definedName name="STOPE">#REF!</definedName>
    <definedName name="stopkontak">#REF!</definedName>
    <definedName name="stopkontak_1">#REF!</definedName>
    <definedName name="stopkontak3" localSheetId="9">#REF!</definedName>
    <definedName name="stopkontak3" localSheetId="12">#REF!</definedName>
    <definedName name="stopkontak3" localSheetId="13">#REF!</definedName>
    <definedName name="stopkontak3">#REF!</definedName>
    <definedName name="stoplog">#REF!</definedName>
    <definedName name="Stot__3___5__cm">#REF!</definedName>
    <definedName name="stpb">#REF!</definedName>
    <definedName name="stpiezo" localSheetId="9">#REF!</definedName>
    <definedName name="stpiezo" localSheetId="12">#REF!</definedName>
    <definedName name="stpiezo" localSheetId="13">#REF!</definedName>
    <definedName name="stpiezo">#REF!</definedName>
    <definedName name="stpkrn">#REF!</definedName>
    <definedName name="STR" localSheetId="9">#REF!</definedName>
    <definedName name="STR" localSheetId="12">#REF!</definedName>
    <definedName name="STR" localSheetId="13">#REF!</definedName>
    <definedName name="STR">#REF!</definedName>
    <definedName name="STR_BF">#REF!</definedName>
    <definedName name="STR_SHR">#REF!</definedName>
    <definedName name="str1_6">#REF!</definedName>
    <definedName name="str10kitz1.5" localSheetId="9">#REF!</definedName>
    <definedName name="str10kitz1.5" localSheetId="12">#REF!</definedName>
    <definedName name="str10kitz1.5" localSheetId="13">#REF!</definedName>
    <definedName name="str10kitz1.5">#REF!</definedName>
    <definedName name="str10kitz10" localSheetId="9">#REF!</definedName>
    <definedName name="str10kitz10" localSheetId="12">#REF!</definedName>
    <definedName name="str10kitz10" localSheetId="13">#REF!</definedName>
    <definedName name="str10kitz10">#REF!</definedName>
    <definedName name="str10kitz12" localSheetId="9">#REF!</definedName>
    <definedName name="str10kitz12" localSheetId="12">#REF!</definedName>
    <definedName name="str10kitz12" localSheetId="13">#REF!</definedName>
    <definedName name="str10kitz12">#REF!</definedName>
    <definedName name="str10kitz2" localSheetId="9">#REF!</definedName>
    <definedName name="str10kitz2" localSheetId="12">#REF!</definedName>
    <definedName name="str10kitz2" localSheetId="13">#REF!</definedName>
    <definedName name="str10kitz2">#REF!</definedName>
    <definedName name="str10kitz2.5" localSheetId="9">#REF!</definedName>
    <definedName name="str10kitz2.5" localSheetId="12">#REF!</definedName>
    <definedName name="str10kitz2.5" localSheetId="13">#REF!</definedName>
    <definedName name="str10kitz2.5">#REF!</definedName>
    <definedName name="str10kitz3" localSheetId="9">#REF!</definedName>
    <definedName name="str10kitz3" localSheetId="12">#REF!</definedName>
    <definedName name="str10kitz3" localSheetId="13">#REF!</definedName>
    <definedName name="str10kitz3">#REF!</definedName>
    <definedName name="str10kitz4" localSheetId="9">#REF!</definedName>
    <definedName name="str10kitz4" localSheetId="12">#REF!</definedName>
    <definedName name="str10kitz4" localSheetId="13">#REF!</definedName>
    <definedName name="str10kitz4">#REF!</definedName>
    <definedName name="str10kitz5" localSheetId="9">#REF!</definedName>
    <definedName name="str10kitz5" localSheetId="12">#REF!</definedName>
    <definedName name="str10kitz5" localSheetId="13">#REF!</definedName>
    <definedName name="str10kitz5">#REF!</definedName>
    <definedName name="str10kitz6" localSheetId="9">#REF!</definedName>
    <definedName name="str10kitz6" localSheetId="12">#REF!</definedName>
    <definedName name="str10kitz6" localSheetId="13">#REF!</definedName>
    <definedName name="str10kitz6">#REF!</definedName>
    <definedName name="str10kitz8" localSheetId="9">#REF!</definedName>
    <definedName name="str10kitz8" localSheetId="12">#REF!</definedName>
    <definedName name="str10kitz8" localSheetId="13">#REF!</definedName>
    <definedName name="str10kitz8">#REF!</definedName>
    <definedName name="str10ktoyo0.5">#REF!</definedName>
    <definedName name="str10ktoyo0.75">#REF!</definedName>
    <definedName name="str10ktoyo1">#REF!</definedName>
    <definedName name="str10ktoyo1.25">#REF!</definedName>
    <definedName name="str10ktoyo1.5">#REF!</definedName>
    <definedName name="str10ktoyo10">#REF!</definedName>
    <definedName name="str10ktoyo12">#REF!</definedName>
    <definedName name="str10ktoyo2">#REF!</definedName>
    <definedName name="str10ktoyo2.5">#REF!</definedName>
    <definedName name="str10ktoyo3">#REF!</definedName>
    <definedName name="str10ktoyo4">#REF!</definedName>
    <definedName name="str10ktoyo5">#REF!</definedName>
    <definedName name="str10ktoyo6">#REF!</definedName>
    <definedName name="str10ktoyo8">#REF!</definedName>
    <definedName name="str10toyo0.5" localSheetId="9">#REF!</definedName>
    <definedName name="str10toyo0.5" localSheetId="12">#REF!</definedName>
    <definedName name="str10toyo0.5" localSheetId="13">#REF!</definedName>
    <definedName name="str10toyo0.5">#REF!</definedName>
    <definedName name="str10toyo0.75" localSheetId="9">#REF!</definedName>
    <definedName name="str10toyo0.75" localSheetId="12">#REF!</definedName>
    <definedName name="str10toyo0.75" localSheetId="13">#REF!</definedName>
    <definedName name="str10toyo0.75">#REF!</definedName>
    <definedName name="str10toyo1" localSheetId="9">#REF!</definedName>
    <definedName name="str10toyo1" localSheetId="12">#REF!</definedName>
    <definedName name="str10toyo1" localSheetId="13">#REF!</definedName>
    <definedName name="str10toyo1">#REF!</definedName>
    <definedName name="str10toyo1.25" localSheetId="9">#REF!</definedName>
    <definedName name="str10toyo1.25" localSheetId="12">#REF!</definedName>
    <definedName name="str10toyo1.25" localSheetId="13">#REF!</definedName>
    <definedName name="str10toyo1.25">#REF!</definedName>
    <definedName name="str10toyo1.5" localSheetId="9">#REF!</definedName>
    <definedName name="str10toyo1.5" localSheetId="12">#REF!</definedName>
    <definedName name="str10toyo1.5" localSheetId="13">#REF!</definedName>
    <definedName name="str10toyo1.5">#REF!</definedName>
    <definedName name="str10toyo10" localSheetId="9">#REF!</definedName>
    <definedName name="str10toyo10" localSheetId="12">#REF!</definedName>
    <definedName name="str10toyo10" localSheetId="13">#REF!</definedName>
    <definedName name="str10toyo10">#REF!</definedName>
    <definedName name="str10toyo12" localSheetId="9">#REF!</definedName>
    <definedName name="str10toyo12" localSheetId="12">#REF!</definedName>
    <definedName name="str10toyo12" localSheetId="13">#REF!</definedName>
    <definedName name="str10toyo12">#REF!</definedName>
    <definedName name="str10toyo14" localSheetId="9">#REF!</definedName>
    <definedName name="str10toyo14" localSheetId="12">#REF!</definedName>
    <definedName name="str10toyo14" localSheetId="13">#REF!</definedName>
    <definedName name="str10toyo14">#REF!</definedName>
    <definedName name="str10toyo2" localSheetId="9">#REF!</definedName>
    <definedName name="str10toyo2" localSheetId="12">#REF!</definedName>
    <definedName name="str10toyo2" localSheetId="13">#REF!</definedName>
    <definedName name="str10toyo2">#REF!</definedName>
    <definedName name="str10toyo2.5" localSheetId="9">#REF!</definedName>
    <definedName name="str10toyo2.5" localSheetId="12">#REF!</definedName>
    <definedName name="str10toyo2.5" localSheetId="13">#REF!</definedName>
    <definedName name="str10toyo2.5">#REF!</definedName>
    <definedName name="str10toyo3" localSheetId="9">#REF!</definedName>
    <definedName name="str10toyo3" localSheetId="12">#REF!</definedName>
    <definedName name="str10toyo3" localSheetId="13">#REF!</definedName>
    <definedName name="str10toyo3">#REF!</definedName>
    <definedName name="str10toyo4" localSheetId="9">#REF!</definedName>
    <definedName name="str10toyo4" localSheetId="12">#REF!</definedName>
    <definedName name="str10toyo4" localSheetId="13">#REF!</definedName>
    <definedName name="str10toyo4">#REF!</definedName>
    <definedName name="str10toyo5" localSheetId="9">#REF!</definedName>
    <definedName name="str10toyo5" localSheetId="12">#REF!</definedName>
    <definedName name="str10toyo5" localSheetId="13">#REF!</definedName>
    <definedName name="str10toyo5">#REF!</definedName>
    <definedName name="str10toyo6" localSheetId="9">#REF!</definedName>
    <definedName name="str10toyo6" localSheetId="12">#REF!</definedName>
    <definedName name="str10toyo6" localSheetId="13">#REF!</definedName>
    <definedName name="str10toyo6">#REF!</definedName>
    <definedName name="str10toyo8" localSheetId="9">#REF!</definedName>
    <definedName name="str10toyo8" localSheetId="12">#REF!</definedName>
    <definedName name="str10toyo8" localSheetId="13">#REF!</definedName>
    <definedName name="str10toyo8">#REF!</definedName>
    <definedName name="str16kitz10" localSheetId="9">#REF!</definedName>
    <definedName name="str16kitz10" localSheetId="12">#REF!</definedName>
    <definedName name="str16kitz10" localSheetId="13">#REF!</definedName>
    <definedName name="str16kitz10">#REF!</definedName>
    <definedName name="str16kitz12" localSheetId="9">#REF!</definedName>
    <definedName name="str16kitz12" localSheetId="12">#REF!</definedName>
    <definedName name="str16kitz12" localSheetId="13">#REF!</definedName>
    <definedName name="str16kitz12">#REF!</definedName>
    <definedName name="str16kitz2" localSheetId="9">#REF!</definedName>
    <definedName name="str16kitz2" localSheetId="12">#REF!</definedName>
    <definedName name="str16kitz2" localSheetId="13">#REF!</definedName>
    <definedName name="str16kitz2">#REF!</definedName>
    <definedName name="str16kitz2.5" localSheetId="9">#REF!</definedName>
    <definedName name="str16kitz2.5" localSheetId="12">#REF!</definedName>
    <definedName name="str16kitz2.5" localSheetId="13">#REF!</definedName>
    <definedName name="str16kitz2.5">#REF!</definedName>
    <definedName name="str16kitz3" localSheetId="9">#REF!</definedName>
    <definedName name="str16kitz3" localSheetId="12">#REF!</definedName>
    <definedName name="str16kitz3" localSheetId="13">#REF!</definedName>
    <definedName name="str16kitz3">#REF!</definedName>
    <definedName name="str16kitz4" localSheetId="9">#REF!</definedName>
    <definedName name="str16kitz4" localSheetId="12">#REF!</definedName>
    <definedName name="str16kitz4" localSheetId="13">#REF!</definedName>
    <definedName name="str16kitz4">#REF!</definedName>
    <definedName name="str16kitz5" localSheetId="9">#REF!</definedName>
    <definedName name="str16kitz5" localSheetId="12">#REF!</definedName>
    <definedName name="str16kitz5" localSheetId="13">#REF!</definedName>
    <definedName name="str16kitz5">#REF!</definedName>
    <definedName name="str16kitz6" localSheetId="9">#REF!</definedName>
    <definedName name="str16kitz6" localSheetId="12">#REF!</definedName>
    <definedName name="str16kitz6" localSheetId="13">#REF!</definedName>
    <definedName name="str16kitz6">#REF!</definedName>
    <definedName name="str16kitz8" localSheetId="9">#REF!</definedName>
    <definedName name="str16kitz8" localSheetId="12">#REF!</definedName>
    <definedName name="str16kitz8" localSheetId="13">#REF!</definedName>
    <definedName name="str16kitz8">#REF!</definedName>
    <definedName name="str16ktoyo10">#REF!</definedName>
    <definedName name="str16ktoyo12">#REF!</definedName>
    <definedName name="str16ktoyo2">#REF!</definedName>
    <definedName name="str16ktoyo2.5">#REF!</definedName>
    <definedName name="str16ktoyo3">#REF!</definedName>
    <definedName name="str16ktoyo4">#REF!</definedName>
    <definedName name="str16ktoyo5">#REF!</definedName>
    <definedName name="str16ktoyo6">#REF!</definedName>
    <definedName name="str16ktoyo8">#REF!</definedName>
    <definedName name="str16toyo10" localSheetId="9">#REF!</definedName>
    <definedName name="str16toyo10" localSheetId="12">#REF!</definedName>
    <definedName name="str16toyo10" localSheetId="13">#REF!</definedName>
    <definedName name="str16toyo10">#REF!</definedName>
    <definedName name="str16toyo12" localSheetId="9">#REF!</definedName>
    <definedName name="str16toyo12" localSheetId="12">#REF!</definedName>
    <definedName name="str16toyo12" localSheetId="13">#REF!</definedName>
    <definedName name="str16toyo12">#REF!</definedName>
    <definedName name="str16toyo2" localSheetId="9">#REF!</definedName>
    <definedName name="str16toyo2" localSheetId="12">#REF!</definedName>
    <definedName name="str16toyo2" localSheetId="13">#REF!</definedName>
    <definedName name="str16toyo2">#REF!</definedName>
    <definedName name="str16toyo2.5" localSheetId="9">#REF!</definedName>
    <definedName name="str16toyo2.5" localSheetId="12">#REF!</definedName>
    <definedName name="str16toyo2.5" localSheetId="13">#REF!</definedName>
    <definedName name="str16toyo2.5">#REF!</definedName>
    <definedName name="str16toyo3" localSheetId="9">#REF!</definedName>
    <definedName name="str16toyo3" localSheetId="12">#REF!</definedName>
    <definedName name="str16toyo3" localSheetId="13">#REF!</definedName>
    <definedName name="str16toyo3">#REF!</definedName>
    <definedName name="str16toyo4" localSheetId="9">#REF!</definedName>
    <definedName name="str16toyo4" localSheetId="12">#REF!</definedName>
    <definedName name="str16toyo4" localSheetId="13">#REF!</definedName>
    <definedName name="str16toyo4">#REF!</definedName>
    <definedName name="str16toyo5" localSheetId="9">#REF!</definedName>
    <definedName name="str16toyo5" localSheetId="12">#REF!</definedName>
    <definedName name="str16toyo5" localSheetId="13">#REF!</definedName>
    <definedName name="str16toyo5">#REF!</definedName>
    <definedName name="str16toyo6" localSheetId="9">#REF!</definedName>
    <definedName name="str16toyo6" localSheetId="12">#REF!</definedName>
    <definedName name="str16toyo6" localSheetId="13">#REF!</definedName>
    <definedName name="str16toyo6">#REF!</definedName>
    <definedName name="str16toyo8" localSheetId="9">#REF!</definedName>
    <definedName name="str16toyo8" localSheetId="12">#REF!</definedName>
    <definedName name="str16toyo8" localSheetId="13">#REF!</definedName>
    <definedName name="str16toyo8">#REF!</definedName>
    <definedName name="strbersih0.5" localSheetId="9">#REF!</definedName>
    <definedName name="strbersih0.5" localSheetId="12">#REF!</definedName>
    <definedName name="strbersih0.5" localSheetId="13">#REF!</definedName>
    <definedName name="strbersih0.5">#REF!</definedName>
    <definedName name="strbersih0.75" localSheetId="9">#REF!</definedName>
    <definedName name="strbersih0.75" localSheetId="12">#REF!</definedName>
    <definedName name="strbersih0.75" localSheetId="13">#REF!</definedName>
    <definedName name="strbersih0.75">#REF!</definedName>
    <definedName name="strbersih1" localSheetId="9">#REF!</definedName>
    <definedName name="strbersih1" localSheetId="12">#REF!</definedName>
    <definedName name="strbersih1" localSheetId="13">#REF!</definedName>
    <definedName name="strbersih1">#REF!</definedName>
    <definedName name="strbersih1.25" localSheetId="9">#REF!</definedName>
    <definedName name="strbersih1.25" localSheetId="12">#REF!</definedName>
    <definedName name="strbersih1.25" localSheetId="13">#REF!</definedName>
    <definedName name="strbersih1.25">#REF!</definedName>
    <definedName name="strbersih1.5" localSheetId="9">#REF!</definedName>
    <definedName name="strbersih1.5" localSheetId="12">#REF!</definedName>
    <definedName name="strbersih1.5" localSheetId="13">#REF!</definedName>
    <definedName name="strbersih1.5">#REF!</definedName>
    <definedName name="strbersih2" localSheetId="9">#REF!</definedName>
    <definedName name="strbersih2" localSheetId="12">#REF!</definedName>
    <definedName name="strbersih2" localSheetId="13">#REF!</definedName>
    <definedName name="strbersih2">#REF!</definedName>
    <definedName name="strbersih2.5" localSheetId="9">#REF!</definedName>
    <definedName name="strbersih2.5" localSheetId="12">#REF!</definedName>
    <definedName name="strbersih2.5" localSheetId="13">#REF!</definedName>
    <definedName name="strbersih2.5">#REF!</definedName>
    <definedName name="strbersihkitz0.5" localSheetId="9">#REF!</definedName>
    <definedName name="strbersihkitz0.5" localSheetId="12">#REF!</definedName>
    <definedName name="strbersihkitz0.5" localSheetId="13">#REF!</definedName>
    <definedName name="strbersihkitz0.5">#REF!</definedName>
    <definedName name="strbersihkitz0.75" localSheetId="9">#REF!</definedName>
    <definedName name="strbersihkitz0.75" localSheetId="12">#REF!</definedName>
    <definedName name="strbersihkitz0.75" localSheetId="13">#REF!</definedName>
    <definedName name="strbersihkitz0.75">#REF!</definedName>
    <definedName name="strbersihkitz07.5" localSheetId="9">#REF!</definedName>
    <definedName name="strbersihkitz07.5" localSheetId="12">#REF!</definedName>
    <definedName name="strbersihkitz07.5" localSheetId="13">#REF!</definedName>
    <definedName name="strbersihkitz07.5">#REF!</definedName>
    <definedName name="strbersihkitz1" localSheetId="9">#REF!</definedName>
    <definedName name="strbersihkitz1" localSheetId="12">#REF!</definedName>
    <definedName name="strbersihkitz1" localSheetId="13">#REF!</definedName>
    <definedName name="strbersihkitz1">#REF!</definedName>
    <definedName name="strbersihkitz1.25" localSheetId="9">#REF!</definedName>
    <definedName name="strbersihkitz1.25" localSheetId="12">#REF!</definedName>
    <definedName name="strbersihkitz1.25" localSheetId="13">#REF!</definedName>
    <definedName name="strbersihkitz1.25">#REF!</definedName>
    <definedName name="strbersihkitz1.5" localSheetId="9">#REF!</definedName>
    <definedName name="strbersihkitz1.5" localSheetId="12">#REF!</definedName>
    <definedName name="strbersihkitz1.5" localSheetId="13">#REF!</definedName>
    <definedName name="strbersihkitz1.5">#REF!</definedName>
    <definedName name="strbersihkitz2" localSheetId="9">#REF!</definedName>
    <definedName name="strbersihkitz2" localSheetId="12">#REF!</definedName>
    <definedName name="strbersihkitz2" localSheetId="13">#REF!</definedName>
    <definedName name="strbersihkitz2">#REF!</definedName>
    <definedName name="strbersihkitz2.5" localSheetId="9">#REF!</definedName>
    <definedName name="strbersihkitz2.5" localSheetId="12">#REF!</definedName>
    <definedName name="strbersihkitz2.5" localSheetId="13">#REF!</definedName>
    <definedName name="strbersihkitz2.5">#REF!</definedName>
    <definedName name="strbersihkitz3" localSheetId="9">#REF!</definedName>
    <definedName name="strbersihkitz3" localSheetId="12">#REF!</definedName>
    <definedName name="strbersihkitz3" localSheetId="13">#REF!</definedName>
    <definedName name="strbersihkitz3">#REF!</definedName>
    <definedName name="strbersihkitz4" localSheetId="9">#REF!</definedName>
    <definedName name="strbersihkitz4" localSheetId="12">#REF!</definedName>
    <definedName name="strbersihkitz4" localSheetId="13">#REF!</definedName>
    <definedName name="strbersihkitz4">#REF!</definedName>
    <definedName name="strbersihty0.5" localSheetId="9">#REF!</definedName>
    <definedName name="strbersihty0.5" localSheetId="12">#REF!</definedName>
    <definedName name="strbersihty0.5" localSheetId="13">#REF!</definedName>
    <definedName name="strbersihty0.5">#REF!</definedName>
    <definedName name="strbersihty0.75" localSheetId="9">#REF!</definedName>
    <definedName name="strbersihty0.75" localSheetId="12">#REF!</definedName>
    <definedName name="strbersihty0.75" localSheetId="13">#REF!</definedName>
    <definedName name="strbersihty0.75">#REF!</definedName>
    <definedName name="strbersihty1" localSheetId="9">#REF!</definedName>
    <definedName name="strbersihty1" localSheetId="12">#REF!</definedName>
    <definedName name="strbersihty1" localSheetId="13">#REF!</definedName>
    <definedName name="strbersihty1">#REF!</definedName>
    <definedName name="strbersihty1.25" localSheetId="9">#REF!</definedName>
    <definedName name="strbersihty1.25" localSheetId="12">#REF!</definedName>
    <definedName name="strbersihty1.25" localSheetId="13">#REF!</definedName>
    <definedName name="strbersihty1.25">#REF!</definedName>
    <definedName name="strbersihty1.5" localSheetId="9">#REF!</definedName>
    <definedName name="strbersihty1.5" localSheetId="12">#REF!</definedName>
    <definedName name="strbersihty1.5" localSheetId="13">#REF!</definedName>
    <definedName name="strbersihty1.5">#REF!</definedName>
    <definedName name="strbersihty2" localSheetId="9">#REF!</definedName>
    <definedName name="strbersihty2" localSheetId="12">#REF!</definedName>
    <definedName name="strbersihty2" localSheetId="13">#REF!</definedName>
    <definedName name="strbersihty2">#REF!</definedName>
    <definedName name="strbersihty2.5" localSheetId="9">#REF!</definedName>
    <definedName name="strbersihty2.5" localSheetId="12">#REF!</definedName>
    <definedName name="strbersihty2.5" localSheetId="13">#REF!</definedName>
    <definedName name="strbersihty2.5">#REF!</definedName>
    <definedName name="street100">#REF!</definedName>
    <definedName name="street150">#REF!</definedName>
    <definedName name="street200">#REF!</definedName>
    <definedName name="street250">#REF!</definedName>
    <definedName name="street50">#REF!</definedName>
    <definedName name="street75">#REF!</definedName>
    <definedName name="Stressing316" localSheetId="9">#REF!</definedName>
    <definedName name="Stressing316" localSheetId="12">#REF!</definedName>
    <definedName name="Stressing316" localSheetId="14">#REF!</definedName>
    <definedName name="Stressing316" localSheetId="11">#REF!</definedName>
    <definedName name="Stressing316" localSheetId="10">#REF!</definedName>
    <definedName name="Stressing316" localSheetId="7">#REF!</definedName>
    <definedName name="Stressing316" localSheetId="8">#REF!</definedName>
    <definedName name="Stressing316" localSheetId="13">#REF!</definedName>
    <definedName name="Stressing316">#REF!</definedName>
    <definedName name="stressing400" localSheetId="9">#REF!</definedName>
    <definedName name="stressing400" localSheetId="12">#REF!</definedName>
    <definedName name="stressing400" localSheetId="14">#REF!</definedName>
    <definedName name="stressing400" localSheetId="11">#REF!</definedName>
    <definedName name="stressing400" localSheetId="10">#REF!</definedName>
    <definedName name="stressing400" localSheetId="7">#REF!</definedName>
    <definedName name="stressing400" localSheetId="8">#REF!</definedName>
    <definedName name="stressing400" localSheetId="13">#REF!</definedName>
    <definedName name="stressing400">#REF!</definedName>
    <definedName name="stressing405" localSheetId="9">#REF!</definedName>
    <definedName name="stressing405" localSheetId="12">#REF!</definedName>
    <definedName name="stressing405" localSheetId="14">#REF!</definedName>
    <definedName name="stressing405" localSheetId="11">#REF!</definedName>
    <definedName name="stressing405" localSheetId="10">#REF!</definedName>
    <definedName name="stressing405" localSheetId="7">#REF!</definedName>
    <definedName name="stressing405" localSheetId="8">#REF!</definedName>
    <definedName name="stressing405" localSheetId="13">#REF!</definedName>
    <definedName name="stressing405">#REF!</definedName>
    <definedName name="stressingdia316" localSheetId="9">#REF!</definedName>
    <definedName name="stressingdia316" localSheetId="12">#REF!</definedName>
    <definedName name="stressingdia316" localSheetId="14">#REF!</definedName>
    <definedName name="stressingdia316" localSheetId="11">#REF!</definedName>
    <definedName name="stressingdia316" localSheetId="10">#REF!</definedName>
    <definedName name="stressingdia316" localSheetId="7">#REF!</definedName>
    <definedName name="stressingdia316" localSheetId="8">#REF!</definedName>
    <definedName name="stressingdia316" localSheetId="13">#REF!</definedName>
    <definedName name="stressingdia316">#REF!</definedName>
    <definedName name="stressingdia400" localSheetId="9">#REF!</definedName>
    <definedName name="stressingdia400" localSheetId="12">#REF!</definedName>
    <definedName name="stressingdia400" localSheetId="14">#REF!</definedName>
    <definedName name="stressingdia400" localSheetId="11">#REF!</definedName>
    <definedName name="stressingdia400" localSheetId="10">#REF!</definedName>
    <definedName name="stressingdia400" localSheetId="7">#REF!</definedName>
    <definedName name="stressingdia400" localSheetId="8">#REF!</definedName>
    <definedName name="stressingdia400" localSheetId="13">#REF!</definedName>
    <definedName name="stressingdia400">#REF!</definedName>
    <definedName name="stressingdia405" localSheetId="9">#REF!</definedName>
    <definedName name="stressingdia405" localSheetId="12">#REF!</definedName>
    <definedName name="stressingdia405" localSheetId="14">#REF!</definedName>
    <definedName name="stressingdia405" localSheetId="11">#REF!</definedName>
    <definedName name="stressingdia405" localSheetId="10">#REF!</definedName>
    <definedName name="stressingdia405" localSheetId="7">#REF!</definedName>
    <definedName name="stressingdia405" localSheetId="8">#REF!</definedName>
    <definedName name="stressingdia405" localSheetId="13">#REF!</definedName>
    <definedName name="stressingdia405">#REF!</definedName>
    <definedName name="strhydrant1.5" localSheetId="9">#REF!</definedName>
    <definedName name="strhydrant1.5" localSheetId="12">#REF!</definedName>
    <definedName name="strhydrant1.5" localSheetId="13">#REF!</definedName>
    <definedName name="strhydrant1.5">#REF!</definedName>
    <definedName name="strhydrant10" localSheetId="9">#REF!</definedName>
    <definedName name="strhydrant10" localSheetId="12">#REF!</definedName>
    <definedName name="strhydrant10" localSheetId="13">#REF!</definedName>
    <definedName name="strhydrant10">#REF!</definedName>
    <definedName name="strhydrant12" localSheetId="9">#REF!</definedName>
    <definedName name="strhydrant12" localSheetId="12">#REF!</definedName>
    <definedName name="strhydrant12" localSheetId="13">#REF!</definedName>
    <definedName name="strhydrant12">#REF!</definedName>
    <definedName name="strhydrant2" localSheetId="9">#REF!</definedName>
    <definedName name="strhydrant2" localSheetId="12">#REF!</definedName>
    <definedName name="strhydrant2" localSheetId="13">#REF!</definedName>
    <definedName name="strhydrant2">#REF!</definedName>
    <definedName name="strhydrant2.5" localSheetId="9">#REF!</definedName>
    <definedName name="strhydrant2.5" localSheetId="12">#REF!</definedName>
    <definedName name="strhydrant2.5" localSheetId="13">#REF!</definedName>
    <definedName name="strhydrant2.5">#REF!</definedName>
    <definedName name="strhydrant3" localSheetId="9">#REF!</definedName>
    <definedName name="strhydrant3" localSheetId="12">#REF!</definedName>
    <definedName name="strhydrant3" localSheetId="13">#REF!</definedName>
    <definedName name="strhydrant3">#REF!</definedName>
    <definedName name="strhydrant4" localSheetId="9">#REF!</definedName>
    <definedName name="strhydrant4" localSheetId="12">#REF!</definedName>
    <definedName name="strhydrant4" localSheetId="13">#REF!</definedName>
    <definedName name="strhydrant4">#REF!</definedName>
    <definedName name="strhydrant5" localSheetId="9">#REF!</definedName>
    <definedName name="strhydrant5" localSheetId="12">#REF!</definedName>
    <definedName name="strhydrant5" localSheetId="13">#REF!</definedName>
    <definedName name="strhydrant5">#REF!</definedName>
    <definedName name="strhydrant6" localSheetId="9">#REF!</definedName>
    <definedName name="strhydrant6" localSheetId="12">#REF!</definedName>
    <definedName name="strhydrant6" localSheetId="13">#REF!</definedName>
    <definedName name="strhydrant6">#REF!</definedName>
    <definedName name="strhydrant8" localSheetId="9">#REF!</definedName>
    <definedName name="strhydrant8" localSheetId="12">#REF!</definedName>
    <definedName name="strhydrant8" localSheetId="13">#REF!</definedName>
    <definedName name="strhydrant8">#REF!</definedName>
    <definedName name="strhydrantkitz1.5" localSheetId="9">#REF!</definedName>
    <definedName name="strhydrantkitz1.5" localSheetId="12">#REF!</definedName>
    <definedName name="strhydrantkitz1.5" localSheetId="13">#REF!</definedName>
    <definedName name="strhydrantkitz1.5">#REF!</definedName>
    <definedName name="strhydrantkitz10">#REF!</definedName>
    <definedName name="strhydrantkitz12">#REF!</definedName>
    <definedName name="strhydrantkitz2" localSheetId="9">#REF!</definedName>
    <definedName name="strhydrantkitz2" localSheetId="12">#REF!</definedName>
    <definedName name="strhydrantkitz2" localSheetId="13">#REF!</definedName>
    <definedName name="strhydrantkitz2">#REF!</definedName>
    <definedName name="strhydrantkitz2.5" localSheetId="9">#REF!</definedName>
    <definedName name="strhydrantkitz2.5" localSheetId="12">#REF!</definedName>
    <definedName name="strhydrantkitz2.5" localSheetId="13">#REF!</definedName>
    <definedName name="strhydrantkitz2.5">#REF!</definedName>
    <definedName name="strhydrantkitz3" localSheetId="9">#REF!</definedName>
    <definedName name="strhydrantkitz3" localSheetId="12">#REF!</definedName>
    <definedName name="strhydrantkitz3" localSheetId="13">#REF!</definedName>
    <definedName name="strhydrantkitz3">#REF!</definedName>
    <definedName name="strhydrantkitz4" localSheetId="9">#REF!</definedName>
    <definedName name="strhydrantkitz4" localSheetId="12">#REF!</definedName>
    <definedName name="strhydrantkitz4" localSheetId="13">#REF!</definedName>
    <definedName name="strhydrantkitz4">#REF!</definedName>
    <definedName name="strhydrantkitz5" localSheetId="9">#REF!</definedName>
    <definedName name="strhydrantkitz5" localSheetId="12">#REF!</definedName>
    <definedName name="strhydrantkitz5" localSheetId="13">#REF!</definedName>
    <definedName name="strhydrantkitz5">#REF!</definedName>
    <definedName name="strhydrantkitz6" localSheetId="9">#REF!</definedName>
    <definedName name="strhydrantkitz6" localSheetId="12">#REF!</definedName>
    <definedName name="strhydrantkitz6" localSheetId="13">#REF!</definedName>
    <definedName name="strhydrantkitz6">#REF!</definedName>
    <definedName name="strhydrantkitz8">#REF!</definedName>
    <definedName name="strhydranty1.5" localSheetId="9">#REF!</definedName>
    <definedName name="strhydranty1.5" localSheetId="12">#REF!</definedName>
    <definedName name="strhydranty1.5" localSheetId="13">#REF!</definedName>
    <definedName name="strhydranty1.5">#REF!</definedName>
    <definedName name="strhydranty10" localSheetId="9">#REF!</definedName>
    <definedName name="strhydranty10" localSheetId="12">#REF!</definedName>
    <definedName name="strhydranty10" localSheetId="13">#REF!</definedName>
    <definedName name="strhydranty10">#REF!</definedName>
    <definedName name="strhydranty12" localSheetId="9">#REF!</definedName>
    <definedName name="strhydranty12" localSheetId="12">#REF!</definedName>
    <definedName name="strhydranty12" localSheetId="13">#REF!</definedName>
    <definedName name="strhydranty12">#REF!</definedName>
    <definedName name="strhydranty2" localSheetId="9">#REF!</definedName>
    <definedName name="strhydranty2" localSheetId="12">#REF!</definedName>
    <definedName name="strhydranty2" localSheetId="13">#REF!</definedName>
    <definedName name="strhydranty2">#REF!</definedName>
    <definedName name="strhydranty2.5" localSheetId="9">#REF!</definedName>
    <definedName name="strhydranty2.5" localSheetId="12">#REF!</definedName>
    <definedName name="strhydranty2.5" localSheetId="13">#REF!</definedName>
    <definedName name="strhydranty2.5">#REF!</definedName>
    <definedName name="strhydranty3" localSheetId="9">#REF!</definedName>
    <definedName name="strhydranty3" localSheetId="12">#REF!</definedName>
    <definedName name="strhydranty3" localSheetId="13">#REF!</definedName>
    <definedName name="strhydranty3">#REF!</definedName>
    <definedName name="strhydranty4" localSheetId="9">#REF!</definedName>
    <definedName name="strhydranty4" localSheetId="12">#REF!</definedName>
    <definedName name="strhydranty4" localSheetId="13">#REF!</definedName>
    <definedName name="strhydranty4">#REF!</definedName>
    <definedName name="strhydranty5" localSheetId="9">#REF!</definedName>
    <definedName name="strhydranty5" localSheetId="12">#REF!</definedName>
    <definedName name="strhydranty5" localSheetId="13">#REF!</definedName>
    <definedName name="strhydranty5">#REF!</definedName>
    <definedName name="strhydranty6" localSheetId="9">#REF!</definedName>
    <definedName name="strhydranty6" localSheetId="12">#REF!</definedName>
    <definedName name="strhydranty6" localSheetId="13">#REF!</definedName>
    <definedName name="strhydranty6">#REF!</definedName>
    <definedName name="strhydranty8" localSheetId="9">#REF!</definedName>
    <definedName name="strhydranty8" localSheetId="12">#REF!</definedName>
    <definedName name="strhydranty8" localSheetId="13">#REF!</definedName>
    <definedName name="strhydranty8">#REF!</definedName>
    <definedName name="striping" localSheetId="9">#REF!</definedName>
    <definedName name="striping" localSheetId="12">#REF!</definedName>
    <definedName name="striping" localSheetId="13">#REF!</definedName>
    <definedName name="striping">#REF!</definedName>
    <definedName name="strkitz16k10">#REF!</definedName>
    <definedName name="strkitz16k12">#REF!</definedName>
    <definedName name="strkitz16k2">#REF!</definedName>
    <definedName name="strkitz16k2.5">#REF!</definedName>
    <definedName name="strkitz16k3">#REF!</definedName>
    <definedName name="strkitz16k4">#REF!</definedName>
    <definedName name="strkitz16k5">#REF!</definedName>
    <definedName name="strkitz16k6">#REF!</definedName>
    <definedName name="strkitz16k8">#REF!</definedName>
    <definedName name="STRUKTUR" localSheetId="9">#REF!</definedName>
    <definedName name="STRUKTUR" localSheetId="12">#REF!</definedName>
    <definedName name="STRUKTUR" localSheetId="14">#REF!</definedName>
    <definedName name="STRUKTUR" localSheetId="11">#REF!</definedName>
    <definedName name="STRUKTUR" localSheetId="10">#REF!</definedName>
    <definedName name="STRUKTUR" localSheetId="7">#REF!</definedName>
    <definedName name="STRUKTUR" localSheetId="8">#REF!</definedName>
    <definedName name="STRUKTUR" localSheetId="13">#REF!</definedName>
    <definedName name="STRUKTUR">#REF!</definedName>
    <definedName name="stvlvTL511C1" localSheetId="9">#REF!</definedName>
    <definedName name="stvlvTL511C1" localSheetId="12">#REF!</definedName>
    <definedName name="stvlvTL511C1" localSheetId="13">#REF!</definedName>
    <definedName name="stvlvTL511C1">#REF!</definedName>
    <definedName name="stvlvTX421SCNGCC" localSheetId="9">#REF!</definedName>
    <definedName name="stvlvTX421SCNGCC" localSheetId="12">#REF!</definedName>
    <definedName name="stvlvTX421SCNGCC" localSheetId="13">#REF!</definedName>
    <definedName name="stvlvTX421SCNGCC">#REF!</definedName>
    <definedName name="sub">#REF!</definedName>
    <definedName name="SUB_KON">#REF!</definedName>
    <definedName name="SUB_TOTAL__VII">#REF!</definedName>
    <definedName name="subkon">#REF!</definedName>
    <definedName name="subkont">#REF!</definedName>
    <definedName name="SUBKONTRAKTOR">#REF!</definedName>
    <definedName name="SUBT" localSheetId="9">#REF!</definedName>
    <definedName name="SUBT" localSheetId="12">#REF!</definedName>
    <definedName name="SUBT" localSheetId="13">#REF!</definedName>
    <definedName name="SUBT">#REF!</definedName>
    <definedName name="SUBT.FIELD_EXP" localSheetId="9">#REF!</definedName>
    <definedName name="SUBT.FIELD_EXP" localSheetId="12">#REF!</definedName>
    <definedName name="SUBT.FIELD_EXP" localSheetId="13">#REF!</definedName>
    <definedName name="SUBT.FIELD_EXP">#REF!</definedName>
    <definedName name="SUBT.TEMP._WORK" localSheetId="9">#REF!</definedName>
    <definedName name="SUBT.TEMP._WORK" localSheetId="12">#REF!</definedName>
    <definedName name="SUBT.TEMP._WORK" localSheetId="13">#REF!</definedName>
    <definedName name="SUBT.TEMP._WORK">#REF!</definedName>
    <definedName name="SUGENG">#N/A</definedName>
    <definedName name="sukamandi" localSheetId="9">#REF!</definedName>
    <definedName name="sukamandi" localSheetId="12">#REF!</definedName>
    <definedName name="sukamandi" localSheetId="13">#REF!</definedName>
    <definedName name="sukamandi">#REF!</definedName>
    <definedName name="sukatani" localSheetId="9">#REF!</definedName>
    <definedName name="sukatani" localSheetId="12">#REF!</definedName>
    <definedName name="sukatani" localSheetId="13">#REF!</definedName>
    <definedName name="sukatani">#REF!</definedName>
    <definedName name="Suku_Cadang">#REF!</definedName>
    <definedName name="sukucadang">#REF!</definedName>
    <definedName name="sum">#REF!</definedName>
    <definedName name="SUM_G52_G83" localSheetId="9">#REF!</definedName>
    <definedName name="SUM_G52_G83" localSheetId="12">#REF!</definedName>
    <definedName name="SUM_G52_G83" localSheetId="14">#REF!</definedName>
    <definedName name="SUM_G52_G83" localSheetId="11">#REF!</definedName>
    <definedName name="SUM_G52_G83" localSheetId="10">#REF!</definedName>
    <definedName name="SUM_G52_G83" localSheetId="7">#REF!</definedName>
    <definedName name="SUM_G52_G83" localSheetId="8">#REF!</definedName>
    <definedName name="SUM_G52_G83" localSheetId="13">#REF!</definedName>
    <definedName name="SUM_G52_G83">#REF!</definedName>
    <definedName name="SUM2A" localSheetId="9">#REF!</definedName>
    <definedName name="SUM2A" localSheetId="12">#REF!</definedName>
    <definedName name="SUM2A" localSheetId="13">#REF!</definedName>
    <definedName name="SUM2A">#REF!</definedName>
    <definedName name="sumbar" localSheetId="9">#REF!</definedName>
    <definedName name="sumbar" localSheetId="12">#REF!</definedName>
    <definedName name="sumbar" localSheetId="13">#REF!</definedName>
    <definedName name="sumbar">#REF!</definedName>
    <definedName name="sumbat">#REF!</definedName>
    <definedName name="sumbat_1">#REF!</definedName>
    <definedName name="sumboq1" localSheetId="9">#REF!</definedName>
    <definedName name="sumboq1" localSheetId="12">#REF!</definedName>
    <definedName name="sumboq1" localSheetId="14">#REF!</definedName>
    <definedName name="sumboq1" localSheetId="11">#REF!</definedName>
    <definedName name="sumboq1" localSheetId="10">#REF!</definedName>
    <definedName name="sumboq1" localSheetId="7">#REF!</definedName>
    <definedName name="sumboq1" localSheetId="8">#REF!</definedName>
    <definedName name="sumboq1" localSheetId="13">#REF!</definedName>
    <definedName name="sumboq1">#REF!</definedName>
    <definedName name="sumboq2" localSheetId="9">#REF!</definedName>
    <definedName name="sumboq2" localSheetId="12">#REF!</definedName>
    <definedName name="sumboq2" localSheetId="14">#REF!</definedName>
    <definedName name="sumboq2" localSheetId="11">#REF!</definedName>
    <definedName name="sumboq2" localSheetId="10">#REF!</definedName>
    <definedName name="sumboq2" localSheetId="7">#REF!</definedName>
    <definedName name="sumboq2" localSheetId="8">#REF!</definedName>
    <definedName name="sumboq2" localSheetId="13">#REF!</definedName>
    <definedName name="sumboq2">#REF!</definedName>
    <definedName name="sumbq" localSheetId="9">#REF!</definedName>
    <definedName name="sumbq" localSheetId="12">#REF!</definedName>
    <definedName name="sumbq" localSheetId="14">#REF!</definedName>
    <definedName name="sumbq" localSheetId="11">#REF!</definedName>
    <definedName name="sumbq" localSheetId="10">#REF!</definedName>
    <definedName name="sumbq" localSheetId="7">#REF!</definedName>
    <definedName name="sumbq" localSheetId="8">#REF!</definedName>
    <definedName name="sumbq" localSheetId="13">#REF!</definedName>
    <definedName name="sumbq">#REF!</definedName>
    <definedName name="sumbq1" localSheetId="9">#REF!</definedName>
    <definedName name="sumbq1" localSheetId="12">#REF!</definedName>
    <definedName name="sumbq1" localSheetId="14">#REF!</definedName>
    <definedName name="sumbq1" localSheetId="11">#REF!</definedName>
    <definedName name="sumbq1" localSheetId="10">#REF!</definedName>
    <definedName name="sumbq1" localSheetId="7">#REF!</definedName>
    <definedName name="sumbq1" localSheetId="8">#REF!</definedName>
    <definedName name="sumbq1" localSheetId="13">#REF!</definedName>
    <definedName name="sumbq1">#REF!</definedName>
    <definedName name="sumbq2" localSheetId="9">#REF!</definedName>
    <definedName name="sumbq2" localSheetId="12">#REF!</definedName>
    <definedName name="sumbq2" localSheetId="14">#REF!</definedName>
    <definedName name="sumbq2" localSheetId="11">#REF!</definedName>
    <definedName name="sumbq2" localSheetId="10">#REF!</definedName>
    <definedName name="sumbq2" localSheetId="7">#REF!</definedName>
    <definedName name="sumbq2" localSheetId="8">#REF!</definedName>
    <definedName name="sumbq2" localSheetId="13">#REF!</definedName>
    <definedName name="sumbq2">#REF!</definedName>
    <definedName name="SUMI" localSheetId="9">#REF!</definedName>
    <definedName name="SUMI" localSheetId="12">#REF!</definedName>
    <definedName name="SUMI" localSheetId="13">#REF!</definedName>
    <definedName name="SUMI">#REF!</definedName>
    <definedName name="SUMMARY">#REF!</definedName>
    <definedName name="Sumur__peresapan_air_kotor_dan_kotoran" localSheetId="9">#REF!</definedName>
    <definedName name="Sumur__peresapan_air_kotor_dan_kotoran" localSheetId="12">#REF!</definedName>
    <definedName name="Sumur__peresapan_air_kotor_dan_kotoran" localSheetId="13">#REF!</definedName>
    <definedName name="Sumur__peresapan_air_kotor_dan_kotoran">#REF!</definedName>
    <definedName name="sumuran400" localSheetId="9">#REF!</definedName>
    <definedName name="sumuran400" localSheetId="12">#REF!</definedName>
    <definedName name="sumuran400" localSheetId="13">#REF!</definedName>
    <definedName name="sumuran400">#REF!</definedName>
    <definedName name="sunloid" localSheetId="9">#REF!</definedName>
    <definedName name="sunloid" localSheetId="12">#REF!</definedName>
    <definedName name="sunloid" localSheetId="13">#REF!</definedName>
    <definedName name="sunloid">#REF!</definedName>
    <definedName name="SUP" localSheetId="9">#REF!</definedName>
    <definedName name="SUP" localSheetId="12">#REF!</definedName>
    <definedName name="SUP" localSheetId="13">#REF!</definedName>
    <definedName name="SUP">#REF!</definedName>
    <definedName name="super" localSheetId="9">#REF!</definedName>
    <definedName name="super" localSheetId="12">#REF!</definedName>
    <definedName name="super" localSheetId="13">#REF!</definedName>
    <definedName name="super">#REF!</definedName>
    <definedName name="supergloss" localSheetId="9">#REF!</definedName>
    <definedName name="supergloss" localSheetId="12">#REF!</definedName>
    <definedName name="supergloss" localSheetId="13">#REF!</definedName>
    <definedName name="supergloss">#REF!</definedName>
    <definedName name="superv">#REF!</definedName>
    <definedName name="SUPFS" localSheetId="9">#REF!</definedName>
    <definedName name="SUPFS" localSheetId="12">#REF!</definedName>
    <definedName name="SUPFS" localSheetId="13">#REF!</definedName>
    <definedName name="SUPFS">#REF!</definedName>
    <definedName name="SUPIR_TRUK" localSheetId="9">#REF!</definedName>
    <definedName name="SUPIR_TRUK" localSheetId="12">#REF!</definedName>
    <definedName name="SUPIR_TRUK" localSheetId="13">#REF!</definedName>
    <definedName name="SUPIR_TRUK">#REF!</definedName>
    <definedName name="Supl">#REF!</definedName>
    <definedName name="Supl.I">#REF!</definedName>
    <definedName name="Supl.II">#REF!</definedName>
    <definedName name="Supl.III">#REF!</definedName>
    <definedName name="Supl.IV">#REF!</definedName>
    <definedName name="Supl.IX">#REF!</definedName>
    <definedName name="Supl.IXa" localSheetId="9">#REF!</definedName>
    <definedName name="Supl.IXa" localSheetId="12">#REF!</definedName>
    <definedName name="Supl.IXa" localSheetId="13">#REF!</definedName>
    <definedName name="Supl.IXa">#REF!</definedName>
    <definedName name="Supl.IXb" localSheetId="9">#REF!</definedName>
    <definedName name="Supl.IXb" localSheetId="12">#REF!</definedName>
    <definedName name="Supl.IXb" localSheetId="13">#REF!</definedName>
    <definedName name="Supl.IXb">#REF!</definedName>
    <definedName name="Supl.V">#REF!</definedName>
    <definedName name="Supl.VI">#REF!</definedName>
    <definedName name="Supl.VII">#REF!</definedName>
    <definedName name="SUPL.X" localSheetId="9">#REF!</definedName>
    <definedName name="SUPL.X" localSheetId="12">#REF!</definedName>
    <definedName name="SUPL.X" localSheetId="13">#REF!</definedName>
    <definedName name="SUPL.X">#REF!</definedName>
    <definedName name="SUPL.XI" localSheetId="9">#REF!</definedName>
    <definedName name="SUPL.XI" localSheetId="12">#REF!</definedName>
    <definedName name="SUPL.XI" localSheetId="13">#REF!</definedName>
    <definedName name="SUPL.XI">#REF!</definedName>
    <definedName name="Supl.XII">#REF!</definedName>
    <definedName name="Supl.XIII">#REF!</definedName>
    <definedName name="Supl_XII">#REF!</definedName>
    <definedName name="SUPT" localSheetId="9">#REF!</definedName>
    <definedName name="SUPT" localSheetId="12">#REF!</definedName>
    <definedName name="SUPT" localSheetId="13">#REF!</definedName>
    <definedName name="SUPT">#REF!</definedName>
    <definedName name="supvab">#REF!</definedName>
    <definedName name="supvau">#REF!</definedName>
    <definedName name="supvbu">#REF!</definedName>
    <definedName name="supvcb">#REF!</definedName>
    <definedName name="supvcu">#REF!</definedName>
    <definedName name="supvdb">#REF!</definedName>
    <definedName name="supvdu">#REF!</definedName>
    <definedName name="surian">#REF!</definedName>
    <definedName name="survey" localSheetId="9">#REF!</definedName>
    <definedName name="survey" localSheetId="12">#REF!</definedName>
    <definedName name="survey" localSheetId="14">#REF!</definedName>
    <definedName name="survey" localSheetId="11">#REF!</definedName>
    <definedName name="survey" localSheetId="10">#REF!</definedName>
    <definedName name="survey" localSheetId="7">#REF!</definedName>
    <definedName name="survey" localSheetId="8">#REF!</definedName>
    <definedName name="survey" localSheetId="13">#REF!</definedName>
    <definedName name="survey">#REF!</definedName>
    <definedName name="svsd">#N/A</definedName>
    <definedName name="sw">#REF!</definedName>
    <definedName name="sw35besi" localSheetId="9">#REF!</definedName>
    <definedName name="sw35besi" localSheetId="12">#REF!</definedName>
    <definedName name="sw35besi" localSheetId="13">#REF!</definedName>
    <definedName name="sw35besi">#REF!</definedName>
    <definedName name="sw45besi" localSheetId="9">#REF!</definedName>
    <definedName name="sw45besi" localSheetId="12">#REF!</definedName>
    <definedName name="sw45besi" localSheetId="13">#REF!</definedName>
    <definedName name="sw45besi">#REF!</definedName>
    <definedName name="SWA">#REF!</definedName>
    <definedName name="swapbd">#REF!</definedName>
    <definedName name="SWIM" localSheetId="9">#REF!</definedName>
    <definedName name="SWIM" localSheetId="12">#REF!</definedName>
    <definedName name="SWIM" localSheetId="13">#REF!</definedName>
    <definedName name="SWIM">#REF!</definedName>
    <definedName name="swrhdTX438S" localSheetId="9">#REF!</definedName>
    <definedName name="swrhdTX438S" localSheetId="12">#REF!</definedName>
    <definedName name="swrhdTX438S" localSheetId="13">#REF!</definedName>
    <definedName name="swrhdTX438S">#REF!</definedName>
    <definedName name="swrmixTX405SD" localSheetId="9">#REF!</definedName>
    <definedName name="swrmixTX405SD" localSheetId="12">#REF!</definedName>
    <definedName name="swrmixTX405SD" localSheetId="13">#REF!</definedName>
    <definedName name="swrmixTX405SD">#REF!</definedName>
    <definedName name="swrsprTB19" localSheetId="9">#REF!</definedName>
    <definedName name="swrsprTB19" localSheetId="12">#REF!</definedName>
    <definedName name="swrsprTB19" localSheetId="13">#REF!</definedName>
    <definedName name="swrsprTB19">#REF!</definedName>
    <definedName name="swrspryTX403SCR" localSheetId="9">#REF!</definedName>
    <definedName name="swrspryTX403SCR" localSheetId="12">#REF!</definedName>
    <definedName name="swrspryTX403SCR" localSheetId="13">#REF!</definedName>
    <definedName name="swrspryTX403SCR">#REF!</definedName>
    <definedName name="syp_vor_clos">#REF!</definedName>
    <definedName name="syphon">#REF!</definedName>
    <definedName name="T" localSheetId="9">#REF!</definedName>
    <definedName name="T" localSheetId="12">#REF!</definedName>
    <definedName name="T" localSheetId="14">#REF!</definedName>
    <definedName name="T" localSheetId="11">#REF!</definedName>
    <definedName name="T" localSheetId="10">#REF!</definedName>
    <definedName name="T" localSheetId="7">#REF!</definedName>
    <definedName name="T" localSheetId="8">#REF!</definedName>
    <definedName name="T" localSheetId="13">#REF!</definedName>
    <definedName name="T">#REF!</definedName>
    <definedName name="t.dos" localSheetId="9">#REF!</definedName>
    <definedName name="t.dos" localSheetId="12">#REF!</definedName>
    <definedName name="t.dos" localSheetId="13">#REF!</definedName>
    <definedName name="t.dos">#REF!</definedName>
    <definedName name="t.sabun" localSheetId="9">#REF!</definedName>
    <definedName name="t.sabun" localSheetId="12">#REF!</definedName>
    <definedName name="t.sabun" localSheetId="13">#REF!</definedName>
    <definedName name="t.sabun">#REF!</definedName>
    <definedName name="T_2">#REF!</definedName>
    <definedName name="T_703_AC">#REF!</definedName>
    <definedName name="T_BATU">#REF!</definedName>
    <definedName name="T_BESI">#REF!</definedName>
    <definedName name="t_gw" localSheetId="9">#REF!</definedName>
    <definedName name="t_gw" localSheetId="12">#REF!</definedName>
    <definedName name="t_gw" localSheetId="13">#REF!</definedName>
    <definedName name="t_gw">#REF!</definedName>
    <definedName name="T_KAYU">#REF!</definedName>
    <definedName name="t_ribu" localSheetId="9">#REF!</definedName>
    <definedName name="t_ribu" localSheetId="12">#REF!</definedName>
    <definedName name="t_ribu" localSheetId="13">#REF!</definedName>
    <definedName name="t_ribu">#REF!</definedName>
    <definedName name="T_TX416_SC">#REF!</definedName>
    <definedName name="T_TX706_AC">#REF!</definedName>
    <definedName name="T1_" localSheetId="9">#REF!</definedName>
    <definedName name="T1_" localSheetId="12">#REF!</definedName>
    <definedName name="T1_" localSheetId="13">#REF!</definedName>
    <definedName name="T1_">#REF!</definedName>
    <definedName name="T10_" localSheetId="9">#REF!</definedName>
    <definedName name="T10_" localSheetId="12">#REF!</definedName>
    <definedName name="T10_" localSheetId="13">#REF!</definedName>
    <definedName name="T10_">#REF!</definedName>
    <definedName name="t101p" localSheetId="9">#REF!</definedName>
    <definedName name="t101p" localSheetId="12">#REF!</definedName>
    <definedName name="t101p" localSheetId="13">#REF!</definedName>
    <definedName name="t101p">#REF!</definedName>
    <definedName name="t103p" localSheetId="9">#REF!</definedName>
    <definedName name="t103p" localSheetId="12">#REF!</definedName>
    <definedName name="t103p" localSheetId="13">#REF!</definedName>
    <definedName name="t103p">#REF!</definedName>
    <definedName name="t105mnc">#REF!</definedName>
    <definedName name="t10m">#REF!</definedName>
    <definedName name="t10nc">#REF!</definedName>
    <definedName name="t10nc1p" localSheetId="9">#REF!</definedName>
    <definedName name="t10nc1p" localSheetId="12">#REF!</definedName>
    <definedName name="t10nc1p" localSheetId="13">#REF!</definedName>
    <definedName name="t10nc1p">#REF!</definedName>
    <definedName name="t10ncm">#REF!</definedName>
    <definedName name="t10vl">#REF!</definedName>
    <definedName name="t10vl1p" localSheetId="9">#REF!</definedName>
    <definedName name="t10vl1p" localSheetId="12">#REF!</definedName>
    <definedName name="t10vl1p" localSheetId="13">#REF!</definedName>
    <definedName name="t10vl1p">#REF!</definedName>
    <definedName name="t121p" localSheetId="9">#REF!</definedName>
    <definedName name="t121p" localSheetId="12">#REF!</definedName>
    <definedName name="t121p" localSheetId="13">#REF!</definedName>
    <definedName name="t121p">#REF!</definedName>
    <definedName name="t123p" localSheetId="9">#REF!</definedName>
    <definedName name="t123p" localSheetId="12">#REF!</definedName>
    <definedName name="t123p" localSheetId="13">#REF!</definedName>
    <definedName name="t123p">#REF!</definedName>
    <definedName name="t12m">#REF!</definedName>
    <definedName name="t12mnc">#REF!</definedName>
    <definedName name="t12nc">#REF!</definedName>
    <definedName name="t12nc3p">#REF!</definedName>
    <definedName name="t12ncm">#REF!</definedName>
    <definedName name="t12vl">#REF!</definedName>
    <definedName name="t12vl3p">#REF!</definedName>
    <definedName name="t141p" localSheetId="9">#REF!</definedName>
    <definedName name="t141p" localSheetId="12">#REF!</definedName>
    <definedName name="t141p" localSheetId="13">#REF!</definedName>
    <definedName name="t141p">#REF!</definedName>
    <definedName name="t143p" localSheetId="9">#REF!</definedName>
    <definedName name="t143p" localSheetId="12">#REF!</definedName>
    <definedName name="t143p" localSheetId="13">#REF!</definedName>
    <definedName name="t143p">#REF!</definedName>
    <definedName name="t14m">#REF!</definedName>
    <definedName name="t14mnc">#REF!</definedName>
    <definedName name="t14nc">#REF!</definedName>
    <definedName name="t14nc3p" localSheetId="9">#REF!</definedName>
    <definedName name="t14nc3p" localSheetId="12">#REF!</definedName>
    <definedName name="t14nc3p" localSheetId="13">#REF!</definedName>
    <definedName name="t14nc3p">#REF!</definedName>
    <definedName name="t14ncm">#REF!</definedName>
    <definedName name="T14vc">#REF!</definedName>
    <definedName name="t14vl">#REF!</definedName>
    <definedName name="t14vl3p" localSheetId="9">#REF!</definedName>
    <definedName name="t14vl3p" localSheetId="12">#REF!</definedName>
    <definedName name="t14vl3p" localSheetId="13">#REF!</definedName>
    <definedName name="t14vl3p">#REF!</definedName>
    <definedName name="T2_" localSheetId="9">#REF!</definedName>
    <definedName name="T2_" localSheetId="12">#REF!</definedName>
    <definedName name="T2_" localSheetId="13">#REF!</definedName>
    <definedName name="T2_">#REF!</definedName>
    <definedName name="T203P">#REF!</definedName>
    <definedName name="t20m">#REF!</definedName>
    <definedName name="t20ncm">#REF!</definedName>
    <definedName name="T3_" localSheetId="9">#REF!</definedName>
    <definedName name="T3_" localSheetId="12">#REF!</definedName>
    <definedName name="T3_" localSheetId="13">#REF!</definedName>
    <definedName name="T3_">#REF!</definedName>
    <definedName name="T4_" localSheetId="9">#REF!</definedName>
    <definedName name="T4_" localSheetId="12">#REF!</definedName>
    <definedName name="T4_" localSheetId="13">#REF!</definedName>
    <definedName name="T4_">#REF!</definedName>
    <definedName name="T5_" localSheetId="9">#REF!</definedName>
    <definedName name="T5_" localSheetId="12">#REF!</definedName>
    <definedName name="T5_" localSheetId="13">#REF!</definedName>
    <definedName name="T5_">#REF!</definedName>
    <definedName name="T6_" localSheetId="9">#REF!</definedName>
    <definedName name="T6_" localSheetId="12">#REF!</definedName>
    <definedName name="T6_" localSheetId="13">#REF!</definedName>
    <definedName name="T6_">#REF!</definedName>
    <definedName name="T7_" localSheetId="9">#REF!</definedName>
    <definedName name="T7_" localSheetId="12">#REF!</definedName>
    <definedName name="T7_" localSheetId="13">#REF!</definedName>
    <definedName name="T7_">#REF!</definedName>
    <definedName name="t7m">#REF!</definedName>
    <definedName name="t7nc">#REF!</definedName>
    <definedName name="t7vl">#REF!</definedName>
    <definedName name="T8_" localSheetId="9">#REF!</definedName>
    <definedName name="T8_" localSheetId="12">#REF!</definedName>
    <definedName name="T8_" localSheetId="13">#REF!</definedName>
    <definedName name="T8_">#REF!</definedName>
    <definedName name="t84mnc">#REF!</definedName>
    <definedName name="t8m">#REF!</definedName>
    <definedName name="t8nc">#REF!</definedName>
    <definedName name="t8vl">#REF!</definedName>
    <definedName name="T9_" localSheetId="9">#REF!</definedName>
    <definedName name="T9_" localSheetId="12">#REF!</definedName>
    <definedName name="T9_" localSheetId="13">#REF!</definedName>
    <definedName name="T9_">#REF!</definedName>
    <definedName name="ta" localSheetId="9">#REF!</definedName>
    <definedName name="ta" localSheetId="12">#REF!</definedName>
    <definedName name="ta" localSheetId="14">#REF!</definedName>
    <definedName name="ta" localSheetId="11">#REF!</definedName>
    <definedName name="ta" localSheetId="10">#REF!</definedName>
    <definedName name="ta" localSheetId="7">#REF!</definedName>
    <definedName name="ta" localSheetId="8">#REF!</definedName>
    <definedName name="ta" localSheetId="13">#REF!</definedName>
    <definedName name="ta">#REF!</definedName>
    <definedName name="TABEL" localSheetId="9">#REF!</definedName>
    <definedName name="TABEL" localSheetId="12">#REF!</definedName>
    <definedName name="TABEL" localSheetId="14">#REF!</definedName>
    <definedName name="TABEL" localSheetId="11">#REF!</definedName>
    <definedName name="TABEL" localSheetId="10">#REF!</definedName>
    <definedName name="TABEL" localSheetId="7">#REF!</definedName>
    <definedName name="TABEL" localSheetId="8">#REF!</definedName>
    <definedName name="TABEL" localSheetId="13">#REF!</definedName>
    <definedName name="tabel">#REF!</definedName>
    <definedName name="TABEL1" localSheetId="9">#REF!</definedName>
    <definedName name="TABEL1" localSheetId="12">#REF!</definedName>
    <definedName name="TABEL1" localSheetId="13">#REF!</definedName>
    <definedName name="TABEL1">#REF!</definedName>
    <definedName name="tabelbln" localSheetId="9">#REF!</definedName>
    <definedName name="tabelbln" localSheetId="12">#REF!</definedName>
    <definedName name="tabelbln" localSheetId="13">#REF!</definedName>
    <definedName name="tabelbln">#REF!</definedName>
    <definedName name="TABLE" localSheetId="9">#REF!</definedName>
    <definedName name="TABLE" localSheetId="12">#REF!</definedName>
    <definedName name="TABLE" localSheetId="14">#REF!</definedName>
    <definedName name="TABLE" localSheetId="11">#REF!</definedName>
    <definedName name="TABLE" localSheetId="10">#REF!</definedName>
    <definedName name="TABLE" localSheetId="7">#REF!</definedName>
    <definedName name="TABLE" localSheetId="8">#REF!</definedName>
    <definedName name="TABLE" localSheetId="13">#REF!</definedName>
    <definedName name="table" localSheetId="15" hidden="1">#REF!</definedName>
    <definedName name="table">#REF!</definedName>
    <definedName name="TACK_COAT">#REF!</definedName>
    <definedName name="tackcoat" localSheetId="9">#REF!</definedName>
    <definedName name="tackcoat" localSheetId="12">#REF!</definedName>
    <definedName name="tackcoat" localSheetId="14">#REF!</definedName>
    <definedName name="tackcoat" localSheetId="11">#REF!</definedName>
    <definedName name="tackcoat" localSheetId="10">#REF!</definedName>
    <definedName name="tackcoat" localSheetId="7">#REF!</definedName>
    <definedName name="tackcoat" localSheetId="8">#REF!</definedName>
    <definedName name="tackcoat" localSheetId="13">#REF!</definedName>
    <definedName name="Tackcoat">#REF!</definedName>
    <definedName name="taf100x100">#REF!</definedName>
    <definedName name="taf100x75">#REF!</definedName>
    <definedName name="taf150x100">#REF!</definedName>
    <definedName name="taf150x150">#REF!</definedName>
    <definedName name="taf200x100">#REF!</definedName>
    <definedName name="taf200x150">#REF!</definedName>
    <definedName name="taf200x200">#REF!</definedName>
    <definedName name="taf250x100">#REF!</definedName>
    <definedName name="taf250x1250">#REF!</definedName>
    <definedName name="taf250x150">#REF!</definedName>
    <definedName name="taf250x200">#REF!</definedName>
    <definedName name="taf250x2050">#REF!</definedName>
    <definedName name="taf250x250">#REF!</definedName>
    <definedName name="taf250x50">#REF!</definedName>
    <definedName name="taf250x75">#REF!</definedName>
    <definedName name="taf300x100">#REF!</definedName>
    <definedName name="taf300x150">#REF!</definedName>
    <definedName name="taf300x200">#REF!</definedName>
    <definedName name="taf300x250">#REF!</definedName>
    <definedName name="taf300x2500">#REF!</definedName>
    <definedName name="taf300x25300">#REF!</definedName>
    <definedName name="taf300x300">#REF!</definedName>
    <definedName name="taf300x50">#REF!</definedName>
    <definedName name="taf300x75">#REF!</definedName>
    <definedName name="taf75x50">#REF!</definedName>
    <definedName name="taf75x75">#REF!</definedName>
    <definedName name="tahap2" localSheetId="12" hidden="1">{#N/A,#N/A,FALSE,"REK";#N/A,#N/A,FALSE,"rab"}</definedName>
    <definedName name="tahap2" localSheetId="15" hidden="1">{#N/A,#N/A,FALSE,"REK";#N/A,#N/A,FALSE,"rab"}</definedName>
    <definedName name="tahap2" hidden="1">{#N/A,#N/A,FALSE,"REK";#N/A,#N/A,FALSE,"rab"}</definedName>
    <definedName name="TAHAP21" localSheetId="12" hidden="1">{#N/A,#N/A,FALSE,"REK";#N/A,#N/A,FALSE,"rab"}</definedName>
    <definedName name="TAHAP21" localSheetId="15" hidden="1">{#N/A,#N/A,FALSE,"REK";#N/A,#N/A,FALSE,"rab"}</definedName>
    <definedName name="TAHAP21" hidden="1">{#N/A,#N/A,FALSE,"REK";#N/A,#N/A,FALSE,"rab"}</definedName>
    <definedName name="tahap22" localSheetId="12" hidden="1">{#N/A,#N/A,FALSE,"REK";#N/A,#N/A,FALSE,"rab"}</definedName>
    <definedName name="tahap22" localSheetId="15" hidden="1">{#N/A,#N/A,FALSE,"REK";#N/A,#N/A,FALSE,"rab"}</definedName>
    <definedName name="tahap22" hidden="1">{#N/A,#N/A,FALSE,"REK";#N/A,#N/A,FALSE,"rab"}</definedName>
    <definedName name="TAHAP221" localSheetId="12" hidden="1">{#N/A,#N/A,FALSE,"REK";#N/A,#N/A,FALSE,"rab"}</definedName>
    <definedName name="TAHAP221" localSheetId="15" hidden="1">{#N/A,#N/A,FALSE,"REK";#N/A,#N/A,FALSE,"rab"}</definedName>
    <definedName name="TAHAP221" hidden="1">{#N/A,#N/A,FALSE,"REK";#N/A,#N/A,FALSE,"rab"}</definedName>
    <definedName name="tahap222" localSheetId="12" hidden="1">{#N/A,#N/A,FALSE,"REK";#N/A,#N/A,FALSE,"rab"}</definedName>
    <definedName name="tahap222" localSheetId="15" hidden="1">{#N/A,#N/A,FALSE,"REK";#N/A,#N/A,FALSE,"rab"}</definedName>
    <definedName name="tahap222" hidden="1">{#N/A,#N/A,FALSE,"REK";#N/A,#N/A,FALSE,"rab"}</definedName>
    <definedName name="tahap3" localSheetId="12" hidden="1">{#N/A,#N/A,FALSE,"REK";#N/A,#N/A,FALSE,"rab"}</definedName>
    <definedName name="tahap3" localSheetId="15" hidden="1">{#N/A,#N/A,FALSE,"REK";#N/A,#N/A,FALSE,"rab"}</definedName>
    <definedName name="tahap3" hidden="1">{#N/A,#N/A,FALSE,"REK";#N/A,#N/A,FALSE,"rab"}</definedName>
    <definedName name="tahoma" localSheetId="9">#REF!</definedName>
    <definedName name="tahoma" localSheetId="12">#REF!</definedName>
    <definedName name="tahoma" localSheetId="13">#REF!</definedName>
    <definedName name="tahoma">#REF!</definedName>
    <definedName name="TAHUN" localSheetId="9">#REF!</definedName>
    <definedName name="TAHUN" localSheetId="12">#REF!</definedName>
    <definedName name="TAHUN" localSheetId="13">#REF!</definedName>
    <definedName name="TAHUN">#REF!</definedName>
    <definedName name="takon">#REF!</definedName>
    <definedName name="Taksasi_rate">#REF!</definedName>
    <definedName name="talangdatar">#REF!</definedName>
    <definedName name="talangseng" localSheetId="9">#REF!</definedName>
    <definedName name="talangseng" localSheetId="12">#REF!</definedName>
    <definedName name="talangseng" localSheetId="13">#REF!</definedName>
    <definedName name="talangseng">#REF!</definedName>
    <definedName name="taliijuk">#REF!</definedName>
    <definedName name="talkaret" localSheetId="9">#REF!</definedName>
    <definedName name="talkaret" localSheetId="12">#REF!</definedName>
    <definedName name="talkaret" localSheetId="13">#REF!</definedName>
    <definedName name="talkaret">#REF!</definedName>
    <definedName name="TAMBAH" localSheetId="9">#REF!</definedName>
    <definedName name="TAMBAH" localSheetId="12">#REF!</definedName>
    <definedName name="TAMBAH" localSheetId="13">#REF!</definedName>
    <definedName name="TAMBAH">#REF!</definedName>
    <definedName name="TAMPER" localSheetId="9">#REF!</definedName>
    <definedName name="TAMPER" localSheetId="12">#REF!</definedName>
    <definedName name="TAMPER" localSheetId="14">#REF!</definedName>
    <definedName name="TAMPER" localSheetId="11">#REF!</definedName>
    <definedName name="TAMPER" localSheetId="10">#REF!</definedName>
    <definedName name="TAMPER" localSheetId="7">#REF!</definedName>
    <definedName name="TAMPER" localSheetId="8">#REF!</definedName>
    <definedName name="TAMPER" localSheetId="13">#REF!</definedName>
    <definedName name="TAMPER">#REF!</definedName>
    <definedName name="tampilan" localSheetId="9">#REF!</definedName>
    <definedName name="tampilan" localSheetId="12">#REF!</definedName>
    <definedName name="tampilan" localSheetId="13">#REF!</definedName>
    <definedName name="tampilan">#REF!</definedName>
    <definedName name="TANAH" localSheetId="9">#REF!</definedName>
    <definedName name="TANAH" localSheetId="12">#REF!</definedName>
    <definedName name="TANAH" localSheetId="14">#REF!</definedName>
    <definedName name="TANAH" localSheetId="11">#REF!</definedName>
    <definedName name="TANAH" localSheetId="10">#REF!</definedName>
    <definedName name="TANAH" localSheetId="7">#REF!</definedName>
    <definedName name="TANAH" localSheetId="8">#REF!</definedName>
    <definedName name="TANAH" localSheetId="13">#REF!</definedName>
    <definedName name="TANAH">#REF!</definedName>
    <definedName name="tanah_urug" localSheetId="9">#REF!</definedName>
    <definedName name="tanah_urug" localSheetId="12">#REF!</definedName>
    <definedName name="tanah_urug" localSheetId="14">#REF!</definedName>
    <definedName name="tanah_urug" localSheetId="11">#REF!</definedName>
    <definedName name="tanah_urug" localSheetId="10">#REF!</definedName>
    <definedName name="tanah_urug" localSheetId="7">#REF!</definedName>
    <definedName name="tanah_urug" localSheetId="8">#REF!</definedName>
    <definedName name="tanah_urug" localSheetId="13">#REF!</definedName>
    <definedName name="TANAH_URUG">#REF!</definedName>
    <definedName name="Tanah_Urugan_Pilihan">#REF!</definedName>
    <definedName name="tanahbiasa">#REF!</definedName>
    <definedName name="tanahdasar">#REF!</definedName>
    <definedName name="tanahmerah" localSheetId="9">#REF!</definedName>
    <definedName name="tanahmerah" localSheetId="12">#REF!</definedName>
    <definedName name="tanahmerah" localSheetId="13">#REF!</definedName>
    <definedName name="tanahmerah">#REF!</definedName>
    <definedName name="tanahpilihan">#REF!</definedName>
    <definedName name="tanahtaman">#REF!</definedName>
    <definedName name="tanahtaman_1">#REF!</definedName>
    <definedName name="tanahtimbun" localSheetId="9">#REF!</definedName>
    <definedName name="tanahtimbun" localSheetId="12">#REF!</definedName>
    <definedName name="tanahtimbun" localSheetId="13">#REF!</definedName>
    <definedName name="tanahtimbun">#REF!</definedName>
    <definedName name="tanahurug">#REF!</definedName>
    <definedName name="tanaman">#REF!</definedName>
    <definedName name="tandem" localSheetId="9">#REF!</definedName>
    <definedName name="tandem" localSheetId="12">#REF!</definedName>
    <definedName name="tandem" localSheetId="13">#REF!</definedName>
    <definedName name="tandem">#REF!</definedName>
    <definedName name="Tandem.Roller" localSheetId="9">#REF!</definedName>
    <definedName name="Tandem.Roller" localSheetId="12">#REF!</definedName>
    <definedName name="Tandem.Roller" localSheetId="13">#REF!</definedName>
    <definedName name="Tandem.Roller">#REF!</definedName>
    <definedName name="Tandem_roller">#REF!</definedName>
    <definedName name="tandemroler" localSheetId="9">#REF!</definedName>
    <definedName name="tandemroler" localSheetId="12">#REF!</definedName>
    <definedName name="tandemroler" localSheetId="13">#REF!</definedName>
    <definedName name="tandemroler">#REF!</definedName>
    <definedName name="TANDEMROLLER" localSheetId="9">#REF!</definedName>
    <definedName name="TANDEMROLLER" localSheetId="12">#REF!</definedName>
    <definedName name="TANDEMROLLER" localSheetId="14">#REF!</definedName>
    <definedName name="TANDEMROLLER" localSheetId="11">#REF!</definedName>
    <definedName name="TANDEMROLLER" localSheetId="10">#REF!</definedName>
    <definedName name="TANDEMROLLER" localSheetId="7">#REF!</definedName>
    <definedName name="TANDEMROLLER" localSheetId="8">#REF!</definedName>
    <definedName name="TANDEMROLLER" localSheetId="13">#REF!</definedName>
    <definedName name="TANDEMROLLER">#REF!</definedName>
    <definedName name="tangan" localSheetId="9">#REF!</definedName>
    <definedName name="tangan" localSheetId="12">#REF!</definedName>
    <definedName name="tangan" localSheetId="13">#REF!</definedName>
    <definedName name="tangan">#REF!</definedName>
    <definedName name="TANGAN2">#REF!</definedName>
    <definedName name="TANGGA" localSheetId="9">#REF!</definedName>
    <definedName name="TANGGA" localSheetId="12">#REF!</definedName>
    <definedName name="TANGGA" localSheetId="13">#REF!</definedName>
    <definedName name="TANGGA">#REF!</definedName>
    <definedName name="tanggal" localSheetId="9">#REF!</definedName>
    <definedName name="tanggal" localSheetId="12">#REF!</definedName>
    <definedName name="tanggal" localSheetId="14">#REF!</definedName>
    <definedName name="tanggal" localSheetId="11">#REF!</definedName>
    <definedName name="tanggal" localSheetId="10">#REF!</definedName>
    <definedName name="tanggal" localSheetId="7">#REF!</definedName>
    <definedName name="tanggal" localSheetId="8">#REF!</definedName>
    <definedName name="tanggal" localSheetId="13">#REF!</definedName>
    <definedName name="TANGGAL">#REF!</definedName>
    <definedName name="Tanggal2013">#REF!</definedName>
    <definedName name="tanggamonyet">#REF!</definedName>
    <definedName name="tanggaran">#REF!</definedName>
    <definedName name="tangki">#REF!</definedName>
    <definedName name="tanjd" localSheetId="15" hidden="1">#REF!</definedName>
    <definedName name="tanjd">#REF!</definedName>
    <definedName name="tanjung" localSheetId="9">#REF!</definedName>
    <definedName name="tanjung" localSheetId="12">#REF!</definedName>
    <definedName name="tanjung" localSheetId="13">#REF!</definedName>
    <definedName name="tanjung">#REF!</definedName>
    <definedName name="tanker">#REF!</definedName>
    <definedName name="tanker2">#REF!</definedName>
    <definedName name="tankfb05">#REF!</definedName>
    <definedName name="tankfb1">#REF!</definedName>
    <definedName name="tankfb2">#REF!</definedName>
    <definedName name="tanki" localSheetId="9">#REF!</definedName>
    <definedName name="tanki" localSheetId="12">#REF!</definedName>
    <definedName name="tanki" localSheetId="13">#REF!</definedName>
    <definedName name="tanki">#REF!</definedName>
    <definedName name="tansubur" localSheetId="9">#REF!</definedName>
    <definedName name="tansubur" localSheetId="12">#REF!</definedName>
    <definedName name="tansubur" localSheetId="13">#REF!</definedName>
    <definedName name="tansubur">#REF!</definedName>
    <definedName name="tanurug" localSheetId="9">#REF!</definedName>
    <definedName name="tanurug" localSheetId="12">#REF!</definedName>
    <definedName name="tanurug" localSheetId="13">#REF!</definedName>
    <definedName name="tanurug">#REF!</definedName>
    <definedName name="TAPE.B" localSheetId="9">#REF!</definedName>
    <definedName name="TAPE.B" localSheetId="12">#REF!</definedName>
    <definedName name="TAPE.B" localSheetId="13">#REF!</definedName>
    <definedName name="TAPE.B">#REF!</definedName>
    <definedName name="TAPE.EM.TE" localSheetId="9">#REF!</definedName>
    <definedName name="TAPE.EM.TE" localSheetId="12">#REF!</definedName>
    <definedName name="TAPE.EM.TE" localSheetId="13">#REF!</definedName>
    <definedName name="TAPE.EM.TE">#REF!</definedName>
    <definedName name="TAPE.TE" localSheetId="9">#REF!</definedName>
    <definedName name="TAPE.TE" localSheetId="12">#REF!</definedName>
    <definedName name="TAPE.TE" localSheetId="13">#REF!</definedName>
    <definedName name="TAPE.TE">#REF!</definedName>
    <definedName name="tarikanjendela">#REF!</definedName>
    <definedName name="tarikanpintu">#REF!</definedName>
    <definedName name="tas_4">#REF!</definedName>
    <definedName name="tas100x100">#REF!</definedName>
    <definedName name="tas100x50">#REF!</definedName>
    <definedName name="tas100x75">#REF!</definedName>
    <definedName name="tas150x100">#REF!</definedName>
    <definedName name="tas150x150">#REF!</definedName>
    <definedName name="tas150x75">#REF!</definedName>
    <definedName name="tas200x100">#REF!</definedName>
    <definedName name="tas200x150">#REF!</definedName>
    <definedName name="tas250x100">#REF!</definedName>
    <definedName name="tas75x50">#REF!</definedName>
    <definedName name="tas75x75">#REF!</definedName>
    <definedName name="taser">#REF!</definedName>
    <definedName name="tasirtu">#REF!</definedName>
    <definedName name="TAUR">#REF!</definedName>
    <definedName name="taur_6">#REF!</definedName>
    <definedName name="tawar">#REF!</definedName>
    <definedName name="tawg16" localSheetId="9">#REF!</definedName>
    <definedName name="tawg16" localSheetId="12">#REF!</definedName>
    <definedName name="tawg16" localSheetId="13">#REF!</definedName>
    <definedName name="tawg16">#REF!</definedName>
    <definedName name="TaxTV">10%</definedName>
    <definedName name="TaxXL">5%</definedName>
    <definedName name="tb" localSheetId="9">#REF!</definedName>
    <definedName name="tb" localSheetId="12">#REF!</definedName>
    <definedName name="tb" localSheetId="13">#REF!</definedName>
    <definedName name="tb">#REF!</definedName>
    <definedName name="TB.B" localSheetId="9">#REF!</definedName>
    <definedName name="TB.B" localSheetId="12">#REF!</definedName>
    <definedName name="TB.B" localSheetId="13">#REF!</definedName>
    <definedName name="TB.B">#REF!</definedName>
    <definedName name="TB.T" localSheetId="9">#REF!</definedName>
    <definedName name="TB.T" localSheetId="12">#REF!</definedName>
    <definedName name="TB.T" localSheetId="13">#REF!</definedName>
    <definedName name="TB.T">#REF!</definedName>
    <definedName name="tb_apr08" localSheetId="9">#REF!</definedName>
    <definedName name="tb_apr08" localSheetId="12">#REF!</definedName>
    <definedName name="tb_apr08" localSheetId="13">#REF!</definedName>
    <definedName name="tb_apr08">#REF!</definedName>
    <definedName name="tb_apr080" localSheetId="9">#REF!</definedName>
    <definedName name="tb_apr080" localSheetId="12">#REF!</definedName>
    <definedName name="tb_apr080" localSheetId="13">#REF!</definedName>
    <definedName name="tb_apr080">#REF!</definedName>
    <definedName name="tb_feb08" localSheetId="9">#REF!</definedName>
    <definedName name="tb_feb08" localSheetId="12">#REF!</definedName>
    <definedName name="tb_feb08" localSheetId="13">#REF!</definedName>
    <definedName name="tb_feb08">#REF!</definedName>
    <definedName name="tb_feb080" localSheetId="9">#REF!</definedName>
    <definedName name="tb_feb080" localSheetId="12">#REF!</definedName>
    <definedName name="tb_feb080" localSheetId="13">#REF!</definedName>
    <definedName name="tb_feb080">#REF!</definedName>
    <definedName name="tb_jan08" localSheetId="9">#REF!</definedName>
    <definedName name="tb_jan08" localSheetId="12">#REF!</definedName>
    <definedName name="tb_jan08" localSheetId="13">#REF!</definedName>
    <definedName name="tb_jan08">#REF!</definedName>
    <definedName name="tb_jan080" localSheetId="9">#REF!</definedName>
    <definedName name="tb_jan080" localSheetId="12">#REF!</definedName>
    <definedName name="tb_jan080" localSheetId="13">#REF!</definedName>
    <definedName name="tb_jan080">#REF!</definedName>
    <definedName name="tb_jun08" localSheetId="9">#REF!</definedName>
    <definedName name="tb_jun08" localSheetId="12">#REF!</definedName>
    <definedName name="tb_jun08" localSheetId="13">#REF!</definedName>
    <definedName name="tb_jun08">#REF!</definedName>
    <definedName name="tb_jun080" localSheetId="9">#REF!</definedName>
    <definedName name="tb_jun080" localSheetId="12">#REF!</definedName>
    <definedName name="tb_jun080" localSheetId="13">#REF!</definedName>
    <definedName name="tb_jun080">#REF!</definedName>
    <definedName name="tb_mar08" localSheetId="9">#REF!</definedName>
    <definedName name="tb_mar08" localSheetId="12">#REF!</definedName>
    <definedName name="tb_mar08" localSheetId="13">#REF!</definedName>
    <definedName name="tb_mar08">#REF!</definedName>
    <definedName name="tb_mar080" localSheetId="9">#REF!</definedName>
    <definedName name="tb_mar080" localSheetId="12">#REF!</definedName>
    <definedName name="tb_mar080" localSheetId="13">#REF!</definedName>
    <definedName name="tb_mar080">#REF!</definedName>
    <definedName name="tb_may08" localSheetId="9">#REF!</definedName>
    <definedName name="tb_may08" localSheetId="12">#REF!</definedName>
    <definedName name="tb_may08" localSheetId="13">#REF!</definedName>
    <definedName name="tb_may08">#REF!</definedName>
    <definedName name="tb_may080" localSheetId="9">#REF!</definedName>
    <definedName name="tb_may080" localSheetId="12">#REF!</definedName>
    <definedName name="tb_may080" localSheetId="13">#REF!</definedName>
    <definedName name="tb_may080">#REF!</definedName>
    <definedName name="TB_Sound">#REF!</definedName>
    <definedName name="TB_telp">#REF!</definedName>
    <definedName name="TB1.T" localSheetId="9">#REF!</definedName>
    <definedName name="TB1.T" localSheetId="12">#REF!</definedName>
    <definedName name="TB1.T" localSheetId="13">#REF!</definedName>
    <definedName name="TB1.T">#REF!</definedName>
    <definedName name="TBA">#REF!</definedName>
    <definedName name="TBATU">#REF!</definedName>
    <definedName name="tbdd1p">#REF!</definedName>
    <definedName name="tbdd3p">#REF!</definedName>
    <definedName name="tbddsdl">#REF!</definedName>
    <definedName name="TBESI">#REF!</definedName>
    <definedName name="TBFA">#REF!</definedName>
    <definedName name="TBI">#REF!</definedName>
    <definedName name="TBL">#REF!</definedName>
    <definedName name="tbl_ProdInfo" localSheetId="9" hidden="1">#REF!</definedName>
    <definedName name="tbl_ProdInfo" localSheetId="12" hidden="1">#REF!</definedName>
    <definedName name="tbl_ProdInfo" localSheetId="13" hidden="1">#REF!</definedName>
    <definedName name="tbl_ProdInfo" localSheetId="15" hidden="1">#REF!</definedName>
    <definedName name="tbl_ProdInfo" hidden="1">#REF!</definedName>
    <definedName name="tblorganisasi" localSheetId="9">#REF!</definedName>
    <definedName name="tblorganisasi" localSheetId="12">#REF!</definedName>
    <definedName name="tblorganisasi" localSheetId="13">#REF!</definedName>
    <definedName name="tblorganisasi">#REF!</definedName>
    <definedName name="TBS" localSheetId="9">#REF!</definedName>
    <definedName name="TBS" localSheetId="12">#REF!</definedName>
    <definedName name="TBS" localSheetId="13">#REF!</definedName>
    <definedName name="TBS">#REF!</definedName>
    <definedName name="tbset">#REF!</definedName>
    <definedName name="tbset_6">#REF!</definedName>
    <definedName name="tbsm5tl2x36" localSheetId="9">#REF!</definedName>
    <definedName name="tbsm5tl2x36" localSheetId="12">#REF!</definedName>
    <definedName name="tbsm5tl2x36" localSheetId="13">#REF!</definedName>
    <definedName name="tbsm5tl2x36">#REF!</definedName>
    <definedName name="tbsm5tl2x36nb" localSheetId="9">#REF!</definedName>
    <definedName name="tbsm5tl2x36nb" localSheetId="12">#REF!</definedName>
    <definedName name="tbsm5tl2x36nb" localSheetId="13">#REF!</definedName>
    <definedName name="tbsm5tl2x36nb">#REF!</definedName>
    <definedName name="tbt" localSheetId="9">#REF!</definedName>
    <definedName name="tbt" localSheetId="12">#REF!</definedName>
    <definedName name="tbt" localSheetId="13">#REF!</definedName>
    <definedName name="tbt">#REF!</definedName>
    <definedName name="tbter">#REF!</definedName>
    <definedName name="tbter_6">#REF!</definedName>
    <definedName name="tbtr">#REF!</definedName>
    <definedName name="tbtram" localSheetId="9">#REF!</definedName>
    <definedName name="tbtram" localSheetId="12">#REF!</definedName>
    <definedName name="tbtram" localSheetId="13">#REF!</definedName>
    <definedName name="tbtram">#REF!</definedName>
    <definedName name="TC" localSheetId="9">#REF!</definedName>
    <definedName name="TC" localSheetId="12">#REF!</definedName>
    <definedName name="TC" localSheetId="14">#REF!</definedName>
    <definedName name="TC" localSheetId="11">#REF!</definedName>
    <definedName name="TC" localSheetId="10">#REF!</definedName>
    <definedName name="TC" localSheetId="7">#REF!</definedName>
    <definedName name="TC" localSheetId="8">#REF!</definedName>
    <definedName name="TC" localSheetId="13">#REF!</definedName>
    <definedName name="tc">#REF!</definedName>
    <definedName name="TC_NHANH1" localSheetId="9">#REF!</definedName>
    <definedName name="TC_NHANH1" localSheetId="12">#REF!</definedName>
    <definedName name="TC_NHANH1" localSheetId="13">#REF!</definedName>
    <definedName name="TC_NHANH1">#REF!</definedName>
    <definedName name="TCAT">#REF!</definedName>
    <definedName name="tcco">#REF!</definedName>
    <definedName name="tcoat">#REF!</definedName>
    <definedName name="tcset">#REF!</definedName>
    <definedName name="tcset_6">#REF!</definedName>
    <definedName name="tcter">#REF!</definedName>
    <definedName name="tcter_6">#REF!</definedName>
    <definedName name="tcxxnc">#REF!</definedName>
    <definedName name="td">#REF!</definedName>
    <definedName name="td10vl">#REF!</definedName>
    <definedName name="td12nc">#REF!</definedName>
    <definedName name="td1cnc">#REF!</definedName>
    <definedName name="td1cvl">#REF!</definedName>
    <definedName name="td1p" localSheetId="9">#REF!</definedName>
    <definedName name="td1p" localSheetId="12">#REF!</definedName>
    <definedName name="td1p" localSheetId="13">#REF!</definedName>
    <definedName name="td1p">#REF!</definedName>
    <definedName name="TD1pnc">#REF!</definedName>
    <definedName name="TD1pvl">#REF!</definedName>
    <definedName name="td3p" localSheetId="9">#REF!</definedName>
    <definedName name="td3p" localSheetId="12">#REF!</definedName>
    <definedName name="td3p" localSheetId="13">#REF!</definedName>
    <definedName name="td3p">#REF!</definedName>
    <definedName name="TDB" localSheetId="9">#REF!</definedName>
    <definedName name="TDB" localSheetId="12">#REF!</definedName>
    <definedName name="TDB" localSheetId="13">#REF!</definedName>
    <definedName name="TDB">#REF!</definedName>
    <definedName name="tdc84nc">#REF!</definedName>
    <definedName name="tdcnc">#REF!</definedName>
    <definedName name="TDD" localSheetId="9">#REF!</definedName>
    <definedName name="TDD" localSheetId="12">#REF!</definedName>
    <definedName name="TDD" localSheetId="13">#REF!</definedName>
    <definedName name="TDD">#REF!</definedName>
    <definedName name="tdgnc">#REF!</definedName>
    <definedName name="tdgvl">#REF!</definedName>
    <definedName name="tdhtnc">#REF!</definedName>
    <definedName name="tdhtvl">#REF!</definedName>
    <definedName name="TDI" localSheetId="9">#REF!</definedName>
    <definedName name="TDI" localSheetId="12">#REF!</definedName>
    <definedName name="TDI" localSheetId="13">#REF!</definedName>
    <definedName name="TDI">#REF!</definedName>
    <definedName name="TDII" localSheetId="9">#REF!</definedName>
    <definedName name="TDII" localSheetId="12">#REF!</definedName>
    <definedName name="TDII" localSheetId="13">#REF!</definedName>
    <definedName name="TDII">#REF!</definedName>
    <definedName name="TDK">#REF!</definedName>
    <definedName name="TDL" localSheetId="9">#REF!</definedName>
    <definedName name="TDL" localSheetId="12">#REF!</definedName>
    <definedName name="TDL" localSheetId="13">#REF!</definedName>
    <definedName name="TDL">#REF!</definedName>
    <definedName name="tdnc">#REF!</definedName>
    <definedName name="tdnc1p" localSheetId="9">#REF!</definedName>
    <definedName name="tdnc1p" localSheetId="12">#REF!</definedName>
    <definedName name="tdnc1p" localSheetId="13">#REF!</definedName>
    <definedName name="tdnc1p">#REF!</definedName>
    <definedName name="tdnc3p">#REF!</definedName>
    <definedName name="TDP" localSheetId="9">#REF!</definedName>
    <definedName name="TDP" localSheetId="12">#REF!</definedName>
    <definedName name="TDP" localSheetId="13">#REF!</definedName>
    <definedName name="TDP">#REF!</definedName>
    <definedName name="tdt1pnc">#REF!</definedName>
    <definedName name="tdt1pvl">#REF!</definedName>
    <definedName name="tdt2cnc">#REF!</definedName>
    <definedName name="tdt2cvl">#REF!</definedName>
    <definedName name="tdtr2cnc" localSheetId="9">#REF!</definedName>
    <definedName name="tdtr2cnc" localSheetId="12">#REF!</definedName>
    <definedName name="tdtr2cnc" localSheetId="13">#REF!</definedName>
    <definedName name="tdtr2cnc">#REF!</definedName>
    <definedName name="tdtr2cvl" localSheetId="9">#REF!</definedName>
    <definedName name="tdtr2cvl" localSheetId="12">#REF!</definedName>
    <definedName name="tdtr2cvl" localSheetId="13">#REF!</definedName>
    <definedName name="tdtr2cvl">#REF!</definedName>
    <definedName name="tdtrnc">#REF!</definedName>
    <definedName name="tdtrvl">#REF!</definedName>
    <definedName name="tdvl">#REF!</definedName>
    <definedName name="tdvl1p" localSheetId="9">#REF!</definedName>
    <definedName name="tdvl1p" localSheetId="12">#REF!</definedName>
    <definedName name="tdvl1p" localSheetId="13">#REF!</definedName>
    <definedName name="tdvl1p">#REF!</definedName>
    <definedName name="tdvl3p">#REF!</definedName>
    <definedName name="teak" localSheetId="9">#REF!</definedName>
    <definedName name="teak" localSheetId="12">#REF!</definedName>
    <definedName name="teak" localSheetId="13">#REF!</definedName>
    <definedName name="teak">#REF!</definedName>
    <definedName name="teak.o" localSheetId="9">#REF!</definedName>
    <definedName name="teak.o" localSheetId="12">#REF!</definedName>
    <definedName name="teak.o" localSheetId="13">#REF!</definedName>
    <definedName name="teak.o">#REF!</definedName>
    <definedName name="teak4_3x7" localSheetId="9">#REF!</definedName>
    <definedName name="teak4_3x7" localSheetId="12">#REF!</definedName>
    <definedName name="teak4_3x7" localSheetId="13">#REF!</definedName>
    <definedName name="teak4_3x7">#REF!</definedName>
    <definedName name="teak4_4x8" localSheetId="9">#REF!</definedName>
    <definedName name="teak4_4x8" localSheetId="12">#REF!</definedName>
    <definedName name="teak4_4x8" localSheetId="13">#REF!</definedName>
    <definedName name="teak4_4x8">#REF!</definedName>
    <definedName name="teakoil" localSheetId="9">#REF!</definedName>
    <definedName name="teakoil" localSheetId="12">#REF!</definedName>
    <definedName name="teakoil" localSheetId="13">#REF!</definedName>
    <definedName name="teakoil">#REF!</definedName>
    <definedName name="teakw3">#REF!</definedName>
    <definedName name="teakw4">#REF!</definedName>
    <definedName name="Teakwood">#REF!</definedName>
    <definedName name="teakwpt">#REF!</definedName>
    <definedName name="teco12">#REF!</definedName>
    <definedName name="teco15" localSheetId="9">#REF!</definedName>
    <definedName name="teco15" localSheetId="12">#REF!</definedName>
    <definedName name="teco15" localSheetId="13">#REF!</definedName>
    <definedName name="teco15">#REF!</definedName>
    <definedName name="Tee__gip__ø_3_4" localSheetId="9">#REF!</definedName>
    <definedName name="Tee__gip__ø_3_4" localSheetId="12">#REF!</definedName>
    <definedName name="Tee__gip__ø_3_4" localSheetId="13">#REF!</definedName>
    <definedName name="Tee__gip__ø_3_4">#REF!</definedName>
    <definedName name="Tee__pvc__ø_2___maspion_D" localSheetId="9">#REF!</definedName>
    <definedName name="Tee__pvc__ø_2___maspion_D" localSheetId="12">#REF!</definedName>
    <definedName name="Tee__pvc__ø_2___maspion_D" localSheetId="13">#REF!</definedName>
    <definedName name="Tee__pvc__ø_2___maspion_D">#REF!</definedName>
    <definedName name="tee_075">#REF!</definedName>
    <definedName name="tee_1">#REF!</definedName>
    <definedName name="tee_125">#REF!</definedName>
    <definedName name="tee_2">#REF!</definedName>
    <definedName name="tee_20">#REF!</definedName>
    <definedName name="tee_3">#REF!</definedName>
    <definedName name="tee_4">#REF!</definedName>
    <definedName name="tee_40">#REF!</definedName>
    <definedName name="tee_all_flange_gi_3x2in">#REF!</definedName>
    <definedName name="tee_all_flange_gi_4x2in">#REF!</definedName>
    <definedName name="tee_all_flange_gi_4x3in">#REF!</definedName>
    <definedName name="tee_all_socket_pvc_2inx2in">#REF!</definedName>
    <definedName name="tee_all_socket_pvc_3inx3in">#REF!</definedName>
    <definedName name="tee_all_socket_pvc_4inx4in">#REF!</definedName>
    <definedName name="tee_gi_2in">#REF!</definedName>
    <definedName name="tee_gi_3in">#REF!</definedName>
    <definedName name="Tee_gip__ø_1_2" localSheetId="9">#REF!</definedName>
    <definedName name="Tee_gip__ø_1_2" localSheetId="12">#REF!</definedName>
    <definedName name="Tee_gip__ø_1_2" localSheetId="13">#REF!</definedName>
    <definedName name="Tee_gip__ø_1_2">#REF!</definedName>
    <definedName name="Tee_pvc__ø_4___maspion_D" localSheetId="9">#REF!</definedName>
    <definedName name="Tee_pvc__ø_4___maspion_D" localSheetId="12">#REF!</definedName>
    <definedName name="Tee_pvc__ø_4___maspion_D" localSheetId="13">#REF!</definedName>
    <definedName name="Tee_pvc__ø_4___maspion_D">#REF!</definedName>
    <definedName name="tee1_2">#REF!</definedName>
    <definedName name="TEEBS100" localSheetId="9">#REF!</definedName>
    <definedName name="TEEBS100" localSheetId="12">#REF!</definedName>
    <definedName name="TEEBS100" localSheetId="13">#REF!</definedName>
    <definedName name="TEEBS100">#REF!</definedName>
    <definedName name="TEEBS125" localSheetId="9">#REF!</definedName>
    <definedName name="TEEBS125" localSheetId="12">#REF!</definedName>
    <definedName name="TEEBS125" localSheetId="13">#REF!</definedName>
    <definedName name="TEEBS125">#REF!</definedName>
    <definedName name="TEEBS15" localSheetId="9">#REF!</definedName>
    <definedName name="TEEBS15" localSheetId="12">#REF!</definedName>
    <definedName name="TEEBS15" localSheetId="13">#REF!</definedName>
    <definedName name="TEEBS15">#REF!</definedName>
    <definedName name="TEEBS150" localSheetId="9">#REF!</definedName>
    <definedName name="TEEBS150" localSheetId="12">#REF!</definedName>
    <definedName name="TEEBS150" localSheetId="13">#REF!</definedName>
    <definedName name="TEEBS150">#REF!</definedName>
    <definedName name="TEEBS20" localSheetId="9">#REF!</definedName>
    <definedName name="TEEBS20" localSheetId="12">#REF!</definedName>
    <definedName name="TEEBS20" localSheetId="13">#REF!</definedName>
    <definedName name="TEEBS20">#REF!</definedName>
    <definedName name="TEEBS200" localSheetId="9">#REF!</definedName>
    <definedName name="TEEBS200" localSheetId="12">#REF!</definedName>
    <definedName name="TEEBS200" localSheetId="13">#REF!</definedName>
    <definedName name="TEEBS200">#REF!</definedName>
    <definedName name="TEEBS25" localSheetId="9">#REF!</definedName>
    <definedName name="TEEBS25" localSheetId="12">#REF!</definedName>
    <definedName name="TEEBS25" localSheetId="13">#REF!</definedName>
    <definedName name="TEEBS25">#REF!</definedName>
    <definedName name="TEEBS250" localSheetId="9">#REF!</definedName>
    <definedName name="TEEBS250" localSheetId="12">#REF!</definedName>
    <definedName name="TEEBS250" localSheetId="13">#REF!</definedName>
    <definedName name="TEEBS250">#REF!</definedName>
    <definedName name="TEEBS300" localSheetId="9">#REF!</definedName>
    <definedName name="TEEBS300" localSheetId="12">#REF!</definedName>
    <definedName name="TEEBS300" localSheetId="13">#REF!</definedName>
    <definedName name="TEEBS300">#REF!</definedName>
    <definedName name="TEEBS32" localSheetId="9">#REF!</definedName>
    <definedName name="TEEBS32" localSheetId="12">#REF!</definedName>
    <definedName name="TEEBS32" localSheetId="13">#REF!</definedName>
    <definedName name="TEEBS32">#REF!</definedName>
    <definedName name="TEEBS40" localSheetId="9">#REF!</definedName>
    <definedName name="TEEBS40" localSheetId="12">#REF!</definedName>
    <definedName name="TEEBS40" localSheetId="13">#REF!</definedName>
    <definedName name="TEEBS40">#REF!</definedName>
    <definedName name="TEEBS50" localSheetId="9">#REF!</definedName>
    <definedName name="TEEBS50" localSheetId="12">#REF!</definedName>
    <definedName name="TEEBS50" localSheetId="13">#REF!</definedName>
    <definedName name="TEEBS50">#REF!</definedName>
    <definedName name="TEEBS65" localSheetId="9">#REF!</definedName>
    <definedName name="TEEBS65" localSheetId="12">#REF!</definedName>
    <definedName name="TEEBS65" localSheetId="13">#REF!</definedName>
    <definedName name="TEEBS65">#REF!</definedName>
    <definedName name="TEEBS80" localSheetId="9">#REF!</definedName>
    <definedName name="TEEBS80" localSheetId="12">#REF!</definedName>
    <definedName name="TEEBS80" localSheetId="13">#REF!</definedName>
    <definedName name="TEEBS80">#REF!</definedName>
    <definedName name="teedraft75" localSheetId="9">#REF!</definedName>
    <definedName name="teedraft75" localSheetId="12">#REF!</definedName>
    <definedName name="teedraft75" localSheetId="13">#REF!</definedName>
    <definedName name="teedraft75">#REF!</definedName>
    <definedName name="teedrat75x75">#REF!</definedName>
    <definedName name="TEEGIP100" localSheetId="9">#REF!</definedName>
    <definedName name="TEEGIP100" localSheetId="12">#REF!</definedName>
    <definedName name="TEEGIP100" localSheetId="13">#REF!</definedName>
    <definedName name="TEEGIP100">#REF!</definedName>
    <definedName name="TEEGIP125" localSheetId="9">#REF!</definedName>
    <definedName name="TEEGIP125" localSheetId="12">#REF!</definedName>
    <definedName name="TEEGIP125" localSheetId="13">#REF!</definedName>
    <definedName name="TEEGIP125">#REF!</definedName>
    <definedName name="TEEGIP15" localSheetId="9">#REF!</definedName>
    <definedName name="TEEGIP15" localSheetId="12">#REF!</definedName>
    <definedName name="TEEGIP15" localSheetId="13">#REF!</definedName>
    <definedName name="TEEGIP15">#REF!</definedName>
    <definedName name="TEEGIP150" localSheetId="9">#REF!</definedName>
    <definedName name="TEEGIP150" localSheetId="12">#REF!</definedName>
    <definedName name="TEEGIP150" localSheetId="13">#REF!</definedName>
    <definedName name="TEEGIP150">#REF!</definedName>
    <definedName name="TEEGIP20" localSheetId="9">#REF!</definedName>
    <definedName name="TEEGIP20" localSheetId="12">#REF!</definedName>
    <definedName name="TEEGIP20" localSheetId="13">#REF!</definedName>
    <definedName name="TEEGIP20">#REF!</definedName>
    <definedName name="TEEGIP200" localSheetId="9">#REF!</definedName>
    <definedName name="TEEGIP200" localSheetId="12">#REF!</definedName>
    <definedName name="TEEGIP200" localSheetId="13">#REF!</definedName>
    <definedName name="TEEGIP200">#REF!</definedName>
    <definedName name="TEEGIP25" localSheetId="9">#REF!</definedName>
    <definedName name="TEEGIP25" localSheetId="12">#REF!</definedName>
    <definedName name="TEEGIP25" localSheetId="13">#REF!</definedName>
    <definedName name="TEEGIP25">#REF!</definedName>
    <definedName name="TEEGIP250" localSheetId="9">#REF!</definedName>
    <definedName name="TEEGIP250" localSheetId="12">#REF!</definedName>
    <definedName name="TEEGIP250" localSheetId="13">#REF!</definedName>
    <definedName name="TEEGIP250">#REF!</definedName>
    <definedName name="TEEGIP300" localSheetId="9">#REF!</definedName>
    <definedName name="TEEGIP300" localSheetId="12">#REF!</definedName>
    <definedName name="TEEGIP300" localSheetId="13">#REF!</definedName>
    <definedName name="TEEGIP300">#REF!</definedName>
    <definedName name="TEEGIP32" localSheetId="9">#REF!</definedName>
    <definedName name="TEEGIP32" localSheetId="12">#REF!</definedName>
    <definedName name="TEEGIP32" localSheetId="13">#REF!</definedName>
    <definedName name="TEEGIP32">#REF!</definedName>
    <definedName name="TEEGIP350" localSheetId="9">#REF!</definedName>
    <definedName name="TEEGIP350" localSheetId="12">#REF!</definedName>
    <definedName name="TEEGIP350" localSheetId="13">#REF!</definedName>
    <definedName name="TEEGIP350">#REF!</definedName>
    <definedName name="TEEGIP40" localSheetId="9">#REF!</definedName>
    <definedName name="TEEGIP40" localSheetId="12">#REF!</definedName>
    <definedName name="TEEGIP40" localSheetId="13">#REF!</definedName>
    <definedName name="TEEGIP40">#REF!</definedName>
    <definedName name="TEEGIP400" localSheetId="9">#REF!</definedName>
    <definedName name="TEEGIP400" localSheetId="12">#REF!</definedName>
    <definedName name="TEEGIP400" localSheetId="13">#REF!</definedName>
    <definedName name="TEEGIP400">#REF!</definedName>
    <definedName name="TEEGIP50" localSheetId="9">#REF!</definedName>
    <definedName name="TEEGIP50" localSheetId="12">#REF!</definedName>
    <definedName name="TEEGIP50" localSheetId="13">#REF!</definedName>
    <definedName name="TEEGIP50">#REF!</definedName>
    <definedName name="TEEGIP65" localSheetId="9">#REF!</definedName>
    <definedName name="TEEGIP65" localSheetId="12">#REF!</definedName>
    <definedName name="TEEGIP65" localSheetId="13">#REF!</definedName>
    <definedName name="TEEGIP65">#REF!</definedName>
    <definedName name="TEEGIP80" localSheetId="9">#REF!</definedName>
    <definedName name="TEEGIP80" localSheetId="12">#REF!</definedName>
    <definedName name="TEEGIP80" localSheetId="13">#REF!</definedName>
    <definedName name="TEEGIP80">#REF!</definedName>
    <definedName name="teen" localSheetId="9">#REF!</definedName>
    <definedName name="teen" localSheetId="12">#REF!</definedName>
    <definedName name="teen" localSheetId="14">#REF!</definedName>
    <definedName name="teen" localSheetId="11">#REF!</definedName>
    <definedName name="teen" localSheetId="10">#REF!</definedName>
    <definedName name="teen" localSheetId="7">#REF!</definedName>
    <definedName name="teen" localSheetId="8">#REF!</definedName>
    <definedName name="teen" localSheetId="13">#REF!</definedName>
    <definedName name="teen">#REF!</definedName>
    <definedName name="teer">#REF!</definedName>
    <definedName name="teer_1">#REF!</definedName>
    <definedName name="TEEREDGIP100" localSheetId="9">#REF!</definedName>
    <definedName name="TEEREDGIP100" localSheetId="12">#REF!</definedName>
    <definedName name="TEEREDGIP100" localSheetId="13">#REF!</definedName>
    <definedName name="TEEREDGIP100">#REF!</definedName>
    <definedName name="TEEREDGIP125" localSheetId="9">#REF!</definedName>
    <definedName name="TEEREDGIP125" localSheetId="12">#REF!</definedName>
    <definedName name="TEEREDGIP125" localSheetId="13">#REF!</definedName>
    <definedName name="TEEREDGIP125">#REF!</definedName>
    <definedName name="TEEREDGIP15" localSheetId="9">#REF!</definedName>
    <definedName name="TEEREDGIP15" localSheetId="12">#REF!</definedName>
    <definedName name="TEEREDGIP15" localSheetId="13">#REF!</definedName>
    <definedName name="TEEREDGIP15">#REF!</definedName>
    <definedName name="TEEREDGIP150" localSheetId="9">#REF!</definedName>
    <definedName name="TEEREDGIP150" localSheetId="12">#REF!</definedName>
    <definedName name="TEEREDGIP150" localSheetId="13">#REF!</definedName>
    <definedName name="TEEREDGIP150">#REF!</definedName>
    <definedName name="TEEREDGIP20" localSheetId="9">#REF!</definedName>
    <definedName name="TEEREDGIP20" localSheetId="12">#REF!</definedName>
    <definedName name="TEEREDGIP20" localSheetId="13">#REF!</definedName>
    <definedName name="TEEREDGIP20">#REF!</definedName>
    <definedName name="TEEREDGIP200" localSheetId="9">#REF!</definedName>
    <definedName name="TEEREDGIP200" localSheetId="12">#REF!</definedName>
    <definedName name="TEEREDGIP200" localSheetId="13">#REF!</definedName>
    <definedName name="TEEREDGIP200">#REF!</definedName>
    <definedName name="TEEREDGIP25" localSheetId="9">#REF!</definedName>
    <definedName name="TEEREDGIP25" localSheetId="12">#REF!</definedName>
    <definedName name="TEEREDGIP25" localSheetId="13">#REF!</definedName>
    <definedName name="TEEREDGIP25">#REF!</definedName>
    <definedName name="TEEREDGIP250" localSheetId="9">#REF!</definedName>
    <definedName name="TEEREDGIP250" localSheetId="12">#REF!</definedName>
    <definedName name="TEEREDGIP250" localSheetId="13">#REF!</definedName>
    <definedName name="TEEREDGIP250">#REF!</definedName>
    <definedName name="TEEREDGIP300" localSheetId="9">#REF!</definedName>
    <definedName name="TEEREDGIP300" localSheetId="12">#REF!</definedName>
    <definedName name="TEEREDGIP300" localSheetId="13">#REF!</definedName>
    <definedName name="TEEREDGIP300">#REF!</definedName>
    <definedName name="TEEREDGIP32" localSheetId="9">#REF!</definedName>
    <definedName name="TEEREDGIP32" localSheetId="12">#REF!</definedName>
    <definedName name="TEEREDGIP32" localSheetId="13">#REF!</definedName>
    <definedName name="TEEREDGIP32">#REF!</definedName>
    <definedName name="TEEREDGIP350" localSheetId="9">#REF!</definedName>
    <definedName name="TEEREDGIP350" localSheetId="12">#REF!</definedName>
    <definedName name="TEEREDGIP350" localSheetId="13">#REF!</definedName>
    <definedName name="TEEREDGIP350">#REF!</definedName>
    <definedName name="TEEREDGIP40" localSheetId="9">#REF!</definedName>
    <definedName name="TEEREDGIP40" localSheetId="12">#REF!</definedName>
    <definedName name="TEEREDGIP40" localSheetId="13">#REF!</definedName>
    <definedName name="TEEREDGIP40">#REF!</definedName>
    <definedName name="TEEREDGIP400" localSheetId="9">#REF!</definedName>
    <definedName name="TEEREDGIP400" localSheetId="12">#REF!</definedName>
    <definedName name="TEEREDGIP400" localSheetId="13">#REF!</definedName>
    <definedName name="TEEREDGIP400">#REF!</definedName>
    <definedName name="TEEREDGIP50" localSheetId="9">#REF!</definedName>
    <definedName name="TEEREDGIP50" localSheetId="12">#REF!</definedName>
    <definedName name="TEEREDGIP50" localSheetId="13">#REF!</definedName>
    <definedName name="TEEREDGIP50">#REF!</definedName>
    <definedName name="TEEREDGIP65" localSheetId="9">#REF!</definedName>
    <definedName name="TEEREDGIP65" localSheetId="12">#REF!</definedName>
    <definedName name="TEEREDGIP65" localSheetId="13">#REF!</definedName>
    <definedName name="TEEREDGIP65">#REF!</definedName>
    <definedName name="TEEREDGIP80" localSheetId="9">#REF!</definedName>
    <definedName name="TEEREDGIP80" localSheetId="12">#REF!</definedName>
    <definedName name="TEEREDGIP80" localSheetId="13">#REF!</definedName>
    <definedName name="TEEREDGIP80">#REF!</definedName>
    <definedName name="tegel20" localSheetId="9">#REF!</definedName>
    <definedName name="tegel20" localSheetId="12">#REF!</definedName>
    <definedName name="tegel20" localSheetId="13">#REF!</definedName>
    <definedName name="tegel20">#REF!</definedName>
    <definedName name="tegel20x20">#REF!</definedName>
    <definedName name="tegel20x25">#REF!</definedName>
    <definedName name="tegel30" localSheetId="9">#REF!</definedName>
    <definedName name="tegel30" localSheetId="12">#REF!</definedName>
    <definedName name="tegel30" localSheetId="13">#REF!</definedName>
    <definedName name="tegel30">#REF!</definedName>
    <definedName name="tegel40x40">#REF!</definedName>
    <definedName name="tegelabu20">#REF!</definedName>
    <definedName name="tegelabu30">#REF!</definedName>
    <definedName name="tegelkeramik20x25">#REF!</definedName>
    <definedName name="tegelkeramik30x30">#REF!</definedName>
    <definedName name="tegelkeramik30x30warna">#REF!</definedName>
    <definedName name="tegelkeramik40x40">#REF!</definedName>
    <definedName name="tegelkeramik40x40warna">#REF!</definedName>
    <definedName name="tegelplint">#REF!</definedName>
    <definedName name="tegelplint10x30">#REF!</definedName>
    <definedName name="tegelplint10x30warna">#REF!</definedName>
    <definedName name="tegelplint10x40warna">#REF!</definedName>
    <definedName name="tegelporselin11">#REF!</definedName>
    <definedName name="tegelwafel">#REF!</definedName>
    <definedName name="TELAKEN">#REF!</definedName>
    <definedName name="Tele" localSheetId="9">#REF!</definedName>
    <definedName name="Tele" localSheetId="12">#REF!</definedName>
    <definedName name="Tele" localSheetId="13">#REF!</definedName>
    <definedName name="Tele">#REF!</definedName>
    <definedName name="TELP" localSheetId="9">#REF!</definedName>
    <definedName name="TELP" localSheetId="12">#REF!</definedName>
    <definedName name="TELP" localSheetId="13">#REF!</definedName>
    <definedName name="TELP">#REF!</definedName>
    <definedName name="TELPON" localSheetId="9">#REF!</definedName>
    <definedName name="TELPON" localSheetId="12">#REF!</definedName>
    <definedName name="TELPON" localSheetId="13">#REF!</definedName>
    <definedName name="TELPON">#REF!</definedName>
    <definedName name="TEMP._BUILDING" localSheetId="9">#REF!</definedName>
    <definedName name="TEMP._BUILDING" localSheetId="12">#REF!</definedName>
    <definedName name="TEMP._BUILDING" localSheetId="13">#REF!</definedName>
    <definedName name="TEMP._BUILDING">#REF!</definedName>
    <definedName name="TEMP.ELEC_WATER" localSheetId="9">#REF!</definedName>
    <definedName name="TEMP.ELEC_WATER" localSheetId="12">#REF!</definedName>
    <definedName name="TEMP.ELEC_WATER" localSheetId="13">#REF!</definedName>
    <definedName name="TEMP.ELEC_WATER">#REF!</definedName>
    <definedName name="temp10" localSheetId="9">#REF!</definedName>
    <definedName name="temp10" localSheetId="12">#REF!</definedName>
    <definedName name="temp10" localSheetId="13">#REF!</definedName>
    <definedName name="temp10">#REF!</definedName>
    <definedName name="tempe">#REF!</definedName>
    <definedName name="tempe_6">#REF!</definedName>
    <definedName name="tempel100L24">#REF!</definedName>
    <definedName name="tempel100L42">#REF!</definedName>
    <definedName name="tempel24">#REF!</definedName>
    <definedName name="TEMPORARY_WORK" localSheetId="9">#REF!</definedName>
    <definedName name="TEMPORARY_WORK" localSheetId="12">#REF!</definedName>
    <definedName name="TEMPORARY_WORK" localSheetId="13">#REF!</definedName>
    <definedName name="TEMPORARY_WORK">#REF!</definedName>
    <definedName name="tenaga">#REF!</definedName>
    <definedName name="TENAGA_KERJA">#REF!</definedName>
    <definedName name="teqgsp" localSheetId="9">#REF!</definedName>
    <definedName name="teqgsp" localSheetId="12">#REF!</definedName>
    <definedName name="teqgsp" localSheetId="13">#REF!</definedName>
    <definedName name="teqgsp">#REF!</definedName>
    <definedName name="teqpvc10" localSheetId="9">#REF!</definedName>
    <definedName name="teqpvc10" localSheetId="12">#REF!</definedName>
    <definedName name="teqpvc10" localSheetId="13">#REF!</definedName>
    <definedName name="teqpvc10">#REF!</definedName>
    <definedName name="ter" localSheetId="9">#N/A</definedName>
    <definedName name="ter" localSheetId="12">#N/A</definedName>
    <definedName name="ter" localSheetId="14">#N/A</definedName>
    <definedName name="ter" localSheetId="11">#N/A</definedName>
    <definedName name="ter" localSheetId="10">#N/A</definedName>
    <definedName name="ter" localSheetId="7">#N/A</definedName>
    <definedName name="ter" localSheetId="8">#N/A</definedName>
    <definedName name="ter" localSheetId="13">#N/A</definedName>
    <definedName name="ter">#REF!</definedName>
    <definedName name="TERA">#REF!</definedName>
    <definedName name="TERBIL" localSheetId="9">#REF!</definedName>
    <definedName name="TERBIL" localSheetId="12">#REF!</definedName>
    <definedName name="TERBIL" localSheetId="13">#REF!</definedName>
    <definedName name="TERBIL">#REF!</definedName>
    <definedName name="TERBILANG" localSheetId="9">#REF!</definedName>
    <definedName name="TERBILANG" localSheetId="12">#REF!</definedName>
    <definedName name="TERBILANG" localSheetId="14">#REF!</definedName>
    <definedName name="TERBILANG" localSheetId="11">#REF!</definedName>
    <definedName name="TERBILANG" localSheetId="10">#REF!</definedName>
    <definedName name="TERBILANG" localSheetId="7">#REF!</definedName>
    <definedName name="TERBILANG" localSheetId="8">#REF!</definedName>
    <definedName name="TERBILANG" localSheetId="13">#REF!</definedName>
    <definedName name="terbilang">#REF!</definedName>
    <definedName name="Terbilang2">#REF!</definedName>
    <definedName name="TERENTANG" localSheetId="9">#REF!</definedName>
    <definedName name="TERENTANG" localSheetId="12">#REF!</definedName>
    <definedName name="TERENTANG" localSheetId="13">#REF!</definedName>
    <definedName name="TERENTANG">#REF!</definedName>
    <definedName name="termin3bt" localSheetId="9" hidden="1">#REF!</definedName>
    <definedName name="termin3bt" localSheetId="12" hidden="1">#REF!</definedName>
    <definedName name="termin3bt" localSheetId="13" hidden="1">#REF!</definedName>
    <definedName name="termin3bt" hidden="1">#REF!</definedName>
    <definedName name="terntang" localSheetId="9">#REF!</definedName>
    <definedName name="terntang" localSheetId="12">#REF!</definedName>
    <definedName name="terntang" localSheetId="13">#REF!</definedName>
    <definedName name="terntang">#REF!</definedName>
    <definedName name="Terpn">#REF!</definedName>
    <definedName name="terpt">#REF!</definedName>
    <definedName name="TES" localSheetId="9">#REF!</definedName>
    <definedName name="TES" localSheetId="12">#REF!</definedName>
    <definedName name="TES" localSheetId="13">#REF!</definedName>
    <definedName name="TES">#REF!</definedName>
    <definedName name="TEST" localSheetId="9">#REF!</definedName>
    <definedName name="TEST" localSheetId="12">#REF!</definedName>
    <definedName name="TEST" localSheetId="13">#REF!</definedName>
    <definedName name="TEST">#REF!</definedName>
    <definedName name="testaliran200" localSheetId="9">#REF!</definedName>
    <definedName name="testaliran200" localSheetId="12">#REF!</definedName>
    <definedName name="testaliran200" localSheetId="13">#REF!</definedName>
    <definedName name="testaliran200">#REF!</definedName>
    <definedName name="TESTEKAN100" localSheetId="9">#REF!</definedName>
    <definedName name="TESTEKAN100" localSheetId="12">#REF!</definedName>
    <definedName name="TESTEKAN100" localSheetId="13">#REF!</definedName>
    <definedName name="TESTEKAN100">#REF!</definedName>
    <definedName name="testekan150">#REF!</definedName>
    <definedName name="testekan75" localSheetId="9">#REF!</definedName>
    <definedName name="testekan75" localSheetId="12">#REF!</definedName>
    <definedName name="testekan75" localSheetId="13">#REF!</definedName>
    <definedName name="testekan75">#REF!</definedName>
    <definedName name="testpile" localSheetId="9">#REF!</definedName>
    <definedName name="testpile" localSheetId="12">#REF!</definedName>
    <definedName name="testpile" localSheetId="14">#REF!</definedName>
    <definedName name="testpile" localSheetId="11">#REF!</definedName>
    <definedName name="testpile" localSheetId="10">#REF!</definedName>
    <definedName name="testpile" localSheetId="7">#REF!</definedName>
    <definedName name="testpile" localSheetId="8">#REF!</definedName>
    <definedName name="testpile" localSheetId="13">#REF!</definedName>
    <definedName name="testpile">#REF!</definedName>
    <definedName name="tg">#REF!</definedName>
    <definedName name="TG.BTN.101" localSheetId="9">#REF!</definedName>
    <definedName name="TG.BTN.101" localSheetId="12">#REF!</definedName>
    <definedName name="TG.BTN.101" localSheetId="13">#REF!</definedName>
    <definedName name="TG.BTN.101">#REF!</definedName>
    <definedName name="TG.BTN.101B" localSheetId="9">#REF!</definedName>
    <definedName name="TG.BTN.101B" localSheetId="12">#REF!</definedName>
    <definedName name="TG.BTN.101B" localSheetId="13">#REF!</definedName>
    <definedName name="TG.BTN.101B">#REF!</definedName>
    <definedName name="TG.BTN.101E" localSheetId="9">#REF!</definedName>
    <definedName name="TG.BTN.101E" localSheetId="12">#REF!</definedName>
    <definedName name="TG.BTN.101E" localSheetId="13">#REF!</definedName>
    <definedName name="TG.BTN.101E">#REF!</definedName>
    <definedName name="TGA" localSheetId="9">#REF!</definedName>
    <definedName name="TGA" localSheetId="12">#REF!</definedName>
    <definedName name="TGA" localSheetId="13">#REF!</definedName>
    <definedName name="TGA">#REF!</definedName>
    <definedName name="tgbdk30">#REF!</definedName>
    <definedName name="tgbsh20">#REF!</definedName>
    <definedName name="tgbsh30">#REF!</definedName>
    <definedName name="TGK" localSheetId="9">#REF!</definedName>
    <definedName name="TGK" localSheetId="12">#REF!</definedName>
    <definedName name="TGK" localSheetId="13">#REF!</definedName>
    <definedName name="TGK">#REF!</definedName>
    <definedName name="tgl" localSheetId="9">#REF!</definedName>
    <definedName name="tgl" localSheetId="12">#REF!</definedName>
    <definedName name="tgl" localSheetId="14">#REF!</definedName>
    <definedName name="tgl" localSheetId="11">#REF!</definedName>
    <definedName name="tgl" localSheetId="10">#REF!</definedName>
    <definedName name="tgl" localSheetId="7">#REF!</definedName>
    <definedName name="tgl" localSheetId="8">#REF!</definedName>
    <definedName name="tgl" localSheetId="13">#REF!</definedName>
    <definedName name="tgl">#REF!</definedName>
    <definedName name="tgl.add">#REF!</definedName>
    <definedName name="tgl.k">#REF!</definedName>
    <definedName name="tgl.kont">#REF!</definedName>
    <definedName name="TGL_ABU2">#REF!</definedName>
    <definedName name="TGL_UND">#REF!</definedName>
    <definedName name="tglabu2020" localSheetId="9">#REF!</definedName>
    <definedName name="tglabu2020" localSheetId="12">#REF!</definedName>
    <definedName name="tglabu2020" localSheetId="13">#REF!</definedName>
    <definedName name="tglabu2020">#REF!</definedName>
    <definedName name="tglamd">#REF!</definedName>
    <definedName name="tglamd2">#REF!</definedName>
    <definedName name="tglkon">#REF!</definedName>
    <definedName name="tglmul">#REF!</definedName>
    <definedName name="tgltender">#REF!</definedName>
    <definedName name="TGLUND">#REF!</definedName>
    <definedName name="tgstainlis" localSheetId="9">#REF!</definedName>
    <definedName name="tgstainlis" localSheetId="12">#REF!</definedName>
    <definedName name="tgstainlis" localSheetId="13">#REF!</definedName>
    <definedName name="tgstainlis">#REF!</definedName>
    <definedName name="tgwafel20">#REF!</definedName>
    <definedName name="tgwafel30">#REF!</definedName>
    <definedName name="tgwrn20">#REF!</definedName>
    <definedName name="tgwrn30">#REF!</definedName>
    <definedName name="th">#N/A</definedName>
    <definedName name="th3x15">#REF!</definedName>
    <definedName name="ThanhXuan110">#REF!</definedName>
    <definedName name="Theodolite" localSheetId="9">#REF!</definedName>
    <definedName name="Theodolite" localSheetId="12">#REF!</definedName>
    <definedName name="Theodolite" localSheetId="13">#REF!</definedName>
    <definedName name="Theodolite">#REF!</definedName>
    <definedName name="ther" localSheetId="9">#REF!</definedName>
    <definedName name="ther" localSheetId="12">#REF!</definedName>
    <definedName name="ther" localSheetId="13">#REF!</definedName>
    <definedName name="ther">#REF!</definedName>
    <definedName name="THGO1pnc" localSheetId="9">#REF!</definedName>
    <definedName name="THGO1pnc" localSheetId="12">#REF!</definedName>
    <definedName name="THGO1pnc" localSheetId="13">#REF!</definedName>
    <definedName name="THGO1pnc">#REF!</definedName>
    <definedName name="thht" localSheetId="9">#REF!</definedName>
    <definedName name="thht" localSheetId="12">#REF!</definedName>
    <definedName name="thht" localSheetId="13">#REF!</definedName>
    <definedName name="thht">#REF!</definedName>
    <definedName name="thin">#REF!</definedName>
    <definedName name="thin_6">#REF!</definedName>
    <definedName name="Thina">#REF!</definedName>
    <definedName name="thinner" localSheetId="9">#REF!</definedName>
    <definedName name="thinner" localSheetId="12">#REF!</definedName>
    <definedName name="thinner" localSheetId="13">#REF!</definedName>
    <definedName name="thinner">#REF!</definedName>
    <definedName name="THKP160">#REF!</definedName>
    <definedName name="thkp3" localSheetId="9">#REF!</definedName>
    <definedName name="thkp3" localSheetId="12">#REF!</definedName>
    <definedName name="thkp3" localSheetId="13">#REF!</definedName>
    <definedName name="thkp3">#REF!</definedName>
    <definedName name="thn">#REF!</definedName>
    <definedName name="Three.Wheel.Rol" localSheetId="9">#REF!</definedName>
    <definedName name="Three.Wheel.Rol" localSheetId="12">#REF!</definedName>
    <definedName name="Three.Wheel.Rol" localSheetId="13">#REF!</definedName>
    <definedName name="Three.Wheel.Rol">#REF!</definedName>
    <definedName name="THREEWHEELROLLER" localSheetId="9">#REF!</definedName>
    <definedName name="THREEWHEELROLLER" localSheetId="12">#REF!</definedName>
    <definedName name="THREEWHEELROLLER" localSheetId="14">#REF!</definedName>
    <definedName name="THREEWHEELROLLER" localSheetId="11">#REF!</definedName>
    <definedName name="THREEWHEELROLLER" localSheetId="10">#REF!</definedName>
    <definedName name="THREEWHEELROLLER" localSheetId="7">#REF!</definedName>
    <definedName name="THREEWHEELROLLER" localSheetId="8">#REF!</definedName>
    <definedName name="THREEWHEELROLLER" localSheetId="13">#REF!</definedName>
    <definedName name="THREEWHEELROLLER">#REF!</definedName>
    <definedName name="threewhellroller">#REF!</definedName>
    <definedName name="thrustblock">#REF!</definedName>
    <definedName name="thtr15">#REF!</definedName>
    <definedName name="thtt" localSheetId="9">#REF!</definedName>
    <definedName name="thtt" localSheetId="12">#REF!</definedName>
    <definedName name="thtt" localSheetId="13">#REF!</definedName>
    <definedName name="thtt">#REF!</definedName>
    <definedName name="TI" localSheetId="9">#REF!</definedName>
    <definedName name="TI" localSheetId="12">#REF!</definedName>
    <definedName name="TI" localSheetId="14">#REF!</definedName>
    <definedName name="TI" localSheetId="11">#REF!</definedName>
    <definedName name="TI" localSheetId="10">#REF!</definedName>
    <definedName name="TI" localSheetId="7">#REF!</definedName>
    <definedName name="TI" localSheetId="8">#REF!</definedName>
    <definedName name="TI" localSheetId="13">#REF!</definedName>
    <definedName name="TI">#REF!</definedName>
    <definedName name="TI_6" localSheetId="9">#REF!</definedName>
    <definedName name="TI_6" localSheetId="12">#REF!</definedName>
    <definedName name="TI_6" localSheetId="13">#REF!</definedName>
    <definedName name="TI_6">#REF!</definedName>
    <definedName name="tiang" localSheetId="9">#REF!</definedName>
    <definedName name="tiang" localSheetId="12">#REF!</definedName>
    <definedName name="tiang" localSheetId="13">#REF!</definedName>
    <definedName name="tiang">#REF!</definedName>
    <definedName name="Tiang_Pancang_Beton_Pracetak_Dia.400_mm">#REF!</definedName>
    <definedName name="Tiang_Pancang_Pipa_dia_500_mm">#REF!</definedName>
    <definedName name="tiang100t15">#REF!</definedName>
    <definedName name="tiang100t3">#REF!</definedName>
    <definedName name="tiang150t15">#REF!</definedName>
    <definedName name="tiang150t3">#REF!</definedName>
    <definedName name="tiang73t3">#REF!</definedName>
    <definedName name="tiang75t15">#REF!</definedName>
    <definedName name="tiangpancang">#REF!</definedName>
    <definedName name="tidak" localSheetId="9">#REF!</definedName>
    <definedName name="tidak" localSheetId="12">#REF!</definedName>
    <definedName name="tidak" localSheetId="13">#REF!</definedName>
    <definedName name="tidak">#REF!</definedName>
    <definedName name="tidf10" localSheetId="9">#REF!</definedName>
    <definedName name="tidf10" localSheetId="12">#REF!</definedName>
    <definedName name="tidf10" localSheetId="13">#REF!</definedName>
    <definedName name="tidf10">#REF!</definedName>
    <definedName name="tidf100" localSheetId="9">#REF!</definedName>
    <definedName name="tidf100" localSheetId="12">#REF!</definedName>
    <definedName name="tidf100" localSheetId="13">#REF!</definedName>
    <definedName name="tidf100">#REF!</definedName>
    <definedName name="tidf350" localSheetId="9">#REF!</definedName>
    <definedName name="tidf350" localSheetId="12">#REF!</definedName>
    <definedName name="tidf350" localSheetId="13">#REF!</definedName>
    <definedName name="tidf350">#REF!</definedName>
    <definedName name="TIE" localSheetId="9">#REF!</definedName>
    <definedName name="TIE" localSheetId="12">#REF!</definedName>
    <definedName name="TIE" localSheetId="13">#REF!</definedName>
    <definedName name="TIE">#REF!</definedName>
    <definedName name="TIE.BM.101" localSheetId="9">#REF!</definedName>
    <definedName name="TIE.BM.101" localSheetId="12">#REF!</definedName>
    <definedName name="TIE.BM.101" localSheetId="13">#REF!</definedName>
    <definedName name="TIE.BM.101">#REF!</definedName>
    <definedName name="TIE.BM.101B" localSheetId="9">#REF!</definedName>
    <definedName name="TIE.BM.101B" localSheetId="12">#REF!</definedName>
    <definedName name="TIE.BM.101B" localSheetId="13">#REF!</definedName>
    <definedName name="TIE.BM.101B">#REF!</definedName>
    <definedName name="TIE.BM.101E" localSheetId="9">#REF!</definedName>
    <definedName name="TIE.BM.101E" localSheetId="12">#REF!</definedName>
    <definedName name="TIE.BM.101E" localSheetId="13">#REF!</definedName>
    <definedName name="TIE.BM.101E">#REF!</definedName>
    <definedName name="TIE.BM.102" localSheetId="9">#REF!</definedName>
    <definedName name="TIE.BM.102" localSheetId="12">#REF!</definedName>
    <definedName name="TIE.BM.102" localSheetId="13">#REF!</definedName>
    <definedName name="TIE.BM.102">#REF!</definedName>
    <definedName name="TIE.BM.102B" localSheetId="9">#REF!</definedName>
    <definedName name="TIE.BM.102B" localSheetId="12">#REF!</definedName>
    <definedName name="TIE.BM.102B" localSheetId="13">#REF!</definedName>
    <definedName name="TIE.BM.102B">#REF!</definedName>
    <definedName name="TIE.BM.102E" localSheetId="9">#REF!</definedName>
    <definedName name="TIE.BM.102E" localSheetId="12">#REF!</definedName>
    <definedName name="TIE.BM.102E" localSheetId="13">#REF!</definedName>
    <definedName name="TIE.BM.102E">#REF!</definedName>
    <definedName name="TIE.BM.103" localSheetId="9">#REF!</definedName>
    <definedName name="TIE.BM.103" localSheetId="12">#REF!</definedName>
    <definedName name="TIE.BM.103" localSheetId="13">#REF!</definedName>
    <definedName name="TIE.BM.103">#REF!</definedName>
    <definedName name="TIE.BM.103B" localSheetId="9">#REF!</definedName>
    <definedName name="TIE.BM.103B" localSheetId="12">#REF!</definedName>
    <definedName name="TIE.BM.103B" localSheetId="13">#REF!</definedName>
    <definedName name="TIE.BM.103B">#REF!</definedName>
    <definedName name="TIE.BM.103E" localSheetId="9">#REF!</definedName>
    <definedName name="TIE.BM.103E" localSheetId="12">#REF!</definedName>
    <definedName name="TIE.BM.103E" localSheetId="13">#REF!</definedName>
    <definedName name="TIE.BM.103E">#REF!</definedName>
    <definedName name="TIE.BM.104" localSheetId="9">#REF!</definedName>
    <definedName name="TIE.BM.104" localSheetId="12">#REF!</definedName>
    <definedName name="TIE.BM.104" localSheetId="13">#REF!</definedName>
    <definedName name="TIE.BM.104">#REF!</definedName>
    <definedName name="TIE.BM.104B" localSheetId="9">#REF!</definedName>
    <definedName name="TIE.BM.104B" localSheetId="12">#REF!</definedName>
    <definedName name="TIE.BM.104B" localSheetId="13">#REF!</definedName>
    <definedName name="TIE.BM.104B">#REF!</definedName>
    <definedName name="TIE.BM.104E" localSheetId="9">#REF!</definedName>
    <definedName name="TIE.BM.104E" localSheetId="12">#REF!</definedName>
    <definedName name="TIE.BM.104E" localSheetId="13">#REF!</definedName>
    <definedName name="TIE.BM.104E">#REF!</definedName>
    <definedName name="TIE.BM.105" localSheetId="9">#REF!</definedName>
    <definedName name="TIE.BM.105" localSheetId="12">#REF!</definedName>
    <definedName name="TIE.BM.105" localSheetId="13">#REF!</definedName>
    <definedName name="TIE.BM.105">#REF!</definedName>
    <definedName name="TIE.BM.105B" localSheetId="9">#REF!</definedName>
    <definedName name="TIE.BM.105B" localSheetId="12">#REF!</definedName>
    <definedName name="TIE.BM.105B" localSheetId="13">#REF!</definedName>
    <definedName name="TIE.BM.105B">#REF!</definedName>
    <definedName name="TIE.BM.105E" localSheetId="9">#REF!</definedName>
    <definedName name="TIE.BM.105E" localSheetId="12">#REF!</definedName>
    <definedName name="TIE.BM.105E" localSheetId="13">#REF!</definedName>
    <definedName name="TIE.BM.105E">#REF!</definedName>
    <definedName name="tie_rod" localSheetId="9">#REF!</definedName>
    <definedName name="tie_rod" localSheetId="12">#REF!</definedName>
    <definedName name="tie_rod" localSheetId="13">#REF!</definedName>
    <definedName name="tie_rod">#REF!</definedName>
    <definedName name="Tiepdia">#REF!</definedName>
    <definedName name="tiga" localSheetId="9">#REF!</definedName>
    <definedName name="tiga" localSheetId="12">#REF!</definedName>
    <definedName name="tiga" localSheetId="14">#REF!</definedName>
    <definedName name="tiga" localSheetId="11">#REF!</definedName>
    <definedName name="tiga" localSheetId="10">#REF!</definedName>
    <definedName name="tiga" localSheetId="7">#REF!</definedName>
    <definedName name="tiga" localSheetId="8">#REF!</definedName>
    <definedName name="tiga" localSheetId="13">#REF!</definedName>
    <definedName name="tiga">#REF!</definedName>
    <definedName name="tim">#REF!</definedName>
    <definedName name="TIMB.BIASA">#REF!</definedName>
    <definedName name="TIMBUN">#REF!</definedName>
    <definedName name="TIMBUNAN" localSheetId="9">#REF!</definedName>
    <definedName name="TIMBUNAN" localSheetId="12">#REF!</definedName>
    <definedName name="TIMBUNAN" localSheetId="13">#REF!</definedName>
    <definedName name="TIMBUNAN">#REF!</definedName>
    <definedName name="timdri" localSheetId="9">#REF!</definedName>
    <definedName name="timdri" localSheetId="12">#REF!</definedName>
    <definedName name="timdri" localSheetId="13">#REF!</definedName>
    <definedName name="timdri">#REF!</definedName>
    <definedName name="time" localSheetId="9">#REF!</definedName>
    <definedName name="time" localSheetId="12">#REF!</definedName>
    <definedName name="time" localSheetId="14">#REF!</definedName>
    <definedName name="time" localSheetId="11">#REF!</definedName>
    <definedName name="time" localSheetId="10">#REF!</definedName>
    <definedName name="time" localSheetId="7">#REF!</definedName>
    <definedName name="time" localSheetId="8">#REF!</definedName>
    <definedName name="time" localSheetId="13">#REF!</definedName>
    <definedName name="time">#REF!</definedName>
    <definedName name="Time_work">#REF!</definedName>
    <definedName name="times">#REF!</definedName>
    <definedName name="timfur" localSheetId="9">#REF!</definedName>
    <definedName name="timfur" localSheetId="12">#REF!</definedName>
    <definedName name="timfur" localSheetId="13">#REF!</definedName>
    <definedName name="timfur">#REF!</definedName>
    <definedName name="timpilihan" localSheetId="9">#REF!</definedName>
    <definedName name="timpilihan" localSheetId="12">#REF!</definedName>
    <definedName name="timpilihan" localSheetId="13">#REF!</definedName>
    <definedName name="timpilihan">#REF!</definedName>
    <definedName name="tiner">#REF!</definedName>
    <definedName name="tinerb">#REF!</definedName>
    <definedName name="tinggi" localSheetId="9">#REF!</definedName>
    <definedName name="tinggi" localSheetId="12">#REF!</definedName>
    <definedName name="tinggi" localSheetId="13">#REF!</definedName>
    <definedName name="tinggi">#REF!</definedName>
    <definedName name="tinggilantai1" localSheetId="9">#REF!</definedName>
    <definedName name="tinggilantai1" localSheetId="12">#REF!</definedName>
    <definedName name="tinggilantai1" localSheetId="13">#REF!</definedName>
    <definedName name="tinggilantai1">#REF!</definedName>
    <definedName name="tipan40">#REF!</definedName>
    <definedName name="tipan45">#REF!</definedName>
    <definedName name="tipar" localSheetId="9">#REF!</definedName>
    <definedName name="tipar" localSheetId="12">#REF!</definedName>
    <definedName name="tipar" localSheetId="13">#REF!</definedName>
    <definedName name="tipar">#REF!</definedName>
    <definedName name="tire">#REF!</definedName>
    <definedName name="Tire.Roller" localSheetId="9">#REF!</definedName>
    <definedName name="Tire.Roller" localSheetId="12">#REF!</definedName>
    <definedName name="Tire.Roller" localSheetId="13">#REF!</definedName>
    <definedName name="Tire.Roller">#REF!</definedName>
    <definedName name="TIREROLLER" localSheetId="9">#REF!</definedName>
    <definedName name="TIREROLLER" localSheetId="12">#REF!</definedName>
    <definedName name="TIREROLLER" localSheetId="14">#REF!</definedName>
    <definedName name="TIREROLLER" localSheetId="11">#REF!</definedName>
    <definedName name="TIREROLLER" localSheetId="10">#REF!</definedName>
    <definedName name="TIREROLLER" localSheetId="7">#REF!</definedName>
    <definedName name="TIREROLLER" localSheetId="8">#REF!</definedName>
    <definedName name="TIREROLLER" localSheetId="13">#REF!</definedName>
    <definedName name="TIREROLLER">#REF!</definedName>
    <definedName name="Titik_lampu" localSheetId="9">#REF!</definedName>
    <definedName name="Titik_lampu" localSheetId="12">#REF!</definedName>
    <definedName name="Titik_lampu" localSheetId="13">#REF!</definedName>
    <definedName name="Titik_lampu">#REF!</definedName>
    <definedName name="tj" localSheetId="12" hidden="1">{#N/A,#N/A,FALSE,"REK";#N/A,#N/A,FALSE,"Bq-ARS"}</definedName>
    <definedName name="tj" localSheetId="15" hidden="1">{#N/A,#N/A,FALSE,"REK";#N/A,#N/A,FALSE,"Bq-ARS"}</definedName>
    <definedName name="tj" hidden="1">{#N/A,#N/A,FALSE,"REK";#N/A,#N/A,FALSE,"Bq-ARS"}</definedName>
    <definedName name="TK" localSheetId="9">#REF!</definedName>
    <definedName name="TK" localSheetId="12">#REF!</definedName>
    <definedName name="TK" localSheetId="14">#REF!</definedName>
    <definedName name="TK" localSheetId="11">#REF!</definedName>
    <definedName name="TK" localSheetId="10">#REF!</definedName>
    <definedName name="TK" localSheetId="7">#REF!</definedName>
    <definedName name="TK" localSheetId="8">#REF!</definedName>
    <definedName name="TK" localSheetId="13">#REF!</definedName>
    <definedName name="tk">#REF!</definedName>
    <definedName name="Tk.Batu" localSheetId="9">#REF!</definedName>
    <definedName name="Tk.Batu" localSheetId="12">#REF!</definedName>
    <definedName name="Tk.Batu" localSheetId="14">#REF!</definedName>
    <definedName name="Tk.Batu" localSheetId="11">#REF!</definedName>
    <definedName name="Tk.Batu" localSheetId="10">#REF!</definedName>
    <definedName name="Tk.Batu" localSheetId="7">#REF!</definedName>
    <definedName name="Tk.Batu" localSheetId="8">#REF!</definedName>
    <definedName name="Tk.Batu" localSheetId="13">#REF!</definedName>
    <definedName name="Tk.Batu">#REF!</definedName>
    <definedName name="Tk.Gali" localSheetId="9">#REF!</definedName>
    <definedName name="Tk.Gali" localSheetId="12">#REF!</definedName>
    <definedName name="Tk.Gali" localSheetId="14">#REF!</definedName>
    <definedName name="Tk.Gali" localSheetId="11">#REF!</definedName>
    <definedName name="Tk.Gali" localSheetId="10">#REF!</definedName>
    <definedName name="Tk.Gali" localSheetId="7">#REF!</definedName>
    <definedName name="Tk.Gali" localSheetId="8">#REF!</definedName>
    <definedName name="Tk.Gali" localSheetId="13">#REF!</definedName>
    <definedName name="Tk.Gali">#REF!</definedName>
    <definedName name="Tk.Kayu" localSheetId="9">#REF!</definedName>
    <definedName name="Tk.Kayu" localSheetId="12">#REF!</definedName>
    <definedName name="Tk.Kayu" localSheetId="14">#REF!</definedName>
    <definedName name="Tk.Kayu" localSheetId="11">#REF!</definedName>
    <definedName name="Tk.Kayu" localSheetId="10">#REF!</definedName>
    <definedName name="Tk.Kayu" localSheetId="7">#REF!</definedName>
    <definedName name="Tk.Kayu" localSheetId="8">#REF!</definedName>
    <definedName name="Tk.Kayu" localSheetId="13">#REF!</definedName>
    <definedName name="Tk.Kayu">#REF!</definedName>
    <definedName name="TK_01">#REF!</definedName>
    <definedName name="TK_01A" localSheetId="9">#REF!</definedName>
    <definedName name="TK_01A" localSheetId="12">#REF!</definedName>
    <definedName name="TK_01A" localSheetId="13">#REF!</definedName>
    <definedName name="TK_01A">#REF!</definedName>
    <definedName name="TK_03">#REF!</definedName>
    <definedName name="TK_03A">#REF!</definedName>
    <definedName name="TK_03B">#REF!</definedName>
    <definedName name="TK_04">#REF!</definedName>
    <definedName name="TK_04A">#REF!</definedName>
    <definedName name="TK_04B">#REF!</definedName>
    <definedName name="TK_04C" localSheetId="9">#REF!</definedName>
    <definedName name="TK_04C" localSheetId="12">#REF!</definedName>
    <definedName name="TK_04C" localSheetId="13">#REF!</definedName>
    <definedName name="TK_04C">#REF!</definedName>
    <definedName name="TK_05">#REF!</definedName>
    <definedName name="TK_05A">#REF!</definedName>
    <definedName name="TK_06" localSheetId="9">#REF!</definedName>
    <definedName name="TK_06" localSheetId="12">#REF!</definedName>
    <definedName name="TK_06" localSheetId="13">#REF!</definedName>
    <definedName name="TK_06">#REF!</definedName>
    <definedName name="TK_07" localSheetId="9">#REF!</definedName>
    <definedName name="TK_07" localSheetId="12">#REF!</definedName>
    <definedName name="TK_07" localSheetId="13">#REF!</definedName>
    <definedName name="TK_07">#REF!</definedName>
    <definedName name="TK_13">#REF!</definedName>
    <definedName name="TK_BATU">#REF!</definedName>
    <definedName name="TK_BESI">#REF!</definedName>
    <definedName name="tk_bobokan">#REF!</definedName>
    <definedName name="tk_cat" localSheetId="9">#REF!</definedName>
    <definedName name="tk_cat" localSheetId="12">#REF!</definedName>
    <definedName name="tk_cat" localSheetId="13">#REF!</definedName>
    <definedName name="tk_cat">#REF!</definedName>
    <definedName name="tk_cor">#REF!</definedName>
    <definedName name="TK_GALI">#REF!</definedName>
    <definedName name="TK_KAYU">#REF!</definedName>
    <definedName name="TKAYU">#REF!</definedName>
    <definedName name="tkb">#REF!</definedName>
    <definedName name="tkbatu">#REF!</definedName>
    <definedName name="tkbatu_1">#REF!</definedName>
    <definedName name="tkbesi">#REF!</definedName>
    <definedName name="tkbesi_1">#REF!</definedName>
    <definedName name="TKBS">#REF!</definedName>
    <definedName name="tkc">#REF!</definedName>
    <definedName name="tkcat">#REF!</definedName>
    <definedName name="tkcat_1">#REF!</definedName>
    <definedName name="tkcatmelamik">#REF!</definedName>
    <definedName name="tkg">#REF!</definedName>
    <definedName name="tkgali">#REF!</definedName>
    <definedName name="tkgali_1">#REF!</definedName>
    <definedName name="tki" localSheetId="9">#REF!</definedName>
    <definedName name="tki" localSheetId="12">#REF!</definedName>
    <definedName name="tki" localSheetId="13">#REF!</definedName>
    <definedName name="tki">#REF!</definedName>
    <definedName name="tkitc10x2x0.6" localSheetId="9">#REF!</definedName>
    <definedName name="tkitc10x2x0.6" localSheetId="12">#REF!</definedName>
    <definedName name="tkitc10x2x0.6" localSheetId="13">#REF!</definedName>
    <definedName name="tkitc10x2x0.6">#REF!</definedName>
    <definedName name="TKK">#REF!</definedName>
    <definedName name="tkkayu">#REF!</definedName>
    <definedName name="tkkayu_1">#REF!</definedName>
    <definedName name="tkledeng" localSheetId="9">#REF!</definedName>
    <definedName name="tkledeng" localSheetId="12">#REF!</definedName>
    <definedName name="tkledeng" localSheetId="13">#REF!</definedName>
    <definedName name="tkledeng">#REF!</definedName>
    <definedName name="tklistrik" localSheetId="9">#REF!</definedName>
    <definedName name="tklistrik" localSheetId="12">#REF!</definedName>
    <definedName name="tklistrik" localSheetId="13">#REF!</definedName>
    <definedName name="tklistrik">#REF!</definedName>
    <definedName name="tkplitur" localSheetId="9">#REF!</definedName>
    <definedName name="tkplitur" localSheetId="12">#REF!</definedName>
    <definedName name="tkplitur" localSheetId="13">#REF!</definedName>
    <definedName name="tkplitur">#REF!</definedName>
    <definedName name="TKR">#REF!</definedName>
    <definedName name="TKRK">#REF!</definedName>
    <definedName name="tkset">#REF!</definedName>
    <definedName name="tkset_6">#REF!</definedName>
    <definedName name="tkt">#REF!</definedName>
    <definedName name="tktayuhalus">#REF!</definedName>
    <definedName name="tky">#REF!</definedName>
    <definedName name="tl" localSheetId="9">#REF!</definedName>
    <definedName name="tl" localSheetId="12">#REF!</definedName>
    <definedName name="tl" localSheetId="13">#REF!</definedName>
    <definedName name="tl">#REF!</definedName>
    <definedName name="tl.2x" localSheetId="9">#REF!</definedName>
    <definedName name="tl.2x" localSheetId="12">#REF!</definedName>
    <definedName name="tl.2x" localSheetId="13">#REF!</definedName>
    <definedName name="tl.2x">#REF!</definedName>
    <definedName name="tl1x18b" localSheetId="9">#REF!</definedName>
    <definedName name="tl1x18b" localSheetId="12">#REF!</definedName>
    <definedName name="tl1x18b" localSheetId="13">#REF!</definedName>
    <definedName name="tl1x18b">#REF!</definedName>
    <definedName name="tl1x18bnb" localSheetId="9">#REF!</definedName>
    <definedName name="tl1x18bnb" localSheetId="12">#REF!</definedName>
    <definedName name="tl1x18bnb" localSheetId="13">#REF!</definedName>
    <definedName name="tl1x18bnb">#REF!</definedName>
    <definedName name="tl1x18ep" localSheetId="9">#REF!</definedName>
    <definedName name="tl1x18ep" localSheetId="12">#REF!</definedName>
    <definedName name="tl1x18ep" localSheetId="13">#REF!</definedName>
    <definedName name="tl1x18ep">#REF!</definedName>
    <definedName name="tl1x18gmsnb" localSheetId="9">#REF!</definedName>
    <definedName name="tl1x18gmsnb" localSheetId="12">#REF!</definedName>
    <definedName name="tl1x18gmsnb" localSheetId="13">#REF!</definedName>
    <definedName name="tl1x18gmsnb">#REF!</definedName>
    <definedName name="tl1x18tki" localSheetId="9">#REF!</definedName>
    <definedName name="tl1x18tki" localSheetId="12">#REF!</definedName>
    <definedName name="tl1x18tki" localSheetId="13">#REF!</definedName>
    <definedName name="tl1x18tki">#REF!</definedName>
    <definedName name="tl1x18tkinb" localSheetId="9">#REF!</definedName>
    <definedName name="tl1x18tkinb" localSheetId="12">#REF!</definedName>
    <definedName name="tl1x18tkinb" localSheetId="13">#REF!</definedName>
    <definedName name="tl1x18tkinb">#REF!</definedName>
    <definedName name="tl1x18tko" localSheetId="9">#REF!</definedName>
    <definedName name="tl1x18tko" localSheetId="12">#REF!</definedName>
    <definedName name="tl1x18tko" localSheetId="13">#REF!</definedName>
    <definedName name="tl1x18tko">#REF!</definedName>
    <definedName name="tl1x18tkonb" localSheetId="9">#REF!</definedName>
    <definedName name="tl1x18tkonb" localSheetId="12">#REF!</definedName>
    <definedName name="tl1x18tkonb" localSheetId="13">#REF!</definedName>
    <definedName name="tl1x18tkonb">#REF!</definedName>
    <definedName name="tl1x20" localSheetId="9">#REF!</definedName>
    <definedName name="tl1x20" localSheetId="12">#REF!</definedName>
    <definedName name="tl1x20" localSheetId="13">#REF!</definedName>
    <definedName name="tl1x20">#REF!</definedName>
    <definedName name="tl1x36b" localSheetId="9">#REF!</definedName>
    <definedName name="tl1x36b" localSheetId="12">#REF!</definedName>
    <definedName name="tl1x36b" localSheetId="13">#REF!</definedName>
    <definedName name="tl1x36b">#REF!</definedName>
    <definedName name="tl1x36bimc" localSheetId="9">#REF!</definedName>
    <definedName name="tl1x36bimc" localSheetId="12">#REF!</definedName>
    <definedName name="tl1x36bimc" localSheetId="13">#REF!</definedName>
    <definedName name="tl1x36bimc">#REF!</definedName>
    <definedName name="tl1x36bnb" localSheetId="9">#REF!</definedName>
    <definedName name="tl1x36bnb" localSheetId="12">#REF!</definedName>
    <definedName name="tl1x36bnb" localSheetId="13">#REF!</definedName>
    <definedName name="tl1x36bnb">#REF!</definedName>
    <definedName name="tl1x36gmsnb" localSheetId="9">#REF!</definedName>
    <definedName name="tl1x36gmsnb" localSheetId="12">#REF!</definedName>
    <definedName name="tl1x36gmsnb" localSheetId="13">#REF!</definedName>
    <definedName name="tl1x36gmsnb">#REF!</definedName>
    <definedName name="tl1x36tbs" localSheetId="9">#REF!</definedName>
    <definedName name="tl1x36tbs" localSheetId="12">#REF!</definedName>
    <definedName name="tl1x36tbs" localSheetId="13">#REF!</definedName>
    <definedName name="tl1x36tbs">#REF!</definedName>
    <definedName name="tl1x36tbsnb" localSheetId="9">#REF!</definedName>
    <definedName name="tl1x36tbsnb" localSheetId="12">#REF!</definedName>
    <definedName name="tl1x36tbsnb" localSheetId="13">#REF!</definedName>
    <definedName name="tl1x36tbsnb">#REF!</definedName>
    <definedName name="tl1x36tki" localSheetId="9">#REF!</definedName>
    <definedName name="tl1x36tki" localSheetId="12">#REF!</definedName>
    <definedName name="tl1x36tki" localSheetId="13">#REF!</definedName>
    <definedName name="tl1x36tki">#REF!</definedName>
    <definedName name="tl1x36tkinb" localSheetId="9">#REF!</definedName>
    <definedName name="tl1x36tkinb" localSheetId="12">#REF!</definedName>
    <definedName name="tl1x36tkinb" localSheetId="13">#REF!</definedName>
    <definedName name="tl1x36tkinb">#REF!</definedName>
    <definedName name="tl1x36tko" localSheetId="9">#REF!</definedName>
    <definedName name="tl1x36tko" localSheetId="12">#REF!</definedName>
    <definedName name="tl1x36tko" localSheetId="13">#REF!</definedName>
    <definedName name="tl1x36tko">#REF!</definedName>
    <definedName name="tl1x36tkonb" localSheetId="9">#REF!</definedName>
    <definedName name="tl1x36tkonb" localSheetId="12">#REF!</definedName>
    <definedName name="tl1x36tkonb" localSheetId="13">#REF!</definedName>
    <definedName name="tl1x36tkonb">#REF!</definedName>
    <definedName name="tl1x40" localSheetId="9">#REF!</definedName>
    <definedName name="tl1x40" localSheetId="12">#REF!</definedName>
    <definedName name="tl1x40" localSheetId="13">#REF!</definedName>
    <definedName name="tl1x40">#REF!</definedName>
    <definedName name="tl2x18tbsm2" localSheetId="9">#REF!</definedName>
    <definedName name="tl2x18tbsm2" localSheetId="12">#REF!</definedName>
    <definedName name="tl2x18tbsm2" localSheetId="13">#REF!</definedName>
    <definedName name="tl2x18tbsm2">#REF!</definedName>
    <definedName name="tl2x20" localSheetId="9">#REF!</definedName>
    <definedName name="tl2x20" localSheetId="12">#REF!</definedName>
    <definedName name="tl2x20" localSheetId="13">#REF!</definedName>
    <definedName name="tl2x20">#REF!</definedName>
    <definedName name="tl2x36tbs" localSheetId="9">#REF!</definedName>
    <definedName name="tl2x36tbs" localSheetId="12">#REF!</definedName>
    <definedName name="tl2x36tbs" localSheetId="13">#REF!</definedName>
    <definedName name="tl2x36tbs">#REF!</definedName>
    <definedName name="tl2x36tbsnb" localSheetId="9">#REF!</definedName>
    <definedName name="tl2x36tbsnb" localSheetId="12">#REF!</definedName>
    <definedName name="tl2x36tbsnb" localSheetId="13">#REF!</definedName>
    <definedName name="tl2x36tbsnb">#REF!</definedName>
    <definedName name="tl2x36tki" localSheetId="9">#REF!</definedName>
    <definedName name="tl2x36tki" localSheetId="12">#REF!</definedName>
    <definedName name="tl2x36tki" localSheetId="13">#REF!</definedName>
    <definedName name="tl2x36tki">#REF!</definedName>
    <definedName name="tl2x36tkinb" localSheetId="9">#REF!</definedName>
    <definedName name="tl2x36tkinb" localSheetId="12">#REF!</definedName>
    <definedName name="tl2x36tkinb" localSheetId="13">#REF!</definedName>
    <definedName name="tl2x36tkinb">#REF!</definedName>
    <definedName name="tl2x36tko" localSheetId="9">#REF!</definedName>
    <definedName name="tl2x36tko" localSheetId="12">#REF!</definedName>
    <definedName name="tl2x36tko" localSheetId="13">#REF!</definedName>
    <definedName name="tl2x36tko">#REF!</definedName>
    <definedName name="tl2x36tkonb" localSheetId="9">#REF!</definedName>
    <definedName name="tl2x36tkonb" localSheetId="12">#REF!</definedName>
    <definedName name="tl2x36tkonb" localSheetId="13">#REF!</definedName>
    <definedName name="tl2x36tkonb">#REF!</definedName>
    <definedName name="TL516G" localSheetId="9">#REF!</definedName>
    <definedName name="TL516G" localSheetId="12">#REF!</definedName>
    <definedName name="TL516G" localSheetId="13">#REF!</definedName>
    <definedName name="TL516G">#REF!</definedName>
    <definedName name="TLA" localSheetId="9">#REF!</definedName>
    <definedName name="TLA" localSheetId="12">#REF!</definedName>
    <definedName name="TLA" localSheetId="13">#REF!</definedName>
    <definedName name="TLA">#REF!</definedName>
    <definedName name="tla2x18iac" localSheetId="9">#REF!</definedName>
    <definedName name="tla2x18iac" localSheetId="12">#REF!</definedName>
    <definedName name="tla2x18iac" localSheetId="13">#REF!</definedName>
    <definedName name="tla2x18iac">#REF!</definedName>
    <definedName name="tla2x18iacbimc" localSheetId="9">#REF!</definedName>
    <definedName name="tla2x18iacbimc" localSheetId="12">#REF!</definedName>
    <definedName name="tla2x18iacbimc" localSheetId="13">#REF!</definedName>
    <definedName name="tla2x18iacbimc">#REF!</definedName>
    <definedName name="TLAC120" localSheetId="9">#REF!</definedName>
    <definedName name="TLAC120" localSheetId="12">#REF!</definedName>
    <definedName name="TLAC120" localSheetId="13">#REF!</definedName>
    <definedName name="TLAC120">#REF!</definedName>
    <definedName name="TLAC35" localSheetId="9">#REF!</definedName>
    <definedName name="TLAC35" localSheetId="12">#REF!</definedName>
    <definedName name="TLAC35" localSheetId="13">#REF!</definedName>
    <definedName name="TLAC35">#REF!</definedName>
    <definedName name="TLAC50" localSheetId="9">#REF!</definedName>
    <definedName name="TLAC50" localSheetId="12">#REF!</definedName>
    <definedName name="TLAC50" localSheetId="13">#REF!</definedName>
    <definedName name="TLAC50">#REF!</definedName>
    <definedName name="TLAC70" localSheetId="9">#REF!</definedName>
    <definedName name="TLAC70" localSheetId="12">#REF!</definedName>
    <definedName name="TLAC70" localSheetId="13">#REF!</definedName>
    <definedName name="TLAC70">#REF!</definedName>
    <definedName name="TLAC95" localSheetId="9">#REF!</definedName>
    <definedName name="TLAC95" localSheetId="12">#REF!</definedName>
    <definedName name="TLAC95" localSheetId="13">#REF!</definedName>
    <definedName name="TLAC95">#REF!</definedName>
    <definedName name="TLAMP_DO3">#N/A</definedName>
    <definedName name="TLB" localSheetId="9">#REF!</definedName>
    <definedName name="TLB" localSheetId="12">#REF!</definedName>
    <definedName name="TLB" localSheetId="13">#REF!</definedName>
    <definedName name="TLB">#REF!</definedName>
    <definedName name="tlb1x18" localSheetId="9">#REF!</definedName>
    <definedName name="tlb1x18" localSheetId="12">#REF!</definedName>
    <definedName name="tlb1x18" localSheetId="13">#REF!</definedName>
    <definedName name="tlb1x18">#REF!</definedName>
    <definedName name="tlb1x36" localSheetId="9">#REF!</definedName>
    <definedName name="tlb1x36" localSheetId="12">#REF!</definedName>
    <definedName name="tlb1x36" localSheetId="13">#REF!</definedName>
    <definedName name="tlb1x36">#REF!</definedName>
    <definedName name="tlb1x36bimc" localSheetId="9">#REF!</definedName>
    <definedName name="tlb1x36bimc" localSheetId="12">#REF!</definedName>
    <definedName name="tlb1x36bimc" localSheetId="13">#REF!</definedName>
    <definedName name="tlb1x36bimc">#REF!</definedName>
    <definedName name="tlb1x36w" localSheetId="9">#REF!</definedName>
    <definedName name="tlb1x36w" localSheetId="12">#REF!</definedName>
    <definedName name="tlb1x36w" localSheetId="13">#REF!</definedName>
    <definedName name="tlb1x36w">#REF!</definedName>
    <definedName name="tlbk1x36" localSheetId="9">#REF!</definedName>
    <definedName name="tlbk1x36" localSheetId="12">#REF!</definedName>
    <definedName name="tlbk1x36" localSheetId="13">#REF!</definedName>
    <definedName name="tlbk1x36">#REF!</definedName>
    <definedName name="tlbvs2x18" localSheetId="9">#REF!</definedName>
    <definedName name="tlbvs2x18" localSheetId="12">#REF!</definedName>
    <definedName name="tlbvs2x18" localSheetId="13">#REF!</definedName>
    <definedName name="tlbvs2x18">#REF!</definedName>
    <definedName name="tlbvs2x18bimc" localSheetId="9">#REF!</definedName>
    <definedName name="tlbvs2x18bimc" localSheetId="12">#REF!</definedName>
    <definedName name="tlbvs2x18bimc" localSheetId="13">#REF!</definedName>
    <definedName name="tlbvs2x18bimc">#REF!</definedName>
    <definedName name="tlc20bimc" localSheetId="9">#REF!</definedName>
    <definedName name="tlc20bimc" localSheetId="12">#REF!</definedName>
    <definedName name="tlc20bimc" localSheetId="13">#REF!</definedName>
    <definedName name="tlc20bimc">#REF!</definedName>
    <definedName name="tleler">#REF!</definedName>
    <definedName name="tlidf250p" localSheetId="9">#REF!</definedName>
    <definedName name="tlidf250p" localSheetId="12">#REF!</definedName>
    <definedName name="tlidf250p" localSheetId="13">#REF!</definedName>
    <definedName name="tlidf250p">#REF!</definedName>
    <definedName name="TLOADER" localSheetId="9">#REF!</definedName>
    <definedName name="TLOADER" localSheetId="12">#REF!</definedName>
    <definedName name="TLOADER" localSheetId="13">#REF!</definedName>
    <definedName name="TLOADER">#REF!</definedName>
    <definedName name="tlp" localSheetId="9">#REF!</definedName>
    <definedName name="tlp" localSheetId="12">#REF!</definedName>
    <definedName name="tlp" localSheetId="13">#REF!</definedName>
    <definedName name="tlp">#REF!</definedName>
    <definedName name="tltko2x36" localSheetId="9">#REF!</definedName>
    <definedName name="tltko2x36" localSheetId="12">#REF!</definedName>
    <definedName name="tltko2x36" localSheetId="13">#REF!</definedName>
    <definedName name="tltko2x36">#REF!</definedName>
    <definedName name="tltko2x36bimc" localSheetId="9">#REF!</definedName>
    <definedName name="tltko2x36bimc" localSheetId="12">#REF!</definedName>
    <definedName name="tltko2x36bimc" localSheetId="13">#REF!</definedName>
    <definedName name="tltko2x36bimc">#REF!</definedName>
    <definedName name="tltl20nb" localSheetId="9">#REF!</definedName>
    <definedName name="tltl20nb" localSheetId="12">#REF!</definedName>
    <definedName name="tltl20nb" localSheetId="13">#REF!</definedName>
    <definedName name="tltl20nb">#REF!</definedName>
    <definedName name="Tm" localSheetId="9">#REF!</definedName>
    <definedName name="Tm" localSheetId="12">#REF!</definedName>
    <definedName name="Tm" localSheetId="13">#REF!</definedName>
    <definedName name="Tm">#REF!</definedName>
    <definedName name="tma">#REF!</definedName>
    <definedName name="tn1pinnc">#REF!</definedName>
    <definedName name="tn2mhnnc">#REF!</definedName>
    <definedName name="tnahurug">#REF!</definedName>
    <definedName name="TNCM">#REF!</definedName>
    <definedName name="tnh">#REF!</definedName>
    <definedName name="tnhnnc">#REF!</definedName>
    <definedName name="tnhtanam" localSheetId="9">#REF!</definedName>
    <definedName name="tnhtanam" localSheetId="12">#REF!</definedName>
    <definedName name="tnhtanam" localSheetId="13">#REF!</definedName>
    <definedName name="tnhtanam">#REF!</definedName>
    <definedName name="tnhurug" localSheetId="9">#REF!</definedName>
    <definedName name="tnhurug" localSheetId="12">#REF!</definedName>
    <definedName name="tnhurug" localSheetId="13">#REF!</definedName>
    <definedName name="tnhurug">#REF!</definedName>
    <definedName name="tnignc">#REF!</definedName>
    <definedName name="tnin190nc">#REF!</definedName>
    <definedName name="tnlnc">#REF!</definedName>
    <definedName name="tnnnc">#REF!</definedName>
    <definedName name="tnt" localSheetId="9">#REF!</definedName>
    <definedName name="tnt" localSheetId="12">#REF!</definedName>
    <definedName name="tnt" localSheetId="13">#REF!</definedName>
    <definedName name="tnt">#REF!</definedName>
    <definedName name="TO">#REF!</definedName>
    <definedName name="Toa" localSheetId="9">#REF!</definedName>
    <definedName name="Toa" localSheetId="12">#REF!</definedName>
    <definedName name="Toa" localSheetId="13">#REF!</definedName>
    <definedName name="Toa">#REF!</definedName>
    <definedName name="TOOLS" localSheetId="9">#REF!</definedName>
    <definedName name="TOOLS" localSheetId="12">#REF!</definedName>
    <definedName name="TOOLS" localSheetId="13">#REF!</definedName>
    <definedName name="TOOLS">#REF!</definedName>
    <definedName name="TOP" localSheetId="9">#REF!</definedName>
    <definedName name="TOP" localSheetId="12">#REF!</definedName>
    <definedName name="TOP" localSheetId="13">#REF!</definedName>
    <definedName name="TOP">#REF!</definedName>
    <definedName name="Torg">#REF!</definedName>
    <definedName name="tot" localSheetId="9">#REF!</definedName>
    <definedName name="tot" localSheetId="12">#REF!</definedName>
    <definedName name="tot" localSheetId="13">#REF!</definedName>
    <definedName name="tot">#REF!</definedName>
    <definedName name="TOTAL">#REF!</definedName>
    <definedName name="Total_Interest" localSheetId="9">#REF!</definedName>
    <definedName name="Total_Interest" localSheetId="12">#REF!</definedName>
    <definedName name="Total_Interest" localSheetId="13">#REF!</definedName>
    <definedName name="Total_Interest">#REF!</definedName>
    <definedName name="Total_Pay" localSheetId="9">#REF!</definedName>
    <definedName name="Total_Pay" localSheetId="12">#REF!</definedName>
    <definedName name="Total_Pay" localSheetId="13">#REF!</definedName>
    <definedName name="Total_Pay">#REF!</definedName>
    <definedName name="Total_Payment">#N/A</definedName>
    <definedName name="TOTAL_TEMP.__FE" localSheetId="9">#REF!</definedName>
    <definedName name="TOTAL_TEMP.__FE" localSheetId="12">#REF!</definedName>
    <definedName name="TOTAL_TEMP.__FE" localSheetId="13">#REF!</definedName>
    <definedName name="TOTAL_TEMP.__FE">#REF!</definedName>
    <definedName name="total_uang">#REF!</definedName>
    <definedName name="TOTI1">#REF!</definedName>
    <definedName name="TOTII1">#REF!</definedName>
    <definedName name="TOTIII1">#REF!</definedName>
    <definedName name="TOTIVA">#REF!</definedName>
    <definedName name="TOTIVB">#REF!</definedName>
    <definedName name="TOTIVC">#REF!</definedName>
    <definedName name="TOTIVD">#REF!</definedName>
    <definedName name="TOTIVE">#REF!</definedName>
    <definedName name="TOTIVF">#REF!</definedName>
    <definedName name="TOTIVG">#REF!</definedName>
    <definedName name="toto">#REF!</definedName>
    <definedName name="toto_A100" localSheetId="9">#REF!</definedName>
    <definedName name="toto_A100" localSheetId="12">#REF!</definedName>
    <definedName name="toto_A100" localSheetId="13">#REF!</definedName>
    <definedName name="toto_A100">#REF!</definedName>
    <definedName name="toto_L521V1A" localSheetId="9">#REF!</definedName>
    <definedName name="toto_L521V1A" localSheetId="12">#REF!</definedName>
    <definedName name="toto_L521V1A" localSheetId="13">#REF!</definedName>
    <definedName name="toto_L521V1A">#REF!</definedName>
    <definedName name="Toto_L548">#REF!</definedName>
    <definedName name="toto_LW230J" localSheetId="9">#REF!</definedName>
    <definedName name="toto_LW230J" localSheetId="12">#REF!</definedName>
    <definedName name="toto_LW230J" localSheetId="13">#REF!</definedName>
    <definedName name="toto_LW230J">#REF!</definedName>
    <definedName name="toto_S11N" localSheetId="9">#REF!</definedName>
    <definedName name="toto_S11N" localSheetId="12">#REF!</definedName>
    <definedName name="toto_S11N" localSheetId="13">#REF!</definedName>
    <definedName name="toto_S11N">#REF!</definedName>
    <definedName name="toto_S160V1" localSheetId="9">#REF!</definedName>
    <definedName name="toto_S160V1" localSheetId="12">#REF!</definedName>
    <definedName name="toto_S160V1" localSheetId="13">#REF!</definedName>
    <definedName name="toto_S160V1">#REF!</definedName>
    <definedName name="toto_T23B13" localSheetId="9">#REF!</definedName>
    <definedName name="toto_T23B13" localSheetId="12">#REF!</definedName>
    <definedName name="toto_T23B13" localSheetId="13">#REF!</definedName>
    <definedName name="toto_T23B13">#REF!</definedName>
    <definedName name="toto_T30ARQ13N" localSheetId="9">#REF!</definedName>
    <definedName name="toto_T30ARQ13N" localSheetId="12">#REF!</definedName>
    <definedName name="toto_T30ARQ13N" localSheetId="13">#REF!</definedName>
    <definedName name="toto_T30ARQ13N">#REF!</definedName>
    <definedName name="toto_TS119AS5" localSheetId="9">#REF!</definedName>
    <definedName name="toto_TS119AS5" localSheetId="12">#REF!</definedName>
    <definedName name="toto_TS119AS5" localSheetId="13">#REF!</definedName>
    <definedName name="toto_TS119AS5">#REF!</definedName>
    <definedName name="toto_TX1B" localSheetId="9">#REF!</definedName>
    <definedName name="toto_TX1B" localSheetId="12">#REF!</definedName>
    <definedName name="toto_TX1B" localSheetId="13">#REF!</definedName>
    <definedName name="toto_TX1B">#REF!</definedName>
    <definedName name="toto_TX403SV3" localSheetId="9">#REF!</definedName>
    <definedName name="toto_TX403SV3" localSheetId="12">#REF!</definedName>
    <definedName name="toto_TX403SV3" localSheetId="13">#REF!</definedName>
    <definedName name="toto_TX403SV3">#REF!</definedName>
    <definedName name="toto_TX4A" localSheetId="9">#REF!</definedName>
    <definedName name="toto_TX4A" localSheetId="12">#REF!</definedName>
    <definedName name="toto_TX4A" localSheetId="13">#REF!</definedName>
    <definedName name="toto_TX4A">#REF!</definedName>
    <definedName name="toto_U57M" localSheetId="9">#REF!</definedName>
    <definedName name="toto_U57M" localSheetId="12">#REF!</definedName>
    <definedName name="toto_U57M" localSheetId="13">#REF!</definedName>
    <definedName name="toto_U57M">#REF!</definedName>
    <definedName name="totTAlt5minplatTAlt6" localSheetId="9">#REF!</definedName>
    <definedName name="totTAlt5minplatTAlt6" localSheetId="12">#REF!</definedName>
    <definedName name="totTAlt5minplatTAlt6" localSheetId="13">#REF!</definedName>
    <definedName name="totTAlt5minplatTAlt6">#REF!</definedName>
    <definedName name="TOTVA">#REF!</definedName>
    <definedName name="TOTVC">#REF!</definedName>
    <definedName name="TOTVD">#REF!</definedName>
    <definedName name="TOTVE">#REF!</definedName>
    <definedName name="TOTVF">#REF!</definedName>
    <definedName name="TOTVG">#REF!</definedName>
    <definedName name="TOTVI">#REF!</definedName>
    <definedName name="TOTVII">#REF!</definedName>
    <definedName name="TOTVIII">#REF!</definedName>
    <definedName name="TOW" localSheetId="9">#REF!</definedName>
    <definedName name="TOW" localSheetId="12">#REF!</definedName>
    <definedName name="TOW" localSheetId="13">#REF!</definedName>
    <definedName name="TOW">#REF!</definedName>
    <definedName name="TOW_2" localSheetId="9">#REF!</definedName>
    <definedName name="TOW_2" localSheetId="12">#REF!</definedName>
    <definedName name="TOW_2" localSheetId="13">#REF!</definedName>
    <definedName name="TOW_2">#REF!</definedName>
    <definedName name="town_a" localSheetId="9">#REF!</definedName>
    <definedName name="town_a" localSheetId="12">#REF!</definedName>
    <definedName name="town_a" localSheetId="14">#REF!</definedName>
    <definedName name="town_a" localSheetId="11">#REF!</definedName>
    <definedName name="town_a" localSheetId="10">#REF!</definedName>
    <definedName name="town_a" localSheetId="7">#REF!</definedName>
    <definedName name="town_a" localSheetId="8">#REF!</definedName>
    <definedName name="town_a" localSheetId="13">#REF!</definedName>
    <definedName name="town_a">#REF!</definedName>
    <definedName name="town_a_2" localSheetId="9">#REF!</definedName>
    <definedName name="town_a_2" localSheetId="12">#REF!</definedName>
    <definedName name="town_a_2" localSheetId="13">#REF!</definedName>
    <definedName name="town_a_2">#REF!</definedName>
    <definedName name="town_a_3" localSheetId="9">#REF!</definedName>
    <definedName name="town_a_3" localSheetId="12">#REF!</definedName>
    <definedName name="town_a_3" localSheetId="13">#REF!</definedName>
    <definedName name="town_a_3">#REF!</definedName>
    <definedName name="town_b" localSheetId="9">#REF!</definedName>
    <definedName name="town_b" localSheetId="12">#REF!</definedName>
    <definedName name="town_b" localSheetId="14">#REF!</definedName>
    <definedName name="town_b" localSheetId="11">#REF!</definedName>
    <definedName name="town_b" localSheetId="10">#REF!</definedName>
    <definedName name="town_b" localSheetId="7">#REF!</definedName>
    <definedName name="town_b" localSheetId="8">#REF!</definedName>
    <definedName name="town_b" localSheetId="13">#REF!</definedName>
    <definedName name="town_b">#REF!</definedName>
    <definedName name="town_b_2" localSheetId="9">#REF!</definedName>
    <definedName name="town_b_2" localSheetId="12">#REF!</definedName>
    <definedName name="town_b_2" localSheetId="13">#REF!</definedName>
    <definedName name="town_b_2">#REF!</definedName>
    <definedName name="town_b_3" localSheetId="9">#REF!</definedName>
    <definedName name="town_b_3" localSheetId="12">#REF!</definedName>
    <definedName name="town_b_3" localSheetId="13">#REF!</definedName>
    <definedName name="town_b_3">#REF!</definedName>
    <definedName name="town_c" localSheetId="9">#REF!</definedName>
    <definedName name="town_c" localSheetId="12">#REF!</definedName>
    <definedName name="town_c" localSheetId="14">#REF!</definedName>
    <definedName name="town_c" localSheetId="11">#REF!</definedName>
    <definedName name="town_c" localSheetId="10">#REF!</definedName>
    <definedName name="town_c" localSheetId="7">#REF!</definedName>
    <definedName name="town_c" localSheetId="8">#REF!</definedName>
    <definedName name="town_c" localSheetId="13">#REF!</definedName>
    <definedName name="town_c">#REF!</definedName>
    <definedName name="town_c_2" localSheetId="9">#REF!</definedName>
    <definedName name="town_c_2" localSheetId="12">#REF!</definedName>
    <definedName name="town_c_2" localSheetId="13">#REF!</definedName>
    <definedName name="town_c_2">#REF!</definedName>
    <definedName name="town_c_3" localSheetId="9">#REF!</definedName>
    <definedName name="town_c_3" localSheetId="12">#REF!</definedName>
    <definedName name="town_c_3" localSheetId="13">#REF!</definedName>
    <definedName name="town_c_3">#REF!</definedName>
    <definedName name="town_d" localSheetId="9">#REF!</definedName>
    <definedName name="town_d" localSheetId="12">#REF!</definedName>
    <definedName name="town_d" localSheetId="14">#REF!</definedName>
    <definedName name="town_d" localSheetId="11">#REF!</definedName>
    <definedName name="town_d" localSheetId="10">#REF!</definedName>
    <definedName name="town_d" localSheetId="7">#REF!</definedName>
    <definedName name="town_d" localSheetId="8">#REF!</definedName>
    <definedName name="town_d" localSheetId="13">#REF!</definedName>
    <definedName name="town_d">#REF!</definedName>
    <definedName name="town_d_2" localSheetId="9">#REF!</definedName>
    <definedName name="town_d_2" localSheetId="12">#REF!</definedName>
    <definedName name="town_d_2" localSheetId="13">#REF!</definedName>
    <definedName name="town_d_2">#REF!</definedName>
    <definedName name="town_d_3" localSheetId="9">#REF!</definedName>
    <definedName name="town_d_3" localSheetId="12">#REF!</definedName>
    <definedName name="town_d_3" localSheetId="13">#REF!</definedName>
    <definedName name="town_d_3">#REF!</definedName>
    <definedName name="town_e" localSheetId="9">#REF!</definedName>
    <definedName name="town_e" localSheetId="12">#REF!</definedName>
    <definedName name="town_e" localSheetId="14">#REF!</definedName>
    <definedName name="town_e" localSheetId="11">#REF!</definedName>
    <definedName name="town_e" localSheetId="10">#REF!</definedName>
    <definedName name="town_e" localSheetId="7">#REF!</definedName>
    <definedName name="town_e" localSheetId="8">#REF!</definedName>
    <definedName name="town_e" localSheetId="13">#REF!</definedName>
    <definedName name="town_e">#REF!</definedName>
    <definedName name="town_e_2" localSheetId="9">#REF!</definedName>
    <definedName name="town_e_2" localSheetId="12">#REF!</definedName>
    <definedName name="town_e_2" localSheetId="13">#REF!</definedName>
    <definedName name="town_e_2">#REF!</definedName>
    <definedName name="town_e_3" localSheetId="9">#REF!</definedName>
    <definedName name="town_e_3" localSheetId="12">#REF!</definedName>
    <definedName name="town_e_3" localSheetId="13">#REF!</definedName>
    <definedName name="town_e_3">#REF!</definedName>
    <definedName name="TP" localSheetId="9">#REF!</definedName>
    <definedName name="TP" localSheetId="12">#REF!</definedName>
    <definedName name="TP" localSheetId="13">#REF!</definedName>
    <definedName name="TP">#REF!</definedName>
    <definedName name="tp100t15">#REF!</definedName>
    <definedName name="tp100t3">#REF!</definedName>
    <definedName name="tp150t15">#REF!</definedName>
    <definedName name="tp150t3">#REF!</definedName>
    <definedName name="tp75t15">#REF!</definedName>
    <definedName name="tp75t3">#REF!</definedName>
    <definedName name="tpancangbeton" localSheetId="9">#REF!</definedName>
    <definedName name="tpancangbeton" localSheetId="12">#REF!</definedName>
    <definedName name="tpancangbeton" localSheetId="13">#REF!</definedName>
    <definedName name="tpancangbeton">#REF!</definedName>
    <definedName name="tpancange500" localSheetId="9">#REF!</definedName>
    <definedName name="tpancange500" localSheetId="12">#REF!</definedName>
    <definedName name="tpancange500" localSheetId="13">#REF!</definedName>
    <definedName name="tpancange500">#REF!</definedName>
    <definedName name="tpbajae500" localSheetId="9">#REF!</definedName>
    <definedName name="tpbajae500" localSheetId="12">#REF!</definedName>
    <definedName name="tpbajae500" localSheetId="13">#REF!</definedName>
    <definedName name="tpbajae500">#REF!</definedName>
    <definedName name="tpbeto40x40" localSheetId="9">#REF!</definedName>
    <definedName name="tpbeto40x40" localSheetId="12">#REF!</definedName>
    <definedName name="tpbeto40x40" localSheetId="13">#REF!</definedName>
    <definedName name="tpbeto40x40">#REF!</definedName>
    <definedName name="tpbetonpratekan" localSheetId="9">#REF!</definedName>
    <definedName name="tpbetonpratekan" localSheetId="12">#REF!</definedName>
    <definedName name="tpbetonpratekan" localSheetId="13">#REF!</definedName>
    <definedName name="tpbetonpratekan">#REF!</definedName>
    <definedName name="tphndk701AES" localSheetId="9">#REF!</definedName>
    <definedName name="tphndk701AES" localSheetId="12">#REF!</definedName>
    <definedName name="tphndk701AES" localSheetId="13">#REF!</definedName>
    <definedName name="tphndk701AES">#REF!</definedName>
    <definedName name="TPILIHAN">#REF!</definedName>
    <definedName name="TPIPA">#REF!</definedName>
    <definedName name="TPKa" localSheetId="9">#REF!</definedName>
    <definedName name="TPKa" localSheetId="12">#REF!</definedName>
    <definedName name="TPKa" localSheetId="13">#REF!</definedName>
    <definedName name="TPKa">#REF!</definedName>
    <definedName name="TPKi" localSheetId="9">#REF!</definedName>
    <definedName name="TPKi" localSheetId="12">#REF!</definedName>
    <definedName name="TPKi" localSheetId="13">#REF!</definedName>
    <definedName name="TPKi">#REF!</definedName>
    <definedName name="tpm" localSheetId="9">#REF!</definedName>
    <definedName name="tpm" localSheetId="12">#REF!</definedName>
    <definedName name="tpm" localSheetId="13">#REF!</definedName>
    <definedName name="tpm">#REF!</definedName>
    <definedName name="TPT" localSheetId="9">#REF!</definedName>
    <definedName name="TPT" localSheetId="12">#REF!</definedName>
    <definedName name="TPT" localSheetId="13">#REF!</definedName>
    <definedName name="TPT">#REF!</definedName>
    <definedName name="tr" localSheetId="9">#REF!</definedName>
    <definedName name="tr" localSheetId="12">#REF!</definedName>
    <definedName name="tr" localSheetId="13">#REF!</definedName>
    <definedName name="tr">#REF!</definedName>
    <definedName name="TR15HT">#REF!</definedName>
    <definedName name="TR16HT">#REF!</definedName>
    <definedName name="TR19HT">#REF!</definedName>
    <definedName name="tr1x15">#REF!</definedName>
    <definedName name="TR20HT">#REF!</definedName>
    <definedName name="tr3x100">#REF!</definedName>
    <definedName name="Track.Loader" localSheetId="9">#REF!</definedName>
    <definedName name="Track.Loader" localSheetId="12">#REF!</definedName>
    <definedName name="Track.Loader" localSheetId="13">#REF!</definedName>
    <definedName name="Track.Loader">#REF!</definedName>
    <definedName name="TRACKLOADER" localSheetId="9">#REF!</definedName>
    <definedName name="TRACKLOADER" localSheetId="12">#REF!</definedName>
    <definedName name="TRACKLOADER" localSheetId="14">#REF!</definedName>
    <definedName name="TRACKLOADER" localSheetId="11">#REF!</definedName>
    <definedName name="TRACKLOADER" localSheetId="10">#REF!</definedName>
    <definedName name="TRACKLOADER" localSheetId="7">#REF!</definedName>
    <definedName name="TRACKLOADER" localSheetId="8">#REF!</definedName>
    <definedName name="TRACKLOADER" localSheetId="13">#REF!</definedName>
    <definedName name="TRACKLOADER">#REF!</definedName>
    <definedName name="trafo" localSheetId="9">#REF!</definedName>
    <definedName name="trafo" localSheetId="12">#REF!</definedName>
    <definedName name="trafo" localSheetId="13">#REF!</definedName>
    <definedName name="trafo">#REF!</definedName>
    <definedName name="trailer">#REF!</definedName>
    <definedName name="TRAILLER" localSheetId="9">#REF!</definedName>
    <definedName name="TRAILLER" localSheetId="12">#REF!</definedName>
    <definedName name="TRAILLER" localSheetId="14">#REF!</definedName>
    <definedName name="TRAILLER" localSheetId="11">#REF!</definedName>
    <definedName name="TRAILLER" localSheetId="10">#REF!</definedName>
    <definedName name="TRAILLER" localSheetId="7">#REF!</definedName>
    <definedName name="TRAILLER" localSheetId="8">#REF!</definedName>
    <definedName name="TRAILLER" localSheetId="13">#REF!</definedName>
    <definedName name="TRAILLER">#REF!</definedName>
    <definedName name="tralis" localSheetId="9">#REF!</definedName>
    <definedName name="tralis" localSheetId="12">#REF!</definedName>
    <definedName name="tralis" localSheetId="13">#REF!</definedName>
    <definedName name="tralis">#REF!</definedName>
    <definedName name="traljend" localSheetId="9">#REF!</definedName>
    <definedName name="traljend" localSheetId="12">#REF!</definedName>
    <definedName name="traljend" localSheetId="13">#REF!</definedName>
    <definedName name="traljend">#REF!</definedName>
    <definedName name="tram100">#REF!</definedName>
    <definedName name="tram1x25">#REF!</definedName>
    <definedName name="trans" localSheetId="9">#REF!</definedName>
    <definedName name="trans" localSheetId="12">#REF!</definedName>
    <definedName name="trans" localSheetId="13">#REF!</definedName>
    <definedName name="trans">#REF!</definedName>
    <definedName name="transpor_petugas">#REF!</definedName>
    <definedName name="transport">#REF!</definedName>
    <definedName name="transportasi_narasumber">#REF!</definedName>
    <definedName name="tray200x50" localSheetId="9">#REF!</definedName>
    <definedName name="tray200x50" localSheetId="12">#REF!</definedName>
    <definedName name="tray200x50" localSheetId="13">#REF!</definedName>
    <definedName name="tray200x50">#REF!</definedName>
    <definedName name="tray300x50" localSheetId="9">#REF!</definedName>
    <definedName name="tray300x50" localSheetId="12">#REF!</definedName>
    <definedName name="tray300x50" localSheetId="13">#REF!</definedName>
    <definedName name="tray300x50">#REF!</definedName>
    <definedName name="tray400x50" localSheetId="9">#REF!</definedName>
    <definedName name="tray400x50" localSheetId="12">#REF!</definedName>
    <definedName name="tray400x50" localSheetId="13">#REF!</definedName>
    <definedName name="tray400x50">#REF!</definedName>
    <definedName name="tray500x50" localSheetId="9">#REF!</definedName>
    <definedName name="tray500x50" localSheetId="12">#REF!</definedName>
    <definedName name="tray500x50" localSheetId="13">#REF!</definedName>
    <definedName name="tray500x50">#REF!</definedName>
    <definedName name="trd" localSheetId="9">#REF!</definedName>
    <definedName name="trd" localSheetId="12">#REF!</definedName>
    <definedName name="trd" localSheetId="13">#REF!</definedName>
    <definedName name="trd">#REF!</definedName>
    <definedName name="tred90pvc10" localSheetId="9">#REF!</definedName>
    <definedName name="tred90pvc10" localSheetId="12">#REF!</definedName>
    <definedName name="tred90pvc10" localSheetId="13">#REF!</definedName>
    <definedName name="tred90pvc10">#REF!</definedName>
    <definedName name="tredgsp" localSheetId="9">#REF!</definedName>
    <definedName name="tredgsp" localSheetId="12">#REF!</definedName>
    <definedName name="tredgsp" localSheetId="13">#REF!</definedName>
    <definedName name="tredgsp">#REF!</definedName>
    <definedName name="tredpvc10" localSheetId="9">#REF!</definedName>
    <definedName name="tredpvc10" localSheetId="12">#REF!</definedName>
    <definedName name="tredpvc10" localSheetId="13">#REF!</definedName>
    <definedName name="tredpvc10">#REF!</definedName>
    <definedName name="Tree_Wheel">#REF!</definedName>
    <definedName name="tree30" localSheetId="9">#REF!</definedName>
    <definedName name="tree30" localSheetId="12">#REF!</definedName>
    <definedName name="tree30" localSheetId="13">#REF!</definedName>
    <definedName name="tree30">#REF!</definedName>
    <definedName name="tree51" localSheetId="9">#REF!</definedName>
    <definedName name="tree51" localSheetId="12">#REF!</definedName>
    <definedName name="tree51" localSheetId="13">#REF!</definedName>
    <definedName name="tree51">#REF!</definedName>
    <definedName name="TRI" localSheetId="9">#REF!</definedName>
    <definedName name="TRI" localSheetId="12">#REF!</definedName>
    <definedName name="TRI" localSheetId="13">#REF!</definedName>
    <definedName name="TRI">#REF!</definedName>
    <definedName name="trip">#REF!</definedName>
    <definedName name="trip110" localSheetId="9">#REF!</definedName>
    <definedName name="trip110" localSheetId="12">#REF!</definedName>
    <definedName name="trip110" localSheetId="13">#REF!</definedName>
    <definedName name="trip110">#REF!</definedName>
    <definedName name="trip12_4x8" localSheetId="9">#REF!</definedName>
    <definedName name="trip12_4x8" localSheetId="12">#REF!</definedName>
    <definedName name="trip12_4x8" localSheetId="13">#REF!</definedName>
    <definedName name="trip12_4x8">#REF!</definedName>
    <definedName name="trip120">#REF!</definedName>
    <definedName name="trip15_4x8" localSheetId="9">#REF!</definedName>
    <definedName name="trip15_4x8" localSheetId="12">#REF!</definedName>
    <definedName name="trip15_4x8" localSheetId="13">#REF!</definedName>
    <definedName name="trip15_4x8">#REF!</definedName>
    <definedName name="trip3">#REF!</definedName>
    <definedName name="trip3_6">#REF!</definedName>
    <definedName name="trip4">#REF!</definedName>
    <definedName name="trip4_3x7" localSheetId="9">#REF!</definedName>
    <definedName name="trip4_3x7" localSheetId="12">#REF!</definedName>
    <definedName name="trip4_3x7" localSheetId="13">#REF!</definedName>
    <definedName name="trip4_3x7">#REF!</definedName>
    <definedName name="trip6">#REF!</definedName>
    <definedName name="trip6_3x7" localSheetId="9">#REF!</definedName>
    <definedName name="trip6_3x7" localSheetId="12">#REF!</definedName>
    <definedName name="trip6_3x7" localSheetId="13">#REF!</definedName>
    <definedName name="trip6_3x7">#REF!</definedName>
    <definedName name="trip9_4x8" localSheetId="9">#REF!</definedName>
    <definedName name="trip9_4x8" localSheetId="12">#REF!</definedName>
    <definedName name="trip9_4x8" localSheetId="13">#REF!</definedName>
    <definedName name="trip9_4x8">#REF!</definedName>
    <definedName name="tripalm110" localSheetId="9">#REF!</definedName>
    <definedName name="tripalm110" localSheetId="12">#REF!</definedName>
    <definedName name="tripalm110" localSheetId="13">#REF!</definedName>
    <definedName name="tripalm110">#REF!</definedName>
    <definedName name="TRIPLEK">#REF!</definedName>
    <definedName name="Triplek_3_mm">#REF!</definedName>
    <definedName name="Triplek_Uk.2_2_mm">#REF!</definedName>
    <definedName name="Triplek_Uk.3_0_mm">#REF!</definedName>
    <definedName name="Triplek_Uk.4_0_mm">#REF!</definedName>
    <definedName name="Triplek_Uk.6_0_mm">#REF!</definedName>
    <definedName name="triplek12" localSheetId="9">#REF!</definedName>
    <definedName name="triplek12" localSheetId="12">#REF!</definedName>
    <definedName name="triplek12" localSheetId="13">#REF!</definedName>
    <definedName name="triplek12">#REF!</definedName>
    <definedName name="TRIPLEK15" localSheetId="9">#REF!</definedName>
    <definedName name="TRIPLEK15" localSheetId="12">#REF!</definedName>
    <definedName name="TRIPLEK15" localSheetId="13">#REF!</definedName>
    <definedName name="TRIPLEK15">#REF!</definedName>
    <definedName name="triplek3">#REF!</definedName>
    <definedName name="triplek4">#REF!</definedName>
    <definedName name="TRIPLEK6">#REF!</definedName>
    <definedName name="triplek9">#REF!</definedName>
    <definedName name="tripleks">#REF!</definedName>
    <definedName name="tripleks448" localSheetId="9">#REF!</definedName>
    <definedName name="tripleks448" localSheetId="12">#REF!</definedName>
    <definedName name="tripleks448" localSheetId="13">#REF!</definedName>
    <definedName name="tripleks448">#REF!</definedName>
    <definedName name="tripleks648" localSheetId="9">#REF!</definedName>
    <definedName name="tripleks648" localSheetId="12">#REF!</definedName>
    <definedName name="tripleks648" localSheetId="13">#REF!</definedName>
    <definedName name="tripleks648">#REF!</definedName>
    <definedName name="trippt" localSheetId="9">#REF!</definedName>
    <definedName name="trippt" localSheetId="12">#REF!</definedName>
    <definedName name="trippt" localSheetId="13">#REF!</definedName>
    <definedName name="trippt">#REF!</definedName>
    <definedName name="TRIX" localSheetId="9">#REF!</definedName>
    <definedName name="TRIX" localSheetId="12">#REF!</definedName>
    <definedName name="TRIX" localSheetId="14">#REF!</definedName>
    <definedName name="TRIX" localSheetId="11">#REF!</definedName>
    <definedName name="TRIX" localSheetId="10">#REF!</definedName>
    <definedName name="TRIX" localSheetId="7">#REF!</definedName>
    <definedName name="TRIX" localSheetId="8">#REF!</definedName>
    <definedName name="TRIX" localSheetId="13">#REF!</definedName>
    <definedName name="TRIX">#REF!</definedName>
    <definedName name="TRL" localSheetId="9">#REF!</definedName>
    <definedName name="TRL" localSheetId="12">#REF!</definedName>
    <definedName name="TRL" localSheetId="13">#REF!</definedName>
    <definedName name="TRL">#REF!</definedName>
    <definedName name="tro" localSheetId="9">#REF!</definedName>
    <definedName name="tro" localSheetId="12">#REF!</definedName>
    <definedName name="tro" localSheetId="13">#REF!</definedName>
    <definedName name="tro">#REF!</definedName>
    <definedName name="TROLLER" localSheetId="9">#REF!</definedName>
    <definedName name="TROLLER" localSheetId="12">#REF!</definedName>
    <definedName name="TROLLER" localSheetId="13">#REF!</definedName>
    <definedName name="TROLLER">#REF!</definedName>
    <definedName name="TRONTANAH">#REF!</definedName>
    <definedName name="TRONTON">#REF!</definedName>
    <definedName name="trotoar">#REF!</definedName>
    <definedName name="trotoar_6">#REF!</definedName>
    <definedName name="TRPN10100" localSheetId="9">#REF!</definedName>
    <definedName name="TRPN10100" localSheetId="12">#REF!</definedName>
    <definedName name="TRPN10100" localSheetId="13">#REF!</definedName>
    <definedName name="TRPN10100">#REF!</definedName>
    <definedName name="TRPN10125" localSheetId="9">#REF!</definedName>
    <definedName name="TRPN10125" localSheetId="12">#REF!</definedName>
    <definedName name="TRPN10125" localSheetId="13">#REF!</definedName>
    <definedName name="TRPN10125">#REF!</definedName>
    <definedName name="TRPN1015" localSheetId="9">#REF!</definedName>
    <definedName name="TRPN1015" localSheetId="12">#REF!</definedName>
    <definedName name="TRPN1015" localSheetId="13">#REF!</definedName>
    <definedName name="TRPN1015">#REF!</definedName>
    <definedName name="TRPN1020" localSheetId="9">#REF!</definedName>
    <definedName name="TRPN1020" localSheetId="12">#REF!</definedName>
    <definedName name="TRPN1020" localSheetId="13">#REF!</definedName>
    <definedName name="TRPN1020">#REF!</definedName>
    <definedName name="TRPN1025" localSheetId="9">#REF!</definedName>
    <definedName name="TRPN1025" localSheetId="12">#REF!</definedName>
    <definedName name="TRPN1025" localSheetId="13">#REF!</definedName>
    <definedName name="TRPN1025">#REF!</definedName>
    <definedName name="TRPN1032" localSheetId="9">#REF!</definedName>
    <definedName name="TRPN1032" localSheetId="12">#REF!</definedName>
    <definedName name="TRPN1032" localSheetId="13">#REF!</definedName>
    <definedName name="TRPN1032">#REF!</definedName>
    <definedName name="TRPN1040" localSheetId="9">#REF!</definedName>
    <definedName name="TRPN1040" localSheetId="12">#REF!</definedName>
    <definedName name="TRPN1040" localSheetId="13">#REF!</definedName>
    <definedName name="TRPN1040">#REF!</definedName>
    <definedName name="TRPN1050" localSheetId="9">#REF!</definedName>
    <definedName name="TRPN1050" localSheetId="12">#REF!</definedName>
    <definedName name="TRPN1050" localSheetId="13">#REF!</definedName>
    <definedName name="TRPN1050">#REF!</definedName>
    <definedName name="TRPN1065" localSheetId="9">#REF!</definedName>
    <definedName name="TRPN1065" localSheetId="12">#REF!</definedName>
    <definedName name="TRPN1065" localSheetId="13">#REF!</definedName>
    <definedName name="TRPN1065">#REF!</definedName>
    <definedName name="TRPN1080" localSheetId="9">#REF!</definedName>
    <definedName name="TRPN1080" localSheetId="12">#REF!</definedName>
    <definedName name="TRPN1080" localSheetId="13">#REF!</definedName>
    <definedName name="TRPN1080">#REF!</definedName>
    <definedName name="TRPN20100" localSheetId="9">#REF!</definedName>
    <definedName name="TRPN20100" localSheetId="12">#REF!</definedName>
    <definedName name="TRPN20100" localSheetId="13">#REF!</definedName>
    <definedName name="TRPN20100">#REF!</definedName>
    <definedName name="TRPN20125" localSheetId="9">#REF!</definedName>
    <definedName name="TRPN20125" localSheetId="12">#REF!</definedName>
    <definedName name="TRPN20125" localSheetId="13">#REF!</definedName>
    <definedName name="TRPN20125">#REF!</definedName>
    <definedName name="TRPN2015" localSheetId="9">#REF!</definedName>
    <definedName name="TRPN2015" localSheetId="12">#REF!</definedName>
    <definedName name="TRPN2015" localSheetId="13">#REF!</definedName>
    <definedName name="TRPN2015">#REF!</definedName>
    <definedName name="TRPN2020" localSheetId="9">#REF!</definedName>
    <definedName name="TRPN2020" localSheetId="12">#REF!</definedName>
    <definedName name="TRPN2020" localSheetId="13">#REF!</definedName>
    <definedName name="TRPN2020">#REF!</definedName>
    <definedName name="TRPN2025" localSheetId="9">#REF!</definedName>
    <definedName name="TRPN2025" localSheetId="12">#REF!</definedName>
    <definedName name="TRPN2025" localSheetId="13">#REF!</definedName>
    <definedName name="TRPN2025">#REF!</definedName>
    <definedName name="TRPN2032" localSheetId="9">#REF!</definedName>
    <definedName name="TRPN2032" localSheetId="12">#REF!</definedName>
    <definedName name="TRPN2032" localSheetId="13">#REF!</definedName>
    <definedName name="TRPN2032">#REF!</definedName>
    <definedName name="TRPN2040" localSheetId="9">#REF!</definedName>
    <definedName name="TRPN2040" localSheetId="12">#REF!</definedName>
    <definedName name="TRPN2040" localSheetId="13">#REF!</definedName>
    <definedName name="TRPN2040">#REF!</definedName>
    <definedName name="TRPN2050" localSheetId="9">#REF!</definedName>
    <definedName name="TRPN2050" localSheetId="12">#REF!</definedName>
    <definedName name="TRPN2050" localSheetId="13">#REF!</definedName>
    <definedName name="TRPN2050">#REF!</definedName>
    <definedName name="TRPN2065" localSheetId="9">#REF!</definedName>
    <definedName name="TRPN2065" localSheetId="12">#REF!</definedName>
    <definedName name="TRPN2065" localSheetId="13">#REF!</definedName>
    <definedName name="TRPN2065">#REF!</definedName>
    <definedName name="TRPN208" localSheetId="9">#REF!</definedName>
    <definedName name="TRPN208" localSheetId="12">#REF!</definedName>
    <definedName name="TRPN208" localSheetId="13">#REF!</definedName>
    <definedName name="TRPN208">#REF!</definedName>
    <definedName name="TRPN2080" localSheetId="9">#REF!</definedName>
    <definedName name="TRPN2080" localSheetId="12">#REF!</definedName>
    <definedName name="TRPN2080" localSheetId="13">#REF!</definedName>
    <definedName name="TRPN2080">#REF!</definedName>
    <definedName name="tru10mtc">#REF!</definedName>
    <definedName name="tru8mtc">#REF!</definedName>
    <definedName name="truck" localSheetId="9">#REF!</definedName>
    <definedName name="truck" localSheetId="12">#REF!</definedName>
    <definedName name="truck" localSheetId="13">#REF!</definedName>
    <definedName name="truck">#REF!</definedName>
    <definedName name="trustblock">#REF!</definedName>
    <definedName name="trustblocka">#REF!</definedName>
    <definedName name="trustblockb">#REF!</definedName>
    <definedName name="ts" localSheetId="9">#REF!</definedName>
    <definedName name="ts" localSheetId="12">#REF!</definedName>
    <definedName name="ts" localSheetId="13">#REF!</definedName>
    <definedName name="ts">#REF!</definedName>
    <definedName name="TS_116_R">#REF!</definedName>
    <definedName name="TS_126_AR" localSheetId="9">#REF!</definedName>
    <definedName name="TS_126_AR" localSheetId="12">#REF!</definedName>
    <definedName name="TS_126_AR" localSheetId="13">#REF!</definedName>
    <definedName name="TS_126_AR">#REF!</definedName>
    <definedName name="TS126B" localSheetId="9">#REF!</definedName>
    <definedName name="TS126B" localSheetId="12">#REF!</definedName>
    <definedName name="TS126B" localSheetId="13">#REF!</definedName>
    <definedName name="TS126B">#REF!</definedName>
    <definedName name="ts126r" localSheetId="9">#REF!</definedName>
    <definedName name="ts126r" localSheetId="12">#REF!</definedName>
    <definedName name="ts126r" localSheetId="13">#REF!</definedName>
    <definedName name="ts126r">#REF!</definedName>
    <definedName name="tscb" localSheetId="9">#REF!</definedName>
    <definedName name="tscb" localSheetId="12">#REF!</definedName>
    <definedName name="tscb" localSheetId="13">#REF!</definedName>
    <definedName name="tscb">#REF!</definedName>
    <definedName name="tscs3w" localSheetId="9">#REF!</definedName>
    <definedName name="tscs3w" localSheetId="12">#REF!</definedName>
    <definedName name="tscs3w" localSheetId="13">#REF!</definedName>
    <definedName name="tscs3w">#REF!</definedName>
    <definedName name="tscs6w" localSheetId="9">#REF!</definedName>
    <definedName name="tscs6w" localSheetId="12">#REF!</definedName>
    <definedName name="tscs6w" localSheetId="13">#REF!</definedName>
    <definedName name="tscs6w">#REF!</definedName>
    <definedName name="tshs15" localSheetId="9">#REF!</definedName>
    <definedName name="tshs15" localSheetId="12">#REF!</definedName>
    <definedName name="tshs15" localSheetId="13">#REF!</definedName>
    <definedName name="tshs15">#REF!</definedName>
    <definedName name="tshs6w" localSheetId="9">#REF!</definedName>
    <definedName name="tshs6w" localSheetId="12">#REF!</definedName>
    <definedName name="tshs6w" localSheetId="13">#REF!</definedName>
    <definedName name="tshs6w">#REF!</definedName>
    <definedName name="tski" localSheetId="9">#REF!</definedName>
    <definedName name="tski" localSheetId="12">#REF!</definedName>
    <definedName name="tski" localSheetId="13">#REF!</definedName>
    <definedName name="tski">#REF!</definedName>
    <definedName name="tskie" localSheetId="9">#REF!</definedName>
    <definedName name="tskie" localSheetId="12">#REF!</definedName>
    <definedName name="tskie" localSheetId="13">#REF!</definedName>
    <definedName name="tskie">#REF!</definedName>
    <definedName name="tsnya2x1.5" localSheetId="9">#REF!</definedName>
    <definedName name="tsnya2x1.5" localSheetId="12">#REF!</definedName>
    <definedName name="tsnya2x1.5" localSheetId="13">#REF!</definedName>
    <definedName name="tsnya2x1.5">#REF!</definedName>
    <definedName name="tsnyafrc" localSheetId="9">#REF!</definedName>
    <definedName name="tsnyafrc" localSheetId="12">#REF!</definedName>
    <definedName name="tsnyafrc" localSheetId="13">#REF!</definedName>
    <definedName name="tsnyafrc">#REF!</definedName>
    <definedName name="tso" localSheetId="9">#REF!</definedName>
    <definedName name="tso" localSheetId="12">#REF!</definedName>
    <definedName name="tso" localSheetId="13">#REF!</definedName>
    <definedName name="tso">#REF!</definedName>
    <definedName name="tst">#REF!</definedName>
    <definedName name="TSUARA" localSheetId="9">#REF!</definedName>
    <definedName name="TSUARA" localSheetId="12">#REF!</definedName>
    <definedName name="TSUARA" localSheetId="13">#REF!</definedName>
    <definedName name="TSUARA">#REF!</definedName>
    <definedName name="Tt" localSheetId="9">#REF!</definedName>
    <definedName name="Tt" localSheetId="12">#REF!</definedName>
    <definedName name="Tt" localSheetId="13">#REF!</definedName>
    <definedName name="Tt">#REF!</definedName>
    <definedName name="TT_1P" localSheetId="9">#REF!</definedName>
    <definedName name="TT_1P" localSheetId="12">#REF!</definedName>
    <definedName name="TT_1P" localSheetId="13">#REF!</definedName>
    <definedName name="TT_1P">#REF!</definedName>
    <definedName name="TT_3p" localSheetId="9">#REF!</definedName>
    <definedName name="TT_3p" localSheetId="12">#REF!</definedName>
    <definedName name="TT_3p" localSheetId="13">#REF!</definedName>
    <definedName name="TT_3p">#REF!</definedName>
    <definedName name="tt1pnc">#REF!</definedName>
    <definedName name="tt1pvl">#REF!</definedName>
    <definedName name="tt3pnc">#REF!</definedName>
    <definedName name="tt3pvl">#REF!</definedName>
    <definedName name="TTDD">#REF!+#REF!+#REF!</definedName>
    <definedName name="TTDD3P">#REF!</definedName>
    <definedName name="TTDDCT3p">#REF!</definedName>
    <definedName name="ttimbun" localSheetId="9">#REF!</definedName>
    <definedName name="ttimbun" localSheetId="12">#REF!</definedName>
    <definedName name="ttimbun" localSheetId="13">#REF!</definedName>
    <definedName name="ttimbun">#REF!</definedName>
    <definedName name="TTK3p">#REF!</definedName>
    <definedName name="ttkinst">#REF!</definedName>
    <definedName name="ttkinst_1">#REF!</definedName>
    <definedName name="ttklampu" localSheetId="9">#REF!</definedName>
    <definedName name="ttklampu" localSheetId="12">#REF!</definedName>
    <definedName name="ttklampu" localSheetId="13">#REF!</definedName>
    <definedName name="ttklampu">#REF!</definedName>
    <definedName name="ttkstop" localSheetId="9">#REF!</definedName>
    <definedName name="ttkstop" localSheetId="12">#REF!</definedName>
    <definedName name="ttkstop" localSheetId="13">#REF!</definedName>
    <definedName name="ttkstop">#REF!</definedName>
    <definedName name="ttronmk" localSheetId="9">#REF!</definedName>
    <definedName name="ttronmk" localSheetId="12">#REF!</definedName>
    <definedName name="ttronmk" localSheetId="13">#REF!</definedName>
    <definedName name="ttronmk">#REF!</definedName>
    <definedName name="TTS" localSheetId="9">#REF!</definedName>
    <definedName name="TTS" localSheetId="12">#REF!</definedName>
    <definedName name="TTS" localSheetId="13">#REF!</definedName>
    <definedName name="TTS">#REF!</definedName>
    <definedName name="TTTT" localSheetId="9">#REF!</definedName>
    <definedName name="TTTT" localSheetId="12">#REF!</definedName>
    <definedName name="TTTT" localSheetId="13">#REF!</definedName>
    <definedName name="TTTT">#REF!</definedName>
    <definedName name="TTTTYYYY" localSheetId="9">#REF!</definedName>
    <definedName name="TTTTYYYY" localSheetId="12">#REF!</definedName>
    <definedName name="TTTTYYYY" localSheetId="13">#REF!</definedName>
    <definedName name="TTTTYYYY">#REF!</definedName>
    <definedName name="tu" localSheetId="9">#REF!</definedName>
    <definedName name="tu" localSheetId="12">#REF!</definedName>
    <definedName name="tu" localSheetId="13">#REF!</definedName>
    <definedName name="tu">#REF!</definedName>
    <definedName name="TUAL">#REF!</definedName>
    <definedName name="TUBA">#REF!</definedName>
    <definedName name="TUBAJ">#REF!</definedName>
    <definedName name="TUBE">#REF!</definedName>
    <definedName name="TUBO">#REF!</definedName>
    <definedName name="TUCA">#REF!</definedName>
    <definedName name="TUdara" localSheetId="9">#REF!</definedName>
    <definedName name="TUdara" localSheetId="12">#REF!</definedName>
    <definedName name="TUdara" localSheetId="13">#REF!</definedName>
    <definedName name="TUdara">#REF!</definedName>
    <definedName name="tuk" localSheetId="9">#REF!</definedName>
    <definedName name="tuk" localSheetId="12">#REF!</definedName>
    <definedName name="tuk" localSheetId="14">#REF!</definedName>
    <definedName name="tuk" localSheetId="11">#REF!</definedName>
    <definedName name="tuk" localSheetId="10">#REF!</definedName>
    <definedName name="tuk" localSheetId="7">#REF!</definedName>
    <definedName name="tuk" localSheetId="8">#REF!</definedName>
    <definedName name="tuk" localSheetId="13">#REF!</definedName>
    <definedName name="tuk">#REF!</definedName>
    <definedName name="TUKA">#REF!</definedName>
    <definedName name="tukang">#REF!</definedName>
    <definedName name="TUKANG_BATU_SETENGAH_TERAMPIL" localSheetId="9">#REF!</definedName>
    <definedName name="TUKANG_BATU_SETENGAH_TERAMPIL" localSheetId="12">#REF!</definedName>
    <definedName name="TUKANG_BATU_SETENGAH_TERAMPIL" localSheetId="13">#REF!</definedName>
    <definedName name="TUKANG_BATU_SETENGAH_TERAMPIL">#REF!</definedName>
    <definedName name="TUKANG_BATU_TERAMPIL" localSheetId="9">#REF!</definedName>
    <definedName name="TUKANG_BATU_TERAMPIL" localSheetId="12">#REF!</definedName>
    <definedName name="TUKANG_BATU_TERAMPIL" localSheetId="13">#REF!</definedName>
    <definedName name="TUKANG_BATU_TERAMPIL">#REF!</definedName>
    <definedName name="TUKANG_BESI_BETON_SETENGAH_TERAMPIL" localSheetId="9">#REF!</definedName>
    <definedName name="TUKANG_BESI_BETON_SETENGAH_TERAMPIL" localSheetId="12">#REF!</definedName>
    <definedName name="TUKANG_BESI_BETON_SETENGAH_TERAMPIL" localSheetId="13">#REF!</definedName>
    <definedName name="TUKANG_BESI_BETON_SETENGAH_TERAMPIL">#REF!</definedName>
    <definedName name="TUKANG_BESI_BETON_TERAMPIL" localSheetId="9">#REF!</definedName>
    <definedName name="TUKANG_BESI_BETON_TERAMPIL" localSheetId="12">#REF!</definedName>
    <definedName name="TUKANG_BESI_BETON_TERAMPIL" localSheetId="13">#REF!</definedName>
    <definedName name="TUKANG_BESI_BETON_TERAMPIL">#REF!</definedName>
    <definedName name="TUKANG_BESI_PROFIL_SETENGAH_TERAMPIL" localSheetId="9">#REF!</definedName>
    <definedName name="TUKANG_BESI_PROFIL_SETENGAH_TERAMPIL" localSheetId="12">#REF!</definedName>
    <definedName name="TUKANG_BESI_PROFIL_SETENGAH_TERAMPIL" localSheetId="13">#REF!</definedName>
    <definedName name="TUKANG_BESI_PROFIL_SETENGAH_TERAMPIL">#REF!</definedName>
    <definedName name="TUKANG_BESI_PROFIL_TERAMPIL" localSheetId="9">#REF!</definedName>
    <definedName name="TUKANG_BESI_PROFIL_TERAMPIL" localSheetId="12">#REF!</definedName>
    <definedName name="TUKANG_BESI_PROFIL_TERAMPIL" localSheetId="13">#REF!</definedName>
    <definedName name="TUKANG_BESI_PROFIL_TERAMPIL">#REF!</definedName>
    <definedName name="TUKANG_CAT___PELITUR_SETENGAH_TERAMPIL" localSheetId="9">#REF!</definedName>
    <definedName name="TUKANG_CAT___PELITUR_SETENGAH_TERAMPIL" localSheetId="12">#REF!</definedName>
    <definedName name="TUKANG_CAT___PELITUR_SETENGAH_TERAMPIL" localSheetId="13">#REF!</definedName>
    <definedName name="TUKANG_CAT___PELITUR_SETENGAH_TERAMPIL">#REF!</definedName>
    <definedName name="TUKANG_CAT___PELITUR_TERAMPIL" localSheetId="9">#REF!</definedName>
    <definedName name="TUKANG_CAT___PELITUR_TERAMPIL" localSheetId="12">#REF!</definedName>
    <definedName name="TUKANG_CAT___PELITUR_TERAMPIL" localSheetId="13">#REF!</definedName>
    <definedName name="TUKANG_CAT___PELITUR_TERAMPIL">#REF!</definedName>
    <definedName name="TUKANG_GALI" localSheetId="9">#REF!</definedName>
    <definedName name="TUKANG_GALI" localSheetId="12">#REF!</definedName>
    <definedName name="TUKANG_GALI" localSheetId="13">#REF!</definedName>
    <definedName name="TUKANG_GALI">#REF!</definedName>
    <definedName name="TUKANG_KAYU_SETENGAH_TERAMPIL" localSheetId="9">#REF!</definedName>
    <definedName name="TUKANG_KAYU_SETENGAH_TERAMPIL" localSheetId="12">#REF!</definedName>
    <definedName name="TUKANG_KAYU_SETENGAH_TERAMPIL" localSheetId="13">#REF!</definedName>
    <definedName name="TUKANG_KAYU_SETENGAH_TERAMPIL">#REF!</definedName>
    <definedName name="TUKANG_KAYU_TERAMPIL" localSheetId="9">#REF!</definedName>
    <definedName name="TUKANG_KAYU_TERAMPIL" localSheetId="12">#REF!</definedName>
    <definedName name="TUKANG_KAYU_TERAMPIL" localSheetId="13">#REF!</definedName>
    <definedName name="TUKANG_KAYU_TERAMPIL">#REF!</definedName>
    <definedName name="Tukang_las">#REF!</definedName>
    <definedName name="TUKANG_MEUBELAIR" localSheetId="9">#REF!</definedName>
    <definedName name="TUKANG_MEUBELAIR" localSheetId="12">#REF!</definedName>
    <definedName name="TUKANG_MEUBELAIR" localSheetId="13">#REF!</definedName>
    <definedName name="TUKANG_MEUBELAIR">#REF!</definedName>
    <definedName name="TUKANG_TAMAN" localSheetId="9">#REF!</definedName>
    <definedName name="TUKANG_TAMAN" localSheetId="12">#REF!</definedName>
    <definedName name="TUKANG_TAMAN" localSheetId="13">#REF!</definedName>
    <definedName name="TUKANG_TAMAN">#REF!</definedName>
    <definedName name="TUKANG753" localSheetId="9">#REF!</definedName>
    <definedName name="TUKANG753" localSheetId="12">#REF!</definedName>
    <definedName name="TUKANG753" localSheetId="13">#REF!</definedName>
    <definedName name="TUKANG753">#REF!</definedName>
    <definedName name="tukangbatu">#REF!</definedName>
    <definedName name="tukangbesi">#REF!</definedName>
    <definedName name="tukangcat">#REF!</definedName>
    <definedName name="tukanggali">#REF!</definedName>
    <definedName name="tukangkayu">#REF!</definedName>
    <definedName name="tukng" localSheetId="9">#REF!</definedName>
    <definedName name="tukng" localSheetId="12">#REF!</definedName>
    <definedName name="tukng" localSheetId="13">#REF!</definedName>
    <definedName name="tukng">#REF!</definedName>
    <definedName name="tulang39" localSheetId="9">#REF!</definedName>
    <definedName name="tulang39" localSheetId="12">#REF!</definedName>
    <definedName name="tulang39" localSheetId="13">#REF!</definedName>
    <definedName name="tulang39">#REF!</definedName>
    <definedName name="tulangan">#REF!</definedName>
    <definedName name="Tulangan_Plat">#REF!</definedName>
    <definedName name="tulangan32ulir" localSheetId="9">#REF!</definedName>
    <definedName name="tulangan32ulir" localSheetId="12">#REF!</definedName>
    <definedName name="tulangan32ulir" localSheetId="13">#REF!</definedName>
    <definedName name="tulangan32ulir">#REF!</definedName>
    <definedName name="TULANGANBESIPOLOS" localSheetId="9">#REF!</definedName>
    <definedName name="TULANGANBESIPOLOS" localSheetId="12">#REF!</definedName>
    <definedName name="TULANGANBESIPOLOS" localSheetId="13">#REF!</definedName>
    <definedName name="TULANGANBESIPOLOS">#REF!</definedName>
    <definedName name="tulanganu24p" localSheetId="9">#REF!</definedName>
    <definedName name="tulanganu24p" localSheetId="12">#REF!</definedName>
    <definedName name="tulanganu24p" localSheetId="13">#REF!</definedName>
    <definedName name="tulanganu24p">#REF!</definedName>
    <definedName name="turbo">#REF!</definedName>
    <definedName name="turbogls">#REF!</definedName>
    <definedName name="turunan4ke3">#REF!</definedName>
    <definedName name="tusiter">#REF!</definedName>
    <definedName name="tusiter_6">#REF!</definedName>
    <definedName name="tutupmanhole">#REF!</definedName>
    <definedName name="TUUR">#REF!</definedName>
    <definedName name="tv" localSheetId="9">#REF!</definedName>
    <definedName name="tv" localSheetId="12">#REF!</definedName>
    <definedName name="tv" localSheetId="14">#REF!</definedName>
    <definedName name="tv" localSheetId="11">#REF!</definedName>
    <definedName name="tv" localSheetId="10">#REF!</definedName>
    <definedName name="tv" localSheetId="7">#REF!</definedName>
    <definedName name="tv" localSheetId="8">#REF!</definedName>
    <definedName name="tv" localSheetId="13">#REF!</definedName>
    <definedName name="tv">#REF!</definedName>
    <definedName name="tv75nc" localSheetId="9">#REF!</definedName>
    <definedName name="tv75nc" localSheetId="12">#REF!</definedName>
    <definedName name="tv75nc" localSheetId="13">#REF!</definedName>
    <definedName name="tv75nc">#REF!</definedName>
    <definedName name="tv75vl" localSheetId="9">#REF!</definedName>
    <definedName name="tv75vl" localSheetId="12">#REF!</definedName>
    <definedName name="tv75vl" localSheetId="13">#REF!</definedName>
    <definedName name="tv75vl">#REF!</definedName>
    <definedName name="TW" localSheetId="9">#REF!</definedName>
    <definedName name="TW" localSheetId="12">#REF!</definedName>
    <definedName name="TW" localSheetId="13">#REF!</definedName>
    <definedName name="TW">#REF!</definedName>
    <definedName name="Twd4k">#REF!</definedName>
    <definedName name="TWJ" localSheetId="9">#REF!</definedName>
    <definedName name="TWJ" localSheetId="12">#REF!</definedName>
    <definedName name="TWJ" localSheetId="13">#REF!</definedName>
    <definedName name="TWJ">#REF!</definedName>
    <definedName name="TWK" localSheetId="9">#REF!</definedName>
    <definedName name="TWK" localSheetId="12">#REF!</definedName>
    <definedName name="TWK" localSheetId="13">#REF!</definedName>
    <definedName name="TWK">#REF!</definedName>
    <definedName name="twlk">#N/A</definedName>
    <definedName name="twood" localSheetId="9">#REF!</definedName>
    <definedName name="twood" localSheetId="12">#REF!</definedName>
    <definedName name="twood" localSheetId="13">#REF!</definedName>
    <definedName name="twood">#REF!</definedName>
    <definedName name="twood110" localSheetId="9">#REF!</definedName>
    <definedName name="twood110" localSheetId="12">#REF!</definedName>
    <definedName name="twood110" localSheetId="13">#REF!</definedName>
    <definedName name="twood110">#REF!</definedName>
    <definedName name="twood122" localSheetId="9">#REF!</definedName>
    <definedName name="twood122" localSheetId="12">#REF!</definedName>
    <definedName name="twood122" localSheetId="13">#REF!</definedName>
    <definedName name="twood122">#REF!</definedName>
    <definedName name="twoodalm" localSheetId="9">#REF!</definedName>
    <definedName name="twoodalm" localSheetId="12">#REF!</definedName>
    <definedName name="twoodalm" localSheetId="13">#REF!</definedName>
    <definedName name="twoodalm">#REF!</definedName>
    <definedName name="twr" localSheetId="9">#REF!</definedName>
    <definedName name="twr" localSheetId="12">#REF!</definedName>
    <definedName name="twr" localSheetId="13">#REF!</definedName>
    <definedName name="twr">#REF!</definedName>
    <definedName name="twroller" localSheetId="9">#REF!</definedName>
    <definedName name="twroller" localSheetId="12">#REF!</definedName>
    <definedName name="twroller" localSheetId="13">#REF!</definedName>
    <definedName name="twroller">#REF!</definedName>
    <definedName name="tx1pignc">#REF!</definedName>
    <definedName name="tx1pindnc">#REF!</definedName>
    <definedName name="tx1pingnc">#REF!</definedName>
    <definedName name="tx1pintnc">#REF!</definedName>
    <definedName name="tx1pitnc">#REF!</definedName>
    <definedName name="tx2mhnnc">#REF!</definedName>
    <definedName name="tx2mitnc">#REF!</definedName>
    <definedName name="TX709AV1N" localSheetId="9">#REF!</definedName>
    <definedName name="TX709AV1N" localSheetId="12">#REF!</definedName>
    <definedName name="TX709AV1N" localSheetId="13">#REF!</definedName>
    <definedName name="TX709AV1N">#REF!</definedName>
    <definedName name="txhnnc">#REF!</definedName>
    <definedName name="txig1nc">#REF!</definedName>
    <definedName name="txin190nc">#REF!</definedName>
    <definedName name="txinnc">#REF!</definedName>
    <definedName name="txit1nc">#REF!</definedName>
    <definedName name="ty" localSheetId="9">#REF!</definedName>
    <definedName name="ty" localSheetId="12">#REF!</definedName>
    <definedName name="ty" localSheetId="14">#REF!</definedName>
    <definedName name="ty" localSheetId="11">#REF!</definedName>
    <definedName name="ty" localSheetId="10">#REF!</definedName>
    <definedName name="ty" localSheetId="7">#REF!</definedName>
    <definedName name="ty" localSheetId="8">#REF!</definedName>
    <definedName name="ty" localSheetId="13">#REF!</definedName>
    <definedName name="ty">#REF!</definedName>
    <definedName name="TYCV150P20">#REF!</definedName>
    <definedName name="TYCV150P32">#REF!</definedName>
    <definedName name="TYCV150P40">#REF!</definedName>
    <definedName name="tye45pvc10" localSheetId="9">#REF!</definedName>
    <definedName name="tye45pvc10" localSheetId="12">#REF!</definedName>
    <definedName name="tye45pvc10" localSheetId="13">#REF!</definedName>
    <definedName name="tye45pvc10">#REF!</definedName>
    <definedName name="tye90pvc10" localSheetId="9">#REF!</definedName>
    <definedName name="tye90pvc10" localSheetId="12">#REF!</definedName>
    <definedName name="tye90pvc10" localSheetId="13">#REF!</definedName>
    <definedName name="tye90pvc10">#REF!</definedName>
    <definedName name="TYGV150PN15">#REF!</definedName>
    <definedName name="TYGV150PN20">#REF!</definedName>
    <definedName name="TYGV150PN32">#REF!</definedName>
    <definedName name="TYGV150PN40">#REF!</definedName>
    <definedName name="TYGV150PN50">#REF!</definedName>
    <definedName name="TYGV150PN65">#REF!</definedName>
    <definedName name="tyhu">#REF!</definedName>
    <definedName name="tyk">#REF!</definedName>
    <definedName name="Tyler" localSheetId="9">#REF!</definedName>
    <definedName name="Tyler" localSheetId="12">#REF!</definedName>
    <definedName name="Tyler" localSheetId="13">#REF!</definedName>
    <definedName name="Tyler">#REF!</definedName>
    <definedName name="type" localSheetId="9">#REF!</definedName>
    <definedName name="type" localSheetId="12">#REF!</definedName>
    <definedName name="type" localSheetId="14">#REF!</definedName>
    <definedName name="type" localSheetId="11">#REF!</definedName>
    <definedName name="type" localSheetId="10">#REF!</definedName>
    <definedName name="type" localSheetId="7">#REF!</definedName>
    <definedName name="type" localSheetId="8">#REF!</definedName>
    <definedName name="type" localSheetId="13">#REF!</definedName>
    <definedName name="TYPE">#REF!</definedName>
    <definedName name="TYPE_C2" localSheetId="9">#REF!</definedName>
    <definedName name="TYPE_C2" localSheetId="12">#REF!</definedName>
    <definedName name="TYPE_C2" localSheetId="13">#REF!</definedName>
    <definedName name="TYPE_C2">#REF!</definedName>
    <definedName name="TYPE_C3" localSheetId="9">#REF!</definedName>
    <definedName name="TYPE_C3" localSheetId="12">#REF!</definedName>
    <definedName name="TYPE_C3" localSheetId="13">#REF!</definedName>
    <definedName name="TYPE_C3">#REF!</definedName>
    <definedName name="TypeCross" localSheetId="9">#REF!</definedName>
    <definedName name="TypeCross" localSheetId="12">#REF!</definedName>
    <definedName name="TypeCross" localSheetId="13">#REF!</definedName>
    <definedName name="TypeCross">#REF!</definedName>
    <definedName name="TYPICAL_FLOOR___7_LEVEL" localSheetId="9">#REF!</definedName>
    <definedName name="TYPICAL_FLOOR___7_LEVEL" localSheetId="12">#REF!</definedName>
    <definedName name="TYPICAL_FLOOR___7_LEVEL" localSheetId="14">#REF!</definedName>
    <definedName name="TYPICAL_FLOOR___7_LEVEL" localSheetId="11">#REF!</definedName>
    <definedName name="TYPICAL_FLOOR___7_LEVEL" localSheetId="10">#REF!</definedName>
    <definedName name="TYPICAL_FLOOR___7_LEVEL" localSheetId="7">#REF!</definedName>
    <definedName name="TYPICAL_FLOOR___7_LEVEL" localSheetId="8">#REF!</definedName>
    <definedName name="TYPICAL_FLOOR___7_LEVEL" localSheetId="13">#REF!</definedName>
    <definedName name="TYPICAL_FLOOR___7_LEVEL">#REF!</definedName>
    <definedName name="TYPICAL_FLOOR___7_LEVEL_2" localSheetId="9">#REF!</definedName>
    <definedName name="TYPICAL_FLOOR___7_LEVEL_2" localSheetId="12">#REF!</definedName>
    <definedName name="TYPICAL_FLOOR___7_LEVEL_2" localSheetId="13">#REF!</definedName>
    <definedName name="TYPICAL_FLOOR___7_LEVEL_2">#REF!</definedName>
    <definedName name="TYPICAL_FLOOR___7_LEVEL_3" localSheetId="9">#REF!</definedName>
    <definedName name="TYPICAL_FLOOR___7_LEVEL_3" localSheetId="12">#REF!</definedName>
    <definedName name="TYPICAL_FLOOR___7_LEVEL_3" localSheetId="13">#REF!</definedName>
    <definedName name="TYPICAL_FLOOR___7_LEVEL_3">#REF!</definedName>
    <definedName name="Tyre_roller">#REF!</definedName>
    <definedName name="tyred" localSheetId="9">#REF!</definedName>
    <definedName name="tyred" localSheetId="12">#REF!</definedName>
    <definedName name="tyred" localSheetId="13">#REF!</definedName>
    <definedName name="tyred">#REF!</definedName>
    <definedName name="tyreroller" localSheetId="9">#REF!</definedName>
    <definedName name="tyreroller" localSheetId="12">#REF!</definedName>
    <definedName name="tyreroller" localSheetId="14">#REF!</definedName>
    <definedName name="tyreroller" localSheetId="11">#REF!</definedName>
    <definedName name="tyreroller" localSheetId="10">#REF!</definedName>
    <definedName name="tyreroller" localSheetId="7">#REF!</definedName>
    <definedName name="tyreroller" localSheetId="8">#REF!</definedName>
    <definedName name="tyreroller" localSheetId="13">#REF!</definedName>
    <definedName name="tyreroller">#REF!</definedName>
    <definedName name="TYST150P32">#REF!</definedName>
    <definedName name="TYST150P50">#REF!</definedName>
    <definedName name="u">#REF!</definedName>
    <definedName name="U.Angkutbesi" localSheetId="9">#REF!</definedName>
    <definedName name="U.Angkutbesi" localSheetId="12">#REF!</definedName>
    <definedName name="U.Angkutbesi" localSheetId="14">#REF!</definedName>
    <definedName name="U.Angkutbesi" localSheetId="11">#REF!</definedName>
    <definedName name="U.Angkutbesi" localSheetId="10">#REF!</definedName>
    <definedName name="U.Angkutbesi" localSheetId="7">#REF!</definedName>
    <definedName name="U.Angkutbesi" localSheetId="8">#REF!</definedName>
    <definedName name="U.Angkutbesi" localSheetId="13">#REF!</definedName>
    <definedName name="U.Angkutbesi">#REF!</definedName>
    <definedName name="U.Batu" localSheetId="9">#REF!</definedName>
    <definedName name="U.Batu" localSheetId="12">#REF!</definedName>
    <definedName name="U.Batu" localSheetId="14">#REF!</definedName>
    <definedName name="U.Batu" localSheetId="11">#REF!</definedName>
    <definedName name="U.Batu" localSheetId="10">#REF!</definedName>
    <definedName name="U.Batu" localSheetId="7">#REF!</definedName>
    <definedName name="U.Batu" localSheetId="8">#REF!</definedName>
    <definedName name="U.Batu" localSheetId="13">#REF!</definedName>
    <definedName name="U.Batu">#REF!</definedName>
    <definedName name="U.Bekisting" localSheetId="9">#REF!</definedName>
    <definedName name="U.Bekisting" localSheetId="12">#REF!</definedName>
    <definedName name="U.Bekisting" localSheetId="14">#REF!</definedName>
    <definedName name="U.Bekisting" localSheetId="11">#REF!</definedName>
    <definedName name="U.Bekisting" localSheetId="10">#REF!</definedName>
    <definedName name="U.Bekisting" localSheetId="7">#REF!</definedName>
    <definedName name="U.Bekisting" localSheetId="8">#REF!</definedName>
    <definedName name="U.Bekisting" localSheetId="13">#REF!</definedName>
    <definedName name="U.Bekisting">#REF!</definedName>
    <definedName name="u.besi" localSheetId="9">#REF!</definedName>
    <definedName name="u.besi" localSheetId="12">#REF!</definedName>
    <definedName name="u.besi" localSheetId="13">#REF!</definedName>
    <definedName name="u.besi">#REF!</definedName>
    <definedName name="U.BongkarBkst" localSheetId="9">#REF!</definedName>
    <definedName name="U.BongkarBkst" localSheetId="12">#REF!</definedName>
    <definedName name="U.BongkarBkst" localSheetId="14">#REF!</definedName>
    <definedName name="U.BongkarBkst" localSheetId="11">#REF!</definedName>
    <definedName name="U.BongkarBkst" localSheetId="10">#REF!</definedName>
    <definedName name="U.BongkarBkst" localSheetId="7">#REF!</definedName>
    <definedName name="U.BongkarBkst" localSheetId="8">#REF!</definedName>
    <definedName name="U.BongkarBkst" localSheetId="13">#REF!</definedName>
    <definedName name="U.BongkarBkst">#REF!</definedName>
    <definedName name="U.Conduit" localSheetId="9">#REF!</definedName>
    <definedName name="U.Conduit" localSheetId="12">#REF!</definedName>
    <definedName name="U.Conduit" localSheetId="14">#REF!</definedName>
    <definedName name="U.Conduit" localSheetId="11">#REF!</definedName>
    <definedName name="U.Conduit" localSheetId="10">#REF!</definedName>
    <definedName name="U.Conduit" localSheetId="7">#REF!</definedName>
    <definedName name="U.Conduit" localSheetId="8">#REF!</definedName>
    <definedName name="U.Conduit" localSheetId="13">#REF!</definedName>
    <definedName name="U.Conduit">#REF!</definedName>
    <definedName name="u.cor" localSheetId="9">#REF!</definedName>
    <definedName name="u.cor" localSheetId="12">#REF!</definedName>
    <definedName name="u.cor" localSheetId="13">#REF!</definedName>
    <definedName name="u.cor">#REF!</definedName>
    <definedName name="U.Cor1" localSheetId="9">#REF!</definedName>
    <definedName name="U.Cor1" localSheetId="12">#REF!</definedName>
    <definedName name="U.Cor1" localSheetId="14">#REF!</definedName>
    <definedName name="U.Cor1" localSheetId="11">#REF!</definedName>
    <definedName name="U.Cor1" localSheetId="10">#REF!</definedName>
    <definedName name="U.Cor1" localSheetId="7">#REF!</definedName>
    <definedName name="U.Cor1" localSheetId="8">#REF!</definedName>
    <definedName name="U.Cor1" localSheetId="13">#REF!</definedName>
    <definedName name="U.Cor1">#REF!</definedName>
    <definedName name="U.Cor2" localSheetId="9">#REF!</definedName>
    <definedName name="U.Cor2" localSheetId="12">#REF!</definedName>
    <definedName name="U.Cor2" localSheetId="14">#REF!</definedName>
    <definedName name="U.Cor2" localSheetId="11">#REF!</definedName>
    <definedName name="U.Cor2" localSheetId="10">#REF!</definedName>
    <definedName name="U.Cor2" localSheetId="7">#REF!</definedName>
    <definedName name="U.Cor2" localSheetId="8">#REF!</definedName>
    <definedName name="U.Cor2" localSheetId="13">#REF!</definedName>
    <definedName name="U.Cor2">#REF!</definedName>
    <definedName name="U.Curing" localSheetId="9">#REF!</definedName>
    <definedName name="U.Curing" localSheetId="12">#REF!</definedName>
    <definedName name="U.Curing" localSheetId="14">#REF!</definedName>
    <definedName name="U.Curing" localSheetId="11">#REF!</definedName>
    <definedName name="U.Curing" localSheetId="10">#REF!</definedName>
    <definedName name="U.Curing" localSheetId="7">#REF!</definedName>
    <definedName name="U.Curing" localSheetId="8">#REF!</definedName>
    <definedName name="U.Curing" localSheetId="13">#REF!</definedName>
    <definedName name="U.Curing">#REF!</definedName>
    <definedName name="U.Gelarbase" localSheetId="9">#REF!</definedName>
    <definedName name="U.Gelarbase" localSheetId="12">#REF!</definedName>
    <definedName name="U.Gelarbase" localSheetId="14">#REF!</definedName>
    <definedName name="U.Gelarbase" localSheetId="11">#REF!</definedName>
    <definedName name="U.Gelarbase" localSheetId="10">#REF!</definedName>
    <definedName name="U.Gelarbase" localSheetId="7">#REF!</definedName>
    <definedName name="U.Gelarbase" localSheetId="8">#REF!</definedName>
    <definedName name="U.Gelarbase" localSheetId="13">#REF!</definedName>
    <definedName name="U.Gelarbase">#REF!</definedName>
    <definedName name="U.Gelarps" localSheetId="9">#REF!</definedName>
    <definedName name="U.Gelarps" localSheetId="12">#REF!</definedName>
    <definedName name="U.Gelarps" localSheetId="14">#REF!</definedName>
    <definedName name="U.Gelarps" localSheetId="11">#REF!</definedName>
    <definedName name="U.Gelarps" localSheetId="10">#REF!</definedName>
    <definedName name="U.Gelarps" localSheetId="7">#REF!</definedName>
    <definedName name="U.Gelarps" localSheetId="8">#REF!</definedName>
    <definedName name="U.Gelarps" localSheetId="13">#REF!</definedName>
    <definedName name="U.Gelarps">#REF!</definedName>
    <definedName name="U.Kepala_Tukang_Kayu">#REF!</definedName>
    <definedName name="U.M_a_n_d_o_r">#REF!</definedName>
    <definedName name="U.P_e_k_e_r_j_a">#REF!</definedName>
    <definedName name="U.pabrikasibesi" localSheetId="9">#REF!</definedName>
    <definedName name="U.pabrikasibesi" localSheetId="12">#REF!</definedName>
    <definedName name="U.pabrikasibesi" localSheetId="14">#REF!</definedName>
    <definedName name="U.pabrikasibesi" localSheetId="11">#REF!</definedName>
    <definedName name="U.pabrikasibesi" localSheetId="10">#REF!</definedName>
    <definedName name="U.pabrikasibesi" localSheetId="7">#REF!</definedName>
    <definedName name="U.pabrikasibesi" localSheetId="8">#REF!</definedName>
    <definedName name="U.pabrikasibesi" localSheetId="13">#REF!</definedName>
    <definedName name="U.pabrikasibesi">#REF!</definedName>
    <definedName name="U.Siapcor" localSheetId="9">#REF!</definedName>
    <definedName name="U.Siapcor" localSheetId="12">#REF!</definedName>
    <definedName name="U.Siapcor" localSheetId="14">#REF!</definedName>
    <definedName name="U.Siapcor" localSheetId="11">#REF!</definedName>
    <definedName name="U.Siapcor" localSheetId="10">#REF!</definedName>
    <definedName name="U.Siapcor" localSheetId="7">#REF!</definedName>
    <definedName name="U.Siapcor" localSheetId="8">#REF!</definedName>
    <definedName name="U.Siapcor" localSheetId="13">#REF!</definedName>
    <definedName name="U.Siapcor">#REF!</definedName>
    <definedName name="U.SPEK30.T" localSheetId="9">#REF!</definedName>
    <definedName name="U.SPEK30.T" localSheetId="12">#REF!</definedName>
    <definedName name="U.SPEK30.T" localSheetId="13">#REF!</definedName>
    <definedName name="U.SPEK30.T">#REF!</definedName>
    <definedName name="U.Stelbesi" localSheetId="9">#REF!</definedName>
    <definedName name="U.Stelbesi" localSheetId="12">#REF!</definedName>
    <definedName name="U.Stelbesi" localSheetId="14">#REF!</definedName>
    <definedName name="U.Stelbesi" localSheetId="11">#REF!</definedName>
    <definedName name="U.Stelbesi" localSheetId="10">#REF!</definedName>
    <definedName name="U.Stelbesi" localSheetId="7">#REF!</definedName>
    <definedName name="U.Stelbesi" localSheetId="8">#REF!</definedName>
    <definedName name="U.Stelbesi" localSheetId="13">#REF!</definedName>
    <definedName name="U.Stelbesi">#REF!</definedName>
    <definedName name="U.Tukang_Kayu">#REF!</definedName>
    <definedName name="U_1" localSheetId="9">#REF!</definedName>
    <definedName name="U_1" localSheetId="12">#REF!</definedName>
    <definedName name="U_1" localSheetId="13">#REF!</definedName>
    <definedName name="U_1">#REF!</definedName>
    <definedName name="U_Ceiling_speker">#REF!</definedName>
    <definedName name="u_clos_T420_J">#REF!</definedName>
    <definedName name="U_CO_100">#REF!</definedName>
    <definedName name="U_CO_50">#REF!</definedName>
    <definedName name="U_CO_80">#REF!</definedName>
    <definedName name="U_detec">#REF!</definedName>
    <definedName name="u_EAG_10x8">#REF!</definedName>
    <definedName name="u_EAG_7x5">#REF!</definedName>
    <definedName name="U_Ef_800">#REF!</definedName>
    <definedName name="U_Faucet">#REF!</definedName>
    <definedName name="u_fe_sound">#REF!</definedName>
    <definedName name="U_floor_drain50">#REF!</definedName>
    <definedName name="u_flow_switch">#REF!</definedName>
    <definedName name="U_Gs_20">#REF!</definedName>
    <definedName name="U_Gs_24">#REF!</definedName>
    <definedName name="u_gv_100_c150">#REF!</definedName>
    <definedName name="u_gv_20">#REF!</definedName>
    <definedName name="u_gv_25_c150">#REF!</definedName>
    <definedName name="u_gv_40">#REF!</definedName>
    <definedName name="u_gv_65">#REF!</definedName>
    <definedName name="u_gv_80_c150">#REF!</definedName>
    <definedName name="u_head_sprinkler">#REF!</definedName>
    <definedName name="U_Indoor_box">#REF!</definedName>
    <definedName name="U_Ins_call_itc">#REF!</definedName>
    <definedName name="U_Ins_ceiling">#REF!</definedName>
    <definedName name="U_Ins_data">#REF!</definedName>
    <definedName name="U_Ins_detec">#REF!</definedName>
    <definedName name="U_Ins_fan">#REF!</definedName>
    <definedName name="u_ins_fcu">#REF!</definedName>
    <definedName name="U_Ins_man_flow_bell">#REF!</definedName>
    <definedName name="u_ins_out">#REF!</definedName>
    <definedName name="u_ins_pen">#REF!</definedName>
    <definedName name="U_Ins_telp">#REF!</definedName>
    <definedName name="U_Ins_transmitter">#REF!</definedName>
    <definedName name="u_kitchen_sink">#REF!</definedName>
    <definedName name="U_ktukang">#REF!</definedName>
    <definedName name="u_lamp">#REF!</definedName>
    <definedName name="u_loading_unloadingSP">#REF!</definedName>
    <definedName name="u_loading_unloadingSQ">#REF!</definedName>
    <definedName name="U_M12L">#REF!</definedName>
    <definedName name="U_mandor">#REF!</definedName>
    <definedName name="u_mrtr" localSheetId="9">#REF!</definedName>
    <definedName name="u_mrtr" localSheetId="12">#REF!</definedName>
    <definedName name="u_mrtr" localSheetId="13">#REF!</definedName>
    <definedName name="u_mrtr">#REF!</definedName>
    <definedName name="u_pekerja">#REF!</definedName>
    <definedName name="u_pholder">#REF!</definedName>
    <definedName name="U_pvc_150">#REF!</definedName>
    <definedName name="U_saklar">#REF!</definedName>
    <definedName name="u_scred" localSheetId="9">#REF!</definedName>
    <definedName name="u_scred" localSheetId="12">#REF!</definedName>
    <definedName name="u_scred" localSheetId="13">#REF!</definedName>
    <definedName name="u_scred">#REF!</definedName>
    <definedName name="u_se">#REF!</definedName>
    <definedName name="U_spotlight">#REF!</definedName>
    <definedName name="u_syp_vor_clos">#REF!</definedName>
    <definedName name="U_T_TX416_SC">#REF!</definedName>
    <definedName name="U_T_TX706_AC">#REF!</definedName>
    <definedName name="U_TB_Sound">#REF!</definedName>
    <definedName name="U_TB_telp">#REF!</definedName>
    <definedName name="U_TBFA">#REF!</definedName>
    <definedName name="U_Toto_L548">#REF!</definedName>
    <definedName name="u_tukang">#REF!</definedName>
    <definedName name="U_tukangbatu">#REF!</definedName>
    <definedName name="U_tukangbesi">#REF!</definedName>
    <definedName name="U_tukangkayu">#REF!</definedName>
    <definedName name="u_u57m">#REF!</definedName>
    <definedName name="u_u57m_6">#REF!</definedName>
    <definedName name="u_urinal_57_M">#REF!</definedName>
    <definedName name="u_wastafel_pop">#REF!</definedName>
    <definedName name="U_ZV_064">#REF!</definedName>
    <definedName name="U_ZV_303">#REF!</definedName>
    <definedName name="u52." localSheetId="9">#REF!</definedName>
    <definedName name="u52." localSheetId="12">#REF!</definedName>
    <definedName name="u52." localSheetId="13">#REF!</definedName>
    <definedName name="u52.">#REF!</definedName>
    <definedName name="UBAS" localSheetId="9">#REF!</definedName>
    <definedName name="UBAS" localSheetId="12">#REF!</definedName>
    <definedName name="UBAS" localSheetId="13">#REF!</definedName>
    <definedName name="UBAS">#REF!</definedName>
    <definedName name="Ubata">#REF!</definedName>
    <definedName name="ubatu" localSheetId="9">#REF!</definedName>
    <definedName name="ubatu" localSheetId="12">#REF!</definedName>
    <definedName name="ubatu" localSheetId="13">#REF!</definedName>
    <definedName name="ubatu">#REF!</definedName>
    <definedName name="ubekb" localSheetId="9">#REF!</definedName>
    <definedName name="ubekb" localSheetId="12">#REF!</definedName>
    <definedName name="ubekb" localSheetId="13">#REF!</definedName>
    <definedName name="ubekb">#REF!</definedName>
    <definedName name="ubekp" localSheetId="9">#REF!</definedName>
    <definedName name="ubekp" localSheetId="12">#REF!</definedName>
    <definedName name="ubekp" localSheetId="13">#REF!</definedName>
    <definedName name="ubekp">#REF!</definedName>
    <definedName name="Ubersih">#REF!</definedName>
    <definedName name="ubesi" localSheetId="9">#REF!</definedName>
    <definedName name="ubesi" localSheetId="12">#REF!</definedName>
    <definedName name="ubesi" localSheetId="13">#REF!</definedName>
    <definedName name="ubesi">#REF!</definedName>
    <definedName name="Ubeton">#REF!</definedName>
    <definedName name="Ubgs.tg.ltds">#REF!</definedName>
    <definedName name="Ubin_abu_abu_20x20_cm">#REF!</definedName>
    <definedName name="Ubin_wafel__20x20_cm">#REF!</definedName>
    <definedName name="UBINKERAMIK2020POLOS1PC3PS" localSheetId="9">#REF!</definedName>
    <definedName name="UBINKERAMIK2020POLOS1PC3PS" localSheetId="12">#REF!</definedName>
    <definedName name="UBINKERAMIK2020POLOS1PC3PS" localSheetId="13">#REF!</definedName>
    <definedName name="UBINKERAMIK2020POLOS1PC3PS">#REF!</definedName>
    <definedName name="UBINKERAMIKPLINT1030" localSheetId="9">#REF!</definedName>
    <definedName name="UBINKERAMIKPLINT1030" localSheetId="12">#REF!</definedName>
    <definedName name="UBINKERAMIKPLINT1030" localSheetId="13">#REF!</definedName>
    <definedName name="UBINKERAMIKPLINT1030">#REF!</definedName>
    <definedName name="UBLKT">#REF!</definedName>
    <definedName name="UBLT">#REF!</definedName>
    <definedName name="UBLTT">#REF!</definedName>
    <definedName name="Ubowplang">#REF!</definedName>
    <definedName name="ubowplank">#REF!</definedName>
    <definedName name="ucat" localSheetId="9">#REF!</definedName>
    <definedName name="ucat" localSheetId="12">#REF!</definedName>
    <definedName name="ucat" localSheetId="13">#REF!</definedName>
    <definedName name="ucat">#REF!</definedName>
    <definedName name="Ucatbesi">#REF!</definedName>
    <definedName name="Ucatembok">#REF!</definedName>
    <definedName name="ucatplaf" localSheetId="9">#REF!</definedName>
    <definedName name="ucatplaf" localSheetId="12">#REF!</definedName>
    <definedName name="ucatplaf" localSheetId="13">#REF!</definedName>
    <definedName name="ucatplaf">#REF!</definedName>
    <definedName name="ucor" localSheetId="9">#REF!</definedName>
    <definedName name="ucor" localSheetId="12">#REF!</definedName>
    <definedName name="ucor" localSheetId="13">#REF!</definedName>
    <definedName name="ucor">#REF!</definedName>
    <definedName name="UDIL100" localSheetId="9">#REF!</definedName>
    <definedName name="UDIL100" localSheetId="12">#REF!</definedName>
    <definedName name="UDIL100" localSheetId="13">#REF!</definedName>
    <definedName name="UDIL100">#REF!</definedName>
    <definedName name="UDIL40" localSheetId="9">#REF!</definedName>
    <definedName name="UDIL40" localSheetId="12">#REF!</definedName>
    <definedName name="UDIL40" localSheetId="13">#REF!</definedName>
    <definedName name="UDIL40">#REF!</definedName>
    <definedName name="UDIL50" localSheetId="9">#REF!</definedName>
    <definedName name="UDIL50" localSheetId="12">#REF!</definedName>
    <definedName name="UDIL50" localSheetId="13">#REF!</definedName>
    <definedName name="UDIL50">#REF!</definedName>
    <definedName name="UDIL60" localSheetId="9">#REF!</definedName>
    <definedName name="UDIL60" localSheetId="12">#REF!</definedName>
    <definedName name="UDIL60" localSheetId="13">#REF!</definedName>
    <definedName name="UDIL60">#REF!</definedName>
    <definedName name="UDIL70" localSheetId="9">#REF!</definedName>
    <definedName name="UDIL70" localSheetId="12">#REF!</definedName>
    <definedName name="UDIL70" localSheetId="13">#REF!</definedName>
    <definedName name="UDIL70">#REF!</definedName>
    <definedName name="UDIL80" localSheetId="9">#REF!</definedName>
    <definedName name="UDIL80" localSheetId="12">#REF!</definedName>
    <definedName name="UDIL80" localSheetId="13">#REF!</definedName>
    <definedName name="UDIL80">#REF!</definedName>
    <definedName name="UDIL90" localSheetId="9">#REF!</definedName>
    <definedName name="UDIL90" localSheetId="12">#REF!</definedName>
    <definedName name="UDIL90" localSheetId="13">#REF!</definedName>
    <definedName name="UDIL90">#REF!</definedName>
    <definedName name="UDILD1100" localSheetId="9">#REF!</definedName>
    <definedName name="UDILD1100" localSheetId="12">#REF!</definedName>
    <definedName name="UDILD1100" localSheetId="13">#REF!</definedName>
    <definedName name="UDILD1100">#REF!</definedName>
    <definedName name="UDILD140" localSheetId="9">#REF!</definedName>
    <definedName name="UDILD140" localSheetId="12">#REF!</definedName>
    <definedName name="UDILD140" localSheetId="13">#REF!</definedName>
    <definedName name="UDILD140">#REF!</definedName>
    <definedName name="UDILD150" localSheetId="9">#REF!</definedName>
    <definedName name="UDILD150" localSheetId="12">#REF!</definedName>
    <definedName name="UDILD150" localSheetId="13">#REF!</definedName>
    <definedName name="UDILD150">#REF!</definedName>
    <definedName name="UDILD160" localSheetId="9">#REF!</definedName>
    <definedName name="UDILD160" localSheetId="12">#REF!</definedName>
    <definedName name="UDILD160" localSheetId="13">#REF!</definedName>
    <definedName name="UDILD160">#REF!</definedName>
    <definedName name="UDILD170" localSheetId="9">#REF!</definedName>
    <definedName name="UDILD170" localSheetId="12">#REF!</definedName>
    <definedName name="UDILD170" localSheetId="13">#REF!</definedName>
    <definedName name="UDILD170">#REF!</definedName>
    <definedName name="UDILD180" localSheetId="9">#REF!</definedName>
    <definedName name="UDILD180" localSheetId="12">#REF!</definedName>
    <definedName name="UDILD180" localSheetId="13">#REF!</definedName>
    <definedName name="UDILD180">#REF!</definedName>
    <definedName name="UDILD190" localSheetId="9">#REF!</definedName>
    <definedName name="UDILD190" localSheetId="12">#REF!</definedName>
    <definedName name="UDILD190" localSheetId="13">#REF!</definedName>
    <definedName name="UDILD190">#REF!</definedName>
    <definedName name="UDILD2100" localSheetId="9">#REF!</definedName>
    <definedName name="UDILD2100" localSheetId="12">#REF!</definedName>
    <definedName name="UDILD2100" localSheetId="13">#REF!</definedName>
    <definedName name="UDILD2100">#REF!</definedName>
    <definedName name="UDILD240" localSheetId="9">#REF!</definedName>
    <definedName name="UDILD240" localSheetId="12">#REF!</definedName>
    <definedName name="UDILD240" localSheetId="13">#REF!</definedName>
    <definedName name="UDILD240">#REF!</definedName>
    <definedName name="UDILD250" localSheetId="9">#REF!</definedName>
    <definedName name="UDILD250" localSheetId="12">#REF!</definedName>
    <definedName name="UDILD250" localSheetId="13">#REF!</definedName>
    <definedName name="UDILD250">#REF!</definedName>
    <definedName name="UDILD260" localSheetId="9">#REF!</definedName>
    <definedName name="UDILD260" localSheetId="12">#REF!</definedName>
    <definedName name="UDILD260" localSheetId="13">#REF!</definedName>
    <definedName name="UDILD260">#REF!</definedName>
    <definedName name="UDILD270" localSheetId="9">#REF!</definedName>
    <definedName name="UDILD270" localSheetId="12">#REF!</definedName>
    <definedName name="UDILD270" localSheetId="13">#REF!</definedName>
    <definedName name="UDILD270">#REF!</definedName>
    <definedName name="UDILD280" localSheetId="9">#REF!</definedName>
    <definedName name="UDILD280" localSheetId="12">#REF!</definedName>
    <definedName name="UDILD280" localSheetId="13">#REF!</definedName>
    <definedName name="UDILD280">#REF!</definedName>
    <definedName name="UDILD290" localSheetId="9">#REF!</definedName>
    <definedName name="UDILD290" localSheetId="12">#REF!</definedName>
    <definedName name="UDILD290" localSheetId="13">#REF!</definedName>
    <definedName name="UDILD290">#REF!</definedName>
    <definedName name="udo" localSheetId="12" hidden="1">{#N/A,#N/A,FALSE,"REK";#N/A,#N/A,FALSE,"rab"}</definedName>
    <definedName name="udo" localSheetId="15" hidden="1">{#N/A,#N/A,FALSE,"REK";#N/A,#N/A,FALSE,"rab"}</definedName>
    <definedName name="udo" hidden="1">{#N/A,#N/A,FALSE,"REK";#N/A,#N/A,FALSE,"rab"}</definedName>
    <definedName name="UDTI100" localSheetId="9">#REF!</definedName>
    <definedName name="UDTI100" localSheetId="12">#REF!</definedName>
    <definedName name="UDTI100" localSheetId="13">#REF!</definedName>
    <definedName name="UDTI100">#REF!</definedName>
    <definedName name="UDTI40" localSheetId="9">#REF!</definedName>
    <definedName name="UDTI40" localSheetId="12">#REF!</definedName>
    <definedName name="UDTI40" localSheetId="13">#REF!</definedName>
    <definedName name="UDTI40">#REF!</definedName>
    <definedName name="UDTI50" localSheetId="9">#REF!</definedName>
    <definedName name="UDTI50" localSheetId="12">#REF!</definedName>
    <definedName name="UDTI50" localSheetId="13">#REF!</definedName>
    <definedName name="UDTI50">#REF!</definedName>
    <definedName name="UDTI60" localSheetId="9">#REF!</definedName>
    <definedName name="UDTI60" localSheetId="12">#REF!</definedName>
    <definedName name="UDTI60" localSheetId="13">#REF!</definedName>
    <definedName name="UDTI60">#REF!</definedName>
    <definedName name="UDTI70" localSheetId="9">#REF!</definedName>
    <definedName name="UDTI70" localSheetId="12">#REF!</definedName>
    <definedName name="UDTI70" localSheetId="13">#REF!</definedName>
    <definedName name="UDTI70">#REF!</definedName>
    <definedName name="UDTI80" localSheetId="9">#REF!</definedName>
    <definedName name="UDTI80" localSheetId="12">#REF!</definedName>
    <definedName name="UDTI80" localSheetId="13">#REF!</definedName>
    <definedName name="UDTI80">#REF!</definedName>
    <definedName name="UDTI90" localSheetId="9">#REF!</definedName>
    <definedName name="UDTI90" localSheetId="12">#REF!</definedName>
    <definedName name="UDTI90" localSheetId="13">#REF!</definedName>
    <definedName name="UDTI90">#REF!</definedName>
    <definedName name="Ugalian">#REF!</definedName>
    <definedName name="Ugenteng">#REF!</definedName>
    <definedName name="uhf">#REF!</definedName>
    <definedName name="ui">#REF!</definedName>
    <definedName name="uiiui">#REF!</definedName>
    <definedName name="UIIUUIU" localSheetId="9">#REF!</definedName>
    <definedName name="UIIUUIU" localSheetId="12">#REF!</definedName>
    <definedName name="UIIUUIU" localSheetId="13">#REF!</definedName>
    <definedName name="UIIUUIU">#REF!</definedName>
    <definedName name="UINSTKTAG">#N/A</definedName>
    <definedName name="UINSTPEN">#N/A</definedName>
    <definedName name="UINSTSK">#N/A</definedName>
    <definedName name="UJ">#REF!</definedName>
    <definedName name="uj_pengelasanSP30X30">#REF!</definedName>
    <definedName name="uj_pengelasanSP35X35">#REF!</definedName>
    <definedName name="uj_pengelasanSP40X40">#REF!</definedName>
    <definedName name="uj_pengelasanSP45X45">#REF!</definedName>
    <definedName name="uj_pengelasanSP50X50">#REF!</definedName>
    <definedName name="uj_pengelasanSP60X60">#REF!</definedName>
    <definedName name="uj_pengelasanSQ30X30">#REF!</definedName>
    <definedName name="uj_pengelasanSQ35X35">#REF!</definedName>
    <definedName name="uj_pengelasanSQ40X40">#REF!</definedName>
    <definedName name="uj_pengelasanSQ45X45">#REF!</definedName>
    <definedName name="uj_pengelasanSQ50X50">#REF!</definedName>
    <definedName name="Ujalusi">#REF!</definedName>
    <definedName name="Ujendela.al">#REF!</definedName>
    <definedName name="ujibeban600" localSheetId="9">#REF!</definedName>
    <definedName name="ujibeban600" localSheetId="12">#REF!</definedName>
    <definedName name="ujibeban600" localSheetId="13">#REF!</definedName>
    <definedName name="ujibeban600">#REF!</definedName>
    <definedName name="UJUNG">#REF!</definedName>
    <definedName name="UK" localSheetId="9">#REF!</definedName>
    <definedName name="UK" localSheetId="12">#REF!</definedName>
    <definedName name="UK" localSheetId="13">#REF!</definedName>
    <definedName name="UK">#REF!</definedName>
    <definedName name="Ukacajalusi">#REF!</definedName>
    <definedName name="Ukasa">#REF!</definedName>
    <definedName name="Ukaso">#REF!</definedName>
    <definedName name="ukayu" localSheetId="9">#REF!</definedName>
    <definedName name="ukayu" localSheetId="12">#REF!</definedName>
    <definedName name="ukayu" localSheetId="13">#REF!</definedName>
    <definedName name="ukayu">#REF!</definedName>
    <definedName name="ukepala" localSheetId="9">#REF!</definedName>
    <definedName name="ukepala" localSheetId="12">#REF!</definedName>
    <definedName name="ukepala" localSheetId="13">#REF!</definedName>
    <definedName name="ukepala">#REF!</definedName>
    <definedName name="Ukeramik40">#REF!</definedName>
    <definedName name="Ukerpus">#REF!</definedName>
    <definedName name="ukir" localSheetId="9">#REF!</definedName>
    <definedName name="ukir" localSheetId="12">#REF!</definedName>
    <definedName name="ukir" localSheetId="13">#REF!</definedName>
    <definedName name="ukir">#REF!</definedName>
    <definedName name="UKK" localSheetId="9">#REF!</definedName>
    <definedName name="UKK" localSheetId="12">#REF!</definedName>
    <definedName name="UKK" localSheetId="13">#REF!</definedName>
    <definedName name="UKK">#REF!</definedName>
    <definedName name="UKT">#REF!</definedName>
    <definedName name="Ukuda">#REF!</definedName>
    <definedName name="ukur" localSheetId="9">#REF!</definedName>
    <definedName name="ukur" localSheetId="12">#REF!</definedName>
    <definedName name="ukur" localSheetId="13">#REF!</definedName>
    <definedName name="ukur">#REF!</definedName>
    <definedName name="Ukusen">#REF!</definedName>
    <definedName name="Ukusen.al">#REF!</definedName>
    <definedName name="ULIR" localSheetId="9">#REF!</definedName>
    <definedName name="ULIR" localSheetId="12">#REF!</definedName>
    <definedName name="ULIR" localSheetId="13">#REF!</definedName>
    <definedName name="ULIR">#REF!</definedName>
    <definedName name="Ulisbeton">#REF!</definedName>
    <definedName name="Ulisplang">#REF!</definedName>
    <definedName name="Ulisplapon">#REF!</definedName>
    <definedName name="ulwp60" localSheetId="9">#REF!</definedName>
    <definedName name="ulwp60" localSheetId="12">#REF!</definedName>
    <definedName name="ulwp60" localSheetId="13">#REF!</definedName>
    <definedName name="ulwp60">#REF!</definedName>
    <definedName name="um" localSheetId="9">#REF!</definedName>
    <definedName name="um" localSheetId="12">#REF!</definedName>
    <definedName name="um" localSheetId="13">#REF!</definedName>
    <definedName name="um">#REF!</definedName>
    <definedName name="UMAN" localSheetId="9">#REF!</definedName>
    <definedName name="UMAN" localSheetId="12">#REF!</definedName>
    <definedName name="UMAN" localSheetId="13">#REF!</definedName>
    <definedName name="UMAN">#REF!</definedName>
    <definedName name="umandor" localSheetId="9">#REF!</definedName>
    <definedName name="umandor" localSheetId="12">#REF!</definedName>
    <definedName name="umandor" localSheetId="13">#REF!</definedName>
    <definedName name="umandor">#REF!</definedName>
    <definedName name="Umelamik">#REF!</definedName>
    <definedName name="UML">#REF!</definedName>
    <definedName name="umu" localSheetId="9">#REF!</definedName>
    <definedName name="umu" localSheetId="12">#REF!</definedName>
    <definedName name="umu" localSheetId="13">#REF!</definedName>
    <definedName name="umu">#REF!</definedName>
    <definedName name="UMUM" localSheetId="9">#REF!</definedName>
    <definedName name="UMUM" localSheetId="12">#REF!</definedName>
    <definedName name="UMUM" localSheetId="14">#REF!</definedName>
    <definedName name="UMUM" localSheetId="11">#REF!</definedName>
    <definedName name="UMUM" localSheetId="10">#REF!</definedName>
    <definedName name="UMUM" localSheetId="7">#REF!</definedName>
    <definedName name="UMUM" localSheetId="8">#REF!</definedName>
    <definedName name="UMUM" localSheetId="13">#REF!</definedName>
    <definedName name="umum">#REF!</definedName>
    <definedName name="UMUM01">#REF!</definedName>
    <definedName name="UMUM02">#REF!</definedName>
    <definedName name="UMUM03">#REF!</definedName>
    <definedName name="UMUM04">#REF!</definedName>
    <definedName name="UMUM05">#REF!</definedName>
    <definedName name="UMUM95">#REF!</definedName>
    <definedName name="UND">#REF!</definedName>
    <definedName name="UNDANGAN">#REF!</definedName>
    <definedName name="undercoat" localSheetId="9">#REF!</definedName>
    <definedName name="undercoat" localSheetId="12">#REF!</definedName>
    <definedName name="undercoat" localSheetId="13">#REF!</definedName>
    <definedName name="undercoat">#REF!</definedName>
    <definedName name="Underwater_Welder">#REF!</definedName>
    <definedName name="Uni" localSheetId="9">#REF!</definedName>
    <definedName name="Uni" localSheetId="12">#REF!</definedName>
    <definedName name="Uni" localSheetId="13">#REF!</definedName>
    <definedName name="Uni">#REF!</definedName>
    <definedName name="UNIONGIP100" localSheetId="9">#REF!</definedName>
    <definedName name="UNIONGIP100" localSheetId="12">#REF!</definedName>
    <definedName name="UNIONGIP100" localSheetId="13">#REF!</definedName>
    <definedName name="UNIONGIP100">#REF!</definedName>
    <definedName name="UNIONGIP125" localSheetId="9">#REF!</definedName>
    <definedName name="UNIONGIP125" localSheetId="12">#REF!</definedName>
    <definedName name="UNIONGIP125" localSheetId="13">#REF!</definedName>
    <definedName name="UNIONGIP125">#REF!</definedName>
    <definedName name="UNIONGIP15" localSheetId="9">#REF!</definedName>
    <definedName name="UNIONGIP15" localSheetId="12">#REF!</definedName>
    <definedName name="UNIONGIP15" localSheetId="13">#REF!</definedName>
    <definedName name="UNIONGIP15">#REF!</definedName>
    <definedName name="UNIONGIP150" localSheetId="9">#REF!</definedName>
    <definedName name="UNIONGIP150" localSheetId="12">#REF!</definedName>
    <definedName name="UNIONGIP150" localSheetId="13">#REF!</definedName>
    <definedName name="UNIONGIP150">#REF!</definedName>
    <definedName name="UNIONGIP20" localSheetId="9">#REF!</definedName>
    <definedName name="UNIONGIP20" localSheetId="12">#REF!</definedName>
    <definedName name="UNIONGIP20" localSheetId="13">#REF!</definedName>
    <definedName name="UNIONGIP20">#REF!</definedName>
    <definedName name="UNIONGIP200" localSheetId="9">#REF!</definedName>
    <definedName name="UNIONGIP200" localSheetId="12">#REF!</definedName>
    <definedName name="UNIONGIP200" localSheetId="13">#REF!</definedName>
    <definedName name="UNIONGIP200">#REF!</definedName>
    <definedName name="UNIONGIP25" localSheetId="9">#REF!</definedName>
    <definedName name="UNIONGIP25" localSheetId="12">#REF!</definedName>
    <definedName name="UNIONGIP25" localSheetId="13">#REF!</definedName>
    <definedName name="UNIONGIP25">#REF!</definedName>
    <definedName name="UNIONGIP250" localSheetId="9">#REF!</definedName>
    <definedName name="UNIONGIP250" localSheetId="12">#REF!</definedName>
    <definedName name="UNIONGIP250" localSheetId="13">#REF!</definedName>
    <definedName name="UNIONGIP250">#REF!</definedName>
    <definedName name="UNIONGIP300" localSheetId="9">#REF!</definedName>
    <definedName name="UNIONGIP300" localSheetId="12">#REF!</definedName>
    <definedName name="UNIONGIP300" localSheetId="13">#REF!</definedName>
    <definedName name="UNIONGIP300">#REF!</definedName>
    <definedName name="UNIONGIP32" localSheetId="9">#REF!</definedName>
    <definedName name="UNIONGIP32" localSheetId="12">#REF!</definedName>
    <definedName name="UNIONGIP32" localSheetId="13">#REF!</definedName>
    <definedName name="UNIONGIP32">#REF!</definedName>
    <definedName name="UNIONGIP40" localSheetId="9">#REF!</definedName>
    <definedName name="UNIONGIP40" localSheetId="12">#REF!</definedName>
    <definedName name="UNIONGIP40" localSheetId="13">#REF!</definedName>
    <definedName name="UNIONGIP40">#REF!</definedName>
    <definedName name="UNIONGIP50" localSheetId="9">#REF!</definedName>
    <definedName name="UNIONGIP50" localSheetId="12">#REF!</definedName>
    <definedName name="UNIONGIP50" localSheetId="13">#REF!</definedName>
    <definedName name="UNIONGIP50">#REF!</definedName>
    <definedName name="UNIONGIP65" localSheetId="9">#REF!</definedName>
    <definedName name="UNIONGIP65" localSheetId="12">#REF!</definedName>
    <definedName name="UNIONGIP65" localSheetId="13">#REF!</definedName>
    <definedName name="UNIONGIP65">#REF!</definedName>
    <definedName name="UNIONGIP80" localSheetId="9">#REF!</definedName>
    <definedName name="UNIONGIP80" localSheetId="12">#REF!</definedName>
    <definedName name="UNIONGIP80" localSheetId="13">#REF!</definedName>
    <definedName name="UNIONGIP80">#REF!</definedName>
    <definedName name="UNIT">#REF!</definedName>
    <definedName name="UNME">#REF!</definedName>
    <definedName name="UNYFGBY416">#N/A</definedName>
    <definedName name="UNYFGBY425">#N/A</definedName>
    <definedName name="UNYM34">#N/A</definedName>
    <definedName name="UNYY34">#N/A</definedName>
    <definedName name="UNYY36">#N/A</definedName>
    <definedName name="UNYY410">#N/A</definedName>
    <definedName name="UNYY416">#N/A</definedName>
    <definedName name="UNYY46">#N/A</definedName>
    <definedName name="uo">#REF!</definedName>
    <definedName name="UOKT">#REF!</definedName>
    <definedName name="UOPERATOR">#REF!</definedName>
    <definedName name="UOT">#REF!</definedName>
    <definedName name="up">#REF!</definedName>
    <definedName name="UP.1" localSheetId="9">#REF!</definedName>
    <definedName name="UP.1" localSheetId="12">#REF!</definedName>
    <definedName name="UP.1" localSheetId="13">#REF!</definedName>
    <definedName name="UP.1">#REF!</definedName>
    <definedName name="up20d">#N/A</definedName>
    <definedName name="upac" localSheetId="9">#REF!</definedName>
    <definedName name="upac" localSheetId="12">#REF!</definedName>
    <definedName name="upac" localSheetId="13">#REF!</definedName>
    <definedName name="upac">#REF!</definedName>
    <definedName name="UPAH" localSheetId="9">#REF!</definedName>
    <definedName name="UPAH" localSheetId="12">#REF!</definedName>
    <definedName name="UPAH" localSheetId="14">#REF!</definedName>
    <definedName name="UPAH" localSheetId="11">#REF!</definedName>
    <definedName name="UPAH" localSheetId="10">#REF!</definedName>
    <definedName name="UPAH" localSheetId="7">#REF!</definedName>
    <definedName name="UPAH" localSheetId="8">#REF!</definedName>
    <definedName name="UPAH" localSheetId="13">#REF!</definedName>
    <definedName name="UPAH">#REF!</definedName>
    <definedName name="UPAH?">#REF!</definedName>
    <definedName name="UPAH_2" localSheetId="9">#REF!</definedName>
    <definedName name="UPAH_2" localSheetId="12">#REF!</definedName>
    <definedName name="UPAH_2" localSheetId="13">#REF!</definedName>
    <definedName name="UPAH_2">#REF!</definedName>
    <definedName name="UPAH_3" localSheetId="9">#REF!</definedName>
    <definedName name="UPAH_3" localSheetId="12">#REF!</definedName>
    <definedName name="UPAH_3" localSheetId="13">#REF!</definedName>
    <definedName name="UPAH_3">#REF!</definedName>
    <definedName name="UPAH_BAHAN_CK" localSheetId="9">#REF!</definedName>
    <definedName name="UPAH_BAHAN_CK" localSheetId="12">#REF!</definedName>
    <definedName name="UPAH_BAHAN_CK" localSheetId="13">#REF!</definedName>
    <definedName name="UPAH_BAHAN_CK">#REF!</definedName>
    <definedName name="Upah_beton_lt_kerja_rabat_beton">#REF!</definedName>
    <definedName name="Upah_List" localSheetId="9">#REF!</definedName>
    <definedName name="Upah_List" localSheetId="12">#REF!</definedName>
    <definedName name="Upah_List" localSheetId="13">#REF!</definedName>
    <definedName name="Upah_List">#REF!</definedName>
    <definedName name="upah_mandor">#REF!</definedName>
    <definedName name="upah_operator">#REF!</definedName>
    <definedName name="Upah_pasang_pipa_GI__ø_1_2" localSheetId="9">#REF!</definedName>
    <definedName name="Upah_pasang_pipa_GI__ø_1_2" localSheetId="12">#REF!</definedName>
    <definedName name="Upah_pasang_pipa_GI__ø_1_2" localSheetId="13">#REF!</definedName>
    <definedName name="Upah_pasang_pipa_GI__ø_1_2">#REF!</definedName>
    <definedName name="Upah_pasang_pipa_GI__ø_3_4" localSheetId="9">#REF!</definedName>
    <definedName name="Upah_pasang_pipa_GI__ø_3_4" localSheetId="12">#REF!</definedName>
    <definedName name="Upah_pasang_pipa_GI__ø_3_4" localSheetId="13">#REF!</definedName>
    <definedName name="Upah_pasang_pipa_GI__ø_3_4">#REF!</definedName>
    <definedName name="Upah_pasang_pipa_pvc__ø_2" localSheetId="9">#REF!</definedName>
    <definedName name="Upah_pasang_pipa_pvc__ø_2" localSheetId="12">#REF!</definedName>
    <definedName name="Upah_pasang_pipa_pvc__ø_2" localSheetId="13">#REF!</definedName>
    <definedName name="Upah_pasang_pipa_pvc__ø_2">#REF!</definedName>
    <definedName name="Upah_pasang_pipa_pvc__ø_4" localSheetId="9">#REF!</definedName>
    <definedName name="Upah_pasang_pipa_pvc__ø_4" localSheetId="12">#REF!</definedName>
    <definedName name="Upah_pasang_pipa_pvc__ø_4" localSheetId="13">#REF!</definedName>
    <definedName name="Upah_pasang_pipa_pvc__ø_4">#REF!</definedName>
    <definedName name="upah_pektakterlatih">#REF!</definedName>
    <definedName name="upah_pekterlatih">#REF!</definedName>
    <definedName name="upah_pemoperator">#REF!</definedName>
    <definedName name="upah_penjaga">#REF!</definedName>
    <definedName name="upah_sopir">#REF!</definedName>
    <definedName name="upah1" hidden="1">#REF!</definedName>
    <definedName name="upah175">#REF!</definedName>
    <definedName name="upah225">#REF!</definedName>
    <definedName name="UPAHALUMN" localSheetId="9">#REF!</definedName>
    <definedName name="UPAHALUMN" localSheetId="12">#REF!</definedName>
    <definedName name="UPAHALUMN" localSheetId="13">#REF!</definedName>
    <definedName name="UPAHALUMN">#REF!</definedName>
    <definedName name="upahawmaspion0.5" localSheetId="9">#REF!</definedName>
    <definedName name="upahawmaspion0.5" localSheetId="12">#REF!</definedName>
    <definedName name="upahawmaspion0.5" localSheetId="13">#REF!</definedName>
    <definedName name="upahawmaspion0.5">#REF!</definedName>
    <definedName name="upahawmaspion0.75" localSheetId="9">#REF!</definedName>
    <definedName name="upahawmaspion0.75" localSheetId="12">#REF!</definedName>
    <definedName name="upahawmaspion0.75" localSheetId="13">#REF!</definedName>
    <definedName name="upahawmaspion0.75">#REF!</definedName>
    <definedName name="upahawmaspion1" localSheetId="9">#REF!</definedName>
    <definedName name="upahawmaspion1" localSheetId="12">#REF!</definedName>
    <definedName name="upahawmaspion1" localSheetId="13">#REF!</definedName>
    <definedName name="upahawmaspion1">#REF!</definedName>
    <definedName name="upahawmaspion1.25" localSheetId="9">#REF!</definedName>
    <definedName name="upahawmaspion1.25" localSheetId="12">#REF!</definedName>
    <definedName name="upahawmaspion1.25" localSheetId="13">#REF!</definedName>
    <definedName name="upahawmaspion1.25">#REF!</definedName>
    <definedName name="upahawmaspion1.5" localSheetId="9">#REF!</definedName>
    <definedName name="upahawmaspion1.5" localSheetId="12">#REF!</definedName>
    <definedName name="upahawmaspion1.5" localSheetId="13">#REF!</definedName>
    <definedName name="upahawmaspion1.5">#REF!</definedName>
    <definedName name="upahawmaspion10" localSheetId="9">#REF!</definedName>
    <definedName name="upahawmaspion10" localSheetId="12">#REF!</definedName>
    <definedName name="upahawmaspion10" localSheetId="13">#REF!</definedName>
    <definedName name="upahawmaspion10">#REF!</definedName>
    <definedName name="upahawmaspion12" localSheetId="9">#REF!</definedName>
    <definedName name="upahawmaspion12" localSheetId="12">#REF!</definedName>
    <definedName name="upahawmaspion12" localSheetId="13">#REF!</definedName>
    <definedName name="upahawmaspion12">#REF!</definedName>
    <definedName name="upahawmaspion14" localSheetId="9">#REF!</definedName>
    <definedName name="upahawmaspion14" localSheetId="12">#REF!</definedName>
    <definedName name="upahawmaspion14" localSheetId="13">#REF!</definedName>
    <definedName name="upahawmaspion14">#REF!</definedName>
    <definedName name="upahawmaspion16" localSheetId="9">#REF!</definedName>
    <definedName name="upahawmaspion16" localSheetId="12">#REF!</definedName>
    <definedName name="upahawmaspion16" localSheetId="13">#REF!</definedName>
    <definedName name="upahawmaspion16">#REF!</definedName>
    <definedName name="upahawmaspion2" localSheetId="9">#REF!</definedName>
    <definedName name="upahawmaspion2" localSheetId="12">#REF!</definedName>
    <definedName name="upahawmaspion2" localSheetId="13">#REF!</definedName>
    <definedName name="upahawmaspion2">#REF!</definedName>
    <definedName name="upahawmaspion2.5" localSheetId="9">#REF!</definedName>
    <definedName name="upahawmaspion2.5" localSheetId="12">#REF!</definedName>
    <definedName name="upahawmaspion2.5" localSheetId="13">#REF!</definedName>
    <definedName name="upahawmaspion2.5">#REF!</definedName>
    <definedName name="upahawmaspion3" localSheetId="9">#REF!</definedName>
    <definedName name="upahawmaspion3" localSheetId="12">#REF!</definedName>
    <definedName name="upahawmaspion3" localSheetId="13">#REF!</definedName>
    <definedName name="upahawmaspion3">#REF!</definedName>
    <definedName name="upahawmaspion4" localSheetId="9">#REF!</definedName>
    <definedName name="upahawmaspion4" localSheetId="12">#REF!</definedName>
    <definedName name="upahawmaspion4" localSheetId="13">#REF!</definedName>
    <definedName name="upahawmaspion4">#REF!</definedName>
    <definedName name="upahawmaspion5" localSheetId="9">#REF!</definedName>
    <definedName name="upahawmaspion5" localSheetId="12">#REF!</definedName>
    <definedName name="upahawmaspion5" localSheetId="13">#REF!</definedName>
    <definedName name="upahawmaspion5">#REF!</definedName>
    <definedName name="upahawmaspion6" localSheetId="9">#REF!</definedName>
    <definedName name="upahawmaspion6" localSheetId="12">#REF!</definedName>
    <definedName name="upahawmaspion6" localSheetId="13">#REF!</definedName>
    <definedName name="upahawmaspion6">#REF!</definedName>
    <definedName name="upahawmaspion8" localSheetId="9">#REF!</definedName>
    <definedName name="upahawmaspion8" localSheetId="12">#REF!</definedName>
    <definedName name="upahawmaspion8" localSheetId="13">#REF!</definedName>
    <definedName name="upahawmaspion8">#REF!</definedName>
    <definedName name="upahawpralon0.5" localSheetId="9">#REF!</definedName>
    <definedName name="upahawpralon0.5" localSheetId="12">#REF!</definedName>
    <definedName name="upahawpralon0.5" localSheetId="13">#REF!</definedName>
    <definedName name="upahawpralon0.5">#REF!</definedName>
    <definedName name="upahawpralon0.75" localSheetId="9">#REF!</definedName>
    <definedName name="upahawpralon0.75" localSheetId="12">#REF!</definedName>
    <definedName name="upahawpralon0.75" localSheetId="13">#REF!</definedName>
    <definedName name="upahawpralon0.75">#REF!</definedName>
    <definedName name="upahawpralon1" localSheetId="9">#REF!</definedName>
    <definedName name="upahawpralon1" localSheetId="12">#REF!</definedName>
    <definedName name="upahawpralon1" localSheetId="13">#REF!</definedName>
    <definedName name="upahawpralon1">#REF!</definedName>
    <definedName name="upahawpralon1.25" localSheetId="9">#REF!</definedName>
    <definedName name="upahawpralon1.25" localSheetId="12">#REF!</definedName>
    <definedName name="upahawpralon1.25" localSheetId="13">#REF!</definedName>
    <definedName name="upahawpralon1.25">#REF!</definedName>
    <definedName name="upahawpralon1.5" localSheetId="9">#REF!</definedName>
    <definedName name="upahawpralon1.5" localSheetId="12">#REF!</definedName>
    <definedName name="upahawpralon1.5" localSheetId="13">#REF!</definedName>
    <definedName name="upahawpralon1.5">#REF!</definedName>
    <definedName name="upahawpralon10" localSheetId="9">#REF!</definedName>
    <definedName name="upahawpralon10" localSheetId="12">#REF!</definedName>
    <definedName name="upahawpralon10" localSheetId="13">#REF!</definedName>
    <definedName name="upahawpralon10">#REF!</definedName>
    <definedName name="upahawpralon12" localSheetId="9">#REF!</definedName>
    <definedName name="upahawpralon12" localSheetId="12">#REF!</definedName>
    <definedName name="upahawpralon12" localSheetId="13">#REF!</definedName>
    <definedName name="upahawpralon12">#REF!</definedName>
    <definedName name="upahawpralon2" localSheetId="9">#REF!</definedName>
    <definedName name="upahawpralon2" localSheetId="12">#REF!</definedName>
    <definedName name="upahawpralon2" localSheetId="13">#REF!</definedName>
    <definedName name="upahawpralon2">#REF!</definedName>
    <definedName name="upahawpralon2.5" localSheetId="9">#REF!</definedName>
    <definedName name="upahawpralon2.5" localSheetId="12">#REF!</definedName>
    <definedName name="upahawpralon2.5" localSheetId="13">#REF!</definedName>
    <definedName name="upahawpralon2.5">#REF!</definedName>
    <definedName name="upahawpralon3" localSheetId="9">#REF!</definedName>
    <definedName name="upahawpralon3" localSheetId="12">#REF!</definedName>
    <definedName name="upahawpralon3" localSheetId="13">#REF!</definedName>
    <definedName name="upahawpralon3">#REF!</definedName>
    <definedName name="upahawpralon4" localSheetId="9">#REF!</definedName>
    <definedName name="upahawpralon4" localSheetId="12">#REF!</definedName>
    <definedName name="upahawpralon4" localSheetId="13">#REF!</definedName>
    <definedName name="upahawpralon4">#REF!</definedName>
    <definedName name="upahawpralon5" localSheetId="9">#REF!</definedName>
    <definedName name="upahawpralon5" localSheetId="12">#REF!</definedName>
    <definedName name="upahawpralon5" localSheetId="13">#REF!</definedName>
    <definedName name="upahawpralon5">#REF!</definedName>
    <definedName name="upahawpralon6" localSheetId="9">#REF!</definedName>
    <definedName name="upahawpralon6" localSheetId="12">#REF!</definedName>
    <definedName name="upahawpralon6" localSheetId="13">#REF!</definedName>
    <definedName name="upahawpralon6">#REF!</definedName>
    <definedName name="upahawpralon8" localSheetId="9">#REF!</definedName>
    <definedName name="upahawpralon8" localSheetId="12">#REF!</definedName>
    <definedName name="upahawpralon8" localSheetId="13">#REF!</definedName>
    <definedName name="upahawpralon8">#REF!</definedName>
    <definedName name="upahawrucika0.5" localSheetId="9">#REF!</definedName>
    <definedName name="upahawrucika0.5" localSheetId="12">#REF!</definedName>
    <definedName name="upahawrucika0.5" localSheetId="13">#REF!</definedName>
    <definedName name="upahawrucika0.5">#REF!</definedName>
    <definedName name="upahawrucika0.75" localSheetId="9">#REF!</definedName>
    <definedName name="upahawrucika0.75" localSheetId="12">#REF!</definedName>
    <definedName name="upahawrucika0.75" localSheetId="13">#REF!</definedName>
    <definedName name="upahawrucika0.75">#REF!</definedName>
    <definedName name="upahawrucika1" localSheetId="9">#REF!</definedName>
    <definedName name="upahawrucika1" localSheetId="12">#REF!</definedName>
    <definedName name="upahawrucika1" localSheetId="13">#REF!</definedName>
    <definedName name="upahawrucika1">#REF!</definedName>
    <definedName name="upahawrucika1.25" localSheetId="9">#REF!</definedName>
    <definedName name="upahawrucika1.25" localSheetId="12">#REF!</definedName>
    <definedName name="upahawrucika1.25" localSheetId="13">#REF!</definedName>
    <definedName name="upahawrucika1.25">#REF!</definedName>
    <definedName name="upahawrucika1.5" localSheetId="9">#REF!</definedName>
    <definedName name="upahawrucika1.5" localSheetId="12">#REF!</definedName>
    <definedName name="upahawrucika1.5" localSheetId="13">#REF!</definedName>
    <definedName name="upahawrucika1.5">#REF!</definedName>
    <definedName name="upahawrucika10" localSheetId="9">#REF!</definedName>
    <definedName name="upahawrucika10" localSheetId="12">#REF!</definedName>
    <definedName name="upahawrucika10" localSheetId="13">#REF!</definedName>
    <definedName name="upahawrucika10">#REF!</definedName>
    <definedName name="upahawrucika12" localSheetId="9">#REF!</definedName>
    <definedName name="upahawrucika12" localSheetId="12">#REF!</definedName>
    <definedName name="upahawrucika12" localSheetId="13">#REF!</definedName>
    <definedName name="upahawrucika12">#REF!</definedName>
    <definedName name="upahawrucika2" localSheetId="9">#REF!</definedName>
    <definedName name="upahawrucika2" localSheetId="12">#REF!</definedName>
    <definedName name="upahawrucika2" localSheetId="13">#REF!</definedName>
    <definedName name="upahawrucika2">#REF!</definedName>
    <definedName name="upahawrucika2.5" localSheetId="9">#REF!</definedName>
    <definedName name="upahawrucika2.5" localSheetId="12">#REF!</definedName>
    <definedName name="upahawrucika2.5" localSheetId="13">#REF!</definedName>
    <definedName name="upahawrucika2.5">#REF!</definedName>
    <definedName name="upahawrucika3" localSheetId="9">#REF!</definedName>
    <definedName name="upahawrucika3" localSheetId="12">#REF!</definedName>
    <definedName name="upahawrucika3" localSheetId="13">#REF!</definedName>
    <definedName name="upahawrucika3">#REF!</definedName>
    <definedName name="upahawrucika4" localSheetId="9">#REF!</definedName>
    <definedName name="upahawrucika4" localSheetId="12">#REF!</definedName>
    <definedName name="upahawrucika4" localSheetId="13">#REF!</definedName>
    <definedName name="upahawrucika4">#REF!</definedName>
    <definedName name="upahawrucika5" localSheetId="9">#REF!</definedName>
    <definedName name="upahawrucika5" localSheetId="12">#REF!</definedName>
    <definedName name="upahawrucika5" localSheetId="13">#REF!</definedName>
    <definedName name="upahawrucika5">#REF!</definedName>
    <definedName name="upahawrucika6" localSheetId="9">#REF!</definedName>
    <definedName name="upahawrucika6" localSheetId="12">#REF!</definedName>
    <definedName name="upahawrucika6" localSheetId="13">#REF!</definedName>
    <definedName name="upahawrucika6">#REF!</definedName>
    <definedName name="upahawrucika8" localSheetId="9">#REF!</definedName>
    <definedName name="upahawrucika8" localSheetId="12">#REF!</definedName>
    <definedName name="upahawrucika8" localSheetId="13">#REF!</definedName>
    <definedName name="upahawrucika8">#REF!</definedName>
    <definedName name="upahawunilon0.5" localSheetId="9">#REF!</definedName>
    <definedName name="upahawunilon0.5" localSheetId="12">#REF!</definedName>
    <definedName name="upahawunilon0.5" localSheetId="13">#REF!</definedName>
    <definedName name="upahawunilon0.5">#REF!</definedName>
    <definedName name="upahawunilon0.75" localSheetId="9">#REF!</definedName>
    <definedName name="upahawunilon0.75" localSheetId="12">#REF!</definedName>
    <definedName name="upahawunilon0.75" localSheetId="13">#REF!</definedName>
    <definedName name="upahawunilon0.75">#REF!</definedName>
    <definedName name="upahawunilon1" localSheetId="9">#REF!</definedName>
    <definedName name="upahawunilon1" localSheetId="12">#REF!</definedName>
    <definedName name="upahawunilon1" localSheetId="13">#REF!</definedName>
    <definedName name="upahawunilon1">#REF!</definedName>
    <definedName name="upahawunilon1.25" localSheetId="9">#REF!</definedName>
    <definedName name="upahawunilon1.25" localSheetId="12">#REF!</definedName>
    <definedName name="upahawunilon1.25" localSheetId="13">#REF!</definedName>
    <definedName name="upahawunilon1.25">#REF!</definedName>
    <definedName name="upahawunilon1.5" localSheetId="9">#REF!</definedName>
    <definedName name="upahawunilon1.5" localSheetId="12">#REF!</definedName>
    <definedName name="upahawunilon1.5" localSheetId="13">#REF!</definedName>
    <definedName name="upahawunilon1.5">#REF!</definedName>
    <definedName name="upahawunilon10" localSheetId="9">#REF!</definedName>
    <definedName name="upahawunilon10" localSheetId="12">#REF!</definedName>
    <definedName name="upahawunilon10" localSheetId="13">#REF!</definedName>
    <definedName name="upahawunilon10">#REF!</definedName>
    <definedName name="upahawunilon12" localSheetId="9">#REF!</definedName>
    <definedName name="upahawunilon12" localSheetId="12">#REF!</definedName>
    <definedName name="upahawunilon12" localSheetId="13">#REF!</definedName>
    <definedName name="upahawunilon12">#REF!</definedName>
    <definedName name="upahawunilon14" localSheetId="9">#REF!</definedName>
    <definedName name="upahawunilon14" localSheetId="12">#REF!</definedName>
    <definedName name="upahawunilon14" localSheetId="13">#REF!</definedName>
    <definedName name="upahawunilon14">#REF!</definedName>
    <definedName name="upahawunilon16" localSheetId="9">#REF!</definedName>
    <definedName name="upahawunilon16" localSheetId="12">#REF!</definedName>
    <definedName name="upahawunilon16" localSheetId="13">#REF!</definedName>
    <definedName name="upahawunilon16">#REF!</definedName>
    <definedName name="upahawunilon18" localSheetId="9">#REF!</definedName>
    <definedName name="upahawunilon18" localSheetId="12">#REF!</definedName>
    <definedName name="upahawunilon18" localSheetId="13">#REF!</definedName>
    <definedName name="upahawunilon18">#REF!</definedName>
    <definedName name="upahawunilon2" localSheetId="9">#REF!</definedName>
    <definedName name="upahawunilon2" localSheetId="12">#REF!</definedName>
    <definedName name="upahawunilon2" localSheetId="13">#REF!</definedName>
    <definedName name="upahawunilon2">#REF!</definedName>
    <definedName name="upahawunilon2.5" localSheetId="9">#REF!</definedName>
    <definedName name="upahawunilon2.5" localSheetId="12">#REF!</definedName>
    <definedName name="upahawunilon2.5" localSheetId="13">#REF!</definedName>
    <definedName name="upahawunilon2.5">#REF!</definedName>
    <definedName name="upahawunilon20" localSheetId="9">#REF!</definedName>
    <definedName name="upahawunilon20" localSheetId="12">#REF!</definedName>
    <definedName name="upahawunilon20" localSheetId="13">#REF!</definedName>
    <definedName name="upahawunilon20">#REF!</definedName>
    <definedName name="upahawunilon24" localSheetId="9">#REF!</definedName>
    <definedName name="upahawunilon24" localSheetId="12">#REF!</definedName>
    <definedName name="upahawunilon24" localSheetId="13">#REF!</definedName>
    <definedName name="upahawunilon24">#REF!</definedName>
    <definedName name="upahawunilon3" localSheetId="9">#REF!</definedName>
    <definedName name="upahawunilon3" localSheetId="12">#REF!</definedName>
    <definedName name="upahawunilon3" localSheetId="13">#REF!</definedName>
    <definedName name="upahawunilon3">#REF!</definedName>
    <definedName name="upahawunilon4" localSheetId="9">#REF!</definedName>
    <definedName name="upahawunilon4" localSheetId="12">#REF!</definedName>
    <definedName name="upahawunilon4" localSheetId="13">#REF!</definedName>
    <definedName name="upahawunilon4">#REF!</definedName>
    <definedName name="upahawunilon5" localSheetId="9">#REF!</definedName>
    <definedName name="upahawunilon5" localSheetId="12">#REF!</definedName>
    <definedName name="upahawunilon5" localSheetId="13">#REF!</definedName>
    <definedName name="upahawunilon5">#REF!</definedName>
    <definedName name="upahawunilon6" localSheetId="9">#REF!</definedName>
    <definedName name="upahawunilon6" localSheetId="12">#REF!</definedName>
    <definedName name="upahawunilon6" localSheetId="13">#REF!</definedName>
    <definedName name="upahawunilon6">#REF!</definedName>
    <definedName name="upahawunilon8" localSheetId="9">#REF!</definedName>
    <definedName name="upahawunilon8" localSheetId="12">#REF!</definedName>
    <definedName name="upahawunilon8" localSheetId="13">#REF!</definedName>
    <definedName name="upahawunilon8">#REF!</definedName>
    <definedName name="upahawvinilon0.5" localSheetId="9">#REF!</definedName>
    <definedName name="upahawvinilon0.5" localSheetId="12">#REF!</definedName>
    <definedName name="upahawvinilon0.5" localSheetId="13">#REF!</definedName>
    <definedName name="upahawvinilon0.5">#REF!</definedName>
    <definedName name="upahawvinilon0.75" localSheetId="9">#REF!</definedName>
    <definedName name="upahawvinilon0.75" localSheetId="12">#REF!</definedName>
    <definedName name="upahawvinilon0.75" localSheetId="13">#REF!</definedName>
    <definedName name="upahawvinilon0.75">#REF!</definedName>
    <definedName name="upahawvinilon1" localSheetId="9">#REF!</definedName>
    <definedName name="upahawvinilon1" localSheetId="12">#REF!</definedName>
    <definedName name="upahawvinilon1" localSheetId="13">#REF!</definedName>
    <definedName name="upahawvinilon1">#REF!</definedName>
    <definedName name="upahawvinilon1.25" localSheetId="9">#REF!</definedName>
    <definedName name="upahawvinilon1.25" localSheetId="12">#REF!</definedName>
    <definedName name="upahawvinilon1.25" localSheetId="13">#REF!</definedName>
    <definedName name="upahawvinilon1.25">#REF!</definedName>
    <definedName name="upahawvinilon1.5" localSheetId="9">#REF!</definedName>
    <definedName name="upahawvinilon1.5" localSheetId="12">#REF!</definedName>
    <definedName name="upahawvinilon1.5" localSheetId="13">#REF!</definedName>
    <definedName name="upahawvinilon1.5">#REF!</definedName>
    <definedName name="upahawvinilon10" localSheetId="9">#REF!</definedName>
    <definedName name="upahawvinilon10" localSheetId="12">#REF!</definedName>
    <definedName name="upahawvinilon10" localSheetId="13">#REF!</definedName>
    <definedName name="upahawvinilon10">#REF!</definedName>
    <definedName name="upahawvinilon12" localSheetId="9">#REF!</definedName>
    <definedName name="upahawvinilon12" localSheetId="12">#REF!</definedName>
    <definedName name="upahawvinilon12" localSheetId="13">#REF!</definedName>
    <definedName name="upahawvinilon12">#REF!</definedName>
    <definedName name="upahawvinilon2" localSheetId="9">#REF!</definedName>
    <definedName name="upahawvinilon2" localSheetId="12">#REF!</definedName>
    <definedName name="upahawvinilon2" localSheetId="13">#REF!</definedName>
    <definedName name="upahawvinilon2">#REF!</definedName>
    <definedName name="upahawvinilon2.5" localSheetId="9">#REF!</definedName>
    <definedName name="upahawvinilon2.5" localSheetId="12">#REF!</definedName>
    <definedName name="upahawvinilon2.5" localSheetId="13">#REF!</definedName>
    <definedName name="upahawvinilon2.5">#REF!</definedName>
    <definedName name="upahawvinilon3" localSheetId="9">#REF!</definedName>
    <definedName name="upahawvinilon3" localSheetId="12">#REF!</definedName>
    <definedName name="upahawvinilon3" localSheetId="13">#REF!</definedName>
    <definedName name="upahawvinilon3">#REF!</definedName>
    <definedName name="upahawvinilon4" localSheetId="9">#REF!</definedName>
    <definedName name="upahawvinilon4" localSheetId="12">#REF!</definedName>
    <definedName name="upahawvinilon4" localSheetId="13">#REF!</definedName>
    <definedName name="upahawvinilon4">#REF!</definedName>
    <definedName name="upahawvinilon5" localSheetId="9">#REF!</definedName>
    <definedName name="upahawvinilon5" localSheetId="12">#REF!</definedName>
    <definedName name="upahawvinilon5" localSheetId="13">#REF!</definedName>
    <definedName name="upahawvinilon5">#REF!</definedName>
    <definedName name="upahawvinilon6" localSheetId="9">#REF!</definedName>
    <definedName name="upahawvinilon6" localSheetId="12">#REF!</definedName>
    <definedName name="upahawvinilon6" localSheetId="13">#REF!</definedName>
    <definedName name="upahawvinilon6">#REF!</definedName>
    <definedName name="upahawvinilon8" localSheetId="9">#REF!</definedName>
    <definedName name="upahawvinilon8" localSheetId="12">#REF!</definedName>
    <definedName name="upahawvinilon8" localSheetId="13">#REF!</definedName>
    <definedName name="upahawvinilon8">#REF!</definedName>
    <definedName name="upahawwavin0.5" localSheetId="9">#REF!</definedName>
    <definedName name="upahawwavin0.5" localSheetId="12">#REF!</definedName>
    <definedName name="upahawwavin0.5" localSheetId="13">#REF!</definedName>
    <definedName name="upahawwavin0.5">#REF!</definedName>
    <definedName name="upahawwavin0.75" localSheetId="9">#REF!</definedName>
    <definedName name="upahawwavin0.75" localSheetId="12">#REF!</definedName>
    <definedName name="upahawwavin0.75" localSheetId="13">#REF!</definedName>
    <definedName name="upahawwavin0.75">#REF!</definedName>
    <definedName name="upahawwavin1" localSheetId="9">#REF!</definedName>
    <definedName name="upahawwavin1" localSheetId="12">#REF!</definedName>
    <definedName name="upahawwavin1" localSheetId="13">#REF!</definedName>
    <definedName name="upahawwavin1">#REF!</definedName>
    <definedName name="upahawwavin1.25" localSheetId="9">#REF!</definedName>
    <definedName name="upahawwavin1.25" localSheetId="12">#REF!</definedName>
    <definedName name="upahawwavin1.25" localSheetId="13">#REF!</definedName>
    <definedName name="upahawwavin1.25">#REF!</definedName>
    <definedName name="upahawwavin1.5" localSheetId="9">#REF!</definedName>
    <definedName name="upahawwavin1.5" localSheetId="12">#REF!</definedName>
    <definedName name="upahawwavin1.5" localSheetId="13">#REF!</definedName>
    <definedName name="upahawwavin1.5">#REF!</definedName>
    <definedName name="upahawwavin10" localSheetId="9">#REF!</definedName>
    <definedName name="upahawwavin10" localSheetId="12">#REF!</definedName>
    <definedName name="upahawwavin10" localSheetId="13">#REF!</definedName>
    <definedName name="upahawwavin10">#REF!</definedName>
    <definedName name="upahawwavin12" localSheetId="9">#REF!</definedName>
    <definedName name="upahawwavin12" localSheetId="12">#REF!</definedName>
    <definedName name="upahawwavin12" localSheetId="13">#REF!</definedName>
    <definedName name="upahawwavin12">#REF!</definedName>
    <definedName name="upahawwavin2" localSheetId="9">#REF!</definedName>
    <definedName name="upahawwavin2" localSheetId="12">#REF!</definedName>
    <definedName name="upahawwavin2" localSheetId="13">#REF!</definedName>
    <definedName name="upahawwavin2">#REF!</definedName>
    <definedName name="upahawwavin2.5" localSheetId="9">#REF!</definedName>
    <definedName name="upahawwavin2.5" localSheetId="12">#REF!</definedName>
    <definedName name="upahawwavin2.5" localSheetId="13">#REF!</definedName>
    <definedName name="upahawwavin2.5">#REF!</definedName>
    <definedName name="upahawwavin3" localSheetId="9">#REF!</definedName>
    <definedName name="upahawwavin3" localSheetId="12">#REF!</definedName>
    <definedName name="upahawwavin3" localSheetId="13">#REF!</definedName>
    <definedName name="upahawwavin3">#REF!</definedName>
    <definedName name="upahawwavin4" localSheetId="9">#REF!</definedName>
    <definedName name="upahawwavin4" localSheetId="12">#REF!</definedName>
    <definedName name="upahawwavin4" localSheetId="13">#REF!</definedName>
    <definedName name="upahawwavin4">#REF!</definedName>
    <definedName name="upahawwavin5" localSheetId="9">#REF!</definedName>
    <definedName name="upahawwavin5" localSheetId="12">#REF!</definedName>
    <definedName name="upahawwavin5" localSheetId="13">#REF!</definedName>
    <definedName name="upahawwavin5">#REF!</definedName>
    <definedName name="upahawwavin6" localSheetId="9">#REF!</definedName>
    <definedName name="upahawwavin6" localSheetId="12">#REF!</definedName>
    <definedName name="upahawwavin6" localSheetId="13">#REF!</definedName>
    <definedName name="upahawwavin6">#REF!</definedName>
    <definedName name="upahawwavin8" localSheetId="9">#REF!</definedName>
    <definedName name="upahawwavin8" localSheetId="12">#REF!</definedName>
    <definedName name="upahawwavin8" localSheetId="13">#REF!</definedName>
    <definedName name="upahawwavin8">#REF!</definedName>
    <definedName name="upahB5V1" localSheetId="9">#REF!</definedName>
    <definedName name="upahB5V1" localSheetId="12">#REF!</definedName>
    <definedName name="upahB5V1" localSheetId="13">#REF!</definedName>
    <definedName name="upahB5V1">#REF!</definedName>
    <definedName name="UpahBahan1">#REF!</definedName>
    <definedName name="UpahBahan2">#REF!</definedName>
    <definedName name="upahbata">#REF!</definedName>
    <definedName name="upahbatu" localSheetId="9">#REF!</definedName>
    <definedName name="upahbatu" localSheetId="12">#REF!</definedName>
    <definedName name="upahbatu" localSheetId="13">#REF!</definedName>
    <definedName name="upahbatu">#REF!</definedName>
    <definedName name="upahbatukali">#REF!</definedName>
    <definedName name="upahbc10" localSheetId="9">#REF!</definedName>
    <definedName name="upahbc10" localSheetId="12">#REF!</definedName>
    <definedName name="upahbc10" localSheetId="13">#REF!</definedName>
    <definedName name="upahbc10">#REF!</definedName>
    <definedName name="upahbc120" localSheetId="9">#REF!</definedName>
    <definedName name="upahbc120" localSheetId="12">#REF!</definedName>
    <definedName name="upahbc120" localSheetId="13">#REF!</definedName>
    <definedName name="upahbc120">#REF!</definedName>
    <definedName name="upahbc16" localSheetId="9">#REF!</definedName>
    <definedName name="upahbc16" localSheetId="12">#REF!</definedName>
    <definedName name="upahbc16" localSheetId="13">#REF!</definedName>
    <definedName name="upahbc16">#REF!</definedName>
    <definedName name="upahbc25" localSheetId="9">#REF!</definedName>
    <definedName name="upahbc25" localSheetId="12">#REF!</definedName>
    <definedName name="upahbc25" localSheetId="13">#REF!</definedName>
    <definedName name="upahbc25">#REF!</definedName>
    <definedName name="upahbc35" localSheetId="9">#REF!</definedName>
    <definedName name="upahbc35" localSheetId="12">#REF!</definedName>
    <definedName name="upahbc35" localSheetId="13">#REF!</definedName>
    <definedName name="upahbc35">#REF!</definedName>
    <definedName name="upahbc4" localSheetId="9">#REF!</definedName>
    <definedName name="upahbc4" localSheetId="12">#REF!</definedName>
    <definedName name="upahbc4" localSheetId="13">#REF!</definedName>
    <definedName name="upahbc4">#REF!</definedName>
    <definedName name="upahbc50" localSheetId="9">#REF!</definedName>
    <definedName name="upahbc50" localSheetId="12">#REF!</definedName>
    <definedName name="upahbc50" localSheetId="13">#REF!</definedName>
    <definedName name="upahbc50">#REF!</definedName>
    <definedName name="upahbc6" localSheetId="9">#REF!</definedName>
    <definedName name="upahbc6" localSheetId="12">#REF!</definedName>
    <definedName name="upahbc6" localSheetId="13">#REF!</definedName>
    <definedName name="upahbc6">#REF!</definedName>
    <definedName name="upahbc70" localSheetId="9">#REF!</definedName>
    <definedName name="upahbc70" localSheetId="12">#REF!</definedName>
    <definedName name="upahbc70" localSheetId="13">#REF!</definedName>
    <definedName name="upahbc70">#REF!</definedName>
    <definedName name="UPAHBEKIS" localSheetId="9">#REF!</definedName>
    <definedName name="UPAHBEKIS" localSheetId="12">#REF!</definedName>
    <definedName name="UPAHBEKIS" localSheetId="13">#REF!</definedName>
    <definedName name="UPAHBEKIS">#REF!</definedName>
    <definedName name="upahbesi" localSheetId="9">#REF!</definedName>
    <definedName name="upahbesi" localSheetId="12">#REF!</definedName>
    <definedName name="upahbesi" localSheetId="13">#REF!</definedName>
    <definedName name="upahbesi">#REF!</definedName>
    <definedName name="upahbeton" localSheetId="9">#REF!</definedName>
    <definedName name="upahbeton" localSheetId="12">#REF!</definedName>
    <definedName name="upahbeton" localSheetId="13">#REF!</definedName>
    <definedName name="upahbeton">#REF!</definedName>
    <definedName name="upahbidet" localSheetId="9">#REF!</definedName>
    <definedName name="upahbidet" localSheetId="12">#REF!</definedName>
    <definedName name="upahbidet" localSheetId="13">#REF!</definedName>
    <definedName name="upahbidet">#REF!</definedName>
    <definedName name="upahblvtoyo0.5" localSheetId="9">#REF!</definedName>
    <definedName name="upahblvtoyo0.5" localSheetId="12">#REF!</definedName>
    <definedName name="upahblvtoyo0.5" localSheetId="13">#REF!</definedName>
    <definedName name="upahblvtoyo0.5">#REF!</definedName>
    <definedName name="upahblvtoyo0.75" localSheetId="9">#REF!</definedName>
    <definedName name="upahblvtoyo0.75" localSheetId="12">#REF!</definedName>
    <definedName name="upahblvtoyo0.75" localSheetId="13">#REF!</definedName>
    <definedName name="upahblvtoyo0.75">#REF!</definedName>
    <definedName name="upahbs0.5" localSheetId="9">#REF!</definedName>
    <definedName name="upahbs0.5" localSheetId="12">#REF!</definedName>
    <definedName name="upahbs0.5" localSheetId="13">#REF!</definedName>
    <definedName name="upahbs0.5">#REF!</definedName>
    <definedName name="upahbs0.75" localSheetId="9">#REF!</definedName>
    <definedName name="upahbs0.75" localSheetId="12">#REF!</definedName>
    <definedName name="upahbs0.75" localSheetId="13">#REF!</definedName>
    <definedName name="upahbs0.75">#REF!</definedName>
    <definedName name="upahbs1" localSheetId="9">#REF!</definedName>
    <definedName name="upahbs1" localSheetId="12">#REF!</definedName>
    <definedName name="upahbs1" localSheetId="13">#REF!</definedName>
    <definedName name="upahbs1">#REF!</definedName>
    <definedName name="upahbs1.25" localSheetId="9">#REF!</definedName>
    <definedName name="upahbs1.25" localSheetId="12">#REF!</definedName>
    <definedName name="upahbs1.25" localSheetId="13">#REF!</definedName>
    <definedName name="upahbs1.25">#REF!</definedName>
    <definedName name="upahbs1.5" localSheetId="9">#REF!</definedName>
    <definedName name="upahbs1.5" localSheetId="12">#REF!</definedName>
    <definedName name="upahbs1.5" localSheetId="13">#REF!</definedName>
    <definedName name="upahbs1.5">#REF!</definedName>
    <definedName name="upahbs2" localSheetId="9">#REF!</definedName>
    <definedName name="upahbs2" localSheetId="12">#REF!</definedName>
    <definedName name="upahbs2" localSheetId="13">#REF!</definedName>
    <definedName name="upahbs2">#REF!</definedName>
    <definedName name="upahbs2.5" localSheetId="9">#REF!</definedName>
    <definedName name="upahbs2.5" localSheetId="12">#REF!</definedName>
    <definedName name="upahbs2.5" localSheetId="13">#REF!</definedName>
    <definedName name="upahbs2.5">#REF!</definedName>
    <definedName name="upahbs3" localSheetId="9">#REF!</definedName>
    <definedName name="upahbs3" localSheetId="12">#REF!</definedName>
    <definedName name="upahbs3" localSheetId="13">#REF!</definedName>
    <definedName name="upahbs3">#REF!</definedName>
    <definedName name="upahbs4" localSheetId="9">#REF!</definedName>
    <definedName name="upahbs4" localSheetId="12">#REF!</definedName>
    <definedName name="upahbs4" localSheetId="13">#REF!</definedName>
    <definedName name="upahbs4">#REF!</definedName>
    <definedName name="upahbs40bakrie1" localSheetId="9">#REF!</definedName>
    <definedName name="upahbs40bakrie1" localSheetId="12">#REF!</definedName>
    <definedName name="upahbs40bakrie1" localSheetId="13">#REF!</definedName>
    <definedName name="upahbs40bakrie1">#REF!</definedName>
    <definedName name="upahbs40bakrie1.25" localSheetId="9">#REF!</definedName>
    <definedName name="upahbs40bakrie1.25" localSheetId="12">#REF!</definedName>
    <definedName name="upahbs40bakrie1.25" localSheetId="13">#REF!</definedName>
    <definedName name="upahbs40bakrie1.25">#REF!</definedName>
    <definedName name="upahbs40bakrie1.5" localSheetId="9">#REF!</definedName>
    <definedName name="upahbs40bakrie1.5" localSheetId="12">#REF!</definedName>
    <definedName name="upahbs40bakrie1.5" localSheetId="13">#REF!</definedName>
    <definedName name="upahbs40bakrie1.5">#REF!</definedName>
    <definedName name="upahbs40bakrie2" localSheetId="9">#REF!</definedName>
    <definedName name="upahbs40bakrie2" localSheetId="12">#REF!</definedName>
    <definedName name="upahbs40bakrie2" localSheetId="13">#REF!</definedName>
    <definedName name="upahbs40bakrie2">#REF!</definedName>
    <definedName name="upahbs40bakrie2.5" localSheetId="9">#REF!</definedName>
    <definedName name="upahbs40bakrie2.5" localSheetId="12">#REF!</definedName>
    <definedName name="upahbs40bakrie2.5" localSheetId="13">#REF!</definedName>
    <definedName name="upahbs40bakrie2.5">#REF!</definedName>
    <definedName name="upahbs40bakrie3" localSheetId="9">#REF!</definedName>
    <definedName name="upahbs40bakrie3" localSheetId="12">#REF!</definedName>
    <definedName name="upahbs40bakrie3" localSheetId="13">#REF!</definedName>
    <definedName name="upahbs40bakrie3">#REF!</definedName>
    <definedName name="upahbs40bakrie4" localSheetId="9">#REF!</definedName>
    <definedName name="upahbs40bakrie4" localSheetId="12">#REF!</definedName>
    <definedName name="upahbs40bakrie4" localSheetId="13">#REF!</definedName>
    <definedName name="upahbs40bakrie4">#REF!</definedName>
    <definedName name="upahbs40bakrie5" localSheetId="9">#REF!</definedName>
    <definedName name="upahbs40bakrie5" localSheetId="12">#REF!</definedName>
    <definedName name="upahbs40bakrie5" localSheetId="13">#REF!</definedName>
    <definedName name="upahbs40bakrie5">#REF!</definedName>
    <definedName name="upahbs40bakrie6" localSheetId="9">#REF!</definedName>
    <definedName name="upahbs40bakrie6" localSheetId="12">#REF!</definedName>
    <definedName name="upahbs40bakrie6" localSheetId="13">#REF!</definedName>
    <definedName name="upahbs40bakrie6">#REF!</definedName>
    <definedName name="upahbs40medppi0.5" localSheetId="9">#REF!</definedName>
    <definedName name="upahbs40medppi0.5" localSheetId="12">#REF!</definedName>
    <definedName name="upahbs40medppi0.5" localSheetId="13">#REF!</definedName>
    <definedName name="upahbs40medppi0.5">#REF!</definedName>
    <definedName name="upahbs40medppi0.75" localSheetId="9">#REF!</definedName>
    <definedName name="upahbs40medppi0.75" localSheetId="12">#REF!</definedName>
    <definedName name="upahbs40medppi0.75" localSheetId="13">#REF!</definedName>
    <definedName name="upahbs40medppi0.75">#REF!</definedName>
    <definedName name="upahbs40medppi1" localSheetId="9">#REF!</definedName>
    <definedName name="upahbs40medppi1" localSheetId="12">#REF!</definedName>
    <definedName name="upahbs40medppi1" localSheetId="13">#REF!</definedName>
    <definedName name="upahbs40medppi1">#REF!</definedName>
    <definedName name="upahbs40medppi1.25" localSheetId="9">#REF!</definedName>
    <definedName name="upahbs40medppi1.25" localSheetId="12">#REF!</definedName>
    <definedName name="upahbs40medppi1.25" localSheetId="13">#REF!</definedName>
    <definedName name="upahbs40medppi1.25">#REF!</definedName>
    <definedName name="upahbs40medppi1.5" localSheetId="9">#REF!</definedName>
    <definedName name="upahbs40medppi1.5" localSheetId="12">#REF!</definedName>
    <definedName name="upahbs40medppi1.5" localSheetId="13">#REF!</definedName>
    <definedName name="upahbs40medppi1.5">#REF!</definedName>
    <definedName name="upahbs40medppi2" localSheetId="9">#REF!</definedName>
    <definedName name="upahbs40medppi2" localSheetId="12">#REF!</definedName>
    <definedName name="upahbs40medppi2" localSheetId="13">#REF!</definedName>
    <definedName name="upahbs40medppi2">#REF!</definedName>
    <definedName name="upahbs40medppi2.5" localSheetId="9">#REF!</definedName>
    <definedName name="upahbs40medppi2.5" localSheetId="12">#REF!</definedName>
    <definedName name="upahbs40medppi2.5" localSheetId="13">#REF!</definedName>
    <definedName name="upahbs40medppi2.5">#REF!</definedName>
    <definedName name="upahbs40medppi3" localSheetId="9">#REF!</definedName>
    <definedName name="upahbs40medppi3" localSheetId="12">#REF!</definedName>
    <definedName name="upahbs40medppi3" localSheetId="13">#REF!</definedName>
    <definedName name="upahbs40medppi3">#REF!</definedName>
    <definedName name="upahbs40medppi4" localSheetId="9">#REF!</definedName>
    <definedName name="upahbs40medppi4" localSheetId="12">#REF!</definedName>
    <definedName name="upahbs40medppi4" localSheetId="13">#REF!</definedName>
    <definedName name="upahbs40medppi4">#REF!</definedName>
    <definedName name="upahbs40medppi5" localSheetId="9">#REF!</definedName>
    <definedName name="upahbs40medppi5" localSheetId="12">#REF!</definedName>
    <definedName name="upahbs40medppi5" localSheetId="13">#REF!</definedName>
    <definedName name="upahbs40medppi5">#REF!</definedName>
    <definedName name="upahbs40medppi6" localSheetId="9">#REF!</definedName>
    <definedName name="upahbs40medppi6" localSheetId="12">#REF!</definedName>
    <definedName name="upahbs40medppi6" localSheetId="13">#REF!</definedName>
    <definedName name="upahbs40medppi6">#REF!</definedName>
    <definedName name="upahbs40medppi8" localSheetId="9">#REF!</definedName>
    <definedName name="upahbs40medppi8" localSheetId="12">#REF!</definedName>
    <definedName name="upahbs40medppi8" localSheetId="13">#REF!</definedName>
    <definedName name="upahbs40medppi8">#REF!</definedName>
    <definedName name="upahbs40ppi0.5" localSheetId="9">#REF!</definedName>
    <definedName name="upahbs40ppi0.5" localSheetId="12">#REF!</definedName>
    <definedName name="upahbs40ppi0.5" localSheetId="13">#REF!</definedName>
    <definedName name="upahbs40ppi0.5">#REF!</definedName>
    <definedName name="upahbs40ppi0.75" localSheetId="9">#REF!</definedName>
    <definedName name="upahbs40ppi0.75" localSheetId="12">#REF!</definedName>
    <definedName name="upahbs40ppi0.75" localSheetId="13">#REF!</definedName>
    <definedName name="upahbs40ppi0.75">#REF!</definedName>
    <definedName name="upahbs40ppi1" localSheetId="9">#REF!</definedName>
    <definedName name="upahbs40ppi1" localSheetId="12">#REF!</definedName>
    <definedName name="upahbs40ppi1" localSheetId="13">#REF!</definedName>
    <definedName name="upahbs40ppi1">#REF!</definedName>
    <definedName name="upahbs40ppi1.25" localSheetId="9">#REF!</definedName>
    <definedName name="upahbs40ppi1.25" localSheetId="12">#REF!</definedName>
    <definedName name="upahbs40ppi1.25" localSheetId="13">#REF!</definedName>
    <definedName name="upahbs40ppi1.25">#REF!</definedName>
    <definedName name="upahbs40ppi1.5" localSheetId="9">#REF!</definedName>
    <definedName name="upahbs40ppi1.5" localSheetId="12">#REF!</definedName>
    <definedName name="upahbs40ppi1.5" localSheetId="13">#REF!</definedName>
    <definedName name="upahbs40ppi1.5">#REF!</definedName>
    <definedName name="upahbs40ppi2" localSheetId="9">#REF!</definedName>
    <definedName name="upahbs40ppi2" localSheetId="12">#REF!</definedName>
    <definedName name="upahbs40ppi2" localSheetId="13">#REF!</definedName>
    <definedName name="upahbs40ppi2">#REF!</definedName>
    <definedName name="upahbs40ppi2.5" localSheetId="9">#REF!</definedName>
    <definedName name="upahbs40ppi2.5" localSheetId="12">#REF!</definedName>
    <definedName name="upahbs40ppi2.5" localSheetId="13">#REF!</definedName>
    <definedName name="upahbs40ppi2.5">#REF!</definedName>
    <definedName name="upahbs40ppi3" localSheetId="9">#REF!</definedName>
    <definedName name="upahbs40ppi3" localSheetId="12">#REF!</definedName>
    <definedName name="upahbs40ppi3" localSheetId="13">#REF!</definedName>
    <definedName name="upahbs40ppi3">#REF!</definedName>
    <definedName name="upahbs40ppi4" localSheetId="9">#REF!</definedName>
    <definedName name="upahbs40ppi4" localSheetId="12">#REF!</definedName>
    <definedName name="upahbs40ppi4" localSheetId="13">#REF!</definedName>
    <definedName name="upahbs40ppi4">#REF!</definedName>
    <definedName name="upahbs40ppi5" localSheetId="9">#REF!</definedName>
    <definedName name="upahbs40ppi5" localSheetId="12">#REF!</definedName>
    <definedName name="upahbs40ppi5" localSheetId="13">#REF!</definedName>
    <definedName name="upahbs40ppi5">#REF!</definedName>
    <definedName name="upahbs40ppi6" localSheetId="9">#REF!</definedName>
    <definedName name="upahbs40ppi6" localSheetId="12">#REF!</definedName>
    <definedName name="upahbs40ppi6" localSheetId="13">#REF!</definedName>
    <definedName name="upahbs40ppi6">#REF!</definedName>
    <definedName name="upahbs40ppi8" localSheetId="9">#REF!</definedName>
    <definedName name="upahbs40ppi8" localSheetId="12">#REF!</definedName>
    <definedName name="upahbs40ppi8" localSheetId="13">#REF!</definedName>
    <definedName name="upahbs40ppi8">#REF!</definedName>
    <definedName name="upahbs40spindo0.5" localSheetId="9">#REF!</definedName>
    <definedName name="upahbs40spindo0.5" localSheetId="12">#REF!</definedName>
    <definedName name="upahbs40spindo0.5" localSheetId="13">#REF!</definedName>
    <definedName name="upahbs40spindo0.5">#REF!</definedName>
    <definedName name="upahbs40spindo0.75" localSheetId="9">#REF!</definedName>
    <definedName name="upahbs40spindo0.75" localSheetId="12">#REF!</definedName>
    <definedName name="upahbs40spindo0.75" localSheetId="13">#REF!</definedName>
    <definedName name="upahbs40spindo0.75">#REF!</definedName>
    <definedName name="upahbs40spindo1" localSheetId="9">#REF!</definedName>
    <definedName name="upahbs40spindo1" localSheetId="12">#REF!</definedName>
    <definedName name="upahbs40spindo1" localSheetId="13">#REF!</definedName>
    <definedName name="upahbs40spindo1">#REF!</definedName>
    <definedName name="upahbs40spindo1.25" localSheetId="9">#REF!</definedName>
    <definedName name="upahbs40spindo1.25" localSheetId="12">#REF!</definedName>
    <definedName name="upahbs40spindo1.25" localSheetId="13">#REF!</definedName>
    <definedName name="upahbs40spindo1.25">#REF!</definedName>
    <definedName name="upahbs40spindo1.5" localSheetId="9">#REF!</definedName>
    <definedName name="upahbs40spindo1.5" localSheetId="12">#REF!</definedName>
    <definedName name="upahbs40spindo1.5" localSheetId="13">#REF!</definedName>
    <definedName name="upahbs40spindo1.5">#REF!</definedName>
    <definedName name="upahbs40spindo2" localSheetId="9">#REF!</definedName>
    <definedName name="upahbs40spindo2" localSheetId="12">#REF!</definedName>
    <definedName name="upahbs40spindo2" localSheetId="13">#REF!</definedName>
    <definedName name="upahbs40spindo2">#REF!</definedName>
    <definedName name="upahbs40spindo2.5" localSheetId="9">#REF!</definedName>
    <definedName name="upahbs40spindo2.5" localSheetId="12">#REF!</definedName>
    <definedName name="upahbs40spindo2.5" localSheetId="13">#REF!</definedName>
    <definedName name="upahbs40spindo2.5">#REF!</definedName>
    <definedName name="upahbs40spindo3" localSheetId="9">#REF!</definedName>
    <definedName name="upahbs40spindo3" localSheetId="12">#REF!</definedName>
    <definedName name="upahbs40spindo3" localSheetId="13">#REF!</definedName>
    <definedName name="upahbs40spindo3">#REF!</definedName>
    <definedName name="upahbs40spindo4" localSheetId="9">#REF!</definedName>
    <definedName name="upahbs40spindo4" localSheetId="12">#REF!</definedName>
    <definedName name="upahbs40spindo4" localSheetId="13">#REF!</definedName>
    <definedName name="upahbs40spindo4">#REF!</definedName>
    <definedName name="upahbs40spindo5" localSheetId="9">#REF!</definedName>
    <definedName name="upahbs40spindo5" localSheetId="12">#REF!</definedName>
    <definedName name="upahbs40spindo5" localSheetId="13">#REF!</definedName>
    <definedName name="upahbs40spindo5">#REF!</definedName>
    <definedName name="upahbs40spindo6" localSheetId="9">#REF!</definedName>
    <definedName name="upahbs40spindo6" localSheetId="12">#REF!</definedName>
    <definedName name="upahbs40spindo6" localSheetId="13">#REF!</definedName>
    <definedName name="upahbs40spindo6">#REF!</definedName>
    <definedName name="upahbs40spindo8" localSheetId="9">#REF!</definedName>
    <definedName name="upahbs40spindo8" localSheetId="12">#REF!</definedName>
    <definedName name="upahbs40spindo8" localSheetId="13">#REF!</definedName>
    <definedName name="upahbs40spindo8">#REF!</definedName>
    <definedName name="upahbs5" localSheetId="9">#REF!</definedName>
    <definedName name="upahbs5" localSheetId="12">#REF!</definedName>
    <definedName name="upahbs5" localSheetId="13">#REF!</definedName>
    <definedName name="upahbs5">#REF!</definedName>
    <definedName name="upahbs6" localSheetId="9">#REF!</definedName>
    <definedName name="upahbs6" localSheetId="12">#REF!</definedName>
    <definedName name="upahbs6" localSheetId="13">#REF!</definedName>
    <definedName name="upahbs6">#REF!</definedName>
    <definedName name="upahbs8" localSheetId="9">#REF!</definedName>
    <definedName name="upahbs8" localSheetId="12">#REF!</definedName>
    <definedName name="upahbs8" localSheetId="13">#REF!</definedName>
    <definedName name="upahbs8">#REF!</definedName>
    <definedName name="upahbsmedspindo0.5" localSheetId="9">#REF!</definedName>
    <definedName name="upahbsmedspindo0.5" localSheetId="12">#REF!</definedName>
    <definedName name="upahbsmedspindo0.5" localSheetId="13">#REF!</definedName>
    <definedName name="upahbsmedspindo0.5">#REF!</definedName>
    <definedName name="upahbsmedspindo0.75" localSheetId="9">#REF!</definedName>
    <definedName name="upahbsmedspindo0.75" localSheetId="12">#REF!</definedName>
    <definedName name="upahbsmedspindo0.75" localSheetId="13">#REF!</definedName>
    <definedName name="upahbsmedspindo0.75">#REF!</definedName>
    <definedName name="upahbsmedspindo1" localSheetId="9">#REF!</definedName>
    <definedName name="upahbsmedspindo1" localSheetId="12">#REF!</definedName>
    <definedName name="upahbsmedspindo1" localSheetId="13">#REF!</definedName>
    <definedName name="upahbsmedspindo1">#REF!</definedName>
    <definedName name="upahbsmedspindo1.25" localSheetId="9">#REF!</definedName>
    <definedName name="upahbsmedspindo1.25" localSheetId="12">#REF!</definedName>
    <definedName name="upahbsmedspindo1.25" localSheetId="13">#REF!</definedName>
    <definedName name="upahbsmedspindo1.25">#REF!</definedName>
    <definedName name="upahbsmedspindo1.5" localSheetId="9">#REF!</definedName>
    <definedName name="upahbsmedspindo1.5" localSheetId="12">#REF!</definedName>
    <definedName name="upahbsmedspindo1.5" localSheetId="13">#REF!</definedName>
    <definedName name="upahbsmedspindo1.5">#REF!</definedName>
    <definedName name="upahbsmedspindo2" localSheetId="9">#REF!</definedName>
    <definedName name="upahbsmedspindo2" localSheetId="12">#REF!</definedName>
    <definedName name="upahbsmedspindo2" localSheetId="13">#REF!</definedName>
    <definedName name="upahbsmedspindo2">#REF!</definedName>
    <definedName name="upahbsmedspindo2.5" localSheetId="9">#REF!</definedName>
    <definedName name="upahbsmedspindo2.5" localSheetId="12">#REF!</definedName>
    <definedName name="upahbsmedspindo2.5" localSheetId="13">#REF!</definedName>
    <definedName name="upahbsmedspindo2.5">#REF!</definedName>
    <definedName name="upahbsmedspindo3" localSheetId="9">#REF!</definedName>
    <definedName name="upahbsmedspindo3" localSheetId="12">#REF!</definedName>
    <definedName name="upahbsmedspindo3" localSheetId="13">#REF!</definedName>
    <definedName name="upahbsmedspindo3">#REF!</definedName>
    <definedName name="upahbsmedspindo4" localSheetId="9">#REF!</definedName>
    <definedName name="upahbsmedspindo4" localSheetId="12">#REF!</definedName>
    <definedName name="upahbsmedspindo4" localSheetId="13">#REF!</definedName>
    <definedName name="upahbsmedspindo4">#REF!</definedName>
    <definedName name="upahbsmedspindo5" localSheetId="9">#REF!</definedName>
    <definedName name="upahbsmedspindo5" localSheetId="12">#REF!</definedName>
    <definedName name="upahbsmedspindo5" localSheetId="13">#REF!</definedName>
    <definedName name="upahbsmedspindo5">#REF!</definedName>
    <definedName name="upahbsmedspindo6" localSheetId="9">#REF!</definedName>
    <definedName name="upahbsmedspindo6" localSheetId="12">#REF!</definedName>
    <definedName name="upahbsmedspindo6" localSheetId="13">#REF!</definedName>
    <definedName name="upahbsmedspindo6">#REF!</definedName>
    <definedName name="upahbsmedspindo8" localSheetId="9">#REF!</definedName>
    <definedName name="upahbsmedspindo8" localSheetId="12">#REF!</definedName>
    <definedName name="upahbsmedspindo8" localSheetId="13">#REF!</definedName>
    <definedName name="upahbsmedspindo8">#REF!</definedName>
    <definedName name="upahbspbakrie0.5" localSheetId="9">#REF!</definedName>
    <definedName name="upahbspbakrie0.5" localSheetId="12">#REF!</definedName>
    <definedName name="upahbspbakrie0.5" localSheetId="13">#REF!</definedName>
    <definedName name="upahbspbakrie0.5">#REF!</definedName>
    <definedName name="upahbspbakrie1" localSheetId="9">#REF!</definedName>
    <definedName name="upahbspbakrie1" localSheetId="12">#REF!</definedName>
    <definedName name="upahbspbakrie1" localSheetId="13">#REF!</definedName>
    <definedName name="upahbspbakrie1">#REF!</definedName>
    <definedName name="upahbspbakrie1.25" localSheetId="9">#REF!</definedName>
    <definedName name="upahbspbakrie1.25" localSheetId="12">#REF!</definedName>
    <definedName name="upahbspbakrie1.25" localSheetId="13">#REF!</definedName>
    <definedName name="upahbspbakrie1.25">#REF!</definedName>
    <definedName name="upahbspbakrie1.5" localSheetId="9">#REF!</definedName>
    <definedName name="upahbspbakrie1.5" localSheetId="12">#REF!</definedName>
    <definedName name="upahbspbakrie1.5" localSheetId="13">#REF!</definedName>
    <definedName name="upahbspbakrie1.5">#REF!</definedName>
    <definedName name="upahbspbakrie2" localSheetId="9">#REF!</definedName>
    <definedName name="upahbspbakrie2" localSheetId="12">#REF!</definedName>
    <definedName name="upahbspbakrie2" localSheetId="13">#REF!</definedName>
    <definedName name="upahbspbakrie2">#REF!</definedName>
    <definedName name="upahbspbakrie2.5" localSheetId="9">#REF!</definedName>
    <definedName name="upahbspbakrie2.5" localSheetId="12">#REF!</definedName>
    <definedName name="upahbspbakrie2.5" localSheetId="13">#REF!</definedName>
    <definedName name="upahbspbakrie2.5">#REF!</definedName>
    <definedName name="upahbspbakrie3" localSheetId="9">#REF!</definedName>
    <definedName name="upahbspbakrie3" localSheetId="12">#REF!</definedName>
    <definedName name="upahbspbakrie3" localSheetId="13">#REF!</definedName>
    <definedName name="upahbspbakrie3">#REF!</definedName>
    <definedName name="upahbspbakrie4" localSheetId="9">#REF!</definedName>
    <definedName name="upahbspbakrie4" localSheetId="12">#REF!</definedName>
    <definedName name="upahbspbakrie4" localSheetId="13">#REF!</definedName>
    <definedName name="upahbspbakrie4">#REF!</definedName>
    <definedName name="upahbspbakrie6" localSheetId="9">#REF!</definedName>
    <definedName name="upahbspbakrie6" localSheetId="12">#REF!</definedName>
    <definedName name="upahbspbakrie6" localSheetId="13">#REF!</definedName>
    <definedName name="upahbspbakrie6">#REF!</definedName>
    <definedName name="upahcasironxing8" localSheetId="9">#REF!</definedName>
    <definedName name="upahcasironxing8" localSheetId="12">#REF!</definedName>
    <definedName name="upahcasironxing8" localSheetId="13">#REF!</definedName>
    <definedName name="upahcasironxing8">#REF!</definedName>
    <definedName name="upahcasironxinxing8" localSheetId="9">#REF!</definedName>
    <definedName name="upahcasironxinxing8" localSheetId="12">#REF!</definedName>
    <definedName name="upahcasironxinxing8" localSheetId="13">#REF!</definedName>
    <definedName name="upahcasironxinxing8">#REF!</definedName>
    <definedName name="upahcasrironxinxing5" localSheetId="9">#REF!</definedName>
    <definedName name="upahcasrironxinxing5" localSheetId="12">#REF!</definedName>
    <definedName name="upahcasrironxinxing5" localSheetId="13">#REF!</definedName>
    <definedName name="upahcasrironxinxing5">#REF!</definedName>
    <definedName name="upahcastirontyler2" localSheetId="9">#REF!</definedName>
    <definedName name="upahcastirontyler2" localSheetId="12">#REF!</definedName>
    <definedName name="upahcastirontyler2" localSheetId="13">#REF!</definedName>
    <definedName name="upahcastirontyler2">#REF!</definedName>
    <definedName name="upahcastirontyler2.5" localSheetId="9">#REF!</definedName>
    <definedName name="upahcastirontyler2.5" localSheetId="12">#REF!</definedName>
    <definedName name="upahcastirontyler2.5" localSheetId="13">#REF!</definedName>
    <definedName name="upahcastirontyler2.5">#REF!</definedName>
    <definedName name="upahcastirontyler3" localSheetId="9">#REF!</definedName>
    <definedName name="upahcastirontyler3" localSheetId="12">#REF!</definedName>
    <definedName name="upahcastirontyler3" localSheetId="13">#REF!</definedName>
    <definedName name="upahcastirontyler3">#REF!</definedName>
    <definedName name="upahcastirontyler4" localSheetId="9">#REF!</definedName>
    <definedName name="upahcastirontyler4" localSheetId="12">#REF!</definedName>
    <definedName name="upahcastirontyler4" localSheetId="13">#REF!</definedName>
    <definedName name="upahcastirontyler4">#REF!</definedName>
    <definedName name="upahcastirontyler6" localSheetId="9">#REF!</definedName>
    <definedName name="upahcastirontyler6" localSheetId="12">#REF!</definedName>
    <definedName name="upahcastirontyler6" localSheetId="13">#REF!</definedName>
    <definedName name="upahcastirontyler6">#REF!</definedName>
    <definedName name="upahcastirontyler8" localSheetId="9">#REF!</definedName>
    <definedName name="upahcastirontyler8" localSheetId="12">#REF!</definedName>
    <definedName name="upahcastirontyler8" localSheetId="13">#REF!</definedName>
    <definedName name="upahcastirontyler8">#REF!</definedName>
    <definedName name="upahcastironxinxing2" localSheetId="9">#REF!</definedName>
    <definedName name="upahcastironxinxing2" localSheetId="12">#REF!</definedName>
    <definedName name="upahcastironxinxing2" localSheetId="13">#REF!</definedName>
    <definedName name="upahcastironxinxing2">#REF!</definedName>
    <definedName name="upahcastironxinxing2.5" localSheetId="9">#REF!</definedName>
    <definedName name="upahcastironxinxing2.5" localSheetId="12">#REF!</definedName>
    <definedName name="upahcastironxinxing2.5" localSheetId="13">#REF!</definedName>
    <definedName name="upahcastironxinxing2.5">#REF!</definedName>
    <definedName name="upahcastironxinxing3" localSheetId="9">#REF!</definedName>
    <definedName name="upahcastironxinxing3" localSheetId="12">#REF!</definedName>
    <definedName name="upahcastironxinxing3" localSheetId="13">#REF!</definedName>
    <definedName name="upahcastironxinxing3">#REF!</definedName>
    <definedName name="upahcastironxinxing4" localSheetId="9">#REF!</definedName>
    <definedName name="upahcastironxinxing4" localSheetId="12">#REF!</definedName>
    <definedName name="upahcastironxinxing4" localSheetId="13">#REF!</definedName>
    <definedName name="upahcastironxinxing4">#REF!</definedName>
    <definedName name="upahcastironxinxing5" localSheetId="9">#REF!</definedName>
    <definedName name="upahcastironxinxing5" localSheetId="12">#REF!</definedName>
    <definedName name="upahcastironxinxing5" localSheetId="13">#REF!</definedName>
    <definedName name="upahcastironxinxing5">#REF!</definedName>
    <definedName name="upahcastironxinxing6" localSheetId="9">#REF!</definedName>
    <definedName name="upahcastironxinxing6" localSheetId="12">#REF!</definedName>
    <definedName name="upahcastironxinxing6" localSheetId="13">#REF!</definedName>
    <definedName name="upahcastironxinxing6">#REF!</definedName>
    <definedName name="upahclsCW660J" localSheetId="9">#REF!</definedName>
    <definedName name="upahclsCW660J" localSheetId="12">#REF!</definedName>
    <definedName name="upahclsCW660J" localSheetId="13">#REF!</definedName>
    <definedName name="upahclsCW660J">#REF!</definedName>
    <definedName name="upahclsddk" localSheetId="9">#REF!</definedName>
    <definedName name="upahclsddk" localSheetId="12">#REF!</definedName>
    <definedName name="upahclsddk" localSheetId="13">#REF!</definedName>
    <definedName name="upahclsddk">#REF!</definedName>
    <definedName name="upahclsjgk" localSheetId="9">#REF!</definedName>
    <definedName name="upahclsjgk" localSheetId="12">#REF!</definedName>
    <definedName name="upahclsjgk" localSheetId="13">#REF!</definedName>
    <definedName name="upahclsjgk">#REF!</definedName>
    <definedName name="upahclsjngkCE7" localSheetId="9">#REF!</definedName>
    <definedName name="upahclsjngkCE7" localSheetId="12">#REF!</definedName>
    <definedName name="upahclsjngkCE7" localSheetId="13">#REF!</definedName>
    <definedName name="upahclsjngkCE7">#REF!</definedName>
    <definedName name="upahCOdia3" localSheetId="9">#REF!</definedName>
    <definedName name="upahCOdia3" localSheetId="12">#REF!</definedName>
    <definedName name="upahCOdia3" localSheetId="13">#REF!</definedName>
    <definedName name="upahCOdia3">#REF!</definedName>
    <definedName name="upahCOdia4" localSheetId="9">#REF!</definedName>
    <definedName name="upahCOdia4" localSheetId="12">#REF!</definedName>
    <definedName name="upahCOdia4" localSheetId="13">#REF!</definedName>
    <definedName name="upahCOdia4">#REF!</definedName>
    <definedName name="UPAHCOR" localSheetId="9">#REF!</definedName>
    <definedName name="UPAHCOR" localSheetId="12">#REF!</definedName>
    <definedName name="UPAHCOR" localSheetId="13">#REF!</definedName>
    <definedName name="UPAHCOR">#REF!</definedName>
    <definedName name="upahcostironxinxing8" localSheetId="9">#REF!</definedName>
    <definedName name="upahcostironxinxing8" localSheetId="12">#REF!</definedName>
    <definedName name="upahcostironxinxing8" localSheetId="13">#REF!</definedName>
    <definedName name="upahcostironxinxing8">#REF!</definedName>
    <definedName name="upahcv0.5" localSheetId="9">#REF!</definedName>
    <definedName name="upahcv0.5" localSheetId="12">#REF!</definedName>
    <definedName name="upahcv0.5" localSheetId="13">#REF!</definedName>
    <definedName name="upahcv0.5">#REF!</definedName>
    <definedName name="upahcv0.75" localSheetId="9">#REF!</definedName>
    <definedName name="upahcv0.75" localSheetId="12">#REF!</definedName>
    <definedName name="upahcv0.75" localSheetId="13">#REF!</definedName>
    <definedName name="upahcv0.75">#REF!</definedName>
    <definedName name="upahcv1" localSheetId="9">#REF!</definedName>
    <definedName name="upahcv1" localSheetId="12">#REF!</definedName>
    <definedName name="upahcv1" localSheetId="13">#REF!</definedName>
    <definedName name="upahcv1">#REF!</definedName>
    <definedName name="upahcv1.25" localSheetId="9">#REF!</definedName>
    <definedName name="upahcv1.25" localSheetId="12">#REF!</definedName>
    <definedName name="upahcv1.25" localSheetId="13">#REF!</definedName>
    <definedName name="upahcv1.25">#REF!</definedName>
    <definedName name="upahcv1.5" localSheetId="9">#REF!</definedName>
    <definedName name="upahcv1.5" localSheetId="12">#REF!</definedName>
    <definedName name="upahcv1.5" localSheetId="13">#REF!</definedName>
    <definedName name="upahcv1.5">#REF!</definedName>
    <definedName name="upahcv10" localSheetId="9">#REF!</definedName>
    <definedName name="upahcv10" localSheetId="12">#REF!</definedName>
    <definedName name="upahcv10" localSheetId="13">#REF!</definedName>
    <definedName name="upahcv10">#REF!</definedName>
    <definedName name="upahcv10kitz1.5" localSheetId="9">#REF!</definedName>
    <definedName name="upahcv10kitz1.5" localSheetId="12">#REF!</definedName>
    <definedName name="upahcv10kitz1.5" localSheetId="13">#REF!</definedName>
    <definedName name="upahcv10kitz1.5">#REF!</definedName>
    <definedName name="upahcv10kitz10" localSheetId="9">#REF!</definedName>
    <definedName name="upahcv10kitz10" localSheetId="12">#REF!</definedName>
    <definedName name="upahcv10kitz10" localSheetId="13">#REF!</definedName>
    <definedName name="upahcv10kitz10">#REF!</definedName>
    <definedName name="upahcv10kitz12" localSheetId="9">#REF!</definedName>
    <definedName name="upahcv10kitz12" localSheetId="12">#REF!</definedName>
    <definedName name="upahcv10kitz12" localSheetId="13">#REF!</definedName>
    <definedName name="upahcv10kitz12">#REF!</definedName>
    <definedName name="upahcv10kitz2" localSheetId="9">#REF!</definedName>
    <definedName name="upahcv10kitz2" localSheetId="12">#REF!</definedName>
    <definedName name="upahcv10kitz2" localSheetId="13">#REF!</definedName>
    <definedName name="upahcv10kitz2">#REF!</definedName>
    <definedName name="upahcv10kitz2.5" localSheetId="9">#REF!</definedName>
    <definedName name="upahcv10kitz2.5" localSheetId="12">#REF!</definedName>
    <definedName name="upahcv10kitz2.5" localSheetId="13">#REF!</definedName>
    <definedName name="upahcv10kitz2.5">#REF!</definedName>
    <definedName name="upahcv10kitz3" localSheetId="9">#REF!</definedName>
    <definedName name="upahcv10kitz3" localSheetId="12">#REF!</definedName>
    <definedName name="upahcv10kitz3" localSheetId="13">#REF!</definedName>
    <definedName name="upahcv10kitz3">#REF!</definedName>
    <definedName name="upahcv10kitz4" localSheetId="9">#REF!</definedName>
    <definedName name="upahcv10kitz4" localSheetId="12">#REF!</definedName>
    <definedName name="upahcv10kitz4" localSheetId="13">#REF!</definedName>
    <definedName name="upahcv10kitz4">#REF!</definedName>
    <definedName name="upahcv10kitz5" localSheetId="9">#REF!</definedName>
    <definedName name="upahcv10kitz5" localSheetId="12">#REF!</definedName>
    <definedName name="upahcv10kitz5" localSheetId="13">#REF!</definedName>
    <definedName name="upahcv10kitz5">#REF!</definedName>
    <definedName name="upahcv10kitz6" localSheetId="9">#REF!</definedName>
    <definedName name="upahcv10kitz6" localSheetId="12">#REF!</definedName>
    <definedName name="upahcv10kitz6" localSheetId="13">#REF!</definedName>
    <definedName name="upahcv10kitz6">#REF!</definedName>
    <definedName name="upahcv10kitz8" localSheetId="9">#REF!</definedName>
    <definedName name="upahcv10kitz8" localSheetId="12">#REF!</definedName>
    <definedName name="upahcv10kitz8" localSheetId="13">#REF!</definedName>
    <definedName name="upahcv10kitz8">#REF!</definedName>
    <definedName name="upahcv10ktoyo0.5">#REF!</definedName>
    <definedName name="upahcv10ktoyo0.75">#REF!</definedName>
    <definedName name="upahcv10ktoyo1">#REF!</definedName>
    <definedName name="upahcv10ktoyo1.25">#REF!</definedName>
    <definedName name="upahcv10ktoyo1.5">#REF!</definedName>
    <definedName name="upahcv10ktoyo10">#REF!</definedName>
    <definedName name="upahcv10ktoyo12">#REF!</definedName>
    <definedName name="upahcv10ktoyo2">#REF!</definedName>
    <definedName name="upahcv10ktoyo2.5">#REF!</definedName>
    <definedName name="upahcv10ktoyo3">#REF!</definedName>
    <definedName name="upahcv10ktoyo4">#REF!</definedName>
    <definedName name="upahcv10ktoyo5">#REF!</definedName>
    <definedName name="upahcv10ktoyo6">#REF!</definedName>
    <definedName name="upahcv10ktoyo8">#REF!</definedName>
    <definedName name="upahcv10toyo0.5" localSheetId="9">#REF!</definedName>
    <definedName name="upahcv10toyo0.5" localSheetId="12">#REF!</definedName>
    <definedName name="upahcv10toyo0.5" localSheetId="13">#REF!</definedName>
    <definedName name="upahcv10toyo0.5">#REF!</definedName>
    <definedName name="upahcv10toyo0.75" localSheetId="9">#REF!</definedName>
    <definedName name="upahcv10toyo0.75" localSheetId="12">#REF!</definedName>
    <definedName name="upahcv10toyo0.75" localSheetId="13">#REF!</definedName>
    <definedName name="upahcv10toyo0.75">#REF!</definedName>
    <definedName name="upahcv10toyo1" localSheetId="9">#REF!</definedName>
    <definedName name="upahcv10toyo1" localSheetId="12">#REF!</definedName>
    <definedName name="upahcv10toyo1" localSheetId="13">#REF!</definedName>
    <definedName name="upahcv10toyo1">#REF!</definedName>
    <definedName name="upahcv10toyo1.25" localSheetId="9">#REF!</definedName>
    <definedName name="upahcv10toyo1.25" localSheetId="12">#REF!</definedName>
    <definedName name="upahcv10toyo1.25" localSheetId="13">#REF!</definedName>
    <definedName name="upahcv10toyo1.25">#REF!</definedName>
    <definedName name="upahcv10toyo1.5" localSheetId="9">#REF!</definedName>
    <definedName name="upahcv10toyo1.5" localSheetId="12">#REF!</definedName>
    <definedName name="upahcv10toyo1.5" localSheetId="13">#REF!</definedName>
    <definedName name="upahcv10toyo1.5">#REF!</definedName>
    <definedName name="upahcv10toyo10" localSheetId="9">#REF!</definedName>
    <definedName name="upahcv10toyo10" localSheetId="12">#REF!</definedName>
    <definedName name="upahcv10toyo10" localSheetId="13">#REF!</definedName>
    <definedName name="upahcv10toyo10">#REF!</definedName>
    <definedName name="upahcv10toyo12" localSheetId="9">#REF!</definedName>
    <definedName name="upahcv10toyo12" localSheetId="12">#REF!</definedName>
    <definedName name="upahcv10toyo12" localSheetId="13">#REF!</definedName>
    <definedName name="upahcv10toyo12">#REF!</definedName>
    <definedName name="upahcv10toyo2" localSheetId="9">#REF!</definedName>
    <definedName name="upahcv10toyo2" localSheetId="12">#REF!</definedName>
    <definedName name="upahcv10toyo2" localSheetId="13">#REF!</definedName>
    <definedName name="upahcv10toyo2">#REF!</definedName>
    <definedName name="upahcv10toyo2.5" localSheetId="9">#REF!</definedName>
    <definedName name="upahcv10toyo2.5" localSheetId="12">#REF!</definedName>
    <definedName name="upahcv10toyo2.5" localSheetId="13">#REF!</definedName>
    <definedName name="upahcv10toyo2.5">#REF!</definedName>
    <definedName name="upahcv10toyo3" localSheetId="9">#REF!</definedName>
    <definedName name="upahcv10toyo3" localSheetId="12">#REF!</definedName>
    <definedName name="upahcv10toyo3" localSheetId="13">#REF!</definedName>
    <definedName name="upahcv10toyo3">#REF!</definedName>
    <definedName name="upahcv10toyo4" localSheetId="9">#REF!</definedName>
    <definedName name="upahcv10toyo4" localSheetId="12">#REF!</definedName>
    <definedName name="upahcv10toyo4" localSheetId="13">#REF!</definedName>
    <definedName name="upahcv10toyo4">#REF!</definedName>
    <definedName name="upahcv10toyo5" localSheetId="9">#REF!</definedName>
    <definedName name="upahcv10toyo5" localSheetId="12">#REF!</definedName>
    <definedName name="upahcv10toyo5" localSheetId="13">#REF!</definedName>
    <definedName name="upahcv10toyo5">#REF!</definedName>
    <definedName name="upahcv10toyo6" localSheetId="9">#REF!</definedName>
    <definedName name="upahcv10toyo6" localSheetId="12">#REF!</definedName>
    <definedName name="upahcv10toyo6" localSheetId="13">#REF!</definedName>
    <definedName name="upahcv10toyo6">#REF!</definedName>
    <definedName name="upahcv10toyo8" localSheetId="9">#REF!</definedName>
    <definedName name="upahcv10toyo8" localSheetId="12">#REF!</definedName>
    <definedName name="upahcv10toyo8" localSheetId="13">#REF!</definedName>
    <definedName name="upahcv10toyo8">#REF!</definedName>
    <definedName name="upahcv12" localSheetId="9">#REF!</definedName>
    <definedName name="upahcv12" localSheetId="12">#REF!</definedName>
    <definedName name="upahcv12" localSheetId="13">#REF!</definedName>
    <definedName name="upahcv12">#REF!</definedName>
    <definedName name="upahcv16kitz10" localSheetId="9">#REF!</definedName>
    <definedName name="upahcv16kitz10" localSheetId="12">#REF!</definedName>
    <definedName name="upahcv16kitz10" localSheetId="13">#REF!</definedName>
    <definedName name="upahcv16kitz10">#REF!</definedName>
    <definedName name="upahcv16kitz12" localSheetId="9">#REF!</definedName>
    <definedName name="upahcv16kitz12" localSheetId="12">#REF!</definedName>
    <definedName name="upahcv16kitz12" localSheetId="13">#REF!</definedName>
    <definedName name="upahcv16kitz12">#REF!</definedName>
    <definedName name="upahcv16kitz2" localSheetId="9">#REF!</definedName>
    <definedName name="upahcv16kitz2" localSheetId="12">#REF!</definedName>
    <definedName name="upahcv16kitz2" localSheetId="13">#REF!</definedName>
    <definedName name="upahcv16kitz2">#REF!</definedName>
    <definedName name="upahcv16kitz2.5" localSheetId="9">#REF!</definedName>
    <definedName name="upahcv16kitz2.5" localSheetId="12">#REF!</definedName>
    <definedName name="upahcv16kitz2.5" localSheetId="13">#REF!</definedName>
    <definedName name="upahcv16kitz2.5">#REF!</definedName>
    <definedName name="upahcv16kitz3" localSheetId="9">#REF!</definedName>
    <definedName name="upahcv16kitz3" localSheetId="12">#REF!</definedName>
    <definedName name="upahcv16kitz3" localSheetId="13">#REF!</definedName>
    <definedName name="upahcv16kitz3">#REF!</definedName>
    <definedName name="upahcv16kitz4" localSheetId="9">#REF!</definedName>
    <definedName name="upahcv16kitz4" localSheetId="12">#REF!</definedName>
    <definedName name="upahcv16kitz4" localSheetId="13">#REF!</definedName>
    <definedName name="upahcv16kitz4">#REF!</definedName>
    <definedName name="upahcv16kitz5" localSheetId="9">#REF!</definedName>
    <definedName name="upahcv16kitz5" localSheetId="12">#REF!</definedName>
    <definedName name="upahcv16kitz5" localSheetId="13">#REF!</definedName>
    <definedName name="upahcv16kitz5">#REF!</definedName>
    <definedName name="upahcv16kitz6" localSheetId="9">#REF!</definedName>
    <definedName name="upahcv16kitz6" localSheetId="12">#REF!</definedName>
    <definedName name="upahcv16kitz6" localSheetId="13">#REF!</definedName>
    <definedName name="upahcv16kitz6">#REF!</definedName>
    <definedName name="upahcv16kitz8" localSheetId="9">#REF!</definedName>
    <definedName name="upahcv16kitz8" localSheetId="12">#REF!</definedName>
    <definedName name="upahcv16kitz8" localSheetId="13">#REF!</definedName>
    <definedName name="upahcv16kitz8">#REF!</definedName>
    <definedName name="upahcv16ktoyo2">#REF!</definedName>
    <definedName name="upahcv16ktoyo2.5">#REF!</definedName>
    <definedName name="upahcv16ktoyo3">#REF!</definedName>
    <definedName name="upahcv16ktoyo4">#REF!</definedName>
    <definedName name="upahcv16ktoyo5">#REF!</definedName>
    <definedName name="upahcv16ktoyo6">#REF!</definedName>
    <definedName name="upahcv16ktoyo8">#REF!</definedName>
    <definedName name="upahcv16toyo10" localSheetId="9">#REF!</definedName>
    <definedName name="upahcv16toyo10" localSheetId="12">#REF!</definedName>
    <definedName name="upahcv16toyo10" localSheetId="13">#REF!</definedName>
    <definedName name="upahcv16toyo10">#REF!</definedName>
    <definedName name="upahcv16toyo12" localSheetId="9">#REF!</definedName>
    <definedName name="upahcv16toyo12" localSheetId="12">#REF!</definedName>
    <definedName name="upahcv16toyo12" localSheetId="13">#REF!</definedName>
    <definedName name="upahcv16toyo12">#REF!</definedName>
    <definedName name="upahcv16toyo2" localSheetId="9">#REF!</definedName>
    <definedName name="upahcv16toyo2" localSheetId="12">#REF!</definedName>
    <definedName name="upahcv16toyo2" localSheetId="13">#REF!</definedName>
    <definedName name="upahcv16toyo2">#REF!</definedName>
    <definedName name="upahcv16toyo2.5" localSheetId="9">#REF!</definedName>
    <definedName name="upahcv16toyo2.5" localSheetId="12">#REF!</definedName>
    <definedName name="upahcv16toyo2.5" localSheetId="13">#REF!</definedName>
    <definedName name="upahcv16toyo2.5">#REF!</definedName>
    <definedName name="upahcv16toyo3" localSheetId="9">#REF!</definedName>
    <definedName name="upahcv16toyo3" localSheetId="12">#REF!</definedName>
    <definedName name="upahcv16toyo3" localSheetId="13">#REF!</definedName>
    <definedName name="upahcv16toyo3">#REF!</definedName>
    <definedName name="upahcv16toyo4" localSheetId="9">#REF!</definedName>
    <definedName name="upahcv16toyo4" localSheetId="12">#REF!</definedName>
    <definedName name="upahcv16toyo4" localSheetId="13">#REF!</definedName>
    <definedName name="upahcv16toyo4">#REF!</definedName>
    <definedName name="upahcv16toyo5" localSheetId="9">#REF!</definedName>
    <definedName name="upahcv16toyo5" localSheetId="12">#REF!</definedName>
    <definedName name="upahcv16toyo5" localSheetId="13">#REF!</definedName>
    <definedName name="upahcv16toyo5">#REF!</definedName>
    <definedName name="upahcv16toyo6" localSheetId="9">#REF!</definedName>
    <definedName name="upahcv16toyo6" localSheetId="12">#REF!</definedName>
    <definedName name="upahcv16toyo6" localSheetId="13">#REF!</definedName>
    <definedName name="upahcv16toyo6">#REF!</definedName>
    <definedName name="upahcv16toyo8" localSheetId="9">#REF!</definedName>
    <definedName name="upahcv16toyo8" localSheetId="12">#REF!</definedName>
    <definedName name="upahcv16toyo8" localSheetId="13">#REF!</definedName>
    <definedName name="upahcv16toyo8">#REF!</definedName>
    <definedName name="upahcv2" localSheetId="9">#REF!</definedName>
    <definedName name="upahcv2" localSheetId="12">#REF!</definedName>
    <definedName name="upahcv2" localSheetId="13">#REF!</definedName>
    <definedName name="upahcv2">#REF!</definedName>
    <definedName name="upahcv2.5" localSheetId="9">#REF!</definedName>
    <definedName name="upahcv2.5" localSheetId="12">#REF!</definedName>
    <definedName name="upahcv2.5" localSheetId="13">#REF!</definedName>
    <definedName name="upahcv2.5">#REF!</definedName>
    <definedName name="upahcv3" localSheetId="9">#REF!</definedName>
    <definedName name="upahcv3" localSheetId="12">#REF!</definedName>
    <definedName name="upahcv3" localSheetId="13">#REF!</definedName>
    <definedName name="upahcv3">#REF!</definedName>
    <definedName name="upahcv4" localSheetId="9">#REF!</definedName>
    <definedName name="upahcv4" localSheetId="12">#REF!</definedName>
    <definedName name="upahcv4" localSheetId="13">#REF!</definedName>
    <definedName name="upahcv4">#REF!</definedName>
    <definedName name="upahcv5" localSheetId="9">#REF!</definedName>
    <definedName name="upahcv5" localSheetId="12">#REF!</definedName>
    <definedName name="upahcv5" localSheetId="13">#REF!</definedName>
    <definedName name="upahcv5">#REF!</definedName>
    <definedName name="upahcv6" localSheetId="9">#REF!</definedName>
    <definedName name="upahcv6" localSheetId="12">#REF!</definedName>
    <definedName name="upahcv6" localSheetId="13">#REF!</definedName>
    <definedName name="upahcv6">#REF!</definedName>
    <definedName name="upahcv8" localSheetId="9">#REF!</definedName>
    <definedName name="upahcv8" localSheetId="12">#REF!</definedName>
    <definedName name="upahcv8" localSheetId="13">#REF!</definedName>
    <definedName name="upahcv8">#REF!</definedName>
    <definedName name="upahcvbersihkitz0.5" localSheetId="9">#REF!</definedName>
    <definedName name="upahcvbersihkitz0.5" localSheetId="12">#REF!</definedName>
    <definedName name="upahcvbersihkitz0.5" localSheetId="13">#REF!</definedName>
    <definedName name="upahcvbersihkitz0.5">#REF!</definedName>
    <definedName name="upahcvbersihkitz0.75" localSheetId="9">#REF!</definedName>
    <definedName name="upahcvbersihkitz0.75" localSheetId="12">#REF!</definedName>
    <definedName name="upahcvbersihkitz0.75" localSheetId="13">#REF!</definedName>
    <definedName name="upahcvbersihkitz0.75">#REF!</definedName>
    <definedName name="upahcvbersihkitz1" localSheetId="9">#REF!</definedName>
    <definedName name="upahcvbersihkitz1" localSheetId="12">#REF!</definedName>
    <definedName name="upahcvbersihkitz1" localSheetId="13">#REF!</definedName>
    <definedName name="upahcvbersihkitz1">#REF!</definedName>
    <definedName name="upahcvbersihkitz1.25" localSheetId="9">#REF!</definedName>
    <definedName name="upahcvbersihkitz1.25" localSheetId="12">#REF!</definedName>
    <definedName name="upahcvbersihkitz1.25" localSheetId="13">#REF!</definedName>
    <definedName name="upahcvbersihkitz1.25">#REF!</definedName>
    <definedName name="upahcvbersihkitz1.5" localSheetId="9">#REF!</definedName>
    <definedName name="upahcvbersihkitz1.5" localSheetId="12">#REF!</definedName>
    <definedName name="upahcvbersihkitz1.5" localSheetId="13">#REF!</definedName>
    <definedName name="upahcvbersihkitz1.5">#REF!</definedName>
    <definedName name="upahcvbersihkitz2" localSheetId="9">#REF!</definedName>
    <definedName name="upahcvbersihkitz2" localSheetId="12">#REF!</definedName>
    <definedName name="upahcvbersihkitz2" localSheetId="13">#REF!</definedName>
    <definedName name="upahcvbersihkitz2">#REF!</definedName>
    <definedName name="upahcvbersihkitz2.5" localSheetId="9">#REF!</definedName>
    <definedName name="upahcvbersihkitz2.5" localSheetId="12">#REF!</definedName>
    <definedName name="upahcvbersihkitz2.5" localSheetId="13">#REF!</definedName>
    <definedName name="upahcvbersihkitz2.5">#REF!</definedName>
    <definedName name="upahcvbersihkitz3" localSheetId="9">#REF!</definedName>
    <definedName name="upahcvbersihkitz3" localSheetId="12">#REF!</definedName>
    <definedName name="upahcvbersihkitz3" localSheetId="13">#REF!</definedName>
    <definedName name="upahcvbersihkitz3">#REF!</definedName>
    <definedName name="upahcvbersihkitz4" localSheetId="9">#REF!</definedName>
    <definedName name="upahcvbersihkitz4" localSheetId="12">#REF!</definedName>
    <definedName name="upahcvbersihkitz4" localSheetId="13">#REF!</definedName>
    <definedName name="upahcvbersihkitz4">#REF!</definedName>
    <definedName name="upahcvbersihkz0.5" localSheetId="9">#REF!</definedName>
    <definedName name="upahcvbersihkz0.5" localSheetId="12">#REF!</definedName>
    <definedName name="upahcvbersihkz0.5" localSheetId="13">#REF!</definedName>
    <definedName name="upahcvbersihkz0.5">#REF!</definedName>
    <definedName name="upahcvbersihkz0.75" localSheetId="9">#REF!</definedName>
    <definedName name="upahcvbersihkz0.75" localSheetId="12">#REF!</definedName>
    <definedName name="upahcvbersihkz0.75" localSheetId="13">#REF!</definedName>
    <definedName name="upahcvbersihkz0.75">#REF!</definedName>
    <definedName name="upahcvbersihkz1" localSheetId="9">#REF!</definedName>
    <definedName name="upahcvbersihkz1" localSheetId="12">#REF!</definedName>
    <definedName name="upahcvbersihkz1" localSheetId="13">#REF!</definedName>
    <definedName name="upahcvbersihkz1">#REF!</definedName>
    <definedName name="upahcvbersihkz1.25" localSheetId="9">#REF!</definedName>
    <definedName name="upahcvbersihkz1.25" localSheetId="12">#REF!</definedName>
    <definedName name="upahcvbersihkz1.25" localSheetId="13">#REF!</definedName>
    <definedName name="upahcvbersihkz1.25">#REF!</definedName>
    <definedName name="upahcvbersihkz1.5" localSheetId="9">#REF!</definedName>
    <definedName name="upahcvbersihkz1.5" localSheetId="12">#REF!</definedName>
    <definedName name="upahcvbersihkz1.5" localSheetId="13">#REF!</definedName>
    <definedName name="upahcvbersihkz1.5">#REF!</definedName>
    <definedName name="upahcvbersihkz2" localSheetId="9">#REF!</definedName>
    <definedName name="upahcvbersihkz2" localSheetId="12">#REF!</definedName>
    <definedName name="upahcvbersihkz2" localSheetId="13">#REF!</definedName>
    <definedName name="upahcvbersihkz2">#REF!</definedName>
    <definedName name="upahcvbersihkz2.5" localSheetId="9">#REF!</definedName>
    <definedName name="upahcvbersihkz2.5" localSheetId="12">#REF!</definedName>
    <definedName name="upahcvbersihkz2.5" localSheetId="13">#REF!</definedName>
    <definedName name="upahcvbersihkz2.5">#REF!</definedName>
    <definedName name="upahcvbersihkz3" localSheetId="9">#REF!</definedName>
    <definedName name="upahcvbersihkz3" localSheetId="12">#REF!</definedName>
    <definedName name="upahcvbersihkz3" localSheetId="13">#REF!</definedName>
    <definedName name="upahcvbersihkz3">#REF!</definedName>
    <definedName name="upahcvbersihkz4" localSheetId="9">#REF!</definedName>
    <definedName name="upahcvbersihkz4" localSheetId="12">#REF!</definedName>
    <definedName name="upahcvbersihkz4" localSheetId="13">#REF!</definedName>
    <definedName name="upahcvbersihkz4">#REF!</definedName>
    <definedName name="upahcvbersihtoyo0.5" localSheetId="9">#REF!</definedName>
    <definedName name="upahcvbersihtoyo0.5" localSheetId="12">#REF!</definedName>
    <definedName name="upahcvbersihtoyo0.5" localSheetId="13">#REF!</definedName>
    <definedName name="upahcvbersihtoyo0.5">#REF!</definedName>
    <definedName name="upahcvbersihtoyo0.75" localSheetId="9">#REF!</definedName>
    <definedName name="upahcvbersihtoyo0.75" localSheetId="12">#REF!</definedName>
    <definedName name="upahcvbersihtoyo0.75" localSheetId="13">#REF!</definedName>
    <definedName name="upahcvbersihtoyo0.75">#REF!</definedName>
    <definedName name="upahcvbersihtoyo1" localSheetId="9">#REF!</definedName>
    <definedName name="upahcvbersihtoyo1" localSheetId="12">#REF!</definedName>
    <definedName name="upahcvbersihtoyo1" localSheetId="13">#REF!</definedName>
    <definedName name="upahcvbersihtoyo1">#REF!</definedName>
    <definedName name="upahcvbersihtoyo1.25" localSheetId="9">#REF!</definedName>
    <definedName name="upahcvbersihtoyo1.25" localSheetId="12">#REF!</definedName>
    <definedName name="upahcvbersihtoyo1.25" localSheetId="13">#REF!</definedName>
    <definedName name="upahcvbersihtoyo1.25">#REF!</definedName>
    <definedName name="upahcvbersihtoyo1.5" localSheetId="9">#REF!</definedName>
    <definedName name="upahcvbersihtoyo1.5" localSheetId="12">#REF!</definedName>
    <definedName name="upahcvbersihtoyo1.5" localSheetId="13">#REF!</definedName>
    <definedName name="upahcvbersihtoyo1.5">#REF!</definedName>
    <definedName name="upahcvbersihtoyo2" localSheetId="9">#REF!</definedName>
    <definedName name="upahcvbersihtoyo2" localSheetId="12">#REF!</definedName>
    <definedName name="upahcvbersihtoyo2" localSheetId="13">#REF!</definedName>
    <definedName name="upahcvbersihtoyo2">#REF!</definedName>
    <definedName name="upahcvbersihtoyo2.5" localSheetId="9">#REF!</definedName>
    <definedName name="upahcvbersihtoyo2.5" localSheetId="12">#REF!</definedName>
    <definedName name="upahcvbersihtoyo2.5" localSheetId="13">#REF!</definedName>
    <definedName name="upahcvbersihtoyo2.5">#REF!</definedName>
    <definedName name="upahcvbersihtoyo3" localSheetId="9">#REF!</definedName>
    <definedName name="upahcvbersihtoyo3" localSheetId="12">#REF!</definedName>
    <definedName name="upahcvbersihtoyo3" localSheetId="13">#REF!</definedName>
    <definedName name="upahcvbersihtoyo3">#REF!</definedName>
    <definedName name="upahcvbersihtoyo4" localSheetId="9">#REF!</definedName>
    <definedName name="upahcvbersihtoyo4" localSheetId="12">#REF!</definedName>
    <definedName name="upahcvbersihtoyo4" localSheetId="13">#REF!</definedName>
    <definedName name="upahcvbersihtoyo4">#REF!</definedName>
    <definedName name="upahcvbersihty0.5" localSheetId="9">#REF!</definedName>
    <definedName name="upahcvbersihty0.5" localSheetId="12">#REF!</definedName>
    <definedName name="upahcvbersihty0.5" localSheetId="13">#REF!</definedName>
    <definedName name="upahcvbersihty0.5">#REF!</definedName>
    <definedName name="upahcvbersihty0.75" localSheetId="9">#REF!</definedName>
    <definedName name="upahcvbersihty0.75" localSheetId="12">#REF!</definedName>
    <definedName name="upahcvbersihty0.75" localSheetId="13">#REF!</definedName>
    <definedName name="upahcvbersihty0.75">#REF!</definedName>
    <definedName name="upahcvbersihty1" localSheetId="9">#REF!</definedName>
    <definedName name="upahcvbersihty1" localSheetId="12">#REF!</definedName>
    <definedName name="upahcvbersihty1" localSheetId="13">#REF!</definedName>
    <definedName name="upahcvbersihty1">#REF!</definedName>
    <definedName name="upahcvbersihty1.25" localSheetId="9">#REF!</definedName>
    <definedName name="upahcvbersihty1.25" localSheetId="12">#REF!</definedName>
    <definedName name="upahcvbersihty1.25" localSheetId="13">#REF!</definedName>
    <definedName name="upahcvbersihty1.25">#REF!</definedName>
    <definedName name="upahcvbersihty1.5" localSheetId="9">#REF!</definedName>
    <definedName name="upahcvbersihty1.5" localSheetId="12">#REF!</definedName>
    <definedName name="upahcvbersihty1.5" localSheetId="13">#REF!</definedName>
    <definedName name="upahcvbersihty1.5">#REF!</definedName>
    <definedName name="upahcvbersihty2" localSheetId="9">#REF!</definedName>
    <definedName name="upahcvbersihty2" localSheetId="12">#REF!</definedName>
    <definedName name="upahcvbersihty2" localSheetId="13">#REF!</definedName>
    <definedName name="upahcvbersihty2">#REF!</definedName>
    <definedName name="upahcvbersihty2.5" localSheetId="9">#REF!</definedName>
    <definedName name="upahcvbersihty2.5" localSheetId="12">#REF!</definedName>
    <definedName name="upahcvbersihty2.5" localSheetId="13">#REF!</definedName>
    <definedName name="upahcvbersihty2.5">#REF!</definedName>
    <definedName name="upahcvbersihty3" localSheetId="9">#REF!</definedName>
    <definedName name="upahcvbersihty3" localSheetId="12">#REF!</definedName>
    <definedName name="upahcvbersihty3" localSheetId="13">#REF!</definedName>
    <definedName name="upahcvbersihty3">#REF!</definedName>
    <definedName name="upahcvbersihty4" localSheetId="9">#REF!</definedName>
    <definedName name="upahcvbersihty4" localSheetId="12">#REF!</definedName>
    <definedName name="upahcvbersihty4" localSheetId="13">#REF!</definedName>
    <definedName name="upahcvbersihty4">#REF!</definedName>
    <definedName name="upahcvhydrantkitz10">#REF!</definedName>
    <definedName name="upahcvhydrantkitz12">#REF!</definedName>
    <definedName name="upahcvhydrantkitz5">#REF!</definedName>
    <definedName name="upahcvhydrantkitz6">#REF!</definedName>
    <definedName name="upahcvhydrantkitz8">#REF!</definedName>
    <definedName name="upahcvhydrantkz1.5" localSheetId="9">#REF!</definedName>
    <definedName name="upahcvhydrantkz1.5" localSheetId="12">#REF!</definedName>
    <definedName name="upahcvhydrantkz1.5" localSheetId="13">#REF!</definedName>
    <definedName name="upahcvhydrantkz1.5">#REF!</definedName>
    <definedName name="upahcvhydrantkz2" localSheetId="9">#REF!</definedName>
    <definedName name="upahcvhydrantkz2" localSheetId="12">#REF!</definedName>
    <definedName name="upahcvhydrantkz2" localSheetId="13">#REF!</definedName>
    <definedName name="upahcvhydrantkz2">#REF!</definedName>
    <definedName name="upahcvhydrantkz2.5" localSheetId="9">#REF!</definedName>
    <definedName name="upahcvhydrantkz2.5" localSheetId="12">#REF!</definedName>
    <definedName name="upahcvhydrantkz2.5" localSheetId="13">#REF!</definedName>
    <definedName name="upahcvhydrantkz2.5">#REF!</definedName>
    <definedName name="upahcvhydrantkz3" localSheetId="9">#REF!</definedName>
    <definedName name="upahcvhydrantkz3" localSheetId="12">#REF!</definedName>
    <definedName name="upahcvhydrantkz3" localSheetId="13">#REF!</definedName>
    <definedName name="upahcvhydrantkz3">#REF!</definedName>
    <definedName name="upahcvhydrantkz4" localSheetId="9">#REF!</definedName>
    <definedName name="upahcvhydrantkz4" localSheetId="12">#REF!</definedName>
    <definedName name="upahcvhydrantkz4" localSheetId="13">#REF!</definedName>
    <definedName name="upahcvhydrantkz4">#REF!</definedName>
    <definedName name="upahcvhydranty0.5">#REF!</definedName>
    <definedName name="upahcvhydranty0.75">#REF!</definedName>
    <definedName name="upahcvhydranty1">#REF!</definedName>
    <definedName name="upahcvhydranty1.25">#REF!</definedName>
    <definedName name="upahcvhydranty1.5" localSheetId="9">#REF!</definedName>
    <definedName name="upahcvhydranty1.5" localSheetId="12">#REF!</definedName>
    <definedName name="upahcvhydranty1.5" localSheetId="13">#REF!</definedName>
    <definedName name="upahcvhydranty1.5">#REF!</definedName>
    <definedName name="upahcvhydranty10" localSheetId="9">#REF!</definedName>
    <definedName name="upahcvhydranty10" localSheetId="12">#REF!</definedName>
    <definedName name="upahcvhydranty10" localSheetId="13">#REF!</definedName>
    <definedName name="upahcvhydranty10">#REF!</definedName>
    <definedName name="upahcvhydranty12" localSheetId="9">#REF!</definedName>
    <definedName name="upahcvhydranty12" localSheetId="12">#REF!</definedName>
    <definedName name="upahcvhydranty12" localSheetId="13">#REF!</definedName>
    <definedName name="upahcvhydranty12">#REF!</definedName>
    <definedName name="upahcvhydranty2" localSheetId="9">#REF!</definedName>
    <definedName name="upahcvhydranty2" localSheetId="12">#REF!</definedName>
    <definedName name="upahcvhydranty2" localSheetId="13">#REF!</definedName>
    <definedName name="upahcvhydranty2">#REF!</definedName>
    <definedName name="upahcvhydranty2.5" localSheetId="9">#REF!</definedName>
    <definedName name="upahcvhydranty2.5" localSheetId="12">#REF!</definedName>
    <definedName name="upahcvhydranty2.5" localSheetId="13">#REF!</definedName>
    <definedName name="upahcvhydranty2.5">#REF!</definedName>
    <definedName name="upahcvhydranty3" localSheetId="9">#REF!</definedName>
    <definedName name="upahcvhydranty3" localSheetId="12">#REF!</definedName>
    <definedName name="upahcvhydranty3" localSheetId="13">#REF!</definedName>
    <definedName name="upahcvhydranty3">#REF!</definedName>
    <definedName name="upahcvhydranty4" localSheetId="9">#REF!</definedName>
    <definedName name="upahcvhydranty4" localSheetId="12">#REF!</definedName>
    <definedName name="upahcvhydranty4" localSheetId="13">#REF!</definedName>
    <definedName name="upahcvhydranty4">#REF!</definedName>
    <definedName name="upahcvhydranty5" localSheetId="9">#REF!</definedName>
    <definedName name="upahcvhydranty5" localSheetId="12">#REF!</definedName>
    <definedName name="upahcvhydranty5" localSheetId="13">#REF!</definedName>
    <definedName name="upahcvhydranty5">#REF!</definedName>
    <definedName name="upahcvhydranty6" localSheetId="9">#REF!</definedName>
    <definedName name="upahcvhydranty6" localSheetId="12">#REF!</definedName>
    <definedName name="upahcvhydranty6" localSheetId="13">#REF!</definedName>
    <definedName name="upahcvhydranty6">#REF!</definedName>
    <definedName name="upahcvhydranty8" localSheetId="9">#REF!</definedName>
    <definedName name="upahcvhydranty8" localSheetId="12">#REF!</definedName>
    <definedName name="upahcvhydranty8" localSheetId="13">#REF!</definedName>
    <definedName name="upahcvhydranty8">#REF!</definedName>
    <definedName name="upahcvkitz16k10">#REF!</definedName>
    <definedName name="upahcvkitz16k12">#REF!</definedName>
    <definedName name="upahcvkitz16k2">#REF!</definedName>
    <definedName name="upahcvkitz16k2.5">#REF!</definedName>
    <definedName name="upahcvkitz16k3">#REF!</definedName>
    <definedName name="upahcvkitz16k4">#REF!</definedName>
    <definedName name="upahcvkitz16k5">#REF!</definedName>
    <definedName name="upahcvkitz16k6">#REF!</definedName>
    <definedName name="upahcvkitz16k8">#REF!</definedName>
    <definedName name="upahcw420j" localSheetId="9">#REF!</definedName>
    <definedName name="upahcw420j" localSheetId="12">#REF!</definedName>
    <definedName name="upahcw420j" localSheetId="13">#REF!</definedName>
    <definedName name="upahcw420j">#REF!</definedName>
    <definedName name="upahdmaspion1.25" localSheetId="9">#REF!</definedName>
    <definedName name="upahdmaspion1.25" localSheetId="12">#REF!</definedName>
    <definedName name="upahdmaspion1.25" localSheetId="13">#REF!</definedName>
    <definedName name="upahdmaspion1.25">#REF!</definedName>
    <definedName name="upahdmaspion1.5" localSheetId="9">#REF!</definedName>
    <definedName name="upahdmaspion1.5" localSheetId="12">#REF!</definedName>
    <definedName name="upahdmaspion1.5" localSheetId="13">#REF!</definedName>
    <definedName name="upahdmaspion1.5">#REF!</definedName>
    <definedName name="upahdmaspion10" localSheetId="9">#REF!</definedName>
    <definedName name="upahdmaspion10" localSheetId="12">#REF!</definedName>
    <definedName name="upahdmaspion10" localSheetId="13">#REF!</definedName>
    <definedName name="upahdmaspion10">#REF!</definedName>
    <definedName name="upahdmaspion12" localSheetId="9">#REF!</definedName>
    <definedName name="upahdmaspion12" localSheetId="12">#REF!</definedName>
    <definedName name="upahdmaspion12" localSheetId="13">#REF!</definedName>
    <definedName name="upahdmaspion12">#REF!</definedName>
    <definedName name="upahdmaspion14" localSheetId="9">#REF!</definedName>
    <definedName name="upahdmaspion14" localSheetId="12">#REF!</definedName>
    <definedName name="upahdmaspion14" localSheetId="13">#REF!</definedName>
    <definedName name="upahdmaspion14">#REF!</definedName>
    <definedName name="upahdmaspion16" localSheetId="9">#REF!</definedName>
    <definedName name="upahdmaspion16" localSheetId="12">#REF!</definedName>
    <definedName name="upahdmaspion16" localSheetId="13">#REF!</definedName>
    <definedName name="upahdmaspion16">#REF!</definedName>
    <definedName name="upahdmaspion2" localSheetId="9">#REF!</definedName>
    <definedName name="upahdmaspion2" localSheetId="12">#REF!</definedName>
    <definedName name="upahdmaspion2" localSheetId="13">#REF!</definedName>
    <definedName name="upahdmaspion2">#REF!</definedName>
    <definedName name="upahdmaspion2.5" localSheetId="9">#REF!</definedName>
    <definedName name="upahdmaspion2.5" localSheetId="12">#REF!</definedName>
    <definedName name="upahdmaspion2.5" localSheetId="13">#REF!</definedName>
    <definedName name="upahdmaspion2.5">#REF!</definedName>
    <definedName name="upahdmaspion20" localSheetId="9">#REF!</definedName>
    <definedName name="upahdmaspion20" localSheetId="12">#REF!</definedName>
    <definedName name="upahdmaspion20" localSheetId="13">#REF!</definedName>
    <definedName name="upahdmaspion20">#REF!</definedName>
    <definedName name="upahdmaspion3" localSheetId="9">#REF!</definedName>
    <definedName name="upahdmaspion3" localSheetId="12">#REF!</definedName>
    <definedName name="upahdmaspion3" localSheetId="13">#REF!</definedName>
    <definedName name="upahdmaspion3">#REF!</definedName>
    <definedName name="upahdmaspion4" localSheetId="9">#REF!</definedName>
    <definedName name="upahdmaspion4" localSheetId="12">#REF!</definedName>
    <definedName name="upahdmaspion4" localSheetId="13">#REF!</definedName>
    <definedName name="upahdmaspion4">#REF!</definedName>
    <definedName name="upahdmaspion5" localSheetId="9">#REF!</definedName>
    <definedName name="upahdmaspion5" localSheetId="12">#REF!</definedName>
    <definedName name="upahdmaspion5" localSheetId="13">#REF!</definedName>
    <definedName name="upahdmaspion5">#REF!</definedName>
    <definedName name="upahdmaspion6" localSheetId="9">#REF!</definedName>
    <definedName name="upahdmaspion6" localSheetId="12">#REF!</definedName>
    <definedName name="upahdmaspion6" localSheetId="13">#REF!</definedName>
    <definedName name="upahdmaspion6">#REF!</definedName>
    <definedName name="upahdmaspion8" localSheetId="9">#REF!</definedName>
    <definedName name="upahdmaspion8" localSheetId="12">#REF!</definedName>
    <definedName name="upahdmaspion8" localSheetId="13">#REF!</definedName>
    <definedName name="upahdmaspion8">#REF!</definedName>
    <definedName name="upahdpralon10" localSheetId="9">#REF!</definedName>
    <definedName name="upahdpralon10" localSheetId="12">#REF!</definedName>
    <definedName name="upahdpralon10" localSheetId="13">#REF!</definedName>
    <definedName name="upahdpralon10">#REF!</definedName>
    <definedName name="upahdpralon12" localSheetId="9">#REF!</definedName>
    <definedName name="upahdpralon12" localSheetId="12">#REF!</definedName>
    <definedName name="upahdpralon12" localSheetId="13">#REF!</definedName>
    <definedName name="upahdpralon12">#REF!</definedName>
    <definedName name="upahdpralon2" localSheetId="9">#REF!</definedName>
    <definedName name="upahdpralon2" localSheetId="12">#REF!</definedName>
    <definedName name="upahdpralon2" localSheetId="13">#REF!</definedName>
    <definedName name="upahdpralon2">#REF!</definedName>
    <definedName name="upahdpralon2.5" localSheetId="9">#REF!</definedName>
    <definedName name="upahdpralon2.5" localSheetId="12">#REF!</definedName>
    <definedName name="upahdpralon2.5" localSheetId="13">#REF!</definedName>
    <definedName name="upahdpralon2.5">#REF!</definedName>
    <definedName name="upahdpralon3" localSheetId="9">#REF!</definedName>
    <definedName name="upahdpralon3" localSheetId="12">#REF!</definedName>
    <definedName name="upahdpralon3" localSheetId="13">#REF!</definedName>
    <definedName name="upahdpralon3">#REF!</definedName>
    <definedName name="upahdpralon4" localSheetId="9">#REF!</definedName>
    <definedName name="upahdpralon4" localSheetId="12">#REF!</definedName>
    <definedName name="upahdpralon4" localSheetId="13">#REF!</definedName>
    <definedName name="upahdpralon4">#REF!</definedName>
    <definedName name="upahdpralon5" localSheetId="9">#REF!</definedName>
    <definedName name="upahdpralon5" localSheetId="12">#REF!</definedName>
    <definedName name="upahdpralon5" localSheetId="13">#REF!</definedName>
    <definedName name="upahdpralon5">#REF!</definedName>
    <definedName name="upahdpralon6" localSheetId="9">#REF!</definedName>
    <definedName name="upahdpralon6" localSheetId="12">#REF!</definedName>
    <definedName name="upahdpralon6" localSheetId="13">#REF!</definedName>
    <definedName name="upahdpralon6">#REF!</definedName>
    <definedName name="upahdpralon8" localSheetId="9">#REF!</definedName>
    <definedName name="upahdpralon8" localSheetId="12">#REF!</definedName>
    <definedName name="upahdpralon8" localSheetId="13">#REF!</definedName>
    <definedName name="upahdpralon8">#REF!</definedName>
    <definedName name="upahdrucika1.5" localSheetId="9">#REF!</definedName>
    <definedName name="upahdrucika1.5" localSheetId="12">#REF!</definedName>
    <definedName name="upahdrucika1.5" localSheetId="13">#REF!</definedName>
    <definedName name="upahdrucika1.5">#REF!</definedName>
    <definedName name="upahdrucika10" localSheetId="9">#REF!</definedName>
    <definedName name="upahdrucika10" localSheetId="12">#REF!</definedName>
    <definedName name="upahdrucika10" localSheetId="13">#REF!</definedName>
    <definedName name="upahdrucika10">#REF!</definedName>
    <definedName name="upahdrucika12" localSheetId="9">#REF!</definedName>
    <definedName name="upahdrucika12" localSheetId="12">#REF!</definedName>
    <definedName name="upahdrucika12" localSheetId="13">#REF!</definedName>
    <definedName name="upahdrucika12">#REF!</definedName>
    <definedName name="upahdrucika2" localSheetId="9">#REF!</definedName>
    <definedName name="upahdrucika2" localSheetId="12">#REF!</definedName>
    <definedName name="upahdrucika2" localSheetId="13">#REF!</definedName>
    <definedName name="upahdrucika2">#REF!</definedName>
    <definedName name="upahdrucika2.5" localSheetId="9">#REF!</definedName>
    <definedName name="upahdrucika2.5" localSheetId="12">#REF!</definedName>
    <definedName name="upahdrucika2.5" localSheetId="13">#REF!</definedName>
    <definedName name="upahdrucika2.5">#REF!</definedName>
    <definedName name="upahdrucika3" localSheetId="9">#REF!</definedName>
    <definedName name="upahdrucika3" localSheetId="12">#REF!</definedName>
    <definedName name="upahdrucika3" localSheetId="13">#REF!</definedName>
    <definedName name="upahdrucika3">#REF!</definedName>
    <definedName name="upahdrucika4" localSheetId="9">#REF!</definedName>
    <definedName name="upahdrucika4" localSheetId="12">#REF!</definedName>
    <definedName name="upahdrucika4" localSheetId="13">#REF!</definedName>
    <definedName name="upahdrucika4">#REF!</definedName>
    <definedName name="upahdrucika5" localSheetId="9">#REF!</definedName>
    <definedName name="upahdrucika5" localSheetId="12">#REF!</definedName>
    <definedName name="upahdrucika5" localSheetId="13">#REF!</definedName>
    <definedName name="upahdrucika5">#REF!</definedName>
    <definedName name="upahdrucika6" localSheetId="9">#REF!</definedName>
    <definedName name="upahdrucika6" localSheetId="12">#REF!</definedName>
    <definedName name="upahdrucika6" localSheetId="13">#REF!</definedName>
    <definedName name="upahdrucika6">#REF!</definedName>
    <definedName name="upahdrucika8" localSheetId="9">#REF!</definedName>
    <definedName name="upahdrucika8" localSheetId="12">#REF!</definedName>
    <definedName name="upahdrucika8" localSheetId="13">#REF!</definedName>
    <definedName name="upahdrucika8">#REF!</definedName>
    <definedName name="upahdryer" localSheetId="9">#REF!</definedName>
    <definedName name="upahdryer" localSheetId="12">#REF!</definedName>
    <definedName name="upahdryer" localSheetId="13">#REF!</definedName>
    <definedName name="upahdryer">#REF!</definedName>
    <definedName name="upahdunilon1.25" localSheetId="9">#REF!</definedName>
    <definedName name="upahdunilon1.25" localSheetId="12">#REF!</definedName>
    <definedName name="upahdunilon1.25" localSheetId="13">#REF!</definedName>
    <definedName name="upahdunilon1.25">#REF!</definedName>
    <definedName name="upahdunilon1.5" localSheetId="9">#REF!</definedName>
    <definedName name="upahdunilon1.5" localSheetId="12">#REF!</definedName>
    <definedName name="upahdunilon1.5" localSheetId="13">#REF!</definedName>
    <definedName name="upahdunilon1.5">#REF!</definedName>
    <definedName name="upahdunilon10" localSheetId="9">#REF!</definedName>
    <definedName name="upahdunilon10" localSheetId="12">#REF!</definedName>
    <definedName name="upahdunilon10" localSheetId="13">#REF!</definedName>
    <definedName name="upahdunilon10">#REF!</definedName>
    <definedName name="upahdunilon12" localSheetId="9">#REF!</definedName>
    <definedName name="upahdunilon12" localSheetId="12">#REF!</definedName>
    <definedName name="upahdunilon12" localSheetId="13">#REF!</definedName>
    <definedName name="upahdunilon12">#REF!</definedName>
    <definedName name="upahdunilon14" localSheetId="9">#REF!</definedName>
    <definedName name="upahdunilon14" localSheetId="12">#REF!</definedName>
    <definedName name="upahdunilon14" localSheetId="13">#REF!</definedName>
    <definedName name="upahdunilon14">#REF!</definedName>
    <definedName name="upahdunilon16" localSheetId="9">#REF!</definedName>
    <definedName name="upahdunilon16" localSheetId="12">#REF!</definedName>
    <definedName name="upahdunilon16" localSheetId="13">#REF!</definedName>
    <definedName name="upahdunilon16">#REF!</definedName>
    <definedName name="upahdunilon18" localSheetId="9">#REF!</definedName>
    <definedName name="upahdunilon18" localSheetId="12">#REF!</definedName>
    <definedName name="upahdunilon18" localSheetId="13">#REF!</definedName>
    <definedName name="upahdunilon18">#REF!</definedName>
    <definedName name="upahdunilon2" localSheetId="9">#REF!</definedName>
    <definedName name="upahdunilon2" localSheetId="12">#REF!</definedName>
    <definedName name="upahdunilon2" localSheetId="13">#REF!</definedName>
    <definedName name="upahdunilon2">#REF!</definedName>
    <definedName name="upahdunilon2.5" localSheetId="9">#REF!</definedName>
    <definedName name="upahdunilon2.5" localSheetId="12">#REF!</definedName>
    <definedName name="upahdunilon2.5" localSheetId="13">#REF!</definedName>
    <definedName name="upahdunilon2.5">#REF!</definedName>
    <definedName name="upahdunilon20" localSheetId="9">#REF!</definedName>
    <definedName name="upahdunilon20" localSheetId="12">#REF!</definedName>
    <definedName name="upahdunilon20" localSheetId="13">#REF!</definedName>
    <definedName name="upahdunilon20">#REF!</definedName>
    <definedName name="upahdunilon24" localSheetId="9">#REF!</definedName>
    <definedName name="upahdunilon24" localSheetId="12">#REF!</definedName>
    <definedName name="upahdunilon24" localSheetId="13">#REF!</definedName>
    <definedName name="upahdunilon24">#REF!</definedName>
    <definedName name="upahdunilon3" localSheetId="9">#REF!</definedName>
    <definedName name="upahdunilon3" localSheetId="12">#REF!</definedName>
    <definedName name="upahdunilon3" localSheetId="13">#REF!</definedName>
    <definedName name="upahdunilon3">#REF!</definedName>
    <definedName name="upahdunilon4" localSheetId="9">#REF!</definedName>
    <definedName name="upahdunilon4" localSheetId="12">#REF!</definedName>
    <definedName name="upahdunilon4" localSheetId="13">#REF!</definedName>
    <definedName name="upahdunilon4">#REF!</definedName>
    <definedName name="upahdunilon5" localSheetId="9">#REF!</definedName>
    <definedName name="upahdunilon5" localSheetId="12">#REF!</definedName>
    <definedName name="upahdunilon5" localSheetId="13">#REF!</definedName>
    <definedName name="upahdunilon5">#REF!</definedName>
    <definedName name="upahdunilon6" localSheetId="9">#REF!</definedName>
    <definedName name="upahdunilon6" localSheetId="12">#REF!</definedName>
    <definedName name="upahdunilon6" localSheetId="13">#REF!</definedName>
    <definedName name="upahdunilon6">#REF!</definedName>
    <definedName name="upahdunilon8" localSheetId="9">#REF!</definedName>
    <definedName name="upahdunilon8" localSheetId="12">#REF!</definedName>
    <definedName name="upahdunilon8" localSheetId="13">#REF!</definedName>
    <definedName name="upahdunilon8">#REF!</definedName>
    <definedName name="upahdvinilon1.25" localSheetId="9">#REF!</definedName>
    <definedName name="upahdvinilon1.25" localSheetId="12">#REF!</definedName>
    <definedName name="upahdvinilon1.25" localSheetId="13">#REF!</definedName>
    <definedName name="upahdvinilon1.25">#REF!</definedName>
    <definedName name="upahdvinilon1.5" localSheetId="9">#REF!</definedName>
    <definedName name="upahdvinilon1.5" localSheetId="12">#REF!</definedName>
    <definedName name="upahdvinilon1.5" localSheetId="13">#REF!</definedName>
    <definedName name="upahdvinilon1.5">#REF!</definedName>
    <definedName name="upahdvinilon10" localSheetId="9">#REF!</definedName>
    <definedName name="upahdvinilon10" localSheetId="12">#REF!</definedName>
    <definedName name="upahdvinilon10" localSheetId="13">#REF!</definedName>
    <definedName name="upahdvinilon10">#REF!</definedName>
    <definedName name="upahdvinilon12" localSheetId="9">#REF!</definedName>
    <definedName name="upahdvinilon12" localSheetId="12">#REF!</definedName>
    <definedName name="upahdvinilon12" localSheetId="13">#REF!</definedName>
    <definedName name="upahdvinilon12">#REF!</definedName>
    <definedName name="upahdvinilon2" localSheetId="9">#REF!</definedName>
    <definedName name="upahdvinilon2" localSheetId="12">#REF!</definedName>
    <definedName name="upahdvinilon2" localSheetId="13">#REF!</definedName>
    <definedName name="upahdvinilon2">#REF!</definedName>
    <definedName name="upahdvinilon2.5" localSheetId="9">#REF!</definedName>
    <definedName name="upahdvinilon2.5" localSheetId="12">#REF!</definedName>
    <definedName name="upahdvinilon2.5" localSheetId="13">#REF!</definedName>
    <definedName name="upahdvinilon2.5">#REF!</definedName>
    <definedName name="upahdvinilon3" localSheetId="9">#REF!</definedName>
    <definedName name="upahdvinilon3" localSheetId="12">#REF!</definedName>
    <definedName name="upahdvinilon3" localSheetId="13">#REF!</definedName>
    <definedName name="upahdvinilon3">#REF!</definedName>
    <definedName name="upahdvinilon4" localSheetId="9">#REF!</definedName>
    <definedName name="upahdvinilon4" localSheetId="12">#REF!</definedName>
    <definedName name="upahdvinilon4" localSheetId="13">#REF!</definedName>
    <definedName name="upahdvinilon4">#REF!</definedName>
    <definedName name="upahdvinilon5" localSheetId="9">#REF!</definedName>
    <definedName name="upahdvinilon5" localSheetId="12">#REF!</definedName>
    <definedName name="upahdvinilon5" localSheetId="13">#REF!</definedName>
    <definedName name="upahdvinilon5">#REF!</definedName>
    <definedName name="upahdvinilon6" localSheetId="9">#REF!</definedName>
    <definedName name="upahdvinilon6" localSheetId="12">#REF!</definedName>
    <definedName name="upahdvinilon6" localSheetId="13">#REF!</definedName>
    <definedName name="upahdvinilon6">#REF!</definedName>
    <definedName name="upahdvinilon8" localSheetId="9">#REF!</definedName>
    <definedName name="upahdvinilon8" localSheetId="12">#REF!</definedName>
    <definedName name="upahdvinilon8" localSheetId="13">#REF!</definedName>
    <definedName name="upahdvinilon8">#REF!</definedName>
    <definedName name="upahdwavin1.25" localSheetId="9">#REF!</definedName>
    <definedName name="upahdwavin1.25" localSheetId="12">#REF!</definedName>
    <definedName name="upahdwavin1.25" localSheetId="13">#REF!</definedName>
    <definedName name="upahdwavin1.25">#REF!</definedName>
    <definedName name="upahdwavin1.5" localSheetId="9">#REF!</definedName>
    <definedName name="upahdwavin1.5" localSheetId="12">#REF!</definedName>
    <definedName name="upahdwavin1.5" localSheetId="13">#REF!</definedName>
    <definedName name="upahdwavin1.5">#REF!</definedName>
    <definedName name="upahdwavin10" localSheetId="9">#REF!</definedName>
    <definedName name="upahdwavin10" localSheetId="12">#REF!</definedName>
    <definedName name="upahdwavin10" localSheetId="13">#REF!</definedName>
    <definedName name="upahdwavin10">#REF!</definedName>
    <definedName name="upahdwavin12" localSheetId="9">#REF!</definedName>
    <definedName name="upahdwavin12" localSheetId="12">#REF!</definedName>
    <definedName name="upahdwavin12" localSheetId="13">#REF!</definedName>
    <definedName name="upahdwavin12">#REF!</definedName>
    <definedName name="upahdwavin2" localSheetId="9">#REF!</definedName>
    <definedName name="upahdwavin2" localSheetId="12">#REF!</definedName>
    <definedName name="upahdwavin2" localSheetId="13">#REF!</definedName>
    <definedName name="upahdwavin2">#REF!</definedName>
    <definedName name="upahdwavin2.5" localSheetId="9">#REF!</definedName>
    <definedName name="upahdwavin2.5" localSheetId="12">#REF!</definedName>
    <definedName name="upahdwavin2.5" localSheetId="13">#REF!</definedName>
    <definedName name="upahdwavin2.5">#REF!</definedName>
    <definedName name="upahdwavin3" localSheetId="9">#REF!</definedName>
    <definedName name="upahdwavin3" localSheetId="12">#REF!</definedName>
    <definedName name="upahdwavin3" localSheetId="13">#REF!</definedName>
    <definedName name="upahdwavin3">#REF!</definedName>
    <definedName name="upahdwavin4" localSheetId="9">#REF!</definedName>
    <definedName name="upahdwavin4" localSheetId="12">#REF!</definedName>
    <definedName name="upahdwavin4" localSheetId="13">#REF!</definedName>
    <definedName name="upahdwavin4">#REF!</definedName>
    <definedName name="upahdwavin5" localSheetId="9">#REF!</definedName>
    <definedName name="upahdwavin5" localSheetId="12">#REF!</definedName>
    <definedName name="upahdwavin5" localSheetId="13">#REF!</definedName>
    <definedName name="upahdwavin5">#REF!</definedName>
    <definedName name="upahdwavin6" localSheetId="9">#REF!</definedName>
    <definedName name="upahdwavin6" localSheetId="12">#REF!</definedName>
    <definedName name="upahdwavin6" localSheetId="13">#REF!</definedName>
    <definedName name="upahdwavin6">#REF!</definedName>
    <definedName name="upahdwavin8" localSheetId="9">#REF!</definedName>
    <definedName name="upahdwavin8" localSheetId="12">#REF!</definedName>
    <definedName name="upahdwavin8" localSheetId="13">#REF!</definedName>
    <definedName name="upahdwavin8">#REF!</definedName>
    <definedName name="upahfd" localSheetId="9">#REF!</definedName>
    <definedName name="upahfd" localSheetId="12">#REF!</definedName>
    <definedName name="upahfd" localSheetId="13">#REF!</definedName>
    <definedName name="upahfd">#REF!</definedName>
    <definedName name="upahfdTX1A" localSheetId="9">#REF!</definedName>
    <definedName name="upahfdTX1A" localSheetId="12">#REF!</definedName>
    <definedName name="upahfdTX1A" localSheetId="13">#REF!</definedName>
    <definedName name="upahfdTX1A">#REF!</definedName>
    <definedName name="upahfdTX1B" localSheetId="9">#REF!</definedName>
    <definedName name="upahfdTX1B" localSheetId="12">#REF!</definedName>
    <definedName name="upahfdTX1B" localSheetId="13">#REF!</definedName>
    <definedName name="upahfdTX1B">#REF!</definedName>
    <definedName name="upahftv1.5" localSheetId="9">#REF!</definedName>
    <definedName name="upahftv1.5" localSheetId="12">#REF!</definedName>
    <definedName name="upahftv1.5" localSheetId="13">#REF!</definedName>
    <definedName name="upahftv1.5">#REF!</definedName>
    <definedName name="upahftv10" localSheetId="9">#REF!</definedName>
    <definedName name="upahftv10" localSheetId="12">#REF!</definedName>
    <definedName name="upahftv10" localSheetId="13">#REF!</definedName>
    <definedName name="upahftv10">#REF!</definedName>
    <definedName name="upahftv2" localSheetId="9">#REF!</definedName>
    <definedName name="upahftv2" localSheetId="12">#REF!</definedName>
    <definedName name="upahftv2" localSheetId="13">#REF!</definedName>
    <definedName name="upahftv2">#REF!</definedName>
    <definedName name="upahftv2.5" localSheetId="9">#REF!</definedName>
    <definedName name="upahftv2.5" localSheetId="12">#REF!</definedName>
    <definedName name="upahftv2.5" localSheetId="13">#REF!</definedName>
    <definedName name="upahftv2.5">#REF!</definedName>
    <definedName name="upahftv3" localSheetId="9">#REF!</definedName>
    <definedName name="upahftv3" localSheetId="12">#REF!</definedName>
    <definedName name="upahftv3" localSheetId="13">#REF!</definedName>
    <definedName name="upahftv3">#REF!</definedName>
    <definedName name="upahftv4" localSheetId="9">#REF!</definedName>
    <definedName name="upahftv4" localSheetId="12">#REF!</definedName>
    <definedName name="upahftv4" localSheetId="13">#REF!</definedName>
    <definedName name="upahftv4">#REF!</definedName>
    <definedName name="upahftv5" localSheetId="9">#REF!</definedName>
    <definedName name="upahftv5" localSheetId="12">#REF!</definedName>
    <definedName name="upahftv5" localSheetId="13">#REF!</definedName>
    <definedName name="upahftv5">#REF!</definedName>
    <definedName name="upahftv6" localSheetId="9">#REF!</definedName>
    <definedName name="upahftv6" localSheetId="12">#REF!</definedName>
    <definedName name="upahftv6" localSheetId="13">#REF!</definedName>
    <definedName name="upahftv6">#REF!</definedName>
    <definedName name="upahftv8" localSheetId="9">#REF!</definedName>
    <definedName name="upahftv8" localSheetId="12">#REF!</definedName>
    <definedName name="upahftv8" localSheetId="13">#REF!</definedName>
    <definedName name="upahftv8">#REF!</definedName>
    <definedName name="upahfxj1.25" localSheetId="9">#REF!</definedName>
    <definedName name="upahfxj1.25" localSheetId="12">#REF!</definedName>
    <definedName name="upahfxj1.25" localSheetId="13">#REF!</definedName>
    <definedName name="upahfxj1.25">#REF!</definedName>
    <definedName name="upahfxj1.5" localSheetId="9">#REF!</definedName>
    <definedName name="upahfxj1.5" localSheetId="12">#REF!</definedName>
    <definedName name="upahfxj1.5" localSheetId="13">#REF!</definedName>
    <definedName name="upahfxj1.5">#REF!</definedName>
    <definedName name="upahfxj2" localSheetId="9">#REF!</definedName>
    <definedName name="upahfxj2" localSheetId="12">#REF!</definedName>
    <definedName name="upahfxj2" localSheetId="13">#REF!</definedName>
    <definedName name="upahfxj2">#REF!</definedName>
    <definedName name="upahfxj2.5" localSheetId="9">#REF!</definedName>
    <definedName name="upahfxj2.5" localSheetId="12">#REF!</definedName>
    <definedName name="upahfxj2.5" localSheetId="13">#REF!</definedName>
    <definedName name="upahfxj2.5">#REF!</definedName>
    <definedName name="upahfxj3" localSheetId="9">#REF!</definedName>
    <definedName name="upahfxj3" localSheetId="12">#REF!</definedName>
    <definedName name="upahfxj3" localSheetId="13">#REF!</definedName>
    <definedName name="upahfxj3">#REF!</definedName>
    <definedName name="upahfxj4" localSheetId="9">#REF!</definedName>
    <definedName name="upahfxj4" localSheetId="12">#REF!</definedName>
    <definedName name="upahfxj4" localSheetId="13">#REF!</definedName>
    <definedName name="upahfxj4">#REF!</definedName>
    <definedName name="upahfxj5" localSheetId="9">#REF!</definedName>
    <definedName name="upahfxj5" localSheetId="12">#REF!</definedName>
    <definedName name="upahfxj5" localSheetId="13">#REF!</definedName>
    <definedName name="upahfxj5">#REF!</definedName>
    <definedName name="upahfxj6" localSheetId="9">#REF!</definedName>
    <definedName name="upahfxj6" localSheetId="12">#REF!</definedName>
    <definedName name="upahfxj6" localSheetId="13">#REF!</definedName>
    <definedName name="upahfxj6">#REF!</definedName>
    <definedName name="upahfxj8" localSheetId="9">#REF!</definedName>
    <definedName name="upahfxj8" localSheetId="12">#REF!</definedName>
    <definedName name="upahfxj8" localSheetId="13">#REF!</definedName>
    <definedName name="upahfxj8">#REF!</definedName>
    <definedName name="upahfxshwrTx436S" localSheetId="9">#REF!</definedName>
    <definedName name="upahfxshwrTx436S" localSheetId="12">#REF!</definedName>
    <definedName name="upahfxshwrTx436S" localSheetId="13">#REF!</definedName>
    <definedName name="upahfxshwrTx436S">#REF!</definedName>
    <definedName name="upahgipbakrie0.5" localSheetId="9">#REF!</definedName>
    <definedName name="upahgipbakrie0.5" localSheetId="12">#REF!</definedName>
    <definedName name="upahgipbakrie0.5" localSheetId="13">#REF!</definedName>
    <definedName name="upahgipbakrie0.5">#REF!</definedName>
    <definedName name="upahgipbakrie0.75" localSheetId="9">#REF!</definedName>
    <definedName name="upahgipbakrie0.75" localSheetId="12">#REF!</definedName>
    <definedName name="upahgipbakrie0.75" localSheetId="13">#REF!</definedName>
    <definedName name="upahgipbakrie0.75">#REF!</definedName>
    <definedName name="upahgipbakrie1" localSheetId="9">#REF!</definedName>
    <definedName name="upahgipbakrie1" localSheetId="12">#REF!</definedName>
    <definedName name="upahgipbakrie1" localSheetId="13">#REF!</definedName>
    <definedName name="upahgipbakrie1">#REF!</definedName>
    <definedName name="upahgipbakrie1.25" localSheetId="9">#REF!</definedName>
    <definedName name="upahgipbakrie1.25" localSheetId="12">#REF!</definedName>
    <definedName name="upahgipbakrie1.25" localSheetId="13">#REF!</definedName>
    <definedName name="upahgipbakrie1.25">#REF!</definedName>
    <definedName name="upahgipbakrie1.5" localSheetId="9">#REF!</definedName>
    <definedName name="upahgipbakrie1.5" localSheetId="12">#REF!</definedName>
    <definedName name="upahgipbakrie1.5" localSheetId="13">#REF!</definedName>
    <definedName name="upahgipbakrie1.5">#REF!</definedName>
    <definedName name="upahgipbakrie10" localSheetId="9">#REF!</definedName>
    <definedName name="upahgipbakrie10" localSheetId="12">#REF!</definedName>
    <definedName name="upahgipbakrie10" localSheetId="13">#REF!</definedName>
    <definedName name="upahgipbakrie10">#REF!</definedName>
    <definedName name="upahgipbakrie12" localSheetId="9">#REF!</definedName>
    <definedName name="upahgipbakrie12" localSheetId="12">#REF!</definedName>
    <definedName name="upahgipbakrie12" localSheetId="13">#REF!</definedName>
    <definedName name="upahgipbakrie12">#REF!</definedName>
    <definedName name="upahgipbakrie2" localSheetId="9">#REF!</definedName>
    <definedName name="upahgipbakrie2" localSheetId="12">#REF!</definedName>
    <definedName name="upahgipbakrie2" localSheetId="13">#REF!</definedName>
    <definedName name="upahgipbakrie2">#REF!</definedName>
    <definedName name="upahgipbakrie2.5" localSheetId="9">#REF!</definedName>
    <definedName name="upahgipbakrie2.5" localSheetId="12">#REF!</definedName>
    <definedName name="upahgipbakrie2.5" localSheetId="13">#REF!</definedName>
    <definedName name="upahgipbakrie2.5">#REF!</definedName>
    <definedName name="upahgipbakrie3" localSheetId="9">#REF!</definedName>
    <definedName name="upahgipbakrie3" localSheetId="12">#REF!</definedName>
    <definedName name="upahgipbakrie3" localSheetId="13">#REF!</definedName>
    <definedName name="upahgipbakrie3">#REF!</definedName>
    <definedName name="upahgipbakrie4" localSheetId="9">#REF!</definedName>
    <definedName name="upahgipbakrie4" localSheetId="12">#REF!</definedName>
    <definedName name="upahgipbakrie4" localSheetId="13">#REF!</definedName>
    <definedName name="upahgipbakrie4">#REF!</definedName>
    <definedName name="upahgipbakrie5" localSheetId="9">#REF!</definedName>
    <definedName name="upahgipbakrie5" localSheetId="12">#REF!</definedName>
    <definedName name="upahgipbakrie5" localSheetId="13">#REF!</definedName>
    <definedName name="upahgipbakrie5">#REF!</definedName>
    <definedName name="upahgipbakrie6" localSheetId="9">#REF!</definedName>
    <definedName name="upahgipbakrie6" localSheetId="12">#REF!</definedName>
    <definedName name="upahgipbakrie6" localSheetId="13">#REF!</definedName>
    <definedName name="upahgipbakrie6">#REF!</definedName>
    <definedName name="upahgipbakrie8" localSheetId="9">#REF!</definedName>
    <definedName name="upahgipbakrie8" localSheetId="12">#REF!</definedName>
    <definedName name="upahgipbakrie8" localSheetId="13">#REF!</definedName>
    <definedName name="upahgipbakrie8">#REF!</definedName>
    <definedName name="upahgipbs40spindo0.5" localSheetId="9">#REF!</definedName>
    <definedName name="upahgipbs40spindo0.5" localSheetId="12">#REF!</definedName>
    <definedName name="upahgipbs40spindo0.5" localSheetId="13">#REF!</definedName>
    <definedName name="upahgipbs40spindo0.5">#REF!</definedName>
    <definedName name="upahgipbs40spindo0.75" localSheetId="9">#REF!</definedName>
    <definedName name="upahgipbs40spindo0.75" localSheetId="12">#REF!</definedName>
    <definedName name="upahgipbs40spindo0.75" localSheetId="13">#REF!</definedName>
    <definedName name="upahgipbs40spindo0.75">#REF!</definedName>
    <definedName name="upahgipbs40spindo1" localSheetId="9">#REF!</definedName>
    <definedName name="upahgipbs40spindo1" localSheetId="12">#REF!</definedName>
    <definedName name="upahgipbs40spindo1" localSheetId="13">#REF!</definedName>
    <definedName name="upahgipbs40spindo1">#REF!</definedName>
    <definedName name="upahgipbs40spindo1.25" localSheetId="9">#REF!</definedName>
    <definedName name="upahgipbs40spindo1.25" localSheetId="12">#REF!</definedName>
    <definedName name="upahgipbs40spindo1.25" localSheetId="13">#REF!</definedName>
    <definedName name="upahgipbs40spindo1.25">#REF!</definedName>
    <definedName name="upahgipbs40spindo1.5" localSheetId="9">#REF!</definedName>
    <definedName name="upahgipbs40spindo1.5" localSheetId="12">#REF!</definedName>
    <definedName name="upahgipbs40spindo1.5" localSheetId="13">#REF!</definedName>
    <definedName name="upahgipbs40spindo1.5">#REF!</definedName>
    <definedName name="upahgipbs40spindo2" localSheetId="9">#REF!</definedName>
    <definedName name="upahgipbs40spindo2" localSheetId="12">#REF!</definedName>
    <definedName name="upahgipbs40spindo2" localSheetId="13">#REF!</definedName>
    <definedName name="upahgipbs40spindo2">#REF!</definedName>
    <definedName name="upahgipbs40spindo2.5" localSheetId="9">#REF!</definedName>
    <definedName name="upahgipbs40spindo2.5" localSheetId="12">#REF!</definedName>
    <definedName name="upahgipbs40spindo2.5" localSheetId="13">#REF!</definedName>
    <definedName name="upahgipbs40spindo2.5">#REF!</definedName>
    <definedName name="upahgipbs40spindo3" localSheetId="9">#REF!</definedName>
    <definedName name="upahgipbs40spindo3" localSheetId="12">#REF!</definedName>
    <definedName name="upahgipbs40spindo3" localSheetId="13">#REF!</definedName>
    <definedName name="upahgipbs40spindo3">#REF!</definedName>
    <definedName name="upahgipbs40spindo4" localSheetId="9">#REF!</definedName>
    <definedName name="upahgipbs40spindo4" localSheetId="12">#REF!</definedName>
    <definedName name="upahgipbs40spindo4" localSheetId="13">#REF!</definedName>
    <definedName name="upahgipbs40spindo4">#REF!</definedName>
    <definedName name="upahgipbs40spindo5" localSheetId="9">#REF!</definedName>
    <definedName name="upahgipbs40spindo5" localSheetId="12">#REF!</definedName>
    <definedName name="upahgipbs40spindo5" localSheetId="13">#REF!</definedName>
    <definedName name="upahgipbs40spindo5">#REF!</definedName>
    <definedName name="upahgipbs40spindo6" localSheetId="9">#REF!</definedName>
    <definedName name="upahgipbs40spindo6" localSheetId="12">#REF!</definedName>
    <definedName name="upahgipbs40spindo6" localSheetId="13">#REF!</definedName>
    <definedName name="upahgipbs40spindo6">#REF!</definedName>
    <definedName name="upahgipbs40spindo8" localSheetId="9">#REF!</definedName>
    <definedName name="upahgipbs40spindo8" localSheetId="12">#REF!</definedName>
    <definedName name="upahgipbs40spindo8" localSheetId="13">#REF!</definedName>
    <definedName name="upahgipbs40spindo8">#REF!</definedName>
    <definedName name="upahgipbsppi0.5" localSheetId="9">#REF!</definedName>
    <definedName name="upahgipbsppi0.5" localSheetId="12">#REF!</definedName>
    <definedName name="upahgipbsppi0.5" localSheetId="13">#REF!</definedName>
    <definedName name="upahgipbsppi0.5">#REF!</definedName>
    <definedName name="upahgipbsppi0.75" localSheetId="9">#REF!</definedName>
    <definedName name="upahgipbsppi0.75" localSheetId="12">#REF!</definedName>
    <definedName name="upahgipbsppi0.75" localSheetId="13">#REF!</definedName>
    <definedName name="upahgipbsppi0.75">#REF!</definedName>
    <definedName name="upahgipbsppi1" localSheetId="9">#REF!</definedName>
    <definedName name="upahgipbsppi1" localSheetId="12">#REF!</definedName>
    <definedName name="upahgipbsppi1" localSheetId="13">#REF!</definedName>
    <definedName name="upahgipbsppi1">#REF!</definedName>
    <definedName name="upahgipbsppi1.25" localSheetId="9">#REF!</definedName>
    <definedName name="upahgipbsppi1.25" localSheetId="12">#REF!</definedName>
    <definedName name="upahgipbsppi1.25" localSheetId="13">#REF!</definedName>
    <definedName name="upahgipbsppi1.25">#REF!</definedName>
    <definedName name="upahgipbsppi1.5" localSheetId="9">#REF!</definedName>
    <definedName name="upahgipbsppi1.5" localSheetId="12">#REF!</definedName>
    <definedName name="upahgipbsppi1.5" localSheetId="13">#REF!</definedName>
    <definedName name="upahgipbsppi1.5">#REF!</definedName>
    <definedName name="upahgipbsppi2" localSheetId="9">#REF!</definedName>
    <definedName name="upahgipbsppi2" localSheetId="12">#REF!</definedName>
    <definedName name="upahgipbsppi2" localSheetId="13">#REF!</definedName>
    <definedName name="upahgipbsppi2">#REF!</definedName>
    <definedName name="upahgipbsppi2.5" localSheetId="9">#REF!</definedName>
    <definedName name="upahgipbsppi2.5" localSheetId="12">#REF!</definedName>
    <definedName name="upahgipbsppi2.5" localSheetId="13">#REF!</definedName>
    <definedName name="upahgipbsppi2.5">#REF!</definedName>
    <definedName name="upahgipbsppi3" localSheetId="9">#REF!</definedName>
    <definedName name="upahgipbsppi3" localSheetId="12">#REF!</definedName>
    <definedName name="upahgipbsppi3" localSheetId="13">#REF!</definedName>
    <definedName name="upahgipbsppi3">#REF!</definedName>
    <definedName name="upahgipbsppi4" localSheetId="9">#REF!</definedName>
    <definedName name="upahgipbsppi4" localSheetId="12">#REF!</definedName>
    <definedName name="upahgipbsppi4" localSheetId="13">#REF!</definedName>
    <definedName name="upahgipbsppi4">#REF!</definedName>
    <definedName name="upahgipbsppi5" localSheetId="9">#REF!</definedName>
    <definedName name="upahgipbsppi5" localSheetId="12">#REF!</definedName>
    <definedName name="upahgipbsppi5" localSheetId="13">#REF!</definedName>
    <definedName name="upahgipbsppi5">#REF!</definedName>
    <definedName name="upahgipbsppi6" localSheetId="9">#REF!</definedName>
    <definedName name="upahgipbsppi6" localSheetId="12">#REF!</definedName>
    <definedName name="upahgipbsppi6" localSheetId="13">#REF!</definedName>
    <definedName name="upahgipbsppi6">#REF!</definedName>
    <definedName name="upahgipbsppi8" localSheetId="9">#REF!</definedName>
    <definedName name="upahgipbsppi8" localSheetId="12">#REF!</definedName>
    <definedName name="upahgipbsppi8" localSheetId="13">#REF!</definedName>
    <definedName name="upahgipbsppi8">#REF!</definedName>
    <definedName name="upahgipmedppi0.5" localSheetId="9">#REF!</definedName>
    <definedName name="upahgipmedppi0.5" localSheetId="12">#REF!</definedName>
    <definedName name="upahgipmedppi0.5" localSheetId="13">#REF!</definedName>
    <definedName name="upahgipmedppi0.5">#REF!</definedName>
    <definedName name="upahgipmedppi0.75" localSheetId="9">#REF!</definedName>
    <definedName name="upahgipmedppi0.75" localSheetId="12">#REF!</definedName>
    <definedName name="upahgipmedppi0.75" localSheetId="13">#REF!</definedName>
    <definedName name="upahgipmedppi0.75">#REF!</definedName>
    <definedName name="upahgipmedppi1" localSheetId="9">#REF!</definedName>
    <definedName name="upahgipmedppi1" localSheetId="12">#REF!</definedName>
    <definedName name="upahgipmedppi1" localSheetId="13">#REF!</definedName>
    <definedName name="upahgipmedppi1">#REF!</definedName>
    <definedName name="upahgipmedppi1.25" localSheetId="9">#REF!</definedName>
    <definedName name="upahgipmedppi1.25" localSheetId="12">#REF!</definedName>
    <definedName name="upahgipmedppi1.25" localSheetId="13">#REF!</definedName>
    <definedName name="upahgipmedppi1.25">#REF!</definedName>
    <definedName name="upahgipmedppi1.5" localSheetId="9">#REF!</definedName>
    <definedName name="upahgipmedppi1.5" localSheetId="12">#REF!</definedName>
    <definedName name="upahgipmedppi1.5" localSheetId="13">#REF!</definedName>
    <definedName name="upahgipmedppi1.5">#REF!</definedName>
    <definedName name="upahgipmedppi2" localSheetId="9">#REF!</definedName>
    <definedName name="upahgipmedppi2" localSheetId="12">#REF!</definedName>
    <definedName name="upahgipmedppi2" localSheetId="13">#REF!</definedName>
    <definedName name="upahgipmedppi2">#REF!</definedName>
    <definedName name="upahgipmedppi2.5" localSheetId="9">#REF!</definedName>
    <definedName name="upahgipmedppi2.5" localSheetId="12">#REF!</definedName>
    <definedName name="upahgipmedppi2.5" localSheetId="13">#REF!</definedName>
    <definedName name="upahgipmedppi2.5">#REF!</definedName>
    <definedName name="upahgipmedppi3" localSheetId="9">#REF!</definedName>
    <definedName name="upahgipmedppi3" localSheetId="12">#REF!</definedName>
    <definedName name="upahgipmedppi3" localSheetId="13">#REF!</definedName>
    <definedName name="upahgipmedppi3">#REF!</definedName>
    <definedName name="upahgipmedppi4" localSheetId="9">#REF!</definedName>
    <definedName name="upahgipmedppi4" localSheetId="12">#REF!</definedName>
    <definedName name="upahgipmedppi4" localSheetId="13">#REF!</definedName>
    <definedName name="upahgipmedppi4">#REF!</definedName>
    <definedName name="upahgipmedppi5" localSheetId="9">#REF!</definedName>
    <definedName name="upahgipmedppi5" localSheetId="12">#REF!</definedName>
    <definedName name="upahgipmedppi5" localSheetId="13">#REF!</definedName>
    <definedName name="upahgipmedppi5">#REF!</definedName>
    <definedName name="upahgipmedppi6" localSheetId="9">#REF!</definedName>
    <definedName name="upahgipmedppi6" localSheetId="12">#REF!</definedName>
    <definedName name="upahgipmedppi6" localSheetId="13">#REF!</definedName>
    <definedName name="upahgipmedppi6">#REF!</definedName>
    <definedName name="upahgipmedppi8" localSheetId="9">#REF!</definedName>
    <definedName name="upahgipmedppi8" localSheetId="12">#REF!</definedName>
    <definedName name="upahgipmedppi8" localSheetId="13">#REF!</definedName>
    <definedName name="upahgipmedppi8">#REF!</definedName>
    <definedName name="upahgipmedspindo0.5" localSheetId="9">#REF!</definedName>
    <definedName name="upahgipmedspindo0.5" localSheetId="12">#REF!</definedName>
    <definedName name="upahgipmedspindo0.5" localSheetId="13">#REF!</definedName>
    <definedName name="upahgipmedspindo0.5">#REF!</definedName>
    <definedName name="upahgipmedspindo0.75" localSheetId="9">#REF!</definedName>
    <definedName name="upahgipmedspindo0.75" localSheetId="12">#REF!</definedName>
    <definedName name="upahgipmedspindo0.75" localSheetId="13">#REF!</definedName>
    <definedName name="upahgipmedspindo0.75">#REF!</definedName>
    <definedName name="upahgipmedspindo1" localSheetId="9">#REF!</definedName>
    <definedName name="upahgipmedspindo1" localSheetId="12">#REF!</definedName>
    <definedName name="upahgipmedspindo1" localSheetId="13">#REF!</definedName>
    <definedName name="upahgipmedspindo1">#REF!</definedName>
    <definedName name="upahgipmedspindo1.25" localSheetId="9">#REF!</definedName>
    <definedName name="upahgipmedspindo1.25" localSheetId="12">#REF!</definedName>
    <definedName name="upahgipmedspindo1.25" localSheetId="13">#REF!</definedName>
    <definedName name="upahgipmedspindo1.25">#REF!</definedName>
    <definedName name="upahgipmedspindo1.5" localSheetId="9">#REF!</definedName>
    <definedName name="upahgipmedspindo1.5" localSheetId="12">#REF!</definedName>
    <definedName name="upahgipmedspindo1.5" localSheetId="13">#REF!</definedName>
    <definedName name="upahgipmedspindo1.5">#REF!</definedName>
    <definedName name="upahgipmedspindo2" localSheetId="9">#REF!</definedName>
    <definedName name="upahgipmedspindo2" localSheetId="12">#REF!</definedName>
    <definedName name="upahgipmedspindo2" localSheetId="13">#REF!</definedName>
    <definedName name="upahgipmedspindo2">#REF!</definedName>
    <definedName name="upahgipmedspindo2.5" localSheetId="9">#REF!</definedName>
    <definedName name="upahgipmedspindo2.5" localSheetId="12">#REF!</definedName>
    <definedName name="upahgipmedspindo2.5" localSheetId="13">#REF!</definedName>
    <definedName name="upahgipmedspindo2.5">#REF!</definedName>
    <definedName name="upahgipmedspindo3" localSheetId="9">#REF!</definedName>
    <definedName name="upahgipmedspindo3" localSheetId="12">#REF!</definedName>
    <definedName name="upahgipmedspindo3" localSheetId="13">#REF!</definedName>
    <definedName name="upahgipmedspindo3">#REF!</definedName>
    <definedName name="upahgipmedspindo4" localSheetId="9">#REF!</definedName>
    <definedName name="upahgipmedspindo4" localSheetId="12">#REF!</definedName>
    <definedName name="upahgipmedspindo4" localSheetId="13">#REF!</definedName>
    <definedName name="upahgipmedspindo4">#REF!</definedName>
    <definedName name="upahgipmedspindo5" localSheetId="9">#REF!</definedName>
    <definedName name="upahgipmedspindo5" localSheetId="12">#REF!</definedName>
    <definedName name="upahgipmedspindo5" localSheetId="13">#REF!</definedName>
    <definedName name="upahgipmedspindo5">#REF!</definedName>
    <definedName name="upahgipmedspindo6" localSheetId="9">#REF!</definedName>
    <definedName name="upahgipmedspindo6" localSheetId="12">#REF!</definedName>
    <definedName name="upahgipmedspindo6" localSheetId="13">#REF!</definedName>
    <definedName name="upahgipmedspindo6">#REF!</definedName>
    <definedName name="upahgipmedspindo8" localSheetId="9">#REF!</definedName>
    <definedName name="upahgipmedspindo8" localSheetId="12">#REF!</definedName>
    <definedName name="upahgipmedspindo8" localSheetId="13">#REF!</definedName>
    <definedName name="upahgipmedspindo8">#REF!</definedName>
    <definedName name="upahgv0.5" localSheetId="9">#REF!</definedName>
    <definedName name="upahgv0.5" localSheetId="12">#REF!</definedName>
    <definedName name="upahgv0.5" localSheetId="13">#REF!</definedName>
    <definedName name="upahgv0.5">#REF!</definedName>
    <definedName name="upahgv0.75" localSheetId="9">#REF!</definedName>
    <definedName name="upahgv0.75" localSheetId="12">#REF!</definedName>
    <definedName name="upahgv0.75" localSheetId="13">#REF!</definedName>
    <definedName name="upahgv0.75">#REF!</definedName>
    <definedName name="upahgv1" localSheetId="9">#REF!</definedName>
    <definedName name="upahgv1" localSheetId="12">#REF!</definedName>
    <definedName name="upahgv1" localSheetId="13">#REF!</definedName>
    <definedName name="upahgv1">#REF!</definedName>
    <definedName name="upahgv1.25" localSheetId="9">#REF!</definedName>
    <definedName name="upahgv1.25" localSheetId="12">#REF!</definedName>
    <definedName name="upahgv1.25" localSheetId="13">#REF!</definedName>
    <definedName name="upahgv1.25">#REF!</definedName>
    <definedName name="upahgv1.5" localSheetId="9">#REF!</definedName>
    <definedName name="upahgv1.5" localSheetId="12">#REF!</definedName>
    <definedName name="upahgv1.5" localSheetId="13">#REF!</definedName>
    <definedName name="upahgv1.5">#REF!</definedName>
    <definedName name="upahgv10" localSheetId="9">#REF!</definedName>
    <definedName name="upahgv10" localSheetId="12">#REF!</definedName>
    <definedName name="upahgv10" localSheetId="13">#REF!</definedName>
    <definedName name="upahgv10">#REF!</definedName>
    <definedName name="upahgv10kitz0.5" localSheetId="9">#REF!</definedName>
    <definedName name="upahgv10kitz0.5" localSheetId="12">#REF!</definedName>
    <definedName name="upahgv10kitz0.5" localSheetId="13">#REF!</definedName>
    <definedName name="upahgv10kitz0.5">#REF!</definedName>
    <definedName name="upahgv10kitz0.75" localSheetId="9">#REF!</definedName>
    <definedName name="upahgv10kitz0.75" localSheetId="12">#REF!</definedName>
    <definedName name="upahgv10kitz0.75" localSheetId="13">#REF!</definedName>
    <definedName name="upahgv10kitz0.75">#REF!</definedName>
    <definedName name="upahgv10kitz1" localSheetId="9">#REF!</definedName>
    <definedName name="upahgv10kitz1" localSheetId="12">#REF!</definedName>
    <definedName name="upahgv10kitz1" localSheetId="13">#REF!</definedName>
    <definedName name="upahgv10kitz1">#REF!</definedName>
    <definedName name="upahgv10kitz1.25" localSheetId="9">#REF!</definedName>
    <definedName name="upahgv10kitz1.25" localSheetId="12">#REF!</definedName>
    <definedName name="upahgv10kitz1.25" localSheetId="13">#REF!</definedName>
    <definedName name="upahgv10kitz1.25">#REF!</definedName>
    <definedName name="upahgv10kitz1.5" localSheetId="9">#REF!</definedName>
    <definedName name="upahgv10kitz1.5" localSheetId="12">#REF!</definedName>
    <definedName name="upahgv10kitz1.5" localSheetId="13">#REF!</definedName>
    <definedName name="upahgv10kitz1.5">#REF!</definedName>
    <definedName name="upahgv10kitz10" localSheetId="9">#REF!</definedName>
    <definedName name="upahgv10kitz10" localSheetId="12">#REF!</definedName>
    <definedName name="upahgv10kitz10" localSheetId="13">#REF!</definedName>
    <definedName name="upahgv10kitz10">#REF!</definedName>
    <definedName name="upahgv10kitz12" localSheetId="9">#REF!</definedName>
    <definedName name="upahgv10kitz12" localSheetId="12">#REF!</definedName>
    <definedName name="upahgv10kitz12" localSheetId="13">#REF!</definedName>
    <definedName name="upahgv10kitz12">#REF!</definedName>
    <definedName name="upahgv10kitz2" localSheetId="9">#REF!</definedName>
    <definedName name="upahgv10kitz2" localSheetId="12">#REF!</definedName>
    <definedName name="upahgv10kitz2" localSheetId="13">#REF!</definedName>
    <definedName name="upahgv10kitz2">#REF!</definedName>
    <definedName name="upahgv10kitz2.5" localSheetId="9">#REF!</definedName>
    <definedName name="upahgv10kitz2.5" localSheetId="12">#REF!</definedName>
    <definedName name="upahgv10kitz2.5" localSheetId="13">#REF!</definedName>
    <definedName name="upahgv10kitz2.5">#REF!</definedName>
    <definedName name="upahgv10kitz3" localSheetId="9">#REF!</definedName>
    <definedName name="upahgv10kitz3" localSheetId="12">#REF!</definedName>
    <definedName name="upahgv10kitz3" localSheetId="13">#REF!</definedName>
    <definedName name="upahgv10kitz3">#REF!</definedName>
    <definedName name="upahgv10kitz4" localSheetId="9">#REF!</definedName>
    <definedName name="upahgv10kitz4" localSheetId="12">#REF!</definedName>
    <definedName name="upahgv10kitz4" localSheetId="13">#REF!</definedName>
    <definedName name="upahgv10kitz4">#REF!</definedName>
    <definedName name="upahgv10kitz5" localSheetId="9">#REF!</definedName>
    <definedName name="upahgv10kitz5" localSheetId="12">#REF!</definedName>
    <definedName name="upahgv10kitz5" localSheetId="13">#REF!</definedName>
    <definedName name="upahgv10kitz5">#REF!</definedName>
    <definedName name="upahgv10kitz6" localSheetId="9">#REF!</definedName>
    <definedName name="upahgv10kitz6" localSheetId="12">#REF!</definedName>
    <definedName name="upahgv10kitz6" localSheetId="13">#REF!</definedName>
    <definedName name="upahgv10kitz6">#REF!</definedName>
    <definedName name="upahgv10kitz8" localSheetId="9">#REF!</definedName>
    <definedName name="upahgv10kitz8" localSheetId="12">#REF!</definedName>
    <definedName name="upahgv10kitz8" localSheetId="13">#REF!</definedName>
    <definedName name="upahgv10kitz8">#REF!</definedName>
    <definedName name="upahgv10ktoyo0.5">#REF!</definedName>
    <definedName name="upahgv10ktoyo0.75">#REF!</definedName>
    <definedName name="upahgv10ktoyo1">#REF!</definedName>
    <definedName name="upahgv10ktoyo1.25">#REF!</definedName>
    <definedName name="upahgv10ktoyo1.5">#REF!</definedName>
    <definedName name="upahgv10ktoyo10">#REF!</definedName>
    <definedName name="upahgv10ktoyo12">#REF!</definedName>
    <definedName name="upahgv10ktoyo2">#REF!</definedName>
    <definedName name="upahgv10ktoyo2.5">#REF!</definedName>
    <definedName name="upahgv10ktoyo3">#REF!</definedName>
    <definedName name="upahgv10ktoyo4">#REF!</definedName>
    <definedName name="upahgv10ktoyo5">#REF!</definedName>
    <definedName name="upahgv10ktoyo6">#REF!</definedName>
    <definedName name="upahgv10ktoyo8">#REF!</definedName>
    <definedName name="upahgv10toyo0.5" localSheetId="9">#REF!</definedName>
    <definedName name="upahgv10toyo0.5" localSheetId="12">#REF!</definedName>
    <definedName name="upahgv10toyo0.5" localSheetId="13">#REF!</definedName>
    <definedName name="upahgv10toyo0.5">#REF!</definedName>
    <definedName name="upahgv10toyo0.75" localSheetId="9">#REF!</definedName>
    <definedName name="upahgv10toyo0.75" localSheetId="12">#REF!</definedName>
    <definedName name="upahgv10toyo0.75" localSheetId="13">#REF!</definedName>
    <definedName name="upahgv10toyo0.75">#REF!</definedName>
    <definedName name="upahgv10toyo1" localSheetId="9">#REF!</definedName>
    <definedName name="upahgv10toyo1" localSheetId="12">#REF!</definedName>
    <definedName name="upahgv10toyo1" localSheetId="13">#REF!</definedName>
    <definedName name="upahgv10toyo1">#REF!</definedName>
    <definedName name="upahgv10toyo1.25" localSheetId="9">#REF!</definedName>
    <definedName name="upahgv10toyo1.25" localSheetId="12">#REF!</definedName>
    <definedName name="upahgv10toyo1.25" localSheetId="13">#REF!</definedName>
    <definedName name="upahgv10toyo1.25">#REF!</definedName>
    <definedName name="upahgv10toyo1.5" localSheetId="9">#REF!</definedName>
    <definedName name="upahgv10toyo1.5" localSheetId="12">#REF!</definedName>
    <definedName name="upahgv10toyo1.5" localSheetId="13">#REF!</definedName>
    <definedName name="upahgv10toyo1.5">#REF!</definedName>
    <definedName name="upahgv10toyo10" localSheetId="9">#REF!</definedName>
    <definedName name="upahgv10toyo10" localSheetId="12">#REF!</definedName>
    <definedName name="upahgv10toyo10" localSheetId="13">#REF!</definedName>
    <definedName name="upahgv10toyo10">#REF!</definedName>
    <definedName name="upahgv10toyo12" localSheetId="9">#REF!</definedName>
    <definedName name="upahgv10toyo12" localSheetId="12">#REF!</definedName>
    <definedName name="upahgv10toyo12" localSheetId="13">#REF!</definedName>
    <definedName name="upahgv10toyo12">#REF!</definedName>
    <definedName name="upahgv10toyo2" localSheetId="9">#REF!</definedName>
    <definedName name="upahgv10toyo2" localSheetId="12">#REF!</definedName>
    <definedName name="upahgv10toyo2" localSheetId="13">#REF!</definedName>
    <definedName name="upahgv10toyo2">#REF!</definedName>
    <definedName name="upahgv10toyo2.5" localSheetId="9">#REF!</definedName>
    <definedName name="upahgv10toyo2.5" localSheetId="12">#REF!</definedName>
    <definedName name="upahgv10toyo2.5" localSheetId="13">#REF!</definedName>
    <definedName name="upahgv10toyo2.5">#REF!</definedName>
    <definedName name="upahgv10toyo3" localSheetId="9">#REF!</definedName>
    <definedName name="upahgv10toyo3" localSheetId="12">#REF!</definedName>
    <definedName name="upahgv10toyo3" localSheetId="13">#REF!</definedName>
    <definedName name="upahgv10toyo3">#REF!</definedName>
    <definedName name="upahgv10toyo4" localSheetId="9">#REF!</definedName>
    <definedName name="upahgv10toyo4" localSheetId="12">#REF!</definedName>
    <definedName name="upahgv10toyo4" localSheetId="13">#REF!</definedName>
    <definedName name="upahgv10toyo4">#REF!</definedName>
    <definedName name="upahgv10toyo5" localSheetId="9">#REF!</definedName>
    <definedName name="upahgv10toyo5" localSheetId="12">#REF!</definedName>
    <definedName name="upahgv10toyo5" localSheetId="13">#REF!</definedName>
    <definedName name="upahgv10toyo5">#REF!</definedName>
    <definedName name="upahgv10toyo6" localSheetId="9">#REF!</definedName>
    <definedName name="upahgv10toyo6" localSheetId="12">#REF!</definedName>
    <definedName name="upahgv10toyo6" localSheetId="13">#REF!</definedName>
    <definedName name="upahgv10toyo6">#REF!</definedName>
    <definedName name="upahgv10toyo8" localSheetId="9">#REF!</definedName>
    <definedName name="upahgv10toyo8" localSheetId="12">#REF!</definedName>
    <definedName name="upahgv10toyo8" localSheetId="13">#REF!</definedName>
    <definedName name="upahgv10toyo8">#REF!</definedName>
    <definedName name="upahgv12" localSheetId="9">#REF!</definedName>
    <definedName name="upahgv12" localSheetId="12">#REF!</definedName>
    <definedName name="upahgv12" localSheetId="13">#REF!</definedName>
    <definedName name="upahgv12">#REF!</definedName>
    <definedName name="upahgv16k1.5">#REF!</definedName>
    <definedName name="upahgv16k10">#REF!</definedName>
    <definedName name="upahgv16k12">#REF!</definedName>
    <definedName name="upahgv16k2">#REF!</definedName>
    <definedName name="upahgv16k2.5">#REF!</definedName>
    <definedName name="upahgv16k3">#REF!</definedName>
    <definedName name="upahgv16k4">#REF!</definedName>
    <definedName name="upahgv16k5">#REF!</definedName>
    <definedName name="upahgv16k6">#REF!</definedName>
    <definedName name="upahgv16k8">#REF!</definedName>
    <definedName name="upahgv16kitz1.5" localSheetId="9">#REF!</definedName>
    <definedName name="upahgv16kitz1.5" localSheetId="12">#REF!</definedName>
    <definedName name="upahgv16kitz1.5" localSheetId="13">#REF!</definedName>
    <definedName name="upahgv16kitz1.5">#REF!</definedName>
    <definedName name="upahgv16kitz10" localSheetId="9">#REF!</definedName>
    <definedName name="upahgv16kitz10" localSheetId="12">#REF!</definedName>
    <definedName name="upahgv16kitz10" localSheetId="13">#REF!</definedName>
    <definedName name="upahgv16kitz10">#REF!</definedName>
    <definedName name="upahgv16kitz12" localSheetId="9">#REF!</definedName>
    <definedName name="upahgv16kitz12" localSheetId="12">#REF!</definedName>
    <definedName name="upahgv16kitz12" localSheetId="13">#REF!</definedName>
    <definedName name="upahgv16kitz12">#REF!</definedName>
    <definedName name="upahgv16kitz2" localSheetId="9">#REF!</definedName>
    <definedName name="upahgv16kitz2" localSheetId="12">#REF!</definedName>
    <definedName name="upahgv16kitz2" localSheetId="13">#REF!</definedName>
    <definedName name="upahgv16kitz2">#REF!</definedName>
    <definedName name="upahgv16kitz2.5" localSheetId="9">#REF!</definedName>
    <definedName name="upahgv16kitz2.5" localSheetId="12">#REF!</definedName>
    <definedName name="upahgv16kitz2.5" localSheetId="13">#REF!</definedName>
    <definedName name="upahgv16kitz2.5">#REF!</definedName>
    <definedName name="upahgv16kitz3" localSheetId="9">#REF!</definedName>
    <definedName name="upahgv16kitz3" localSheetId="12">#REF!</definedName>
    <definedName name="upahgv16kitz3" localSheetId="13">#REF!</definedName>
    <definedName name="upahgv16kitz3">#REF!</definedName>
    <definedName name="upahgv16kitz4" localSheetId="9">#REF!</definedName>
    <definedName name="upahgv16kitz4" localSheetId="12">#REF!</definedName>
    <definedName name="upahgv16kitz4" localSheetId="13">#REF!</definedName>
    <definedName name="upahgv16kitz4">#REF!</definedName>
    <definedName name="upahgv16kitz5" localSheetId="9">#REF!</definedName>
    <definedName name="upahgv16kitz5" localSheetId="12">#REF!</definedName>
    <definedName name="upahgv16kitz5" localSheetId="13">#REF!</definedName>
    <definedName name="upahgv16kitz5">#REF!</definedName>
    <definedName name="upahgv16kitz6" localSheetId="9">#REF!</definedName>
    <definedName name="upahgv16kitz6" localSheetId="12">#REF!</definedName>
    <definedName name="upahgv16kitz6" localSheetId="13">#REF!</definedName>
    <definedName name="upahgv16kitz6">#REF!</definedName>
    <definedName name="upahgv16kitz8" localSheetId="9">#REF!</definedName>
    <definedName name="upahgv16kitz8" localSheetId="12">#REF!</definedName>
    <definedName name="upahgv16kitz8" localSheetId="13">#REF!</definedName>
    <definedName name="upahgv16kitz8">#REF!</definedName>
    <definedName name="upahgv16ktoyo0.5">#REF!</definedName>
    <definedName name="upahgv16ktoyo0.75">#REF!</definedName>
    <definedName name="upahgv16ktoyo1">#REF!</definedName>
    <definedName name="upahgv16ktoyo1.25">#REF!</definedName>
    <definedName name="upahgv16ktoyo1.5">#REF!</definedName>
    <definedName name="upahgv16ktoyo10">#REF!</definedName>
    <definedName name="upahgv16ktoyo12">#REF!</definedName>
    <definedName name="upahgv16ktoyo2">#REF!</definedName>
    <definedName name="upahgv16ktoyo2.5">#REF!</definedName>
    <definedName name="upahgv16ktoyo3">#REF!</definedName>
    <definedName name="upahgv16ktoyo4">#REF!</definedName>
    <definedName name="upahgv16ktoyo5">#REF!</definedName>
    <definedName name="upahgv16ktoyo6">#REF!</definedName>
    <definedName name="upahgv16ktoyo8">#REF!</definedName>
    <definedName name="upahgv16toyo10" localSheetId="9">#REF!</definedName>
    <definedName name="upahgv16toyo10" localSheetId="12">#REF!</definedName>
    <definedName name="upahgv16toyo10" localSheetId="13">#REF!</definedName>
    <definedName name="upahgv16toyo10">#REF!</definedName>
    <definedName name="upahgv16toyo12" localSheetId="9">#REF!</definedName>
    <definedName name="upahgv16toyo12" localSheetId="12">#REF!</definedName>
    <definedName name="upahgv16toyo12" localSheetId="13">#REF!</definedName>
    <definedName name="upahgv16toyo12">#REF!</definedName>
    <definedName name="upahgv16toyo2" localSheetId="9">#REF!</definedName>
    <definedName name="upahgv16toyo2" localSheetId="12">#REF!</definedName>
    <definedName name="upahgv16toyo2" localSheetId="13">#REF!</definedName>
    <definedName name="upahgv16toyo2">#REF!</definedName>
    <definedName name="upahgv16toyo2.5" localSheetId="9">#REF!</definedName>
    <definedName name="upahgv16toyo2.5" localSheetId="12">#REF!</definedName>
    <definedName name="upahgv16toyo2.5" localSheetId="13">#REF!</definedName>
    <definedName name="upahgv16toyo2.5">#REF!</definedName>
    <definedName name="upahgv16toyo3" localSheetId="9">#REF!</definedName>
    <definedName name="upahgv16toyo3" localSheetId="12">#REF!</definedName>
    <definedName name="upahgv16toyo3" localSheetId="13">#REF!</definedName>
    <definedName name="upahgv16toyo3">#REF!</definedName>
    <definedName name="upahgv16toyo4" localSheetId="9">#REF!</definedName>
    <definedName name="upahgv16toyo4" localSheetId="12">#REF!</definedName>
    <definedName name="upahgv16toyo4" localSheetId="13">#REF!</definedName>
    <definedName name="upahgv16toyo4">#REF!</definedName>
    <definedName name="upahgv16toyo5" localSheetId="9">#REF!</definedName>
    <definedName name="upahgv16toyo5" localSheetId="12">#REF!</definedName>
    <definedName name="upahgv16toyo5" localSheetId="13">#REF!</definedName>
    <definedName name="upahgv16toyo5">#REF!</definedName>
    <definedName name="upahgv16toyo6" localSheetId="9">#REF!</definedName>
    <definedName name="upahgv16toyo6" localSheetId="12">#REF!</definedName>
    <definedName name="upahgv16toyo6" localSheetId="13">#REF!</definedName>
    <definedName name="upahgv16toyo6">#REF!</definedName>
    <definedName name="upahgv16toyo8" localSheetId="9">#REF!</definedName>
    <definedName name="upahgv16toyo8" localSheetId="12">#REF!</definedName>
    <definedName name="upahgv16toyo8" localSheetId="13">#REF!</definedName>
    <definedName name="upahgv16toyo8">#REF!</definedName>
    <definedName name="upahgv2" localSheetId="9">#REF!</definedName>
    <definedName name="upahgv2" localSheetId="12">#REF!</definedName>
    <definedName name="upahgv2" localSheetId="13">#REF!</definedName>
    <definedName name="upahgv2">#REF!</definedName>
    <definedName name="upahgv2.5" localSheetId="9">#REF!</definedName>
    <definedName name="upahgv2.5" localSheetId="12">#REF!</definedName>
    <definedName name="upahgv2.5" localSheetId="13">#REF!</definedName>
    <definedName name="upahgv2.5">#REF!</definedName>
    <definedName name="upahgv3" localSheetId="9">#REF!</definedName>
    <definedName name="upahgv3" localSheetId="12">#REF!</definedName>
    <definedName name="upahgv3" localSheetId="13">#REF!</definedName>
    <definedName name="upahgv3">#REF!</definedName>
    <definedName name="upahgv4" localSheetId="9">#REF!</definedName>
    <definedName name="upahgv4" localSheetId="12">#REF!</definedName>
    <definedName name="upahgv4" localSheetId="13">#REF!</definedName>
    <definedName name="upahgv4">#REF!</definedName>
    <definedName name="upahgv5" localSheetId="9">#REF!</definedName>
    <definedName name="upahgv5" localSheetId="12">#REF!</definedName>
    <definedName name="upahgv5" localSheetId="13">#REF!</definedName>
    <definedName name="upahgv5">#REF!</definedName>
    <definedName name="upahgv6" localSheetId="9">#REF!</definedName>
    <definedName name="upahgv6" localSheetId="12">#REF!</definedName>
    <definedName name="upahgv6" localSheetId="13">#REF!</definedName>
    <definedName name="upahgv6">#REF!</definedName>
    <definedName name="upahgv8" localSheetId="9">#REF!</definedName>
    <definedName name="upahgv8" localSheetId="12">#REF!</definedName>
    <definedName name="upahgv8" localSheetId="13">#REF!</definedName>
    <definedName name="upahgv8">#REF!</definedName>
    <definedName name="upahgvbersih0.5" localSheetId="9">#REF!</definedName>
    <definedName name="upahgvbersih0.5" localSheetId="12">#REF!</definedName>
    <definedName name="upahgvbersih0.5" localSheetId="13">#REF!</definedName>
    <definedName name="upahgvbersih0.5">#REF!</definedName>
    <definedName name="upahgvbersih0.75" localSheetId="9">#REF!</definedName>
    <definedName name="upahgvbersih0.75" localSheetId="12">#REF!</definedName>
    <definedName name="upahgvbersih0.75" localSheetId="13">#REF!</definedName>
    <definedName name="upahgvbersih0.75">#REF!</definedName>
    <definedName name="upahgvbersih10ktoyo0.5">#REF!</definedName>
    <definedName name="upahgvbersih10ktoyo0.75">#REF!</definedName>
    <definedName name="upahgvbersih10ktoyo1">#REF!</definedName>
    <definedName name="upahgvbersih10ktoyo1.25">#REF!</definedName>
    <definedName name="upahgvbersih10ktoyo1.5">#REF!</definedName>
    <definedName name="upahgvbersih10ktoyo10">#REF!</definedName>
    <definedName name="upahgvbersih10ktoyo12">#REF!</definedName>
    <definedName name="upahgvbersih10ktoyo2">#REF!</definedName>
    <definedName name="upahgvbersih10ktoyo2.5">#REF!</definedName>
    <definedName name="upahgvbersih10ktoyo3">#REF!</definedName>
    <definedName name="upahgvbersih10ktoyo4">#REF!</definedName>
    <definedName name="upahgvbersih10ktoyo5">#REF!</definedName>
    <definedName name="upahgvbersih10ktoyo6">#REF!</definedName>
    <definedName name="upahgvbersih10ktoyo8">#REF!</definedName>
    <definedName name="upahgvbersihafa0.5" localSheetId="9">#REF!</definedName>
    <definedName name="upahgvbersihafa0.5" localSheetId="12">#REF!</definedName>
    <definedName name="upahgvbersihafa0.5" localSheetId="13">#REF!</definedName>
    <definedName name="upahgvbersihafa0.5">#REF!</definedName>
    <definedName name="upahgvbersihafa0.75" localSheetId="9">#REF!</definedName>
    <definedName name="upahgvbersihafa0.75" localSheetId="12">#REF!</definedName>
    <definedName name="upahgvbersihafa0.75" localSheetId="13">#REF!</definedName>
    <definedName name="upahgvbersihafa0.75">#REF!</definedName>
    <definedName name="upahgvbersihafa1" localSheetId="9">#REF!</definedName>
    <definedName name="upahgvbersihafa1" localSheetId="12">#REF!</definedName>
    <definedName name="upahgvbersihafa1" localSheetId="13">#REF!</definedName>
    <definedName name="upahgvbersihafa1">#REF!</definedName>
    <definedName name="upahgvbersihafa1.25" localSheetId="9">#REF!</definedName>
    <definedName name="upahgvbersihafa1.25" localSheetId="12">#REF!</definedName>
    <definedName name="upahgvbersihafa1.25" localSheetId="13">#REF!</definedName>
    <definedName name="upahgvbersihafa1.25">#REF!</definedName>
    <definedName name="upahgvbersihafa1.5" localSheetId="9">#REF!</definedName>
    <definedName name="upahgvbersihafa1.5" localSheetId="12">#REF!</definedName>
    <definedName name="upahgvbersihafa1.5" localSheetId="13">#REF!</definedName>
    <definedName name="upahgvbersihafa1.5">#REF!</definedName>
    <definedName name="upahgvbersihafa2" localSheetId="9">#REF!</definedName>
    <definedName name="upahgvbersihafa2" localSheetId="12">#REF!</definedName>
    <definedName name="upahgvbersihafa2" localSheetId="13">#REF!</definedName>
    <definedName name="upahgvbersihafa2">#REF!</definedName>
    <definedName name="upahgvbersihafa2.5" localSheetId="9">#REF!</definedName>
    <definedName name="upahgvbersihafa2.5" localSheetId="12">#REF!</definedName>
    <definedName name="upahgvbersihafa2.5" localSheetId="13">#REF!</definedName>
    <definedName name="upahgvbersihafa2.5">#REF!</definedName>
    <definedName name="upahgvbersihafa3" localSheetId="9">#REF!</definedName>
    <definedName name="upahgvbersihafa3" localSheetId="12">#REF!</definedName>
    <definedName name="upahgvbersihafa3" localSheetId="13">#REF!</definedName>
    <definedName name="upahgvbersihafa3">#REF!</definedName>
    <definedName name="upahgvbersihafa4" localSheetId="9">#REF!</definedName>
    <definedName name="upahgvbersihafa4" localSheetId="12">#REF!</definedName>
    <definedName name="upahgvbersihafa4" localSheetId="13">#REF!</definedName>
    <definedName name="upahgvbersihafa4">#REF!</definedName>
    <definedName name="upahgvbersihafa5" localSheetId="9">#REF!</definedName>
    <definedName name="upahgvbersihafa5" localSheetId="12">#REF!</definedName>
    <definedName name="upahgvbersihafa5" localSheetId="13">#REF!</definedName>
    <definedName name="upahgvbersihafa5">#REF!</definedName>
    <definedName name="upahgvbersihafa6" localSheetId="9">#REF!</definedName>
    <definedName name="upahgvbersihafa6" localSheetId="12">#REF!</definedName>
    <definedName name="upahgvbersihafa6" localSheetId="13">#REF!</definedName>
    <definedName name="upahgvbersihafa6">#REF!</definedName>
    <definedName name="upahgvbersihafa8" localSheetId="9">#REF!</definedName>
    <definedName name="upahgvbersihafa8" localSheetId="12">#REF!</definedName>
    <definedName name="upahgvbersihafa8" localSheetId="13">#REF!</definedName>
    <definedName name="upahgvbersihafa8">#REF!</definedName>
    <definedName name="upahgvbersihkitz0.5" localSheetId="9">#REF!</definedName>
    <definedName name="upahgvbersihkitz0.5" localSheetId="12">#REF!</definedName>
    <definedName name="upahgvbersihkitz0.5" localSheetId="13">#REF!</definedName>
    <definedName name="upahgvbersihkitz0.5">#REF!</definedName>
    <definedName name="upahgvbersihkitz0.75" localSheetId="9">#REF!</definedName>
    <definedName name="upahgvbersihkitz0.75" localSheetId="12">#REF!</definedName>
    <definedName name="upahgvbersihkitz0.75" localSheetId="13">#REF!</definedName>
    <definedName name="upahgvbersihkitz0.75">#REF!</definedName>
    <definedName name="upahgvbersihkitz1" localSheetId="9">#REF!</definedName>
    <definedName name="upahgvbersihkitz1" localSheetId="12">#REF!</definedName>
    <definedName name="upahgvbersihkitz1" localSheetId="13">#REF!</definedName>
    <definedName name="upahgvbersihkitz1">#REF!</definedName>
    <definedName name="upahgvbersihkitz1.25" localSheetId="9">#REF!</definedName>
    <definedName name="upahgvbersihkitz1.25" localSheetId="12">#REF!</definedName>
    <definedName name="upahgvbersihkitz1.25" localSheetId="13">#REF!</definedName>
    <definedName name="upahgvbersihkitz1.25">#REF!</definedName>
    <definedName name="upahgvbersihkitz1.5" localSheetId="9">#REF!</definedName>
    <definedName name="upahgvbersihkitz1.5" localSheetId="12">#REF!</definedName>
    <definedName name="upahgvbersihkitz1.5" localSheetId="13">#REF!</definedName>
    <definedName name="upahgvbersihkitz1.5">#REF!</definedName>
    <definedName name="upahgvbersihkitz2" localSheetId="9">#REF!</definedName>
    <definedName name="upahgvbersihkitz2" localSheetId="12">#REF!</definedName>
    <definedName name="upahgvbersihkitz2" localSheetId="13">#REF!</definedName>
    <definedName name="upahgvbersihkitz2">#REF!</definedName>
    <definedName name="upahgvbersihkitz2.5" localSheetId="9">#REF!</definedName>
    <definedName name="upahgvbersihkitz2.5" localSheetId="12">#REF!</definedName>
    <definedName name="upahgvbersihkitz2.5" localSheetId="13">#REF!</definedName>
    <definedName name="upahgvbersihkitz2.5">#REF!</definedName>
    <definedName name="upahgvbersihkitz3" localSheetId="9">#REF!</definedName>
    <definedName name="upahgvbersihkitz3" localSheetId="12">#REF!</definedName>
    <definedName name="upahgvbersihkitz3" localSheetId="13">#REF!</definedName>
    <definedName name="upahgvbersihkitz3">#REF!</definedName>
    <definedName name="upahgvbersihkitz4" localSheetId="9">#REF!</definedName>
    <definedName name="upahgvbersihkitz4" localSheetId="12">#REF!</definedName>
    <definedName name="upahgvbersihkitz4" localSheetId="13">#REF!</definedName>
    <definedName name="upahgvbersihkitz4">#REF!</definedName>
    <definedName name="upahgvbersihkz0.5" localSheetId="9">#REF!</definedName>
    <definedName name="upahgvbersihkz0.5" localSheetId="12">#REF!</definedName>
    <definedName name="upahgvbersihkz0.5" localSheetId="13">#REF!</definedName>
    <definedName name="upahgvbersihkz0.5">#REF!</definedName>
    <definedName name="upahgvbersihkz0.75" localSheetId="9">#REF!</definedName>
    <definedName name="upahgvbersihkz0.75" localSheetId="12">#REF!</definedName>
    <definedName name="upahgvbersihkz0.75" localSheetId="13">#REF!</definedName>
    <definedName name="upahgvbersihkz0.75">#REF!</definedName>
    <definedName name="upahgvbersihkz1" localSheetId="9">#REF!</definedName>
    <definedName name="upahgvbersihkz1" localSheetId="12">#REF!</definedName>
    <definedName name="upahgvbersihkz1" localSheetId="13">#REF!</definedName>
    <definedName name="upahgvbersihkz1">#REF!</definedName>
    <definedName name="upahgvbersihkz1.25" localSheetId="9">#REF!</definedName>
    <definedName name="upahgvbersihkz1.25" localSheetId="12">#REF!</definedName>
    <definedName name="upahgvbersihkz1.25" localSheetId="13">#REF!</definedName>
    <definedName name="upahgvbersihkz1.25">#REF!</definedName>
    <definedName name="upahgvbersihkz1.5" localSheetId="9">#REF!</definedName>
    <definedName name="upahgvbersihkz1.5" localSheetId="12">#REF!</definedName>
    <definedName name="upahgvbersihkz1.5" localSheetId="13">#REF!</definedName>
    <definedName name="upahgvbersihkz1.5">#REF!</definedName>
    <definedName name="upahgvbersihkz2" localSheetId="9">#REF!</definedName>
    <definedName name="upahgvbersihkz2" localSheetId="12">#REF!</definedName>
    <definedName name="upahgvbersihkz2" localSheetId="13">#REF!</definedName>
    <definedName name="upahgvbersihkz2">#REF!</definedName>
    <definedName name="upahgvbersihkz2.5" localSheetId="9">#REF!</definedName>
    <definedName name="upahgvbersihkz2.5" localSheetId="12">#REF!</definedName>
    <definedName name="upahgvbersihkz2.5" localSheetId="13">#REF!</definedName>
    <definedName name="upahgvbersihkz2.5">#REF!</definedName>
    <definedName name="upahgvbersihkz3" localSheetId="9">#REF!</definedName>
    <definedName name="upahgvbersihkz3" localSheetId="12">#REF!</definedName>
    <definedName name="upahgvbersihkz3" localSheetId="13">#REF!</definedName>
    <definedName name="upahgvbersihkz3">#REF!</definedName>
    <definedName name="upahgvbersihkz4" localSheetId="9">#REF!</definedName>
    <definedName name="upahgvbersihkz4" localSheetId="12">#REF!</definedName>
    <definedName name="upahgvbersihkz4" localSheetId="13">#REF!</definedName>
    <definedName name="upahgvbersihkz4">#REF!</definedName>
    <definedName name="upahgvbersihtoyo0.5" localSheetId="9">#REF!</definedName>
    <definedName name="upahgvbersihtoyo0.5" localSheetId="12">#REF!</definedName>
    <definedName name="upahgvbersihtoyo0.5" localSheetId="13">#REF!</definedName>
    <definedName name="upahgvbersihtoyo0.5">#REF!</definedName>
    <definedName name="upahgvbersihtoyo0.75" localSheetId="9">#REF!</definedName>
    <definedName name="upahgvbersihtoyo0.75" localSheetId="12">#REF!</definedName>
    <definedName name="upahgvbersihtoyo0.75" localSheetId="13">#REF!</definedName>
    <definedName name="upahgvbersihtoyo0.75">#REF!</definedName>
    <definedName name="upahgvbersihtoyo1" localSheetId="9">#REF!</definedName>
    <definedName name="upahgvbersihtoyo1" localSheetId="12">#REF!</definedName>
    <definedName name="upahgvbersihtoyo1" localSheetId="13">#REF!</definedName>
    <definedName name="upahgvbersihtoyo1">#REF!</definedName>
    <definedName name="upahgvbersihtoyo1.25" localSheetId="9">#REF!</definedName>
    <definedName name="upahgvbersihtoyo1.25" localSheetId="12">#REF!</definedName>
    <definedName name="upahgvbersihtoyo1.25" localSheetId="13">#REF!</definedName>
    <definedName name="upahgvbersihtoyo1.25">#REF!</definedName>
    <definedName name="upahgvbersihtoyo1.5" localSheetId="9">#REF!</definedName>
    <definedName name="upahgvbersihtoyo1.5" localSheetId="12">#REF!</definedName>
    <definedName name="upahgvbersihtoyo1.5" localSheetId="13">#REF!</definedName>
    <definedName name="upahgvbersihtoyo1.5">#REF!</definedName>
    <definedName name="upahgvbersihtoyo2" localSheetId="9">#REF!</definedName>
    <definedName name="upahgvbersihtoyo2" localSheetId="12">#REF!</definedName>
    <definedName name="upahgvbersihtoyo2" localSheetId="13">#REF!</definedName>
    <definedName name="upahgvbersihtoyo2">#REF!</definedName>
    <definedName name="upahgvbersihtoyo2.5" localSheetId="9">#REF!</definedName>
    <definedName name="upahgvbersihtoyo2.5" localSheetId="12">#REF!</definedName>
    <definedName name="upahgvbersihtoyo2.5" localSheetId="13">#REF!</definedName>
    <definedName name="upahgvbersihtoyo2.5">#REF!</definedName>
    <definedName name="upahgvbersihtoyo3" localSheetId="9">#REF!</definedName>
    <definedName name="upahgvbersihtoyo3" localSheetId="12">#REF!</definedName>
    <definedName name="upahgvbersihtoyo3" localSheetId="13">#REF!</definedName>
    <definedName name="upahgvbersihtoyo3">#REF!</definedName>
    <definedName name="upahgvbersihtoyo4" localSheetId="9">#REF!</definedName>
    <definedName name="upahgvbersihtoyo4" localSheetId="12">#REF!</definedName>
    <definedName name="upahgvbersihtoyo4" localSheetId="13">#REF!</definedName>
    <definedName name="upahgvbersihtoyo4">#REF!</definedName>
    <definedName name="upahgvbersihty0.5" localSheetId="9">#REF!</definedName>
    <definedName name="upahgvbersihty0.5" localSheetId="12">#REF!</definedName>
    <definedName name="upahgvbersihty0.5" localSheetId="13">#REF!</definedName>
    <definedName name="upahgvbersihty0.5">#REF!</definedName>
    <definedName name="upahgvbersihty0.75" localSheetId="9">#REF!</definedName>
    <definedName name="upahgvbersihty0.75" localSheetId="12">#REF!</definedName>
    <definedName name="upahgvbersihty0.75" localSheetId="13">#REF!</definedName>
    <definedName name="upahgvbersihty0.75">#REF!</definedName>
    <definedName name="upahgvbersihty1" localSheetId="9">#REF!</definedName>
    <definedName name="upahgvbersihty1" localSheetId="12">#REF!</definedName>
    <definedName name="upahgvbersihty1" localSheetId="13">#REF!</definedName>
    <definedName name="upahgvbersihty1">#REF!</definedName>
    <definedName name="upahgvbersihty1.25" localSheetId="9">#REF!</definedName>
    <definedName name="upahgvbersihty1.25" localSheetId="12">#REF!</definedName>
    <definedName name="upahgvbersihty1.25" localSheetId="13">#REF!</definedName>
    <definedName name="upahgvbersihty1.25">#REF!</definedName>
    <definedName name="upahgvbersihty1.5" localSheetId="9">#REF!</definedName>
    <definedName name="upahgvbersihty1.5" localSheetId="12">#REF!</definedName>
    <definedName name="upahgvbersihty1.5" localSheetId="13">#REF!</definedName>
    <definedName name="upahgvbersihty1.5">#REF!</definedName>
    <definedName name="upahgvbersihty2" localSheetId="9">#REF!</definedName>
    <definedName name="upahgvbersihty2" localSheetId="12">#REF!</definedName>
    <definedName name="upahgvbersihty2" localSheetId="13">#REF!</definedName>
    <definedName name="upahgvbersihty2">#REF!</definedName>
    <definedName name="upahgvbersihty2.5" localSheetId="9">#REF!</definedName>
    <definedName name="upahgvbersihty2.5" localSheetId="12">#REF!</definedName>
    <definedName name="upahgvbersihty2.5" localSheetId="13">#REF!</definedName>
    <definedName name="upahgvbersihty2.5">#REF!</definedName>
    <definedName name="upahgvbersihty3" localSheetId="9">#REF!</definedName>
    <definedName name="upahgvbersihty3" localSheetId="12">#REF!</definedName>
    <definedName name="upahgvbersihty3" localSheetId="13">#REF!</definedName>
    <definedName name="upahgvbersihty3">#REF!</definedName>
    <definedName name="upahgvbersihty4" localSheetId="9">#REF!</definedName>
    <definedName name="upahgvbersihty4" localSheetId="12">#REF!</definedName>
    <definedName name="upahgvbersihty4" localSheetId="13">#REF!</definedName>
    <definedName name="upahgvbersihty4">#REF!</definedName>
    <definedName name="upahgvhydrant10ktoyo0.5">#REF!</definedName>
    <definedName name="upahgvhydrant10ktoyo0.75">#REF!</definedName>
    <definedName name="upahgvhydrant10ktoyo1">#REF!</definedName>
    <definedName name="upahgvhydrant10ktoyo1.25">#REF!</definedName>
    <definedName name="upahgvhydrant10ktoyo1.5">#REF!</definedName>
    <definedName name="upahgvhydrant10ktoyo10">#REF!</definedName>
    <definedName name="upahgvhydrant10ktoyo12">#REF!</definedName>
    <definedName name="upahgvhydrant10ktoyo2">#REF!</definedName>
    <definedName name="upahgvhydrant10ktoyo2.5">#REF!</definedName>
    <definedName name="upahgvhydrant10ktoyo3">#REF!</definedName>
    <definedName name="upahgvhydrant10ktoyo4">#REF!</definedName>
    <definedName name="upahgvhydrant10ktoyo5">#REF!</definedName>
    <definedName name="upahgvhydrant10ktoyo6">#REF!</definedName>
    <definedName name="upahgvhydrant10ktoyo8">#REF!</definedName>
    <definedName name="upahgvhydrantkitz0.5">#REF!</definedName>
    <definedName name="upahgvhydrantkitz0.75">#REF!</definedName>
    <definedName name="upahgvhydrantkitz1">#REF!</definedName>
    <definedName name="upahgvhydrantkitz1.25">#REF!</definedName>
    <definedName name="upahgvhydrantkitz1.5">#REF!</definedName>
    <definedName name="upahgvhydrantkitz10">#REF!</definedName>
    <definedName name="upahgvhydrantkitz12">#REF!</definedName>
    <definedName name="upahgvhydrantkitz2">#REF!</definedName>
    <definedName name="upahgvhydrantkitz2.5">#REF!</definedName>
    <definedName name="upahgvhydrantkitz3">#REF!</definedName>
    <definedName name="upahgvhydrantkitz4">#REF!</definedName>
    <definedName name="upahgvhydrantkitz5">#REF!</definedName>
    <definedName name="upahgvhydrantkitz6">#REF!</definedName>
    <definedName name="upahgvhydrantkitz8">#REF!</definedName>
    <definedName name="upahgvhydrantkz0.5" localSheetId="9">#REF!</definedName>
    <definedName name="upahgvhydrantkz0.5" localSheetId="12">#REF!</definedName>
    <definedName name="upahgvhydrantkz0.5" localSheetId="13">#REF!</definedName>
    <definedName name="upahgvhydrantkz0.5">#REF!</definedName>
    <definedName name="upahgvhydrantkz0.75" localSheetId="9">#REF!</definedName>
    <definedName name="upahgvhydrantkz0.75" localSheetId="12">#REF!</definedName>
    <definedName name="upahgvhydrantkz0.75" localSheetId="13">#REF!</definedName>
    <definedName name="upahgvhydrantkz0.75">#REF!</definedName>
    <definedName name="upahgvhydrantkz1" localSheetId="9">#REF!</definedName>
    <definedName name="upahgvhydrantkz1" localSheetId="12">#REF!</definedName>
    <definedName name="upahgvhydrantkz1" localSheetId="13">#REF!</definedName>
    <definedName name="upahgvhydrantkz1">#REF!</definedName>
    <definedName name="upahgvhydrantkz1.25" localSheetId="9">#REF!</definedName>
    <definedName name="upahgvhydrantkz1.25" localSheetId="12">#REF!</definedName>
    <definedName name="upahgvhydrantkz1.25" localSheetId="13">#REF!</definedName>
    <definedName name="upahgvhydrantkz1.25">#REF!</definedName>
    <definedName name="upahgvhydrantkz1.5" localSheetId="9">#REF!</definedName>
    <definedName name="upahgvhydrantkz1.5" localSheetId="12">#REF!</definedName>
    <definedName name="upahgvhydrantkz1.5" localSheetId="13">#REF!</definedName>
    <definedName name="upahgvhydrantkz1.5">#REF!</definedName>
    <definedName name="upahgvhydrantkz2" localSheetId="9">#REF!</definedName>
    <definedName name="upahgvhydrantkz2" localSheetId="12">#REF!</definedName>
    <definedName name="upahgvhydrantkz2" localSheetId="13">#REF!</definedName>
    <definedName name="upahgvhydrantkz2">#REF!</definedName>
    <definedName name="upahgvhydrantkz2.5" localSheetId="9">#REF!</definedName>
    <definedName name="upahgvhydrantkz2.5" localSheetId="12">#REF!</definedName>
    <definedName name="upahgvhydrantkz2.5" localSheetId="13">#REF!</definedName>
    <definedName name="upahgvhydrantkz2.5">#REF!</definedName>
    <definedName name="upahgvhydrantkz3" localSheetId="9">#REF!</definedName>
    <definedName name="upahgvhydrantkz3" localSheetId="12">#REF!</definedName>
    <definedName name="upahgvhydrantkz3" localSheetId="13">#REF!</definedName>
    <definedName name="upahgvhydrantkz3">#REF!</definedName>
    <definedName name="upahgvhydrantkz4" localSheetId="9">#REF!</definedName>
    <definedName name="upahgvhydrantkz4" localSheetId="12">#REF!</definedName>
    <definedName name="upahgvhydrantkz4" localSheetId="13">#REF!</definedName>
    <definedName name="upahgvhydrantkz4">#REF!</definedName>
    <definedName name="upahgvhydrantkz5" localSheetId="9">#REF!</definedName>
    <definedName name="upahgvhydrantkz5" localSheetId="12">#REF!</definedName>
    <definedName name="upahgvhydrantkz5" localSheetId="13">#REF!</definedName>
    <definedName name="upahgvhydrantkz5">#REF!</definedName>
    <definedName name="upahgvhydrantkz6" localSheetId="9">#REF!</definedName>
    <definedName name="upahgvhydrantkz6" localSheetId="12">#REF!</definedName>
    <definedName name="upahgvhydrantkz6" localSheetId="13">#REF!</definedName>
    <definedName name="upahgvhydrantkz6">#REF!</definedName>
    <definedName name="upahgvhydrantkz8" localSheetId="9">#REF!</definedName>
    <definedName name="upahgvhydrantkz8" localSheetId="12">#REF!</definedName>
    <definedName name="upahgvhydrantkz8" localSheetId="13">#REF!</definedName>
    <definedName name="upahgvhydrantkz8">#REF!</definedName>
    <definedName name="upahgvhydranty0.5" localSheetId="9">#REF!</definedName>
    <definedName name="upahgvhydranty0.5" localSheetId="12">#REF!</definedName>
    <definedName name="upahgvhydranty0.5" localSheetId="13">#REF!</definedName>
    <definedName name="upahgvhydranty0.5">#REF!</definedName>
    <definedName name="upahgvhydranty0.75" localSheetId="9">#REF!</definedName>
    <definedName name="upahgvhydranty0.75" localSheetId="12">#REF!</definedName>
    <definedName name="upahgvhydranty0.75" localSheetId="13">#REF!</definedName>
    <definedName name="upahgvhydranty0.75">#REF!</definedName>
    <definedName name="upahgvhydranty1" localSheetId="9">#REF!</definedName>
    <definedName name="upahgvhydranty1" localSheetId="12">#REF!</definedName>
    <definedName name="upahgvhydranty1" localSheetId="13">#REF!</definedName>
    <definedName name="upahgvhydranty1">#REF!</definedName>
    <definedName name="upahgvhydranty1.25" localSheetId="9">#REF!</definedName>
    <definedName name="upahgvhydranty1.25" localSheetId="12">#REF!</definedName>
    <definedName name="upahgvhydranty1.25" localSheetId="13">#REF!</definedName>
    <definedName name="upahgvhydranty1.25">#REF!</definedName>
    <definedName name="upahgvhydranty1.5" localSheetId="9">#REF!</definedName>
    <definedName name="upahgvhydranty1.5" localSheetId="12">#REF!</definedName>
    <definedName name="upahgvhydranty1.5" localSheetId="13">#REF!</definedName>
    <definedName name="upahgvhydranty1.5">#REF!</definedName>
    <definedName name="upahgvhydranty10" localSheetId="9">#REF!</definedName>
    <definedName name="upahgvhydranty10" localSheetId="12">#REF!</definedName>
    <definedName name="upahgvhydranty10" localSheetId="13">#REF!</definedName>
    <definedName name="upahgvhydranty10">#REF!</definedName>
    <definedName name="upahgvhydranty12" localSheetId="9">#REF!</definedName>
    <definedName name="upahgvhydranty12" localSheetId="12">#REF!</definedName>
    <definedName name="upahgvhydranty12" localSheetId="13">#REF!</definedName>
    <definedName name="upahgvhydranty12">#REF!</definedName>
    <definedName name="upahgvhydranty2" localSheetId="9">#REF!</definedName>
    <definedName name="upahgvhydranty2" localSheetId="12">#REF!</definedName>
    <definedName name="upahgvhydranty2" localSheetId="13">#REF!</definedName>
    <definedName name="upahgvhydranty2">#REF!</definedName>
    <definedName name="upahgvhydranty2.5" localSheetId="9">#REF!</definedName>
    <definedName name="upahgvhydranty2.5" localSheetId="12">#REF!</definedName>
    <definedName name="upahgvhydranty2.5" localSheetId="13">#REF!</definedName>
    <definedName name="upahgvhydranty2.5">#REF!</definedName>
    <definedName name="upahgvhydranty3" localSheetId="9">#REF!</definedName>
    <definedName name="upahgvhydranty3" localSheetId="12">#REF!</definedName>
    <definedName name="upahgvhydranty3" localSheetId="13">#REF!</definedName>
    <definedName name="upahgvhydranty3">#REF!</definedName>
    <definedName name="upahgvhydranty4" localSheetId="9">#REF!</definedName>
    <definedName name="upahgvhydranty4" localSheetId="12">#REF!</definedName>
    <definedName name="upahgvhydranty4" localSheetId="13">#REF!</definedName>
    <definedName name="upahgvhydranty4">#REF!</definedName>
    <definedName name="upahgvhydranty5" localSheetId="9">#REF!</definedName>
    <definedName name="upahgvhydranty5" localSheetId="12">#REF!</definedName>
    <definedName name="upahgvhydranty5" localSheetId="13">#REF!</definedName>
    <definedName name="upahgvhydranty5">#REF!</definedName>
    <definedName name="upahgvhydranty6" localSheetId="9">#REF!</definedName>
    <definedName name="upahgvhydranty6" localSheetId="12">#REF!</definedName>
    <definedName name="upahgvhydranty6" localSheetId="13">#REF!</definedName>
    <definedName name="upahgvhydranty6">#REF!</definedName>
    <definedName name="upahgvhydranty8" localSheetId="9">#REF!</definedName>
    <definedName name="upahgvhydranty8" localSheetId="12">#REF!</definedName>
    <definedName name="upahgvhydranty8" localSheetId="13">#REF!</definedName>
    <definedName name="upahgvhydranty8">#REF!</definedName>
    <definedName name="upahgvkitz16k1.5">#REF!</definedName>
    <definedName name="upahgvkitz16k10">#REF!</definedName>
    <definedName name="upahgvkitz16k12">#REF!</definedName>
    <definedName name="upahgvkitz16k2">#REF!</definedName>
    <definedName name="upahgvkitz16k2.5">#REF!</definedName>
    <definedName name="upahgvkitz16k3">#REF!</definedName>
    <definedName name="upahgvkitz16k4">#REF!</definedName>
    <definedName name="upahgvkitz16k5">#REF!</definedName>
    <definedName name="upahgvkitz16k6">#REF!</definedName>
    <definedName name="upahgvkitz16k8">#REF!</definedName>
    <definedName name="upahhnddryRA230A" localSheetId="9">#REF!</definedName>
    <definedName name="upahhnddryRA230A" localSheetId="12">#REF!</definedName>
    <definedName name="upahhnddryRA230A" localSheetId="13">#REF!</definedName>
    <definedName name="upahhnddryRA230A">#REF!</definedName>
    <definedName name="upahhnswrTX403SCR" localSheetId="9">#REF!</definedName>
    <definedName name="upahhnswrTX403SCR" localSheetId="12">#REF!</definedName>
    <definedName name="upahhnswrTX403SCR" localSheetId="13">#REF!</definedName>
    <definedName name="upahhnswrTX403SCR">#REF!</definedName>
    <definedName name="upahjtswrTX423" localSheetId="9">#REF!</definedName>
    <definedName name="upahjtswrTX423" localSheetId="12">#REF!</definedName>
    <definedName name="upahjtswrTX423" localSheetId="13">#REF!</definedName>
    <definedName name="upahjtswrTX423">#REF!</definedName>
    <definedName name="upahk175" localSheetId="9">#REF!</definedName>
    <definedName name="upahk175" localSheetId="12">#REF!</definedName>
    <definedName name="upahk175" localSheetId="13">#REF!</definedName>
    <definedName name="upahk175">#REF!</definedName>
    <definedName name="upahk350" localSheetId="9">#REF!</definedName>
    <definedName name="upahk350" localSheetId="12">#REF!</definedName>
    <definedName name="upahk350" localSheetId="13">#REF!</definedName>
    <definedName name="upahk350">#REF!</definedName>
    <definedName name="upahkabel110" localSheetId="9">#REF!</definedName>
    <definedName name="upahkabel110" localSheetId="12">#REF!</definedName>
    <definedName name="upahkabel110" localSheetId="13">#REF!</definedName>
    <definedName name="upahkabel110">#REF!</definedName>
    <definedName name="upahkabel1120" localSheetId="9">#REF!</definedName>
    <definedName name="upahkabel1120" localSheetId="12">#REF!</definedName>
    <definedName name="upahkabel1120" localSheetId="13">#REF!</definedName>
    <definedName name="upahkabel1120">#REF!</definedName>
    <definedName name="upahkabel1150" localSheetId="9">#REF!</definedName>
    <definedName name="upahkabel1150" localSheetId="12">#REF!</definedName>
    <definedName name="upahkabel1150" localSheetId="13">#REF!</definedName>
    <definedName name="upahkabel1150">#REF!</definedName>
    <definedName name="upahkabel116" localSheetId="9">#REF!</definedName>
    <definedName name="upahkabel116" localSheetId="12">#REF!</definedName>
    <definedName name="upahkabel116" localSheetId="13">#REF!</definedName>
    <definedName name="upahkabel116">#REF!</definedName>
    <definedName name="upahkabel1185" localSheetId="9">#REF!</definedName>
    <definedName name="upahkabel1185" localSheetId="12">#REF!</definedName>
    <definedName name="upahkabel1185" localSheetId="13">#REF!</definedName>
    <definedName name="upahkabel1185">#REF!</definedName>
    <definedName name="upahkabel1240" localSheetId="9">#REF!</definedName>
    <definedName name="upahkabel1240" localSheetId="12">#REF!</definedName>
    <definedName name="upahkabel1240" localSheetId="13">#REF!</definedName>
    <definedName name="upahkabel1240">#REF!</definedName>
    <definedName name="upahkabel125" localSheetId="9">#REF!</definedName>
    <definedName name="upahkabel125" localSheetId="12">#REF!</definedName>
    <definedName name="upahkabel125" localSheetId="13">#REF!</definedName>
    <definedName name="upahkabel125">#REF!</definedName>
    <definedName name="upahkabel1300" localSheetId="9">#REF!</definedName>
    <definedName name="upahkabel1300" localSheetId="12">#REF!</definedName>
    <definedName name="upahkabel1300" localSheetId="13">#REF!</definedName>
    <definedName name="upahkabel1300">#REF!</definedName>
    <definedName name="upahkabel135" localSheetId="9">#REF!</definedName>
    <definedName name="upahkabel135" localSheetId="12">#REF!</definedName>
    <definedName name="upahkabel135" localSheetId="13">#REF!</definedName>
    <definedName name="upahkabel135">#REF!</definedName>
    <definedName name="upahkabel14" localSheetId="9">#REF!</definedName>
    <definedName name="upahkabel14" localSheetId="12">#REF!</definedName>
    <definedName name="upahkabel14" localSheetId="13">#REF!</definedName>
    <definedName name="upahkabel14">#REF!</definedName>
    <definedName name="upahkabel1400" localSheetId="9">#REF!</definedName>
    <definedName name="upahkabel1400" localSheetId="12">#REF!</definedName>
    <definedName name="upahkabel1400" localSheetId="13">#REF!</definedName>
    <definedName name="upahkabel1400">#REF!</definedName>
    <definedName name="upahkabel150" localSheetId="9">#REF!</definedName>
    <definedName name="upahkabel150" localSheetId="12">#REF!</definedName>
    <definedName name="upahkabel150" localSheetId="13">#REF!</definedName>
    <definedName name="upahkabel150">#REF!</definedName>
    <definedName name="upahkabel1500" localSheetId="9">#REF!</definedName>
    <definedName name="upahkabel1500" localSheetId="12">#REF!</definedName>
    <definedName name="upahkabel1500" localSheetId="13">#REF!</definedName>
    <definedName name="upahkabel1500">#REF!</definedName>
    <definedName name="upahkabel16" localSheetId="9">#REF!</definedName>
    <definedName name="upahkabel16" localSheetId="12">#REF!</definedName>
    <definedName name="upahkabel16" localSheetId="13">#REF!</definedName>
    <definedName name="upahkabel16">#REF!</definedName>
    <definedName name="upahkabel1630" localSheetId="9">#REF!</definedName>
    <definedName name="upahkabel1630" localSheetId="12">#REF!</definedName>
    <definedName name="upahkabel1630" localSheetId="13">#REF!</definedName>
    <definedName name="upahkabel1630">#REF!</definedName>
    <definedName name="upahkabel170" localSheetId="9">#REF!</definedName>
    <definedName name="upahkabel170" localSheetId="12">#REF!</definedName>
    <definedName name="upahkabel170" localSheetId="13">#REF!</definedName>
    <definedName name="upahkabel170">#REF!</definedName>
    <definedName name="upahkabel195" localSheetId="9">#REF!</definedName>
    <definedName name="upahkabel195" localSheetId="12">#REF!</definedName>
    <definedName name="upahkabel195" localSheetId="13">#REF!</definedName>
    <definedName name="upahkabel195">#REF!</definedName>
    <definedName name="upahkabel21.5" localSheetId="9">#REF!</definedName>
    <definedName name="upahkabel21.5" localSheetId="12">#REF!</definedName>
    <definedName name="upahkabel21.5" localSheetId="13">#REF!</definedName>
    <definedName name="upahkabel21.5">#REF!</definedName>
    <definedName name="upahkabel210" localSheetId="9">#REF!</definedName>
    <definedName name="upahkabel210" localSheetId="12">#REF!</definedName>
    <definedName name="upahkabel210" localSheetId="13">#REF!</definedName>
    <definedName name="upahkabel210">#REF!</definedName>
    <definedName name="upahkabel2120" localSheetId="9">#REF!</definedName>
    <definedName name="upahkabel2120" localSheetId="12">#REF!</definedName>
    <definedName name="upahkabel2120" localSheetId="13">#REF!</definedName>
    <definedName name="upahkabel2120">#REF!</definedName>
    <definedName name="upahkabel216" localSheetId="9">#REF!</definedName>
    <definedName name="upahkabel216" localSheetId="12">#REF!</definedName>
    <definedName name="upahkabel216" localSheetId="13">#REF!</definedName>
    <definedName name="upahkabel216">#REF!</definedName>
    <definedName name="upahkabel22.5" localSheetId="9">#REF!</definedName>
    <definedName name="upahkabel22.5" localSheetId="12">#REF!</definedName>
    <definedName name="upahkabel22.5" localSheetId="13">#REF!</definedName>
    <definedName name="upahkabel22.5">#REF!</definedName>
    <definedName name="upahkabel225" localSheetId="9">#REF!</definedName>
    <definedName name="upahkabel225" localSheetId="12">#REF!</definedName>
    <definedName name="upahkabel225" localSheetId="13">#REF!</definedName>
    <definedName name="upahkabel225">#REF!</definedName>
    <definedName name="upahkabel235" localSheetId="9">#REF!</definedName>
    <definedName name="upahkabel235" localSheetId="12">#REF!</definedName>
    <definedName name="upahkabel235" localSheetId="13">#REF!</definedName>
    <definedName name="upahkabel235">#REF!</definedName>
    <definedName name="upahkabel24" localSheetId="9">#REF!</definedName>
    <definedName name="upahkabel24" localSheetId="12">#REF!</definedName>
    <definedName name="upahkabel24" localSheetId="13">#REF!</definedName>
    <definedName name="upahkabel24">#REF!</definedName>
    <definedName name="upahkabel250" localSheetId="9">#REF!</definedName>
    <definedName name="upahkabel250" localSheetId="12">#REF!</definedName>
    <definedName name="upahkabel250" localSheetId="13">#REF!</definedName>
    <definedName name="upahkabel250">#REF!</definedName>
    <definedName name="upahkabel26" localSheetId="9">#REF!</definedName>
    <definedName name="upahkabel26" localSheetId="12">#REF!</definedName>
    <definedName name="upahkabel26" localSheetId="13">#REF!</definedName>
    <definedName name="upahkabel26">#REF!</definedName>
    <definedName name="upahkabel270" localSheetId="9">#REF!</definedName>
    <definedName name="upahkabel270" localSheetId="12">#REF!</definedName>
    <definedName name="upahkabel270" localSheetId="13">#REF!</definedName>
    <definedName name="upahkabel270">#REF!</definedName>
    <definedName name="upahkabel295" localSheetId="9">#REF!</definedName>
    <definedName name="upahkabel295" localSheetId="12">#REF!</definedName>
    <definedName name="upahkabel295" localSheetId="13">#REF!</definedName>
    <definedName name="upahkabel295">#REF!</definedName>
    <definedName name="upahkabel31.5" localSheetId="9">#REF!</definedName>
    <definedName name="upahkabel31.5" localSheetId="12">#REF!</definedName>
    <definedName name="upahkabel31.5" localSheetId="13">#REF!</definedName>
    <definedName name="upahkabel31.5">#REF!</definedName>
    <definedName name="upahkabel310" localSheetId="9">#REF!</definedName>
    <definedName name="upahkabel310" localSheetId="12">#REF!</definedName>
    <definedName name="upahkabel310" localSheetId="13">#REF!</definedName>
    <definedName name="upahkabel310">#REF!</definedName>
    <definedName name="upahkabel3120" localSheetId="9">#REF!</definedName>
    <definedName name="upahkabel3120" localSheetId="12">#REF!</definedName>
    <definedName name="upahkabel3120" localSheetId="13">#REF!</definedName>
    <definedName name="upahkabel3120">#REF!</definedName>
    <definedName name="upahkabel3150" localSheetId="9">#REF!</definedName>
    <definedName name="upahkabel3150" localSheetId="12">#REF!</definedName>
    <definedName name="upahkabel3150" localSheetId="13">#REF!</definedName>
    <definedName name="upahkabel3150">#REF!</definedName>
    <definedName name="upahkabel316" localSheetId="9">#REF!</definedName>
    <definedName name="upahkabel316" localSheetId="12">#REF!</definedName>
    <definedName name="upahkabel316" localSheetId="13">#REF!</definedName>
    <definedName name="upahkabel316">#REF!</definedName>
    <definedName name="upahkabel3185" localSheetId="9">#REF!</definedName>
    <definedName name="upahkabel3185" localSheetId="12">#REF!</definedName>
    <definedName name="upahkabel3185" localSheetId="13">#REF!</definedName>
    <definedName name="upahkabel3185">#REF!</definedName>
    <definedName name="upahkabel32.5" localSheetId="9">#REF!</definedName>
    <definedName name="upahkabel32.5" localSheetId="12">#REF!</definedName>
    <definedName name="upahkabel32.5" localSheetId="13">#REF!</definedName>
    <definedName name="upahkabel32.5">#REF!</definedName>
    <definedName name="upahkabel3240" localSheetId="9">#REF!</definedName>
    <definedName name="upahkabel3240" localSheetId="12">#REF!</definedName>
    <definedName name="upahkabel3240" localSheetId="13">#REF!</definedName>
    <definedName name="upahkabel3240">#REF!</definedName>
    <definedName name="upahkabel325" localSheetId="9">#REF!</definedName>
    <definedName name="upahkabel325" localSheetId="12">#REF!</definedName>
    <definedName name="upahkabel325" localSheetId="13">#REF!</definedName>
    <definedName name="upahkabel325">#REF!</definedName>
    <definedName name="upahkabel335" localSheetId="9">#REF!</definedName>
    <definedName name="upahkabel335" localSheetId="12">#REF!</definedName>
    <definedName name="upahkabel335" localSheetId="13">#REF!</definedName>
    <definedName name="upahkabel335">#REF!</definedName>
    <definedName name="upahkabel34" localSheetId="9">#REF!</definedName>
    <definedName name="upahkabel34" localSheetId="12">#REF!</definedName>
    <definedName name="upahkabel34" localSheetId="13">#REF!</definedName>
    <definedName name="upahkabel34">#REF!</definedName>
    <definedName name="upahkabel350" localSheetId="9">#REF!</definedName>
    <definedName name="upahkabel350" localSheetId="12">#REF!</definedName>
    <definedName name="upahkabel350" localSheetId="13">#REF!</definedName>
    <definedName name="upahkabel350">#REF!</definedName>
    <definedName name="upahkabel36" localSheetId="9">#REF!</definedName>
    <definedName name="upahkabel36" localSheetId="12">#REF!</definedName>
    <definedName name="upahkabel36" localSheetId="13">#REF!</definedName>
    <definedName name="upahkabel36">#REF!</definedName>
    <definedName name="upahkabel370" localSheetId="9">#REF!</definedName>
    <definedName name="upahkabel370" localSheetId="12">#REF!</definedName>
    <definedName name="upahkabel370" localSheetId="13">#REF!</definedName>
    <definedName name="upahkabel370">#REF!</definedName>
    <definedName name="upahkabel395" localSheetId="9">#REF!</definedName>
    <definedName name="upahkabel395" localSheetId="12">#REF!</definedName>
    <definedName name="upahkabel395" localSheetId="13">#REF!</definedName>
    <definedName name="upahkabel395">#REF!</definedName>
    <definedName name="upahkabel41.5" localSheetId="9">#REF!</definedName>
    <definedName name="upahkabel41.5" localSheetId="12">#REF!</definedName>
    <definedName name="upahkabel41.5" localSheetId="13">#REF!</definedName>
    <definedName name="upahkabel41.5">#REF!</definedName>
    <definedName name="upahkabel410" localSheetId="9">#REF!</definedName>
    <definedName name="upahkabel410" localSheetId="12">#REF!</definedName>
    <definedName name="upahkabel410" localSheetId="13">#REF!</definedName>
    <definedName name="upahkabel410">#REF!</definedName>
    <definedName name="upahkabel4120" localSheetId="9">#REF!</definedName>
    <definedName name="upahkabel4120" localSheetId="12">#REF!</definedName>
    <definedName name="upahkabel4120" localSheetId="13">#REF!</definedName>
    <definedName name="upahkabel4120">#REF!</definedName>
    <definedName name="upahkabel4150" localSheetId="9">#REF!</definedName>
    <definedName name="upahkabel4150" localSheetId="12">#REF!</definedName>
    <definedName name="upahkabel4150" localSheetId="13">#REF!</definedName>
    <definedName name="upahkabel4150">#REF!</definedName>
    <definedName name="upahkabel416" localSheetId="9">#REF!</definedName>
    <definedName name="upahkabel416" localSheetId="12">#REF!</definedName>
    <definedName name="upahkabel416" localSheetId="13">#REF!</definedName>
    <definedName name="upahkabel416">#REF!</definedName>
    <definedName name="upahkabel4185" localSheetId="9">#REF!</definedName>
    <definedName name="upahkabel4185" localSheetId="12">#REF!</definedName>
    <definedName name="upahkabel4185" localSheetId="13">#REF!</definedName>
    <definedName name="upahkabel4185">#REF!</definedName>
    <definedName name="upahkabel42.5" localSheetId="9">#REF!</definedName>
    <definedName name="upahkabel42.5" localSheetId="12">#REF!</definedName>
    <definedName name="upahkabel42.5" localSheetId="13">#REF!</definedName>
    <definedName name="upahkabel42.5">#REF!</definedName>
    <definedName name="upahkabel4240" localSheetId="9">#REF!</definedName>
    <definedName name="upahkabel4240" localSheetId="12">#REF!</definedName>
    <definedName name="upahkabel4240" localSheetId="13">#REF!</definedName>
    <definedName name="upahkabel4240">#REF!</definedName>
    <definedName name="upahkabel425" localSheetId="9">#REF!</definedName>
    <definedName name="upahkabel425" localSheetId="12">#REF!</definedName>
    <definedName name="upahkabel425" localSheetId="13">#REF!</definedName>
    <definedName name="upahkabel425">#REF!</definedName>
    <definedName name="upahkabel4300" localSheetId="9">#REF!</definedName>
    <definedName name="upahkabel4300" localSheetId="12">#REF!</definedName>
    <definedName name="upahkabel4300" localSheetId="13">#REF!</definedName>
    <definedName name="upahkabel4300">#REF!</definedName>
    <definedName name="upahkabel435" localSheetId="9">#REF!</definedName>
    <definedName name="upahkabel435" localSheetId="12">#REF!</definedName>
    <definedName name="upahkabel435" localSheetId="13">#REF!</definedName>
    <definedName name="upahkabel435">#REF!</definedName>
    <definedName name="upahkabel44" localSheetId="9">#REF!</definedName>
    <definedName name="upahkabel44" localSheetId="12">#REF!</definedName>
    <definedName name="upahkabel44" localSheetId="13">#REF!</definedName>
    <definedName name="upahkabel44">#REF!</definedName>
    <definedName name="upahkabel450" localSheetId="9">#REF!</definedName>
    <definedName name="upahkabel450" localSheetId="12">#REF!</definedName>
    <definedName name="upahkabel450" localSheetId="13">#REF!</definedName>
    <definedName name="upahkabel450">#REF!</definedName>
    <definedName name="upahkabel46" localSheetId="9">#REF!</definedName>
    <definedName name="upahkabel46" localSheetId="12">#REF!</definedName>
    <definedName name="upahkabel46" localSheetId="13">#REF!</definedName>
    <definedName name="upahkabel46">#REF!</definedName>
    <definedName name="upahkabel470" localSheetId="9">#REF!</definedName>
    <definedName name="upahkabel470" localSheetId="12">#REF!</definedName>
    <definedName name="upahkabel470" localSheetId="13">#REF!</definedName>
    <definedName name="upahkabel470">#REF!</definedName>
    <definedName name="upahkabel495" localSheetId="9">#REF!</definedName>
    <definedName name="upahkabel495" localSheetId="12">#REF!</definedName>
    <definedName name="upahkabel495" localSheetId="13">#REF!</definedName>
    <definedName name="upahkabel495">#REF!</definedName>
    <definedName name="upahkabelbc10" localSheetId="9">#REF!</definedName>
    <definedName name="upahkabelbc10" localSheetId="12">#REF!</definedName>
    <definedName name="upahkabelbc10" localSheetId="13">#REF!</definedName>
    <definedName name="upahkabelbc10">#REF!</definedName>
    <definedName name="upahkabelbc120" localSheetId="9">#REF!</definedName>
    <definedName name="upahkabelbc120" localSheetId="12">#REF!</definedName>
    <definedName name="upahkabelbc120" localSheetId="13">#REF!</definedName>
    <definedName name="upahkabelbc120">#REF!</definedName>
    <definedName name="upahkabelbc16" localSheetId="9">#REF!</definedName>
    <definedName name="upahkabelbc16" localSheetId="12">#REF!</definedName>
    <definedName name="upahkabelbc16" localSheetId="13">#REF!</definedName>
    <definedName name="upahkabelbc16">#REF!</definedName>
    <definedName name="upahkabelbc25" localSheetId="9">#REF!</definedName>
    <definedName name="upahkabelbc25" localSheetId="12">#REF!</definedName>
    <definedName name="upahkabelbc25" localSheetId="13">#REF!</definedName>
    <definedName name="upahkabelbc25">#REF!</definedName>
    <definedName name="upahkabelbc35" localSheetId="9">#REF!</definedName>
    <definedName name="upahkabelbc35" localSheetId="12">#REF!</definedName>
    <definedName name="upahkabelbc35" localSheetId="13">#REF!</definedName>
    <definedName name="upahkabelbc35">#REF!</definedName>
    <definedName name="upahkabelbc4" localSheetId="9">#REF!</definedName>
    <definedName name="upahkabelbc4" localSheetId="12">#REF!</definedName>
    <definedName name="upahkabelbc4" localSheetId="13">#REF!</definedName>
    <definedName name="upahkabelbc4">#REF!</definedName>
    <definedName name="upahkabelbc50" localSheetId="9">#REF!</definedName>
    <definedName name="upahkabelbc50" localSheetId="12">#REF!</definedName>
    <definedName name="upahkabelbc50" localSheetId="13">#REF!</definedName>
    <definedName name="upahkabelbc50">#REF!</definedName>
    <definedName name="upahkabelbc6" localSheetId="9">#REF!</definedName>
    <definedName name="upahkabelbc6" localSheetId="12">#REF!</definedName>
    <definedName name="upahkabelbc6" localSheetId="13">#REF!</definedName>
    <definedName name="upahkabelbc6">#REF!</definedName>
    <definedName name="upahkabelbc70" localSheetId="9">#REF!</definedName>
    <definedName name="upahkabelbc70" localSheetId="12">#REF!</definedName>
    <definedName name="upahkabelbc70" localSheetId="13">#REF!</definedName>
    <definedName name="upahkabelbc70">#REF!</definedName>
    <definedName name="upahkb0" localSheetId="9">#REF!</definedName>
    <definedName name="upahkb0" localSheetId="12">#REF!</definedName>
    <definedName name="upahkb0" localSheetId="13">#REF!</definedName>
    <definedName name="upahkb0">#REF!</definedName>
    <definedName name="upahkran" localSheetId="9">#REF!</definedName>
    <definedName name="upahkran" localSheetId="12">#REF!</definedName>
    <definedName name="upahkran" localSheetId="13">#REF!</definedName>
    <definedName name="upahkran">#REF!</definedName>
    <definedName name="upahkranktcs" localSheetId="9">#REF!</definedName>
    <definedName name="upahkranktcs" localSheetId="12">#REF!</definedName>
    <definedName name="upahkranktcs" localSheetId="13">#REF!</definedName>
    <definedName name="upahkranktcs">#REF!</definedName>
    <definedName name="upahkrant23b13v7n" localSheetId="9">#REF!</definedName>
    <definedName name="upahkrant23b13v7n" localSheetId="12">#REF!</definedName>
    <definedName name="upahkrant23b13v7n" localSheetId="13">#REF!</definedName>
    <definedName name="upahkrant23b13v7n">#REF!</definedName>
    <definedName name="upahkranT2613" localSheetId="9">#REF!</definedName>
    <definedName name="upahkranT2613" localSheetId="12">#REF!</definedName>
    <definedName name="upahkranT2613" localSheetId="13">#REF!</definedName>
    <definedName name="upahkranT2613">#REF!</definedName>
    <definedName name="upahkranT30AR13V7N" localSheetId="9">#REF!</definedName>
    <definedName name="upahkranT30AR13V7N" localSheetId="12">#REF!</definedName>
    <definedName name="upahkranT30AR13V7N" localSheetId="13">#REF!</definedName>
    <definedName name="upahkranT30AR13V7N">#REF!</definedName>
    <definedName name="upahktcs" localSheetId="9">#REF!</definedName>
    <definedName name="upahktcs" localSheetId="12">#REF!</definedName>
    <definedName name="upahktcs" localSheetId="13">#REF!</definedName>
    <definedName name="upahktcs">#REF!</definedName>
    <definedName name="upahlas" localSheetId="9">#REF!</definedName>
    <definedName name="upahlas" localSheetId="12">#REF!</definedName>
    <definedName name="upahlas" localSheetId="13">#REF!</definedName>
    <definedName name="upahlas">#REF!</definedName>
    <definedName name="upahlvL521V1A" localSheetId="9">#REF!</definedName>
    <definedName name="upahlvL521V1A" localSheetId="12">#REF!</definedName>
    <definedName name="upahlvL521V1A" localSheetId="13">#REF!</definedName>
    <definedName name="upahlvL521V1A">#REF!</definedName>
    <definedName name="upahlvL521V3dgn" localSheetId="9">#REF!</definedName>
    <definedName name="upahlvL521V3dgn" localSheetId="12">#REF!</definedName>
    <definedName name="upahlvL521V3dgn" localSheetId="13">#REF!</definedName>
    <definedName name="upahlvL521V3dgn">#REF!</definedName>
    <definedName name="upahlvL521V3pns" localSheetId="9">#REF!</definedName>
    <definedName name="upahlvL521V3pns" localSheetId="12">#REF!</definedName>
    <definedName name="upahlvL521V3pns" localSheetId="13">#REF!</definedName>
    <definedName name="upahlvL521V3pns">#REF!</definedName>
    <definedName name="upahlvL546" localSheetId="9">#REF!</definedName>
    <definedName name="upahlvL546" localSheetId="12">#REF!</definedName>
    <definedName name="upahlvL546" localSheetId="13">#REF!</definedName>
    <definedName name="upahlvL546">#REF!</definedName>
    <definedName name="upahlvLW565" localSheetId="9">#REF!</definedName>
    <definedName name="upahlvLW565" localSheetId="12">#REF!</definedName>
    <definedName name="upahlvLW565" localSheetId="13">#REF!</definedName>
    <definedName name="upahlvLW565">#REF!</definedName>
    <definedName name="Upahmacadam" localSheetId="9">#REF!</definedName>
    <definedName name="Upahmacadam" localSheetId="12">#REF!</definedName>
    <definedName name="Upahmacadam" localSheetId="13">#REF!</definedName>
    <definedName name="Upahmacadam">#REF!</definedName>
    <definedName name="UPAHMELETAKKAN100KG" localSheetId="9">#REF!</definedName>
    <definedName name="UPAHMELETAKKAN100KG" localSheetId="12">#REF!</definedName>
    <definedName name="UPAHMELETAKKAN100KG" localSheetId="13">#REF!</definedName>
    <definedName name="UPAHMELETAKKAN100KG">#REF!</definedName>
    <definedName name="upahnya1.5" localSheetId="9">#REF!</definedName>
    <definedName name="upahnya1.5" localSheetId="12">#REF!</definedName>
    <definedName name="upahnya1.5" localSheetId="13">#REF!</definedName>
    <definedName name="upahnya1.5">#REF!</definedName>
    <definedName name="upahnya10" localSheetId="9">#REF!</definedName>
    <definedName name="upahnya10" localSheetId="12">#REF!</definedName>
    <definedName name="upahnya10" localSheetId="13">#REF!</definedName>
    <definedName name="upahnya10">#REF!</definedName>
    <definedName name="upahnya120" localSheetId="9">#REF!</definedName>
    <definedName name="upahnya120" localSheetId="12">#REF!</definedName>
    <definedName name="upahnya120" localSheetId="13">#REF!</definedName>
    <definedName name="upahnya120">#REF!</definedName>
    <definedName name="upahnya150" localSheetId="9">#REF!</definedName>
    <definedName name="upahnya150" localSheetId="12">#REF!</definedName>
    <definedName name="upahnya150" localSheetId="13">#REF!</definedName>
    <definedName name="upahnya150">#REF!</definedName>
    <definedName name="upahnya16" localSheetId="9">#REF!</definedName>
    <definedName name="upahnya16" localSheetId="12">#REF!</definedName>
    <definedName name="upahnya16" localSheetId="13">#REF!</definedName>
    <definedName name="upahnya16">#REF!</definedName>
    <definedName name="upahnya185" localSheetId="9">#REF!</definedName>
    <definedName name="upahnya185" localSheetId="12">#REF!</definedName>
    <definedName name="upahnya185" localSheetId="13">#REF!</definedName>
    <definedName name="upahnya185">#REF!</definedName>
    <definedName name="upahnya2.5" localSheetId="9">#REF!</definedName>
    <definedName name="upahnya2.5" localSheetId="12">#REF!</definedName>
    <definedName name="upahnya2.5" localSheetId="13">#REF!</definedName>
    <definedName name="upahnya2.5">#REF!</definedName>
    <definedName name="upahnya240" localSheetId="9">#REF!</definedName>
    <definedName name="upahnya240" localSheetId="12">#REF!</definedName>
    <definedName name="upahnya240" localSheetId="13">#REF!</definedName>
    <definedName name="upahnya240">#REF!</definedName>
    <definedName name="upahnya25" localSheetId="9">#REF!</definedName>
    <definedName name="upahnya25" localSheetId="12">#REF!</definedName>
    <definedName name="upahnya25" localSheetId="13">#REF!</definedName>
    <definedName name="upahnya25">#REF!</definedName>
    <definedName name="upahnya300" localSheetId="9">#REF!</definedName>
    <definedName name="upahnya300" localSheetId="12">#REF!</definedName>
    <definedName name="upahnya300" localSheetId="13">#REF!</definedName>
    <definedName name="upahnya300">#REF!</definedName>
    <definedName name="upahnya35" localSheetId="9">#REF!</definedName>
    <definedName name="upahnya35" localSheetId="12">#REF!</definedName>
    <definedName name="upahnya35" localSheetId="13">#REF!</definedName>
    <definedName name="upahnya35">#REF!</definedName>
    <definedName name="upahnya4" localSheetId="9">#REF!</definedName>
    <definedName name="upahnya4" localSheetId="12">#REF!</definedName>
    <definedName name="upahnya4" localSheetId="13">#REF!</definedName>
    <definedName name="upahnya4">#REF!</definedName>
    <definedName name="upahnya400" localSheetId="9">#REF!</definedName>
    <definedName name="upahnya400" localSheetId="12">#REF!</definedName>
    <definedName name="upahnya400" localSheetId="13">#REF!</definedName>
    <definedName name="upahnya400">#REF!</definedName>
    <definedName name="upahnya50" localSheetId="9">#REF!</definedName>
    <definedName name="upahnya50" localSheetId="12">#REF!</definedName>
    <definedName name="upahnya50" localSheetId="13">#REF!</definedName>
    <definedName name="upahnya50">#REF!</definedName>
    <definedName name="upahnya6" localSheetId="9">#REF!</definedName>
    <definedName name="upahnya6" localSheetId="12">#REF!</definedName>
    <definedName name="upahnya6" localSheetId="13">#REF!</definedName>
    <definedName name="upahnya6">#REF!</definedName>
    <definedName name="upahnya70" localSheetId="9">#REF!</definedName>
    <definedName name="upahnya70" localSheetId="12">#REF!</definedName>
    <definedName name="upahnya70" localSheetId="13">#REF!</definedName>
    <definedName name="upahnya70">#REF!</definedName>
    <definedName name="upahnya95" localSheetId="9">#REF!</definedName>
    <definedName name="upahnya95" localSheetId="12">#REF!</definedName>
    <definedName name="upahnya95" localSheetId="13">#REF!</definedName>
    <definedName name="upahnya95">#REF!</definedName>
    <definedName name="upahnyfgby21.5" localSheetId="9">#REF!</definedName>
    <definedName name="upahnyfgby21.5" localSheetId="12">#REF!</definedName>
    <definedName name="upahnyfgby21.5" localSheetId="13">#REF!</definedName>
    <definedName name="upahnyfgby21.5">#REF!</definedName>
    <definedName name="upahnyfgby210" localSheetId="9">#REF!</definedName>
    <definedName name="upahnyfgby210" localSheetId="12">#REF!</definedName>
    <definedName name="upahnyfgby210" localSheetId="13">#REF!</definedName>
    <definedName name="upahnyfgby210">#REF!</definedName>
    <definedName name="upahnyfgby2120" localSheetId="9">#REF!</definedName>
    <definedName name="upahnyfgby2120" localSheetId="12">#REF!</definedName>
    <definedName name="upahnyfgby2120" localSheetId="13">#REF!</definedName>
    <definedName name="upahnyfgby2120">#REF!</definedName>
    <definedName name="upahnyfgby216" localSheetId="9">#REF!</definedName>
    <definedName name="upahnyfgby216" localSheetId="12">#REF!</definedName>
    <definedName name="upahnyfgby216" localSheetId="13">#REF!</definedName>
    <definedName name="upahnyfgby216">#REF!</definedName>
    <definedName name="upahnyfgby22.5" localSheetId="9">#REF!</definedName>
    <definedName name="upahnyfgby22.5" localSheetId="12">#REF!</definedName>
    <definedName name="upahnyfgby22.5" localSheetId="13">#REF!</definedName>
    <definedName name="upahnyfgby22.5">#REF!</definedName>
    <definedName name="upahnyfgby225" localSheetId="9">#REF!</definedName>
    <definedName name="upahnyfgby225" localSheetId="12">#REF!</definedName>
    <definedName name="upahnyfgby225" localSheetId="13">#REF!</definedName>
    <definedName name="upahnyfgby225">#REF!</definedName>
    <definedName name="upahnyfgby235" localSheetId="9">#REF!</definedName>
    <definedName name="upahnyfgby235" localSheetId="12">#REF!</definedName>
    <definedName name="upahnyfgby235" localSheetId="13">#REF!</definedName>
    <definedName name="upahnyfgby235">#REF!</definedName>
    <definedName name="upahnyfgby24" localSheetId="9">#REF!</definedName>
    <definedName name="upahnyfgby24" localSheetId="12">#REF!</definedName>
    <definedName name="upahnyfgby24" localSheetId="13">#REF!</definedName>
    <definedName name="upahnyfgby24">#REF!</definedName>
    <definedName name="upahnyfgby250" localSheetId="9">#REF!</definedName>
    <definedName name="upahnyfgby250" localSheetId="12">#REF!</definedName>
    <definedName name="upahnyfgby250" localSheetId="13">#REF!</definedName>
    <definedName name="upahnyfgby250">#REF!</definedName>
    <definedName name="upahnyfgby26" localSheetId="9">#REF!</definedName>
    <definedName name="upahnyfgby26" localSheetId="12">#REF!</definedName>
    <definedName name="upahnyfgby26" localSheetId="13">#REF!</definedName>
    <definedName name="upahnyfgby26">#REF!</definedName>
    <definedName name="upahnyfgby270" localSheetId="9">#REF!</definedName>
    <definedName name="upahnyfgby270" localSheetId="12">#REF!</definedName>
    <definedName name="upahnyfgby270" localSheetId="13">#REF!</definedName>
    <definedName name="upahnyfgby270">#REF!</definedName>
    <definedName name="upahnyfgby295" localSheetId="9">#REF!</definedName>
    <definedName name="upahnyfgby295" localSheetId="12">#REF!</definedName>
    <definedName name="upahnyfgby295" localSheetId="13">#REF!</definedName>
    <definedName name="upahnyfgby295">#REF!</definedName>
    <definedName name="upahnyfgby31.5" localSheetId="9">#REF!</definedName>
    <definedName name="upahnyfgby31.5" localSheetId="12">#REF!</definedName>
    <definedName name="upahnyfgby31.5" localSheetId="13">#REF!</definedName>
    <definedName name="upahnyfgby31.5">#REF!</definedName>
    <definedName name="upahnyfgby310" localSheetId="9">#REF!</definedName>
    <definedName name="upahnyfgby310" localSheetId="12">#REF!</definedName>
    <definedName name="upahnyfgby310" localSheetId="13">#REF!</definedName>
    <definedName name="upahnyfgby310">#REF!</definedName>
    <definedName name="upahnyfgby3120" localSheetId="9">#REF!</definedName>
    <definedName name="upahnyfgby3120" localSheetId="12">#REF!</definedName>
    <definedName name="upahnyfgby3120" localSheetId="13">#REF!</definedName>
    <definedName name="upahnyfgby3120">#REF!</definedName>
    <definedName name="upahnyfgby3150" localSheetId="9">#REF!</definedName>
    <definedName name="upahnyfgby3150" localSheetId="12">#REF!</definedName>
    <definedName name="upahnyfgby3150" localSheetId="13">#REF!</definedName>
    <definedName name="upahnyfgby3150">#REF!</definedName>
    <definedName name="upahnyfgby316" localSheetId="9">#REF!</definedName>
    <definedName name="upahnyfgby316" localSheetId="12">#REF!</definedName>
    <definedName name="upahnyfgby316" localSheetId="13">#REF!</definedName>
    <definedName name="upahnyfgby316">#REF!</definedName>
    <definedName name="upahnyfgby3185" localSheetId="9">#REF!</definedName>
    <definedName name="upahnyfgby3185" localSheetId="12">#REF!</definedName>
    <definedName name="upahnyfgby3185" localSheetId="13">#REF!</definedName>
    <definedName name="upahnyfgby3185">#REF!</definedName>
    <definedName name="upahnyfgby32.5" localSheetId="9">#REF!</definedName>
    <definedName name="upahnyfgby32.5" localSheetId="12">#REF!</definedName>
    <definedName name="upahnyfgby32.5" localSheetId="13">#REF!</definedName>
    <definedName name="upahnyfgby32.5">#REF!</definedName>
    <definedName name="upahnyfgby3240" localSheetId="9">#REF!</definedName>
    <definedName name="upahnyfgby3240" localSheetId="12">#REF!</definedName>
    <definedName name="upahnyfgby3240" localSheetId="13">#REF!</definedName>
    <definedName name="upahnyfgby3240">#REF!</definedName>
    <definedName name="upahnyfgby325" localSheetId="9">#REF!</definedName>
    <definedName name="upahnyfgby325" localSheetId="12">#REF!</definedName>
    <definedName name="upahnyfgby325" localSheetId="13">#REF!</definedName>
    <definedName name="upahnyfgby325">#REF!</definedName>
    <definedName name="upahnyfgby3300" localSheetId="9">#REF!</definedName>
    <definedName name="upahnyfgby3300" localSheetId="12">#REF!</definedName>
    <definedName name="upahnyfgby3300" localSheetId="13">#REF!</definedName>
    <definedName name="upahnyfgby3300">#REF!</definedName>
    <definedName name="upahnyfgby335" localSheetId="9">#REF!</definedName>
    <definedName name="upahnyfgby335" localSheetId="12">#REF!</definedName>
    <definedName name="upahnyfgby335" localSheetId="13">#REF!</definedName>
    <definedName name="upahnyfgby335">#REF!</definedName>
    <definedName name="upahnyfgby34" localSheetId="9">#REF!</definedName>
    <definedName name="upahnyfgby34" localSheetId="12">#REF!</definedName>
    <definedName name="upahnyfgby34" localSheetId="13">#REF!</definedName>
    <definedName name="upahnyfgby34">#REF!</definedName>
    <definedName name="upahnyfgby350" localSheetId="9">#REF!</definedName>
    <definedName name="upahnyfgby350" localSheetId="12">#REF!</definedName>
    <definedName name="upahnyfgby350" localSheetId="13">#REF!</definedName>
    <definedName name="upahnyfgby350">#REF!</definedName>
    <definedName name="upahnyfgby36" localSheetId="9">#REF!</definedName>
    <definedName name="upahnyfgby36" localSheetId="12">#REF!</definedName>
    <definedName name="upahnyfgby36" localSheetId="13">#REF!</definedName>
    <definedName name="upahnyfgby36">#REF!</definedName>
    <definedName name="upahnyfgby370" localSheetId="9">#REF!</definedName>
    <definedName name="upahnyfgby370" localSheetId="12">#REF!</definedName>
    <definedName name="upahnyfgby370" localSheetId="13">#REF!</definedName>
    <definedName name="upahnyfgby370">#REF!</definedName>
    <definedName name="upahnyfgby395" localSheetId="9">#REF!</definedName>
    <definedName name="upahnyfgby395" localSheetId="12">#REF!</definedName>
    <definedName name="upahnyfgby395" localSheetId="13">#REF!</definedName>
    <definedName name="upahnyfgby395">#REF!</definedName>
    <definedName name="upahnyfgby41.5" localSheetId="9">#REF!</definedName>
    <definedName name="upahnyfgby41.5" localSheetId="12">#REF!</definedName>
    <definedName name="upahnyfgby41.5" localSheetId="13">#REF!</definedName>
    <definedName name="upahnyfgby41.5">#REF!</definedName>
    <definedName name="upahnyfgby410" localSheetId="9">#REF!</definedName>
    <definedName name="upahnyfgby410" localSheetId="12">#REF!</definedName>
    <definedName name="upahnyfgby410" localSheetId="13">#REF!</definedName>
    <definedName name="upahnyfgby410">#REF!</definedName>
    <definedName name="upahnyfgby4120" localSheetId="9">#REF!</definedName>
    <definedName name="upahnyfgby4120" localSheetId="12">#REF!</definedName>
    <definedName name="upahnyfgby4120" localSheetId="13">#REF!</definedName>
    <definedName name="upahnyfgby4120">#REF!</definedName>
    <definedName name="upahnyfgby4150" localSheetId="9">#REF!</definedName>
    <definedName name="upahnyfgby4150" localSheetId="12">#REF!</definedName>
    <definedName name="upahnyfgby4150" localSheetId="13">#REF!</definedName>
    <definedName name="upahnyfgby4150">#REF!</definedName>
    <definedName name="upahnyfgby416" localSheetId="9">#REF!</definedName>
    <definedName name="upahnyfgby416" localSheetId="12">#REF!</definedName>
    <definedName name="upahnyfgby416" localSheetId="13">#REF!</definedName>
    <definedName name="upahnyfgby416">#REF!</definedName>
    <definedName name="upahnyfgby4185" localSheetId="9">#REF!</definedName>
    <definedName name="upahnyfgby4185" localSheetId="12">#REF!</definedName>
    <definedName name="upahnyfgby4185" localSheetId="13">#REF!</definedName>
    <definedName name="upahnyfgby4185">#REF!</definedName>
    <definedName name="upahnyfgby42.5" localSheetId="9">#REF!</definedName>
    <definedName name="upahnyfgby42.5" localSheetId="12">#REF!</definedName>
    <definedName name="upahnyfgby42.5" localSheetId="13">#REF!</definedName>
    <definedName name="upahnyfgby42.5">#REF!</definedName>
    <definedName name="upahnyfgby4240" localSheetId="9">#REF!</definedName>
    <definedName name="upahnyfgby4240" localSheetId="12">#REF!</definedName>
    <definedName name="upahnyfgby4240" localSheetId="13">#REF!</definedName>
    <definedName name="upahnyfgby4240">#REF!</definedName>
    <definedName name="upahnyfgby425" localSheetId="9">#REF!</definedName>
    <definedName name="upahnyfgby425" localSheetId="12">#REF!</definedName>
    <definedName name="upahnyfgby425" localSheetId="13">#REF!</definedName>
    <definedName name="upahnyfgby425">#REF!</definedName>
    <definedName name="upahnyfgby4300" localSheetId="9">#REF!</definedName>
    <definedName name="upahnyfgby4300" localSheetId="12">#REF!</definedName>
    <definedName name="upahnyfgby4300" localSheetId="13">#REF!</definedName>
    <definedName name="upahnyfgby4300">#REF!</definedName>
    <definedName name="upahnyfgby435" localSheetId="9">#REF!</definedName>
    <definedName name="upahnyfgby435" localSheetId="12">#REF!</definedName>
    <definedName name="upahnyfgby435" localSheetId="13">#REF!</definedName>
    <definedName name="upahnyfgby435">#REF!</definedName>
    <definedName name="upahnyfgby44" localSheetId="9">#REF!</definedName>
    <definedName name="upahnyfgby44" localSheetId="12">#REF!</definedName>
    <definedName name="upahnyfgby44" localSheetId="13">#REF!</definedName>
    <definedName name="upahnyfgby44">#REF!</definedName>
    <definedName name="upahnyfgby450" localSheetId="9">#REF!</definedName>
    <definedName name="upahnyfgby450" localSheetId="12">#REF!</definedName>
    <definedName name="upahnyfgby450" localSheetId="13">#REF!</definedName>
    <definedName name="upahnyfgby450">#REF!</definedName>
    <definedName name="upahnyfgby46" localSheetId="9">#REF!</definedName>
    <definedName name="upahnyfgby46" localSheetId="12">#REF!</definedName>
    <definedName name="upahnyfgby46" localSheetId="13">#REF!</definedName>
    <definedName name="upahnyfgby46">#REF!</definedName>
    <definedName name="upahnyfgby470" localSheetId="9">#REF!</definedName>
    <definedName name="upahnyfgby470" localSheetId="12">#REF!</definedName>
    <definedName name="upahnyfgby470" localSheetId="13">#REF!</definedName>
    <definedName name="upahnyfgby470">#REF!</definedName>
    <definedName name="upahnyfgby495" localSheetId="9">#REF!</definedName>
    <definedName name="upahnyfgby495" localSheetId="12">#REF!</definedName>
    <definedName name="upahnyfgby495" localSheetId="13">#REF!</definedName>
    <definedName name="upahnyfgby495">#REF!</definedName>
    <definedName name="upahnym21.5" localSheetId="9">#REF!</definedName>
    <definedName name="upahnym21.5" localSheetId="12">#REF!</definedName>
    <definedName name="upahnym21.5" localSheetId="13">#REF!</definedName>
    <definedName name="upahnym21.5">#REF!</definedName>
    <definedName name="upahnym210" localSheetId="9">#REF!</definedName>
    <definedName name="upahnym210" localSheetId="12">#REF!</definedName>
    <definedName name="upahnym210" localSheetId="13">#REF!</definedName>
    <definedName name="upahnym210">#REF!</definedName>
    <definedName name="upahnym216" localSheetId="9">#REF!</definedName>
    <definedName name="upahnym216" localSheetId="12">#REF!</definedName>
    <definedName name="upahnym216" localSheetId="13">#REF!</definedName>
    <definedName name="upahnym216">#REF!</definedName>
    <definedName name="upahnym22.5" localSheetId="9">#REF!</definedName>
    <definedName name="upahnym22.5" localSheetId="12">#REF!</definedName>
    <definedName name="upahnym22.5" localSheetId="13">#REF!</definedName>
    <definedName name="upahnym22.5">#REF!</definedName>
    <definedName name="upahnym225" localSheetId="9">#REF!</definedName>
    <definedName name="upahnym225" localSheetId="12">#REF!</definedName>
    <definedName name="upahnym225" localSheetId="13">#REF!</definedName>
    <definedName name="upahnym225">#REF!</definedName>
    <definedName name="upahnym235" localSheetId="9">#REF!</definedName>
    <definedName name="upahnym235" localSheetId="12">#REF!</definedName>
    <definedName name="upahnym235" localSheetId="13">#REF!</definedName>
    <definedName name="upahnym235">#REF!</definedName>
    <definedName name="upahnym24" localSheetId="9">#REF!</definedName>
    <definedName name="upahnym24" localSheetId="12">#REF!</definedName>
    <definedName name="upahnym24" localSheetId="13">#REF!</definedName>
    <definedName name="upahnym24">#REF!</definedName>
    <definedName name="upahnym26" localSheetId="9">#REF!</definedName>
    <definedName name="upahnym26" localSheetId="12">#REF!</definedName>
    <definedName name="upahnym26" localSheetId="13">#REF!</definedName>
    <definedName name="upahnym26">#REF!</definedName>
    <definedName name="upahnym31.5" localSheetId="9">#REF!</definedName>
    <definedName name="upahnym31.5" localSheetId="12">#REF!</definedName>
    <definedName name="upahnym31.5" localSheetId="13">#REF!</definedName>
    <definedName name="upahnym31.5">#REF!</definedName>
    <definedName name="upahnym310" localSheetId="9">#REF!</definedName>
    <definedName name="upahnym310" localSheetId="12">#REF!</definedName>
    <definedName name="upahnym310" localSheetId="13">#REF!</definedName>
    <definedName name="upahnym310">#REF!</definedName>
    <definedName name="upahnym316" localSheetId="9">#REF!</definedName>
    <definedName name="upahnym316" localSheetId="12">#REF!</definedName>
    <definedName name="upahnym316" localSheetId="13">#REF!</definedName>
    <definedName name="upahnym316">#REF!</definedName>
    <definedName name="upahnym32.5" localSheetId="9">#REF!</definedName>
    <definedName name="upahnym32.5" localSheetId="12">#REF!</definedName>
    <definedName name="upahnym32.5" localSheetId="13">#REF!</definedName>
    <definedName name="upahnym32.5">#REF!</definedName>
    <definedName name="upahnym325" localSheetId="9">#REF!</definedName>
    <definedName name="upahnym325" localSheetId="12">#REF!</definedName>
    <definedName name="upahnym325" localSheetId="13">#REF!</definedName>
    <definedName name="upahnym325">#REF!</definedName>
    <definedName name="upahnym34" localSheetId="9">#REF!</definedName>
    <definedName name="upahnym34" localSheetId="12">#REF!</definedName>
    <definedName name="upahnym34" localSheetId="13">#REF!</definedName>
    <definedName name="upahnym34">#REF!</definedName>
    <definedName name="upahnym36" localSheetId="9">#REF!</definedName>
    <definedName name="upahnym36" localSheetId="12">#REF!</definedName>
    <definedName name="upahnym36" localSheetId="13">#REF!</definedName>
    <definedName name="upahnym36">#REF!</definedName>
    <definedName name="upahnym41.5" localSheetId="9">#REF!</definedName>
    <definedName name="upahnym41.5" localSheetId="12">#REF!</definedName>
    <definedName name="upahnym41.5" localSheetId="13">#REF!</definedName>
    <definedName name="upahnym41.5">#REF!</definedName>
    <definedName name="upahnym410" localSheetId="9">#REF!</definedName>
    <definedName name="upahnym410" localSheetId="12">#REF!</definedName>
    <definedName name="upahnym410" localSheetId="13">#REF!</definedName>
    <definedName name="upahnym410">#REF!</definedName>
    <definedName name="upahnym416" localSheetId="9">#REF!</definedName>
    <definedName name="upahnym416" localSheetId="12">#REF!</definedName>
    <definedName name="upahnym416" localSheetId="13">#REF!</definedName>
    <definedName name="upahnym416">#REF!</definedName>
    <definedName name="upahnym42.5" localSheetId="9">#REF!</definedName>
    <definedName name="upahnym42.5" localSheetId="12">#REF!</definedName>
    <definedName name="upahnym42.5" localSheetId="13">#REF!</definedName>
    <definedName name="upahnym42.5">#REF!</definedName>
    <definedName name="upahnym425" localSheetId="9">#REF!</definedName>
    <definedName name="upahnym425" localSheetId="12">#REF!</definedName>
    <definedName name="upahnym425" localSheetId="13">#REF!</definedName>
    <definedName name="upahnym425">#REF!</definedName>
    <definedName name="upahnym44" localSheetId="9">#REF!</definedName>
    <definedName name="upahnym44" localSheetId="12">#REF!</definedName>
    <definedName name="upahnym44" localSheetId="13">#REF!</definedName>
    <definedName name="upahnym44">#REF!</definedName>
    <definedName name="upahnym46" localSheetId="9">#REF!</definedName>
    <definedName name="upahnym46" localSheetId="12">#REF!</definedName>
    <definedName name="upahnym46" localSheetId="13">#REF!</definedName>
    <definedName name="upahnym46">#REF!</definedName>
    <definedName name="upahnymhy32.5" localSheetId="9">#REF!</definedName>
    <definedName name="upahnymhy32.5" localSheetId="12">#REF!</definedName>
    <definedName name="upahnymhy32.5" localSheetId="13">#REF!</definedName>
    <definedName name="upahnymhy32.5">#REF!</definedName>
    <definedName name="upahnyy110" localSheetId="9">#REF!</definedName>
    <definedName name="upahnyy110" localSheetId="12">#REF!</definedName>
    <definedName name="upahnyy110" localSheetId="13">#REF!</definedName>
    <definedName name="upahnyy110">#REF!</definedName>
    <definedName name="upahnyy1120" localSheetId="9">#REF!</definedName>
    <definedName name="upahnyy1120" localSheetId="12">#REF!</definedName>
    <definedName name="upahnyy1120" localSheetId="13">#REF!</definedName>
    <definedName name="upahnyy1120">#REF!</definedName>
    <definedName name="upahnyy1150" localSheetId="9">#REF!</definedName>
    <definedName name="upahnyy1150" localSheetId="12">#REF!</definedName>
    <definedName name="upahnyy1150" localSheetId="13">#REF!</definedName>
    <definedName name="upahnyy1150">#REF!</definedName>
    <definedName name="upahnyy116" localSheetId="9">#REF!</definedName>
    <definedName name="upahnyy116" localSheetId="12">#REF!</definedName>
    <definedName name="upahnyy116" localSheetId="13">#REF!</definedName>
    <definedName name="upahnyy116">#REF!</definedName>
    <definedName name="upahnyy1185" localSheetId="9">#REF!</definedName>
    <definedName name="upahnyy1185" localSheetId="12">#REF!</definedName>
    <definedName name="upahnyy1185" localSheetId="13">#REF!</definedName>
    <definedName name="upahnyy1185">#REF!</definedName>
    <definedName name="upahnyy1240" localSheetId="9">#REF!</definedName>
    <definedName name="upahnyy1240" localSheetId="12">#REF!</definedName>
    <definedName name="upahnyy1240" localSheetId="13">#REF!</definedName>
    <definedName name="upahnyy1240">#REF!</definedName>
    <definedName name="upahnyy125" localSheetId="9">#REF!</definedName>
    <definedName name="upahnyy125" localSheetId="12">#REF!</definedName>
    <definedName name="upahnyy125" localSheetId="13">#REF!</definedName>
    <definedName name="upahnyy125">#REF!</definedName>
    <definedName name="upahnyy1300" localSheetId="9">#REF!</definedName>
    <definedName name="upahnyy1300" localSheetId="12">#REF!</definedName>
    <definedName name="upahnyy1300" localSheetId="13">#REF!</definedName>
    <definedName name="upahnyy1300">#REF!</definedName>
    <definedName name="upahnyy135" localSheetId="9">#REF!</definedName>
    <definedName name="upahnyy135" localSheetId="12">#REF!</definedName>
    <definedName name="upahnyy135" localSheetId="13">#REF!</definedName>
    <definedName name="upahnyy135">#REF!</definedName>
    <definedName name="upahnyy14" localSheetId="9">#REF!</definedName>
    <definedName name="upahnyy14" localSheetId="12">#REF!</definedName>
    <definedName name="upahnyy14" localSheetId="13">#REF!</definedName>
    <definedName name="upahnyy14">#REF!</definedName>
    <definedName name="upahnyy1400" localSheetId="9">#REF!</definedName>
    <definedName name="upahnyy1400" localSheetId="12">#REF!</definedName>
    <definedName name="upahnyy1400" localSheetId="13">#REF!</definedName>
    <definedName name="upahnyy1400">#REF!</definedName>
    <definedName name="upahnyy150" localSheetId="9">#REF!</definedName>
    <definedName name="upahnyy150" localSheetId="12">#REF!</definedName>
    <definedName name="upahnyy150" localSheetId="13">#REF!</definedName>
    <definedName name="upahnyy150">#REF!</definedName>
    <definedName name="upahnyy1500" localSheetId="9">#REF!</definedName>
    <definedName name="upahnyy1500" localSheetId="12">#REF!</definedName>
    <definedName name="upahnyy1500" localSheetId="13">#REF!</definedName>
    <definedName name="upahnyy1500">#REF!</definedName>
    <definedName name="upahnyy16" localSheetId="9">#REF!</definedName>
    <definedName name="upahnyy16" localSheetId="12">#REF!</definedName>
    <definedName name="upahnyy16" localSheetId="13">#REF!</definedName>
    <definedName name="upahnyy16">#REF!</definedName>
    <definedName name="upahnyy1630" localSheetId="9">#REF!</definedName>
    <definedName name="upahnyy1630" localSheetId="12">#REF!</definedName>
    <definedName name="upahnyy1630" localSheetId="13">#REF!</definedName>
    <definedName name="upahnyy1630">#REF!</definedName>
    <definedName name="upahnyy170" localSheetId="9">#REF!</definedName>
    <definedName name="upahnyy170" localSheetId="12">#REF!</definedName>
    <definedName name="upahnyy170" localSheetId="13">#REF!</definedName>
    <definedName name="upahnyy170">#REF!</definedName>
    <definedName name="upahnyy195" localSheetId="9">#REF!</definedName>
    <definedName name="upahnyy195" localSheetId="12">#REF!</definedName>
    <definedName name="upahnyy195" localSheetId="13">#REF!</definedName>
    <definedName name="upahnyy195">#REF!</definedName>
    <definedName name="upahnyy21.5" localSheetId="9">#REF!</definedName>
    <definedName name="upahnyy21.5" localSheetId="12">#REF!</definedName>
    <definedName name="upahnyy21.5" localSheetId="13">#REF!</definedName>
    <definedName name="upahnyy21.5">#REF!</definedName>
    <definedName name="upahnyy210" localSheetId="9">#REF!</definedName>
    <definedName name="upahnyy210" localSheetId="12">#REF!</definedName>
    <definedName name="upahnyy210" localSheetId="13">#REF!</definedName>
    <definedName name="upahnyy210">#REF!</definedName>
    <definedName name="upahnyy2120" localSheetId="9">#REF!</definedName>
    <definedName name="upahnyy2120" localSheetId="12">#REF!</definedName>
    <definedName name="upahnyy2120" localSheetId="13">#REF!</definedName>
    <definedName name="upahnyy2120">#REF!</definedName>
    <definedName name="upahnyy216" localSheetId="9">#REF!</definedName>
    <definedName name="upahnyy216" localSheetId="12">#REF!</definedName>
    <definedName name="upahnyy216" localSheetId="13">#REF!</definedName>
    <definedName name="upahnyy216">#REF!</definedName>
    <definedName name="upahnyy22.5" localSheetId="9">#REF!</definedName>
    <definedName name="upahnyy22.5" localSheetId="12">#REF!</definedName>
    <definedName name="upahnyy22.5" localSheetId="13">#REF!</definedName>
    <definedName name="upahnyy22.5">#REF!</definedName>
    <definedName name="upahnyy225" localSheetId="9">#REF!</definedName>
    <definedName name="upahnyy225" localSheetId="12">#REF!</definedName>
    <definedName name="upahnyy225" localSheetId="13">#REF!</definedName>
    <definedName name="upahnyy225">#REF!</definedName>
    <definedName name="upahnyy235" localSheetId="9">#REF!</definedName>
    <definedName name="upahnyy235" localSheetId="12">#REF!</definedName>
    <definedName name="upahnyy235" localSheetId="13">#REF!</definedName>
    <definedName name="upahnyy235">#REF!</definedName>
    <definedName name="upahnyy24" localSheetId="9">#REF!</definedName>
    <definedName name="upahnyy24" localSheetId="12">#REF!</definedName>
    <definedName name="upahnyy24" localSheetId="13">#REF!</definedName>
    <definedName name="upahnyy24">#REF!</definedName>
    <definedName name="upahnyy250" localSheetId="9">#REF!</definedName>
    <definedName name="upahnyy250" localSheetId="12">#REF!</definedName>
    <definedName name="upahnyy250" localSheetId="13">#REF!</definedName>
    <definedName name="upahnyy250">#REF!</definedName>
    <definedName name="upahnyy26" localSheetId="9">#REF!</definedName>
    <definedName name="upahnyy26" localSheetId="12">#REF!</definedName>
    <definedName name="upahnyy26" localSheetId="13">#REF!</definedName>
    <definedName name="upahnyy26">#REF!</definedName>
    <definedName name="upahnyy270" localSheetId="9">#REF!</definedName>
    <definedName name="upahnyy270" localSheetId="12">#REF!</definedName>
    <definedName name="upahnyy270" localSheetId="13">#REF!</definedName>
    <definedName name="upahnyy270">#REF!</definedName>
    <definedName name="upahnyy295" localSheetId="9">#REF!</definedName>
    <definedName name="upahnyy295" localSheetId="12">#REF!</definedName>
    <definedName name="upahnyy295" localSheetId="13">#REF!</definedName>
    <definedName name="upahnyy295">#REF!</definedName>
    <definedName name="upahnyy31.5" localSheetId="9">#REF!</definedName>
    <definedName name="upahnyy31.5" localSheetId="12">#REF!</definedName>
    <definedName name="upahnyy31.5" localSheetId="13">#REF!</definedName>
    <definedName name="upahnyy31.5">#REF!</definedName>
    <definedName name="upahnyy310" localSheetId="9">#REF!</definedName>
    <definedName name="upahnyy310" localSheetId="12">#REF!</definedName>
    <definedName name="upahnyy310" localSheetId="13">#REF!</definedName>
    <definedName name="upahnyy310">#REF!</definedName>
    <definedName name="upahnyy3120" localSheetId="9">#REF!</definedName>
    <definedName name="upahnyy3120" localSheetId="12">#REF!</definedName>
    <definedName name="upahnyy3120" localSheetId="13">#REF!</definedName>
    <definedName name="upahnyy3120">#REF!</definedName>
    <definedName name="upahnyy3150" localSheetId="9">#REF!</definedName>
    <definedName name="upahnyy3150" localSheetId="12">#REF!</definedName>
    <definedName name="upahnyy3150" localSheetId="13">#REF!</definedName>
    <definedName name="upahnyy3150">#REF!</definedName>
    <definedName name="upahnyy316" localSheetId="9">#REF!</definedName>
    <definedName name="upahnyy316" localSheetId="12">#REF!</definedName>
    <definedName name="upahnyy316" localSheetId="13">#REF!</definedName>
    <definedName name="upahnyy316">#REF!</definedName>
    <definedName name="upahnyy3185" localSheetId="9">#REF!</definedName>
    <definedName name="upahnyy3185" localSheetId="12">#REF!</definedName>
    <definedName name="upahnyy3185" localSheetId="13">#REF!</definedName>
    <definedName name="upahnyy3185">#REF!</definedName>
    <definedName name="upahnyy32.5" localSheetId="9">#REF!</definedName>
    <definedName name="upahnyy32.5" localSheetId="12">#REF!</definedName>
    <definedName name="upahnyy32.5" localSheetId="13">#REF!</definedName>
    <definedName name="upahnyy32.5">#REF!</definedName>
    <definedName name="upahnyy3240" localSheetId="9">#REF!</definedName>
    <definedName name="upahnyy3240" localSheetId="12">#REF!</definedName>
    <definedName name="upahnyy3240" localSheetId="13">#REF!</definedName>
    <definedName name="upahnyy3240">#REF!</definedName>
    <definedName name="upahnyy325" localSheetId="9">#REF!</definedName>
    <definedName name="upahnyy325" localSheetId="12">#REF!</definedName>
    <definedName name="upahnyy325" localSheetId="13">#REF!</definedName>
    <definedName name="upahnyy325">#REF!</definedName>
    <definedName name="upahnyy3300" localSheetId="9">#REF!</definedName>
    <definedName name="upahnyy3300" localSheetId="12">#REF!</definedName>
    <definedName name="upahnyy3300" localSheetId="13">#REF!</definedName>
    <definedName name="upahnyy3300">#REF!</definedName>
    <definedName name="upahnyy335" localSheetId="9">#REF!</definedName>
    <definedName name="upahnyy335" localSheetId="12">#REF!</definedName>
    <definedName name="upahnyy335" localSheetId="13">#REF!</definedName>
    <definedName name="upahnyy335">#REF!</definedName>
    <definedName name="upahnyy34" localSheetId="9">#REF!</definedName>
    <definedName name="upahnyy34" localSheetId="12">#REF!</definedName>
    <definedName name="upahnyy34" localSheetId="13">#REF!</definedName>
    <definedName name="upahnyy34">#REF!</definedName>
    <definedName name="upahnyy350" localSheetId="9">#REF!</definedName>
    <definedName name="upahnyy350" localSheetId="12">#REF!</definedName>
    <definedName name="upahnyy350" localSheetId="13">#REF!</definedName>
    <definedName name="upahnyy350">#REF!</definedName>
    <definedName name="upahnyy36" localSheetId="9">#REF!</definedName>
    <definedName name="upahnyy36" localSheetId="12">#REF!</definedName>
    <definedName name="upahnyy36" localSheetId="13">#REF!</definedName>
    <definedName name="upahnyy36">#REF!</definedName>
    <definedName name="upahnyy370" localSheetId="9">#REF!</definedName>
    <definedName name="upahnyy370" localSheetId="12">#REF!</definedName>
    <definedName name="upahnyy370" localSheetId="13">#REF!</definedName>
    <definedName name="upahnyy370">#REF!</definedName>
    <definedName name="upahnyy395" localSheetId="9">#REF!</definedName>
    <definedName name="upahnyy395" localSheetId="12">#REF!</definedName>
    <definedName name="upahnyy395" localSheetId="13">#REF!</definedName>
    <definedName name="upahnyy395">#REF!</definedName>
    <definedName name="upahnyy41.5" localSheetId="9">#REF!</definedName>
    <definedName name="upahnyy41.5" localSheetId="12">#REF!</definedName>
    <definedName name="upahnyy41.5" localSheetId="13">#REF!</definedName>
    <definedName name="upahnyy41.5">#REF!</definedName>
    <definedName name="upahnyy410" localSheetId="9">#REF!</definedName>
    <definedName name="upahnyy410" localSheetId="12">#REF!</definedName>
    <definedName name="upahnyy410" localSheetId="13">#REF!</definedName>
    <definedName name="upahnyy410">#REF!</definedName>
    <definedName name="upahnyy4120" localSheetId="9">#REF!</definedName>
    <definedName name="upahnyy4120" localSheetId="12">#REF!</definedName>
    <definedName name="upahnyy4120" localSheetId="13">#REF!</definedName>
    <definedName name="upahnyy4120">#REF!</definedName>
    <definedName name="upahnyy4150" localSheetId="9">#REF!</definedName>
    <definedName name="upahnyy4150" localSheetId="12">#REF!</definedName>
    <definedName name="upahnyy4150" localSheetId="13">#REF!</definedName>
    <definedName name="upahnyy4150">#REF!</definedName>
    <definedName name="upahnyy416" localSheetId="9">#REF!</definedName>
    <definedName name="upahnyy416" localSheetId="12">#REF!</definedName>
    <definedName name="upahnyy416" localSheetId="13">#REF!</definedName>
    <definedName name="upahnyy416">#REF!</definedName>
    <definedName name="upahnyy4185" localSheetId="9">#REF!</definedName>
    <definedName name="upahnyy4185" localSheetId="12">#REF!</definedName>
    <definedName name="upahnyy4185" localSheetId="13">#REF!</definedName>
    <definedName name="upahnyy4185">#REF!</definedName>
    <definedName name="upahnyy42.5" localSheetId="9">#REF!</definedName>
    <definedName name="upahnyy42.5" localSheetId="12">#REF!</definedName>
    <definedName name="upahnyy42.5" localSheetId="13">#REF!</definedName>
    <definedName name="upahnyy42.5">#REF!</definedName>
    <definedName name="upahnyy4240" localSheetId="9">#REF!</definedName>
    <definedName name="upahnyy4240" localSheetId="12">#REF!</definedName>
    <definedName name="upahnyy4240" localSheetId="13">#REF!</definedName>
    <definedName name="upahnyy4240">#REF!</definedName>
    <definedName name="upahnyy425" localSheetId="9">#REF!</definedName>
    <definedName name="upahnyy425" localSheetId="12">#REF!</definedName>
    <definedName name="upahnyy425" localSheetId="13">#REF!</definedName>
    <definedName name="upahnyy425">#REF!</definedName>
    <definedName name="upahnyy4300" localSheetId="9">#REF!</definedName>
    <definedName name="upahnyy4300" localSheetId="12">#REF!</definedName>
    <definedName name="upahnyy4300" localSheetId="13">#REF!</definedName>
    <definedName name="upahnyy4300">#REF!</definedName>
    <definedName name="upahnyy435" localSheetId="9">#REF!</definedName>
    <definedName name="upahnyy435" localSheetId="12">#REF!</definedName>
    <definedName name="upahnyy435" localSheetId="13">#REF!</definedName>
    <definedName name="upahnyy435">#REF!</definedName>
    <definedName name="upahnyy44" localSheetId="9">#REF!</definedName>
    <definedName name="upahnyy44" localSheetId="12">#REF!</definedName>
    <definedName name="upahnyy44" localSheetId="13">#REF!</definedName>
    <definedName name="upahnyy44">#REF!</definedName>
    <definedName name="upahnyy450" localSheetId="9">#REF!</definedName>
    <definedName name="upahnyy450" localSheetId="12">#REF!</definedName>
    <definedName name="upahnyy450" localSheetId="13">#REF!</definedName>
    <definedName name="upahnyy450">#REF!</definedName>
    <definedName name="upahnyy46" localSheetId="9">#REF!</definedName>
    <definedName name="upahnyy46" localSheetId="12">#REF!</definedName>
    <definedName name="upahnyy46" localSheetId="13">#REF!</definedName>
    <definedName name="upahnyy46">#REF!</definedName>
    <definedName name="upahnyy470" localSheetId="9">#REF!</definedName>
    <definedName name="upahnyy470" localSheetId="12">#REF!</definedName>
    <definedName name="upahnyy470" localSheetId="13">#REF!</definedName>
    <definedName name="upahnyy470">#REF!</definedName>
    <definedName name="upahnyy495" localSheetId="9">#REF!</definedName>
    <definedName name="upahnyy495" localSheetId="12">#REF!</definedName>
    <definedName name="upahnyy495" localSheetId="13">#REF!</definedName>
    <definedName name="upahnyy495">#REF!</definedName>
    <definedName name="upahpancangsheetpile">#REF!</definedName>
    <definedName name="upahpapan">#REF!</definedName>
    <definedName name="UPAHPLES" localSheetId="9">#REF!</definedName>
    <definedName name="UPAHPLES" localSheetId="12">#REF!</definedName>
    <definedName name="UPAHPLES" localSheetId="13">#REF!</definedName>
    <definedName name="UPAHPLES">#REF!</definedName>
    <definedName name="upahplester" localSheetId="9">#REF!</definedName>
    <definedName name="upahplester" localSheetId="12">#REF!</definedName>
    <definedName name="upahplester" localSheetId="13">#REF!</definedName>
    <definedName name="upahplester">#REF!</definedName>
    <definedName name="UPAHPLSBTN" localSheetId="9">#REF!</definedName>
    <definedName name="UPAHPLSBTN" localSheetId="12">#REF!</definedName>
    <definedName name="UPAHPLSBTN" localSheetId="13">#REF!</definedName>
    <definedName name="UPAHPLSBTN">#REF!</definedName>
    <definedName name="upahpn10sd0.5" localSheetId="9">#REF!</definedName>
    <definedName name="upahpn10sd0.5" localSheetId="12">#REF!</definedName>
    <definedName name="upahpn10sd0.5" localSheetId="13">#REF!</definedName>
    <definedName name="upahpn10sd0.5">#REF!</definedName>
    <definedName name="upahpn10sd0.75" localSheetId="9">#REF!</definedName>
    <definedName name="upahpn10sd0.75" localSheetId="12">#REF!</definedName>
    <definedName name="upahpn10sd0.75" localSheetId="13">#REF!</definedName>
    <definedName name="upahpn10sd0.75">#REF!</definedName>
    <definedName name="upahpn10sd1" localSheetId="9">#REF!</definedName>
    <definedName name="upahpn10sd1" localSheetId="12">#REF!</definedName>
    <definedName name="upahpn10sd1" localSheetId="13">#REF!</definedName>
    <definedName name="upahpn10sd1">#REF!</definedName>
    <definedName name="upahpn10sd1.25" localSheetId="9">#REF!</definedName>
    <definedName name="upahpn10sd1.25" localSheetId="12">#REF!</definedName>
    <definedName name="upahpn10sd1.25" localSheetId="13">#REF!</definedName>
    <definedName name="upahpn10sd1.25">#REF!</definedName>
    <definedName name="upahpn10sd1.5" localSheetId="9">#REF!</definedName>
    <definedName name="upahpn10sd1.5" localSheetId="12">#REF!</definedName>
    <definedName name="upahpn10sd1.5" localSheetId="13">#REF!</definedName>
    <definedName name="upahpn10sd1.5">#REF!</definedName>
    <definedName name="upahpn10sd2" localSheetId="9">#REF!</definedName>
    <definedName name="upahpn10sd2" localSheetId="12">#REF!</definedName>
    <definedName name="upahpn10sd2" localSheetId="13">#REF!</definedName>
    <definedName name="upahpn10sd2">#REF!</definedName>
    <definedName name="upahpn10sd2.5" localSheetId="9">#REF!</definedName>
    <definedName name="upahpn10sd2.5" localSheetId="12">#REF!</definedName>
    <definedName name="upahpn10sd2.5" localSheetId="13">#REF!</definedName>
    <definedName name="upahpn10sd2.5">#REF!</definedName>
    <definedName name="upahpn10sd3" localSheetId="9">#REF!</definedName>
    <definedName name="upahpn10sd3" localSheetId="12">#REF!</definedName>
    <definedName name="upahpn10sd3" localSheetId="13">#REF!</definedName>
    <definedName name="upahpn10sd3">#REF!</definedName>
    <definedName name="upahpn10sd4" localSheetId="9">#REF!</definedName>
    <definedName name="upahpn10sd4" localSheetId="12">#REF!</definedName>
    <definedName name="upahpn10sd4" localSheetId="13">#REF!</definedName>
    <definedName name="upahpn10sd4">#REF!</definedName>
    <definedName name="upahpn10toro0.5" localSheetId="9">#REF!</definedName>
    <definedName name="upahpn10toro0.5" localSheetId="12">#REF!</definedName>
    <definedName name="upahpn10toro0.5" localSheetId="13">#REF!</definedName>
    <definedName name="upahpn10toro0.5">#REF!</definedName>
    <definedName name="upahpn10toro0.75" localSheetId="9">#REF!</definedName>
    <definedName name="upahpn10toro0.75" localSheetId="12">#REF!</definedName>
    <definedName name="upahpn10toro0.75" localSheetId="13">#REF!</definedName>
    <definedName name="upahpn10toro0.75">#REF!</definedName>
    <definedName name="upahpn10toro1" localSheetId="9">#REF!</definedName>
    <definedName name="upahpn10toro1" localSheetId="12">#REF!</definedName>
    <definedName name="upahpn10toro1" localSheetId="13">#REF!</definedName>
    <definedName name="upahpn10toro1">#REF!</definedName>
    <definedName name="upahpn10toro1.25" localSheetId="9">#REF!</definedName>
    <definedName name="upahpn10toro1.25" localSheetId="12">#REF!</definedName>
    <definedName name="upahpn10toro1.25" localSheetId="13">#REF!</definedName>
    <definedName name="upahpn10toro1.25">#REF!</definedName>
    <definedName name="upahpn10toro1.5" localSheetId="9">#REF!</definedName>
    <definedName name="upahpn10toro1.5" localSheetId="12">#REF!</definedName>
    <definedName name="upahpn10toro1.5" localSheetId="13">#REF!</definedName>
    <definedName name="upahpn10toro1.5">#REF!</definedName>
    <definedName name="upahpn10toro2" localSheetId="9">#REF!</definedName>
    <definedName name="upahpn10toro2" localSheetId="12">#REF!</definedName>
    <definedName name="upahpn10toro2" localSheetId="13">#REF!</definedName>
    <definedName name="upahpn10toro2">#REF!</definedName>
    <definedName name="upahpn10toro2.5" localSheetId="9">#REF!</definedName>
    <definedName name="upahpn10toro2.5" localSheetId="12">#REF!</definedName>
    <definedName name="upahpn10toro2.5" localSheetId="13">#REF!</definedName>
    <definedName name="upahpn10toro2.5">#REF!</definedName>
    <definedName name="upahpn10toro3" localSheetId="9">#REF!</definedName>
    <definedName name="upahpn10toro3" localSheetId="12">#REF!</definedName>
    <definedName name="upahpn10toro3" localSheetId="13">#REF!</definedName>
    <definedName name="upahpn10toro3">#REF!</definedName>
    <definedName name="upahpn10toro4" localSheetId="9">#REF!</definedName>
    <definedName name="upahpn10toro4" localSheetId="12">#REF!</definedName>
    <definedName name="upahpn10toro4" localSheetId="13">#REF!</definedName>
    <definedName name="upahpn10toro4">#REF!</definedName>
    <definedName name="upahpn20sd0.5" localSheetId="9">#REF!</definedName>
    <definedName name="upahpn20sd0.5" localSheetId="12">#REF!</definedName>
    <definedName name="upahpn20sd0.5" localSheetId="13">#REF!</definedName>
    <definedName name="upahpn20sd0.5">#REF!</definedName>
    <definedName name="upahpn20sd0.75" localSheetId="9">#REF!</definedName>
    <definedName name="upahpn20sd0.75" localSheetId="12">#REF!</definedName>
    <definedName name="upahpn20sd0.75" localSheetId="13">#REF!</definedName>
    <definedName name="upahpn20sd0.75">#REF!</definedName>
    <definedName name="upahpn20sd1" localSheetId="9">#REF!</definedName>
    <definedName name="upahpn20sd1" localSheetId="12">#REF!</definedName>
    <definedName name="upahpn20sd1" localSheetId="13">#REF!</definedName>
    <definedName name="upahpn20sd1">#REF!</definedName>
    <definedName name="upahpn20sd1.25" localSheetId="9">#REF!</definedName>
    <definedName name="upahpn20sd1.25" localSheetId="12">#REF!</definedName>
    <definedName name="upahpn20sd1.25" localSheetId="13">#REF!</definedName>
    <definedName name="upahpn20sd1.25">#REF!</definedName>
    <definedName name="upahpn20sd1.5" localSheetId="9">#REF!</definedName>
    <definedName name="upahpn20sd1.5" localSheetId="12">#REF!</definedName>
    <definedName name="upahpn20sd1.5" localSheetId="13">#REF!</definedName>
    <definedName name="upahpn20sd1.5">#REF!</definedName>
    <definedName name="upahpn20sd2" localSheetId="9">#REF!</definedName>
    <definedName name="upahpn20sd2" localSheetId="12">#REF!</definedName>
    <definedName name="upahpn20sd2" localSheetId="13">#REF!</definedName>
    <definedName name="upahpn20sd2">#REF!</definedName>
    <definedName name="upahpn20sd2.5" localSheetId="9">#REF!</definedName>
    <definedName name="upahpn20sd2.5" localSheetId="12">#REF!</definedName>
    <definedName name="upahpn20sd2.5" localSheetId="13">#REF!</definedName>
    <definedName name="upahpn20sd2.5">#REF!</definedName>
    <definedName name="upahpn20sd3" localSheetId="9">#REF!</definedName>
    <definedName name="upahpn20sd3" localSheetId="12">#REF!</definedName>
    <definedName name="upahpn20sd3" localSheetId="13">#REF!</definedName>
    <definedName name="upahpn20sd3">#REF!</definedName>
    <definedName name="upahpn20sd4" localSheetId="9">#REF!</definedName>
    <definedName name="upahpn20sd4" localSheetId="12">#REF!</definedName>
    <definedName name="upahpn20sd4" localSheetId="13">#REF!</definedName>
    <definedName name="upahpn20sd4">#REF!</definedName>
    <definedName name="upahpn20toro0.5" localSheetId="9">#REF!</definedName>
    <definedName name="upahpn20toro0.5" localSheetId="12">#REF!</definedName>
    <definedName name="upahpn20toro0.5" localSheetId="13">#REF!</definedName>
    <definedName name="upahpn20toro0.5">#REF!</definedName>
    <definedName name="upahpn20toro0.75" localSheetId="9">#REF!</definedName>
    <definedName name="upahpn20toro0.75" localSheetId="12">#REF!</definedName>
    <definedName name="upahpn20toro0.75" localSheetId="13">#REF!</definedName>
    <definedName name="upahpn20toro0.75">#REF!</definedName>
    <definedName name="upahpn20toro1" localSheetId="9">#REF!</definedName>
    <definedName name="upahpn20toro1" localSheetId="12">#REF!</definedName>
    <definedName name="upahpn20toro1" localSheetId="13">#REF!</definedName>
    <definedName name="upahpn20toro1">#REF!</definedName>
    <definedName name="upahpn20toro1.25" localSheetId="9">#REF!</definedName>
    <definedName name="upahpn20toro1.25" localSheetId="12">#REF!</definedName>
    <definedName name="upahpn20toro1.25" localSheetId="13">#REF!</definedName>
    <definedName name="upahpn20toro1.25">#REF!</definedName>
    <definedName name="upahpn20toro1.5" localSheetId="9">#REF!</definedName>
    <definedName name="upahpn20toro1.5" localSheetId="12">#REF!</definedName>
    <definedName name="upahpn20toro1.5" localSheetId="13">#REF!</definedName>
    <definedName name="upahpn20toro1.5">#REF!</definedName>
    <definedName name="upahpn20toro2" localSheetId="9">#REF!</definedName>
    <definedName name="upahpn20toro2" localSheetId="12">#REF!</definedName>
    <definedName name="upahpn20toro2" localSheetId="13">#REF!</definedName>
    <definedName name="upahpn20toro2">#REF!</definedName>
    <definedName name="upahpn20toro2.5" localSheetId="9">#REF!</definedName>
    <definedName name="upahpn20toro2.5" localSheetId="12">#REF!</definedName>
    <definedName name="upahpn20toro2.5" localSheetId="13">#REF!</definedName>
    <definedName name="upahpn20toro2.5">#REF!</definedName>
    <definedName name="upahpn20toro3" localSheetId="9">#REF!</definedName>
    <definedName name="upahpn20toro3" localSheetId="12">#REF!</definedName>
    <definedName name="upahpn20toro3" localSheetId="13">#REF!</definedName>
    <definedName name="upahpn20toro3">#REF!</definedName>
    <definedName name="upahpn20toro4" localSheetId="9">#REF!</definedName>
    <definedName name="upahpn20toro4" localSheetId="12">#REF!</definedName>
    <definedName name="upahpn20toro4" localSheetId="13">#REF!</definedName>
    <definedName name="upahpn20toro4">#REF!</definedName>
    <definedName name="upahpp10agrusan0.5" localSheetId="9">#REF!</definedName>
    <definedName name="upahpp10agrusan0.5" localSheetId="12">#REF!</definedName>
    <definedName name="upahpp10agrusan0.5" localSheetId="13">#REF!</definedName>
    <definedName name="upahpp10agrusan0.5">#REF!</definedName>
    <definedName name="upahpp10agrusan0.75" localSheetId="9">#REF!</definedName>
    <definedName name="upahpp10agrusan0.75" localSheetId="12">#REF!</definedName>
    <definedName name="upahpp10agrusan0.75" localSheetId="13">#REF!</definedName>
    <definedName name="upahpp10agrusan0.75">#REF!</definedName>
    <definedName name="upahpp10agrusan1" localSheetId="9">#REF!</definedName>
    <definedName name="upahpp10agrusan1" localSheetId="12">#REF!</definedName>
    <definedName name="upahpp10agrusan1" localSheetId="13">#REF!</definedName>
    <definedName name="upahpp10agrusan1">#REF!</definedName>
    <definedName name="upahpp10agrusan1.25" localSheetId="9">#REF!</definedName>
    <definedName name="upahpp10agrusan1.25" localSheetId="12">#REF!</definedName>
    <definedName name="upahpp10agrusan1.25" localSheetId="13">#REF!</definedName>
    <definedName name="upahpp10agrusan1.25">#REF!</definedName>
    <definedName name="upahpp10agrusan1.5" localSheetId="9">#REF!</definedName>
    <definedName name="upahpp10agrusan1.5" localSheetId="12">#REF!</definedName>
    <definedName name="upahpp10agrusan1.5" localSheetId="13">#REF!</definedName>
    <definedName name="upahpp10agrusan1.5">#REF!</definedName>
    <definedName name="upahpp10agrusan2" localSheetId="9">#REF!</definedName>
    <definedName name="upahpp10agrusan2" localSheetId="12">#REF!</definedName>
    <definedName name="upahpp10agrusan2" localSheetId="13">#REF!</definedName>
    <definedName name="upahpp10agrusan2">#REF!</definedName>
    <definedName name="upahpp10agrusan2.5" localSheetId="9">#REF!</definedName>
    <definedName name="upahpp10agrusan2.5" localSheetId="12">#REF!</definedName>
    <definedName name="upahpp10agrusan2.5" localSheetId="13">#REF!</definedName>
    <definedName name="upahpp10agrusan2.5">#REF!</definedName>
    <definedName name="upahpp10agrusan3" localSheetId="9">#REF!</definedName>
    <definedName name="upahpp10agrusan3" localSheetId="12">#REF!</definedName>
    <definedName name="upahpp10agrusan3" localSheetId="13">#REF!</definedName>
    <definedName name="upahpp10agrusan3">#REF!</definedName>
    <definedName name="upahpp10agrusan4" localSheetId="9">#REF!</definedName>
    <definedName name="upahpp10agrusan4" localSheetId="12">#REF!</definedName>
    <definedName name="upahpp10agrusan4" localSheetId="13">#REF!</definedName>
    <definedName name="upahpp10agrusan4">#REF!</definedName>
    <definedName name="upahpp10agrusan5" localSheetId="9">#REF!</definedName>
    <definedName name="upahpp10agrusan5" localSheetId="12">#REF!</definedName>
    <definedName name="upahpp10agrusan5" localSheetId="13">#REF!</definedName>
    <definedName name="upahpp10agrusan5">#REF!</definedName>
    <definedName name="upahpp10agrusan6" localSheetId="9">#REF!</definedName>
    <definedName name="upahpp10agrusan6" localSheetId="12">#REF!</definedName>
    <definedName name="upahpp10agrusan6" localSheetId="13">#REF!</definedName>
    <definedName name="upahpp10agrusan6">#REF!</definedName>
    <definedName name="upahpp10agrusan8" localSheetId="9">#REF!</definedName>
    <definedName name="upahpp10agrusan8" localSheetId="12">#REF!</definedName>
    <definedName name="upahpp10agrusan8" localSheetId="13">#REF!</definedName>
    <definedName name="upahpp10agrusan8">#REF!</definedName>
    <definedName name="upahpp20agrusan0.5" localSheetId="9">#REF!</definedName>
    <definedName name="upahpp20agrusan0.5" localSheetId="12">#REF!</definedName>
    <definedName name="upahpp20agrusan0.5" localSheetId="13">#REF!</definedName>
    <definedName name="upahpp20agrusan0.5">#REF!</definedName>
    <definedName name="upahpp20agrusan0.75" localSheetId="9">#REF!</definedName>
    <definedName name="upahpp20agrusan0.75" localSheetId="12">#REF!</definedName>
    <definedName name="upahpp20agrusan0.75" localSheetId="13">#REF!</definedName>
    <definedName name="upahpp20agrusan0.75">#REF!</definedName>
    <definedName name="upahpp20agrusan1" localSheetId="9">#REF!</definedName>
    <definedName name="upahpp20agrusan1" localSheetId="12">#REF!</definedName>
    <definedName name="upahpp20agrusan1" localSheetId="13">#REF!</definedName>
    <definedName name="upahpp20agrusan1">#REF!</definedName>
    <definedName name="upahpprhldrTS116DS" localSheetId="9">#REF!</definedName>
    <definedName name="upahpprhldrTS116DS" localSheetId="12">#REF!</definedName>
    <definedName name="upahpprhldrTS116DS" localSheetId="13">#REF!</definedName>
    <definedName name="upahpprhldrTS116DS">#REF!</definedName>
    <definedName name="upahpprhldrTX720ACR" localSheetId="9">#REF!</definedName>
    <definedName name="upahpprhldrTX720ACR" localSheetId="12">#REF!</definedName>
    <definedName name="upahpprhldrTX720ACR" localSheetId="13">#REF!</definedName>
    <definedName name="upahpprhldrTX720ACR">#REF!</definedName>
    <definedName name="upahpvc0.5" localSheetId="9">#REF!</definedName>
    <definedName name="upahpvc0.5" localSheetId="12">#REF!</definedName>
    <definedName name="upahpvc0.5" localSheetId="13">#REF!</definedName>
    <definedName name="upahpvc0.5">#REF!</definedName>
    <definedName name="upahpvc0.75" localSheetId="9">#REF!</definedName>
    <definedName name="upahpvc0.75" localSheetId="12">#REF!</definedName>
    <definedName name="upahpvc0.75" localSheetId="13">#REF!</definedName>
    <definedName name="upahpvc0.75">#REF!</definedName>
    <definedName name="upahpvc1" localSheetId="9">#REF!</definedName>
    <definedName name="upahpvc1" localSheetId="12">#REF!</definedName>
    <definedName name="upahpvc1" localSheetId="13">#REF!</definedName>
    <definedName name="upahpvc1">#REF!</definedName>
    <definedName name="upahpvc1.25" localSheetId="9">#REF!</definedName>
    <definedName name="upahpvc1.25" localSheetId="12">#REF!</definedName>
    <definedName name="upahpvc1.25" localSheetId="13">#REF!</definedName>
    <definedName name="upahpvc1.25">#REF!</definedName>
    <definedName name="upahpvc1.5" localSheetId="9">#REF!</definedName>
    <definedName name="upahpvc1.5" localSheetId="12">#REF!</definedName>
    <definedName name="upahpvc1.5" localSheetId="13">#REF!</definedName>
    <definedName name="upahpvc1.5">#REF!</definedName>
    <definedName name="upahpvc10" localSheetId="9">#REF!</definedName>
    <definedName name="upahpvc10" localSheetId="12">#REF!</definedName>
    <definedName name="upahpvc10" localSheetId="13">#REF!</definedName>
    <definedName name="upahpvc10">#REF!</definedName>
    <definedName name="upahpvc12" localSheetId="9">#REF!</definedName>
    <definedName name="upahpvc12" localSheetId="12">#REF!</definedName>
    <definedName name="upahpvc12" localSheetId="13">#REF!</definedName>
    <definedName name="upahpvc12">#REF!</definedName>
    <definedName name="upahpvc2" localSheetId="9">#REF!</definedName>
    <definedName name="upahpvc2" localSheetId="12">#REF!</definedName>
    <definedName name="upahpvc2" localSheetId="13">#REF!</definedName>
    <definedName name="upahpvc2">#REF!</definedName>
    <definedName name="upahpvc2.5" localSheetId="9">#REF!</definedName>
    <definedName name="upahpvc2.5" localSheetId="12">#REF!</definedName>
    <definedName name="upahpvc2.5" localSheetId="13">#REF!</definedName>
    <definedName name="upahpvc2.5">#REF!</definedName>
    <definedName name="upahpvc3" localSheetId="9">#REF!</definedName>
    <definedName name="upahpvc3" localSheetId="12">#REF!</definedName>
    <definedName name="upahpvc3" localSheetId="13">#REF!</definedName>
    <definedName name="upahpvc3">#REF!</definedName>
    <definedName name="upahpvc4" localSheetId="9">#REF!</definedName>
    <definedName name="upahpvc4" localSheetId="12">#REF!</definedName>
    <definedName name="upahpvc4" localSheetId="13">#REF!</definedName>
    <definedName name="upahpvc4">#REF!</definedName>
    <definedName name="upahpvc5" localSheetId="9">#REF!</definedName>
    <definedName name="upahpvc5" localSheetId="12">#REF!</definedName>
    <definedName name="upahpvc5" localSheetId="13">#REF!</definedName>
    <definedName name="upahpvc5">#REF!</definedName>
    <definedName name="upahpvc6" localSheetId="9">#REF!</definedName>
    <definedName name="upahpvc6" localSheetId="12">#REF!</definedName>
    <definedName name="upahpvc6" localSheetId="13">#REF!</definedName>
    <definedName name="upahpvc6">#REF!</definedName>
    <definedName name="upahpvc8" localSheetId="9">#REF!</definedName>
    <definedName name="upahpvc8" localSheetId="12">#REF!</definedName>
    <definedName name="upahpvc8" localSheetId="13">#REF!</definedName>
    <definedName name="upahpvc8">#REF!</definedName>
    <definedName name="upahpykturinal" localSheetId="9">#REF!</definedName>
    <definedName name="upahpykturinal" localSheetId="12">#REF!</definedName>
    <definedName name="upahpykturinal" localSheetId="13">#REF!</definedName>
    <definedName name="upahpykturinal">#REF!</definedName>
    <definedName name="upahrbhkTS118WS" localSheetId="9">#REF!</definedName>
    <definedName name="upahrbhkTS118WS" localSheetId="12">#REF!</definedName>
    <definedName name="upahrbhkTS118WS" localSheetId="13">#REF!</definedName>
    <definedName name="upahrbhkTS118WS">#REF!</definedName>
    <definedName name="upahrbhkTX704AC" localSheetId="9">#REF!</definedName>
    <definedName name="upahrbhkTX704AC" localSheetId="12">#REF!</definedName>
    <definedName name="upahrbhkTX704AC" localSheetId="13">#REF!</definedName>
    <definedName name="upahrbhkTX704AC">#REF!</definedName>
    <definedName name="upahRDdia4" localSheetId="9">#REF!</definedName>
    <definedName name="upahRDdia4" localSheetId="12">#REF!</definedName>
    <definedName name="upahRDdia4" localSheetId="13">#REF!</definedName>
    <definedName name="upahRDdia4">#REF!</definedName>
    <definedName name="upahrobehook" localSheetId="9">#REF!</definedName>
    <definedName name="upahrobehook" localSheetId="12">#REF!</definedName>
    <definedName name="upahrobehook" localSheetId="13">#REF!</definedName>
    <definedName name="upahrobehook">#REF!</definedName>
    <definedName name="UPAHROSTER" localSheetId="9">#REF!</definedName>
    <definedName name="UPAHROSTER" localSheetId="12">#REF!</definedName>
    <definedName name="UPAHROSTER" localSheetId="13">#REF!</definedName>
    <definedName name="UPAHROSTER">#REF!</definedName>
    <definedName name="upahsbypipa0.5" localSheetId="9">#REF!</definedName>
    <definedName name="upahsbypipa0.5" localSheetId="12">#REF!</definedName>
    <definedName name="upahsbypipa0.5" localSheetId="13">#REF!</definedName>
    <definedName name="upahsbypipa0.5">#REF!</definedName>
    <definedName name="upahshw" localSheetId="9">#REF!</definedName>
    <definedName name="upahshw" localSheetId="12">#REF!</definedName>
    <definedName name="upahshw" localSheetId="13">#REF!</definedName>
    <definedName name="upahshw">#REF!</definedName>
    <definedName name="upahshwr" localSheetId="9">#REF!</definedName>
    <definedName name="upahshwr" localSheetId="12">#REF!</definedName>
    <definedName name="upahshwr" localSheetId="13">#REF!</definedName>
    <definedName name="upahshwr">#REF!</definedName>
    <definedName name="upahshwrhead" localSheetId="9">#REF!</definedName>
    <definedName name="upahshwrhead" localSheetId="12">#REF!</definedName>
    <definedName name="upahshwrhead" localSheetId="13">#REF!</definedName>
    <definedName name="upahshwrhead">#REF!</definedName>
    <definedName name="upahshwrmixTX405SB" localSheetId="9">#REF!</definedName>
    <definedName name="upahshwrmixTX405SB" localSheetId="12">#REF!</definedName>
    <definedName name="upahshwrmixTX405SB" localSheetId="13">#REF!</definedName>
    <definedName name="upahshwrmixTX405SB">#REF!</definedName>
    <definedName name="upahsirtu" localSheetId="9">#REF!</definedName>
    <definedName name="upahsirtu" localSheetId="12">#REF!</definedName>
    <definedName name="upahsirtu" localSheetId="13">#REF!</definedName>
    <definedName name="upahsirtu">#REF!</definedName>
    <definedName name="upahSK22A" localSheetId="9">#REF!</definedName>
    <definedName name="upahSK22A" localSheetId="12">#REF!</definedName>
    <definedName name="upahSK22A" localSheetId="13">#REF!</definedName>
    <definedName name="upahSK22A">#REF!</definedName>
    <definedName name="upahslfrlv565" localSheetId="9">#REF!</definedName>
    <definedName name="upahslfrlv565" localSheetId="12">#REF!</definedName>
    <definedName name="upahslfrlv565" localSheetId="13">#REF!</definedName>
    <definedName name="upahslfrlv565">#REF!</definedName>
    <definedName name="upahsloof" localSheetId="9">#REF!</definedName>
    <definedName name="upahsloof" localSheetId="12">#REF!</definedName>
    <definedName name="upahsloof" localSheetId="13">#REF!</definedName>
    <definedName name="upahsloof">#REF!</definedName>
    <definedName name="upahsphldrS11N" localSheetId="9">#REF!</definedName>
    <definedName name="upahsphldrS11N" localSheetId="12">#REF!</definedName>
    <definedName name="upahsphldrS11N" localSheetId="13">#REF!</definedName>
    <definedName name="upahsphldrS11N">#REF!</definedName>
    <definedName name="upahstoot">#REF!</definedName>
    <definedName name="upahstpkran" localSheetId="9">#REF!</definedName>
    <definedName name="upahstpkran" localSheetId="12">#REF!</definedName>
    <definedName name="upahstpkran" localSheetId="13">#REF!</definedName>
    <definedName name="upahstpkran">#REF!</definedName>
    <definedName name="upahstr10kitz1.5" localSheetId="9">#REF!</definedName>
    <definedName name="upahstr10kitz1.5" localSheetId="12">#REF!</definedName>
    <definedName name="upahstr10kitz1.5" localSheetId="13">#REF!</definedName>
    <definedName name="upahstr10kitz1.5">#REF!</definedName>
    <definedName name="upahstr10kitz10" localSheetId="9">#REF!</definedName>
    <definedName name="upahstr10kitz10" localSheetId="12">#REF!</definedName>
    <definedName name="upahstr10kitz10" localSheetId="13">#REF!</definedName>
    <definedName name="upahstr10kitz10">#REF!</definedName>
    <definedName name="upahstr10kitz12" localSheetId="9">#REF!</definedName>
    <definedName name="upahstr10kitz12" localSheetId="12">#REF!</definedName>
    <definedName name="upahstr10kitz12" localSheetId="13">#REF!</definedName>
    <definedName name="upahstr10kitz12">#REF!</definedName>
    <definedName name="upahstr10kitz2" localSheetId="9">#REF!</definedName>
    <definedName name="upahstr10kitz2" localSheetId="12">#REF!</definedName>
    <definedName name="upahstr10kitz2" localSheetId="13">#REF!</definedName>
    <definedName name="upahstr10kitz2">#REF!</definedName>
    <definedName name="upahstr10kitz2.5" localSheetId="9">#REF!</definedName>
    <definedName name="upahstr10kitz2.5" localSheetId="12">#REF!</definedName>
    <definedName name="upahstr10kitz2.5" localSheetId="13">#REF!</definedName>
    <definedName name="upahstr10kitz2.5">#REF!</definedName>
    <definedName name="upahstr10kitz3" localSheetId="9">#REF!</definedName>
    <definedName name="upahstr10kitz3" localSheetId="12">#REF!</definedName>
    <definedName name="upahstr10kitz3" localSheetId="13">#REF!</definedName>
    <definedName name="upahstr10kitz3">#REF!</definedName>
    <definedName name="upahstr10kitz4" localSheetId="9">#REF!</definedName>
    <definedName name="upahstr10kitz4" localSheetId="12">#REF!</definedName>
    <definedName name="upahstr10kitz4" localSheetId="13">#REF!</definedName>
    <definedName name="upahstr10kitz4">#REF!</definedName>
    <definedName name="upahstr10kitz5" localSheetId="9">#REF!</definedName>
    <definedName name="upahstr10kitz5" localSheetId="12">#REF!</definedName>
    <definedName name="upahstr10kitz5" localSheetId="13">#REF!</definedName>
    <definedName name="upahstr10kitz5">#REF!</definedName>
    <definedName name="upahstr10kitz6" localSheetId="9">#REF!</definedName>
    <definedName name="upahstr10kitz6" localSheetId="12">#REF!</definedName>
    <definedName name="upahstr10kitz6" localSheetId="13">#REF!</definedName>
    <definedName name="upahstr10kitz6">#REF!</definedName>
    <definedName name="upahstr10kitz8" localSheetId="9">#REF!</definedName>
    <definedName name="upahstr10kitz8" localSheetId="12">#REF!</definedName>
    <definedName name="upahstr10kitz8" localSheetId="13">#REF!</definedName>
    <definedName name="upahstr10kitz8">#REF!</definedName>
    <definedName name="upahstr10ktoyo0.5">#REF!</definedName>
    <definedName name="upahstr10ktoyo0.75">#REF!</definedName>
    <definedName name="upahstr10ktoyo1">#REF!</definedName>
    <definedName name="upahstr10ktoyo1.25">#REF!</definedName>
    <definedName name="upahstr10ktoyo1.5">#REF!</definedName>
    <definedName name="upahstr10ktoyo10">#REF!</definedName>
    <definedName name="upahstr10ktoyo12">#REF!</definedName>
    <definedName name="upahstr10ktoyo2">#REF!</definedName>
    <definedName name="upahstr10ktoyo2.5">#REF!</definedName>
    <definedName name="upahstr10ktoyo3">#REF!</definedName>
    <definedName name="upahstr10ktoyo4">#REF!</definedName>
    <definedName name="upahstr10ktoyo5">#REF!</definedName>
    <definedName name="upahstr10ktoyo6">#REF!</definedName>
    <definedName name="upahstr10ktoyo8">#REF!</definedName>
    <definedName name="upahstr10toyo0.5" localSheetId="9">#REF!</definedName>
    <definedName name="upahstr10toyo0.5" localSheetId="12">#REF!</definedName>
    <definedName name="upahstr10toyo0.5" localSheetId="13">#REF!</definedName>
    <definedName name="upahstr10toyo0.5">#REF!</definedName>
    <definedName name="upahstr10toyo0.75" localSheetId="9">#REF!</definedName>
    <definedName name="upahstr10toyo0.75" localSheetId="12">#REF!</definedName>
    <definedName name="upahstr10toyo0.75" localSheetId="13">#REF!</definedName>
    <definedName name="upahstr10toyo0.75">#REF!</definedName>
    <definedName name="upahstr10toyo1" localSheetId="9">#REF!</definedName>
    <definedName name="upahstr10toyo1" localSheetId="12">#REF!</definedName>
    <definedName name="upahstr10toyo1" localSheetId="13">#REF!</definedName>
    <definedName name="upahstr10toyo1">#REF!</definedName>
    <definedName name="upahstr10toyo1.25" localSheetId="9">#REF!</definedName>
    <definedName name="upahstr10toyo1.25" localSheetId="12">#REF!</definedName>
    <definedName name="upahstr10toyo1.25" localSheetId="13">#REF!</definedName>
    <definedName name="upahstr10toyo1.25">#REF!</definedName>
    <definedName name="upahstr10toyo1.5" localSheetId="9">#REF!</definedName>
    <definedName name="upahstr10toyo1.5" localSheetId="12">#REF!</definedName>
    <definedName name="upahstr10toyo1.5" localSheetId="13">#REF!</definedName>
    <definedName name="upahstr10toyo1.5">#REF!</definedName>
    <definedName name="upahstr10toyo10" localSheetId="9">#REF!</definedName>
    <definedName name="upahstr10toyo10" localSheetId="12">#REF!</definedName>
    <definedName name="upahstr10toyo10" localSheetId="13">#REF!</definedName>
    <definedName name="upahstr10toyo10">#REF!</definedName>
    <definedName name="upahstr10toyo12" localSheetId="9">#REF!</definedName>
    <definedName name="upahstr10toyo12" localSheetId="12">#REF!</definedName>
    <definedName name="upahstr10toyo12" localSheetId="13">#REF!</definedName>
    <definedName name="upahstr10toyo12">#REF!</definedName>
    <definedName name="upahstr10toyo14" localSheetId="9">#REF!</definedName>
    <definedName name="upahstr10toyo14" localSheetId="12">#REF!</definedName>
    <definedName name="upahstr10toyo14" localSheetId="13">#REF!</definedName>
    <definedName name="upahstr10toyo14">#REF!</definedName>
    <definedName name="upahstr10toyo2" localSheetId="9">#REF!</definedName>
    <definedName name="upahstr10toyo2" localSheetId="12">#REF!</definedName>
    <definedName name="upahstr10toyo2" localSheetId="13">#REF!</definedName>
    <definedName name="upahstr10toyo2">#REF!</definedName>
    <definedName name="upahstr10toyo2.5" localSheetId="9">#REF!</definedName>
    <definedName name="upahstr10toyo2.5" localSheetId="12">#REF!</definedName>
    <definedName name="upahstr10toyo2.5" localSheetId="13">#REF!</definedName>
    <definedName name="upahstr10toyo2.5">#REF!</definedName>
    <definedName name="upahstr10toyo3" localSheetId="9">#REF!</definedName>
    <definedName name="upahstr10toyo3" localSheetId="12">#REF!</definedName>
    <definedName name="upahstr10toyo3" localSheetId="13">#REF!</definedName>
    <definedName name="upahstr10toyo3">#REF!</definedName>
    <definedName name="upahstr10toyo4" localSheetId="9">#REF!</definedName>
    <definedName name="upahstr10toyo4" localSheetId="12">#REF!</definedName>
    <definedName name="upahstr10toyo4" localSheetId="13">#REF!</definedName>
    <definedName name="upahstr10toyo4">#REF!</definedName>
    <definedName name="upahstr10toyo5" localSheetId="9">#REF!</definedName>
    <definedName name="upahstr10toyo5" localSheetId="12">#REF!</definedName>
    <definedName name="upahstr10toyo5" localSheetId="13">#REF!</definedName>
    <definedName name="upahstr10toyo5">#REF!</definedName>
    <definedName name="upahstr10toyo6" localSheetId="9">#REF!</definedName>
    <definedName name="upahstr10toyo6" localSheetId="12">#REF!</definedName>
    <definedName name="upahstr10toyo6" localSheetId="13">#REF!</definedName>
    <definedName name="upahstr10toyo6">#REF!</definedName>
    <definedName name="upahstr10toyo8" localSheetId="9">#REF!</definedName>
    <definedName name="upahstr10toyo8" localSheetId="12">#REF!</definedName>
    <definedName name="upahstr10toyo8" localSheetId="13">#REF!</definedName>
    <definedName name="upahstr10toyo8">#REF!</definedName>
    <definedName name="upahstr16kitz10" localSheetId="9">#REF!</definedName>
    <definedName name="upahstr16kitz10" localSheetId="12">#REF!</definedName>
    <definedName name="upahstr16kitz10" localSheetId="13">#REF!</definedName>
    <definedName name="upahstr16kitz10">#REF!</definedName>
    <definedName name="upahstr16kitz12" localSheetId="9">#REF!</definedName>
    <definedName name="upahstr16kitz12" localSheetId="12">#REF!</definedName>
    <definedName name="upahstr16kitz12" localSheetId="13">#REF!</definedName>
    <definedName name="upahstr16kitz12">#REF!</definedName>
    <definedName name="upahstr16kitz2" localSheetId="9">#REF!</definedName>
    <definedName name="upahstr16kitz2" localSheetId="12">#REF!</definedName>
    <definedName name="upahstr16kitz2" localSheetId="13">#REF!</definedName>
    <definedName name="upahstr16kitz2">#REF!</definedName>
    <definedName name="upahstr16kitz2.5" localSheetId="9">#REF!</definedName>
    <definedName name="upahstr16kitz2.5" localSheetId="12">#REF!</definedName>
    <definedName name="upahstr16kitz2.5" localSheetId="13">#REF!</definedName>
    <definedName name="upahstr16kitz2.5">#REF!</definedName>
    <definedName name="upahstr16kitz3" localSheetId="9">#REF!</definedName>
    <definedName name="upahstr16kitz3" localSheetId="12">#REF!</definedName>
    <definedName name="upahstr16kitz3" localSheetId="13">#REF!</definedName>
    <definedName name="upahstr16kitz3">#REF!</definedName>
    <definedName name="upahstr16kitz4" localSheetId="9">#REF!</definedName>
    <definedName name="upahstr16kitz4" localSheetId="12">#REF!</definedName>
    <definedName name="upahstr16kitz4" localSheetId="13">#REF!</definedName>
    <definedName name="upahstr16kitz4">#REF!</definedName>
    <definedName name="upahstr16kitz5" localSheetId="9">#REF!</definedName>
    <definedName name="upahstr16kitz5" localSheetId="12">#REF!</definedName>
    <definedName name="upahstr16kitz5" localSheetId="13">#REF!</definedName>
    <definedName name="upahstr16kitz5">#REF!</definedName>
    <definedName name="upahstr16kitz6" localSheetId="9">#REF!</definedName>
    <definedName name="upahstr16kitz6" localSheetId="12">#REF!</definedName>
    <definedName name="upahstr16kitz6" localSheetId="13">#REF!</definedName>
    <definedName name="upahstr16kitz6">#REF!</definedName>
    <definedName name="upahstr16kitz8" localSheetId="9">#REF!</definedName>
    <definedName name="upahstr16kitz8" localSheetId="12">#REF!</definedName>
    <definedName name="upahstr16kitz8" localSheetId="13">#REF!</definedName>
    <definedName name="upahstr16kitz8">#REF!</definedName>
    <definedName name="upahstr16ktoyo10">#REF!</definedName>
    <definedName name="upahstr16ktoyo12">#REF!</definedName>
    <definedName name="upahstr16ktoyo2">#REF!</definedName>
    <definedName name="upahstr16ktoyo2.5">#REF!</definedName>
    <definedName name="upahstr16ktoyo3">#REF!</definedName>
    <definedName name="upahstr16ktoyo4">#REF!</definedName>
    <definedName name="upahstr16ktoyo5">#REF!</definedName>
    <definedName name="upahstr16ktoyo6">#REF!</definedName>
    <definedName name="upahstr16ktoyo8">#REF!</definedName>
    <definedName name="upahstr16toyo10" localSheetId="9">#REF!</definedName>
    <definedName name="upahstr16toyo10" localSheetId="12">#REF!</definedName>
    <definedName name="upahstr16toyo10" localSheetId="13">#REF!</definedName>
    <definedName name="upahstr16toyo10">#REF!</definedName>
    <definedName name="upahstr16toyo12" localSheetId="9">#REF!</definedName>
    <definedName name="upahstr16toyo12" localSheetId="12">#REF!</definedName>
    <definedName name="upahstr16toyo12" localSheetId="13">#REF!</definedName>
    <definedName name="upahstr16toyo12">#REF!</definedName>
    <definedName name="upahstr16toyo2" localSheetId="9">#REF!</definedName>
    <definedName name="upahstr16toyo2" localSheetId="12">#REF!</definedName>
    <definedName name="upahstr16toyo2" localSheetId="13">#REF!</definedName>
    <definedName name="upahstr16toyo2">#REF!</definedName>
    <definedName name="upahstr16toyo2.5" localSheetId="9">#REF!</definedName>
    <definedName name="upahstr16toyo2.5" localSheetId="12">#REF!</definedName>
    <definedName name="upahstr16toyo2.5" localSheetId="13">#REF!</definedName>
    <definedName name="upahstr16toyo2.5">#REF!</definedName>
    <definedName name="upahstr16toyo3" localSheetId="9">#REF!</definedName>
    <definedName name="upahstr16toyo3" localSheetId="12">#REF!</definedName>
    <definedName name="upahstr16toyo3" localSheetId="13">#REF!</definedName>
    <definedName name="upahstr16toyo3">#REF!</definedName>
    <definedName name="upahstr16toyo4" localSheetId="9">#REF!</definedName>
    <definedName name="upahstr16toyo4" localSheetId="12">#REF!</definedName>
    <definedName name="upahstr16toyo4" localSheetId="13">#REF!</definedName>
    <definedName name="upahstr16toyo4">#REF!</definedName>
    <definedName name="upahstr16toyo5" localSheetId="9">#REF!</definedName>
    <definedName name="upahstr16toyo5" localSheetId="12">#REF!</definedName>
    <definedName name="upahstr16toyo5" localSheetId="13">#REF!</definedName>
    <definedName name="upahstr16toyo5">#REF!</definedName>
    <definedName name="upahstr16toyo6" localSheetId="9">#REF!</definedName>
    <definedName name="upahstr16toyo6" localSheetId="12">#REF!</definedName>
    <definedName name="upahstr16toyo6" localSheetId="13">#REF!</definedName>
    <definedName name="upahstr16toyo6">#REF!</definedName>
    <definedName name="upahstr16toyo8" localSheetId="9">#REF!</definedName>
    <definedName name="upahstr16toyo8" localSheetId="12">#REF!</definedName>
    <definedName name="upahstr16toyo8" localSheetId="13">#REF!</definedName>
    <definedName name="upahstr16toyo8">#REF!</definedName>
    <definedName name="upahstrbersihkitz0.5" localSheetId="9">#REF!</definedName>
    <definedName name="upahstrbersihkitz0.5" localSheetId="12">#REF!</definedName>
    <definedName name="upahstrbersihkitz0.5" localSheetId="13">#REF!</definedName>
    <definedName name="upahstrbersihkitz0.5">#REF!</definedName>
    <definedName name="upahstrbersihkitz0.75" localSheetId="9">#REF!</definedName>
    <definedName name="upahstrbersihkitz0.75" localSheetId="12">#REF!</definedName>
    <definedName name="upahstrbersihkitz0.75" localSheetId="13">#REF!</definedName>
    <definedName name="upahstrbersihkitz0.75">#REF!</definedName>
    <definedName name="upahstrbersihkitz1" localSheetId="9">#REF!</definedName>
    <definedName name="upahstrbersihkitz1" localSheetId="12">#REF!</definedName>
    <definedName name="upahstrbersihkitz1" localSheetId="13">#REF!</definedName>
    <definedName name="upahstrbersihkitz1">#REF!</definedName>
    <definedName name="upahstrbersihkitz1.25" localSheetId="9">#REF!</definedName>
    <definedName name="upahstrbersihkitz1.25" localSheetId="12">#REF!</definedName>
    <definedName name="upahstrbersihkitz1.25" localSheetId="13">#REF!</definedName>
    <definedName name="upahstrbersihkitz1.25">#REF!</definedName>
    <definedName name="upahstrbersihkitz1.5" localSheetId="9">#REF!</definedName>
    <definedName name="upahstrbersihkitz1.5" localSheetId="12">#REF!</definedName>
    <definedName name="upahstrbersihkitz1.5" localSheetId="13">#REF!</definedName>
    <definedName name="upahstrbersihkitz1.5">#REF!</definedName>
    <definedName name="upahstrbersihkitz2" localSheetId="9">#REF!</definedName>
    <definedName name="upahstrbersihkitz2" localSheetId="12">#REF!</definedName>
    <definedName name="upahstrbersihkitz2" localSheetId="13">#REF!</definedName>
    <definedName name="upahstrbersihkitz2">#REF!</definedName>
    <definedName name="upahstrbersihkitz2.5" localSheetId="9">#REF!</definedName>
    <definedName name="upahstrbersihkitz2.5" localSheetId="12">#REF!</definedName>
    <definedName name="upahstrbersihkitz2.5" localSheetId="13">#REF!</definedName>
    <definedName name="upahstrbersihkitz2.5">#REF!</definedName>
    <definedName name="upahstrbersihkitz3" localSheetId="9">#REF!</definedName>
    <definedName name="upahstrbersihkitz3" localSheetId="12">#REF!</definedName>
    <definedName name="upahstrbersihkitz3" localSheetId="13">#REF!</definedName>
    <definedName name="upahstrbersihkitz3">#REF!</definedName>
    <definedName name="upahstrbersihkitz4" localSheetId="9">#REF!</definedName>
    <definedName name="upahstrbersihkitz4" localSheetId="12">#REF!</definedName>
    <definedName name="upahstrbersihkitz4" localSheetId="13">#REF!</definedName>
    <definedName name="upahstrbersihkitz4">#REF!</definedName>
    <definedName name="upahstrbersihkz0.5" localSheetId="9">#REF!</definedName>
    <definedName name="upahstrbersihkz0.5" localSheetId="12">#REF!</definedName>
    <definedName name="upahstrbersihkz0.5" localSheetId="13">#REF!</definedName>
    <definedName name="upahstrbersihkz0.5">#REF!</definedName>
    <definedName name="upahstrbersihkz0.75" localSheetId="9">#REF!</definedName>
    <definedName name="upahstrbersihkz0.75" localSheetId="12">#REF!</definedName>
    <definedName name="upahstrbersihkz0.75" localSheetId="13">#REF!</definedName>
    <definedName name="upahstrbersihkz0.75">#REF!</definedName>
    <definedName name="upahstrbersihkz1" localSheetId="9">#REF!</definedName>
    <definedName name="upahstrbersihkz1" localSheetId="12">#REF!</definedName>
    <definedName name="upahstrbersihkz1" localSheetId="13">#REF!</definedName>
    <definedName name="upahstrbersihkz1">#REF!</definedName>
    <definedName name="upahstrbersihkz1.25" localSheetId="9">#REF!</definedName>
    <definedName name="upahstrbersihkz1.25" localSheetId="12">#REF!</definedName>
    <definedName name="upahstrbersihkz1.25" localSheetId="13">#REF!</definedName>
    <definedName name="upahstrbersihkz1.25">#REF!</definedName>
    <definedName name="upahstrbersihkz1.5" localSheetId="9">#REF!</definedName>
    <definedName name="upahstrbersihkz1.5" localSheetId="12">#REF!</definedName>
    <definedName name="upahstrbersihkz1.5" localSheetId="13">#REF!</definedName>
    <definedName name="upahstrbersihkz1.5">#REF!</definedName>
    <definedName name="upahstrbersihkz2" localSheetId="9">#REF!</definedName>
    <definedName name="upahstrbersihkz2" localSheetId="12">#REF!</definedName>
    <definedName name="upahstrbersihkz2" localSheetId="13">#REF!</definedName>
    <definedName name="upahstrbersihkz2">#REF!</definedName>
    <definedName name="upahstrbersihkz2.5" localSheetId="9">#REF!</definedName>
    <definedName name="upahstrbersihkz2.5" localSheetId="12">#REF!</definedName>
    <definedName name="upahstrbersihkz2.5" localSheetId="13">#REF!</definedName>
    <definedName name="upahstrbersihkz2.5">#REF!</definedName>
    <definedName name="upahstrbersihty0.5" localSheetId="9">#REF!</definedName>
    <definedName name="upahstrbersihty0.5" localSheetId="12">#REF!</definedName>
    <definedName name="upahstrbersihty0.5" localSheetId="13">#REF!</definedName>
    <definedName name="upahstrbersihty0.5">#REF!</definedName>
    <definedName name="upahstrbersihty0.75" localSheetId="9">#REF!</definedName>
    <definedName name="upahstrbersihty0.75" localSheetId="12">#REF!</definedName>
    <definedName name="upahstrbersihty0.75" localSheetId="13">#REF!</definedName>
    <definedName name="upahstrbersihty0.75">#REF!</definedName>
    <definedName name="upahstrbersihty1" localSheetId="9">#REF!</definedName>
    <definedName name="upahstrbersihty1" localSheetId="12">#REF!</definedName>
    <definedName name="upahstrbersihty1" localSheetId="13">#REF!</definedName>
    <definedName name="upahstrbersihty1">#REF!</definedName>
    <definedName name="upahstrbersihty1.25" localSheetId="9">#REF!</definedName>
    <definedName name="upahstrbersihty1.25" localSheetId="12">#REF!</definedName>
    <definedName name="upahstrbersihty1.25" localSheetId="13">#REF!</definedName>
    <definedName name="upahstrbersihty1.25">#REF!</definedName>
    <definedName name="upahstrbersihty1.5" localSheetId="9">#REF!</definedName>
    <definedName name="upahstrbersihty1.5" localSheetId="12">#REF!</definedName>
    <definedName name="upahstrbersihty1.5" localSheetId="13">#REF!</definedName>
    <definedName name="upahstrbersihty1.5">#REF!</definedName>
    <definedName name="upahstrbersihty2" localSheetId="9">#REF!</definedName>
    <definedName name="upahstrbersihty2" localSheetId="12">#REF!</definedName>
    <definedName name="upahstrbersihty2" localSheetId="13">#REF!</definedName>
    <definedName name="upahstrbersihty2">#REF!</definedName>
    <definedName name="upahstrbersihty2.5" localSheetId="9">#REF!</definedName>
    <definedName name="upahstrbersihty2.5" localSheetId="12">#REF!</definedName>
    <definedName name="upahstrbersihty2.5" localSheetId="13">#REF!</definedName>
    <definedName name="upahstrbersihty2.5">#REF!</definedName>
    <definedName name="upahstrhydrantkitz10">#REF!</definedName>
    <definedName name="upahstrhydrantkitz12">#REF!</definedName>
    <definedName name="upahstrhydrantkitz8">#REF!</definedName>
    <definedName name="upahstrhydrantkz1.5" localSheetId="9">#REF!</definedName>
    <definedName name="upahstrhydrantkz1.5" localSheetId="12">#REF!</definedName>
    <definedName name="upahstrhydrantkz1.5" localSheetId="13">#REF!</definedName>
    <definedName name="upahstrhydrantkz1.5">#REF!</definedName>
    <definedName name="upahstrhydrantkz2" localSheetId="9">#REF!</definedName>
    <definedName name="upahstrhydrantkz2" localSheetId="12">#REF!</definedName>
    <definedName name="upahstrhydrantkz2" localSheetId="13">#REF!</definedName>
    <definedName name="upahstrhydrantkz2">#REF!</definedName>
    <definedName name="upahstrhydrantkz2.5" localSheetId="9">#REF!</definedName>
    <definedName name="upahstrhydrantkz2.5" localSheetId="12">#REF!</definedName>
    <definedName name="upahstrhydrantkz2.5" localSheetId="13">#REF!</definedName>
    <definedName name="upahstrhydrantkz2.5">#REF!</definedName>
    <definedName name="upahstrhydrantkz3" localSheetId="9">#REF!</definedName>
    <definedName name="upahstrhydrantkz3" localSheetId="12">#REF!</definedName>
    <definedName name="upahstrhydrantkz3" localSheetId="13">#REF!</definedName>
    <definedName name="upahstrhydrantkz3">#REF!</definedName>
    <definedName name="upahstrhydrantkz4" localSheetId="9">#REF!</definedName>
    <definedName name="upahstrhydrantkz4" localSheetId="12">#REF!</definedName>
    <definedName name="upahstrhydrantkz4" localSheetId="13">#REF!</definedName>
    <definedName name="upahstrhydrantkz4">#REF!</definedName>
    <definedName name="upahstrhydrantkz5" localSheetId="9">#REF!</definedName>
    <definedName name="upahstrhydrantkz5" localSheetId="12">#REF!</definedName>
    <definedName name="upahstrhydrantkz5" localSheetId="13">#REF!</definedName>
    <definedName name="upahstrhydrantkz5">#REF!</definedName>
    <definedName name="upahstrhydrantkz6" localSheetId="9">#REF!</definedName>
    <definedName name="upahstrhydrantkz6" localSheetId="12">#REF!</definedName>
    <definedName name="upahstrhydrantkz6" localSheetId="13">#REF!</definedName>
    <definedName name="upahstrhydrantkz6">#REF!</definedName>
    <definedName name="upahstrhydranty1.5" localSheetId="9">#REF!</definedName>
    <definedName name="upahstrhydranty1.5" localSheetId="12">#REF!</definedName>
    <definedName name="upahstrhydranty1.5" localSheetId="13">#REF!</definedName>
    <definedName name="upahstrhydranty1.5">#REF!</definedName>
    <definedName name="upahstrhydranty10" localSheetId="9">#REF!</definedName>
    <definedName name="upahstrhydranty10" localSheetId="12">#REF!</definedName>
    <definedName name="upahstrhydranty10" localSheetId="13">#REF!</definedName>
    <definedName name="upahstrhydranty10">#REF!</definedName>
    <definedName name="upahstrhydranty12" localSheetId="9">#REF!</definedName>
    <definedName name="upahstrhydranty12" localSheetId="12">#REF!</definedName>
    <definedName name="upahstrhydranty12" localSheetId="13">#REF!</definedName>
    <definedName name="upahstrhydranty12">#REF!</definedName>
    <definedName name="upahstrhydranty2" localSheetId="9">#REF!</definedName>
    <definedName name="upahstrhydranty2" localSheetId="12">#REF!</definedName>
    <definedName name="upahstrhydranty2" localSheetId="13">#REF!</definedName>
    <definedName name="upahstrhydranty2">#REF!</definedName>
    <definedName name="upahstrhydranty2.5" localSheetId="9">#REF!</definedName>
    <definedName name="upahstrhydranty2.5" localSheetId="12">#REF!</definedName>
    <definedName name="upahstrhydranty2.5" localSheetId="13">#REF!</definedName>
    <definedName name="upahstrhydranty2.5">#REF!</definedName>
    <definedName name="upahstrhydranty3" localSheetId="9">#REF!</definedName>
    <definedName name="upahstrhydranty3" localSheetId="12">#REF!</definedName>
    <definedName name="upahstrhydranty3" localSheetId="13">#REF!</definedName>
    <definedName name="upahstrhydranty3">#REF!</definedName>
    <definedName name="upahstrhydranty4" localSheetId="9">#REF!</definedName>
    <definedName name="upahstrhydranty4" localSheetId="12">#REF!</definedName>
    <definedName name="upahstrhydranty4" localSheetId="13">#REF!</definedName>
    <definedName name="upahstrhydranty4">#REF!</definedName>
    <definedName name="upahstrhydranty5" localSheetId="9">#REF!</definedName>
    <definedName name="upahstrhydranty5" localSheetId="12">#REF!</definedName>
    <definedName name="upahstrhydranty5" localSheetId="13">#REF!</definedName>
    <definedName name="upahstrhydranty5">#REF!</definedName>
    <definedName name="upahstrhydranty6" localSheetId="9">#REF!</definedName>
    <definedName name="upahstrhydranty6" localSheetId="12">#REF!</definedName>
    <definedName name="upahstrhydranty6" localSheetId="13">#REF!</definedName>
    <definedName name="upahstrhydranty6">#REF!</definedName>
    <definedName name="upahstrhydranty8" localSheetId="9">#REF!</definedName>
    <definedName name="upahstrhydranty8" localSheetId="12">#REF!</definedName>
    <definedName name="upahstrhydranty8" localSheetId="13">#REF!</definedName>
    <definedName name="upahstrhydranty8">#REF!</definedName>
    <definedName name="upahstrkitz16k10">#REF!</definedName>
    <definedName name="upahstrkitz16k12">#REF!</definedName>
    <definedName name="upahstrkitz16k2">#REF!</definedName>
    <definedName name="upahstrkitz16k2.5">#REF!</definedName>
    <definedName name="upahstrkitz16k3">#REF!</definedName>
    <definedName name="upahstrkitz16k4">#REF!</definedName>
    <definedName name="upahstrkitz16k5">#REF!</definedName>
    <definedName name="upahstrkitz16k6">#REF!</definedName>
    <definedName name="upahstrkitz16k8">#REF!</definedName>
    <definedName name="upahswrsprTB19" localSheetId="9">#REF!</definedName>
    <definedName name="upahswrsprTB19" localSheetId="12">#REF!</definedName>
    <definedName name="upahswrsprTB19" localSheetId="13">#REF!</definedName>
    <definedName name="upahswrsprTB19">#REF!</definedName>
    <definedName name="upahtamen" localSheetId="9">#REF!</definedName>
    <definedName name="upahtamen" localSheetId="12">#REF!</definedName>
    <definedName name="upahtamen" localSheetId="13">#REF!</definedName>
    <definedName name="upahtamen">#REF!</definedName>
    <definedName name="upahtpthanduk" localSheetId="9">#REF!</definedName>
    <definedName name="upahtpthanduk" localSheetId="12">#REF!</definedName>
    <definedName name="upahtpthanduk" localSheetId="13">#REF!</definedName>
    <definedName name="upahtpthanduk">#REF!</definedName>
    <definedName name="upahtptsbn" localSheetId="9">#REF!</definedName>
    <definedName name="upahtptsbn" localSheetId="12">#REF!</definedName>
    <definedName name="upahtptsbn" localSheetId="13">#REF!</definedName>
    <definedName name="upahtptsbn">#REF!</definedName>
    <definedName name="upahtpttisu" localSheetId="9">#REF!</definedName>
    <definedName name="upahtpttisu" localSheetId="12">#REF!</definedName>
    <definedName name="upahtpttisu" localSheetId="13">#REF!</definedName>
    <definedName name="upahtpttisu">#REF!</definedName>
    <definedName name="upahts125r" localSheetId="9">#REF!</definedName>
    <definedName name="upahts125r" localSheetId="12">#REF!</definedName>
    <definedName name="upahts125r" localSheetId="13">#REF!</definedName>
    <definedName name="upahts125r">#REF!</definedName>
    <definedName name="upahTS126B" localSheetId="9">#REF!</definedName>
    <definedName name="upahTS126B" localSheetId="12">#REF!</definedName>
    <definedName name="upahTS126B" localSheetId="13">#REF!</definedName>
    <definedName name="upahTS126B">#REF!</definedName>
    <definedName name="upahurinal" localSheetId="9">#REF!</definedName>
    <definedName name="upahurinal" localSheetId="12">#REF!</definedName>
    <definedName name="upahurinal" localSheetId="13">#REF!</definedName>
    <definedName name="upahurinal">#REF!</definedName>
    <definedName name="upahurinalU57M" localSheetId="9">#REF!</definedName>
    <definedName name="upahurinalU57M" localSheetId="12">#REF!</definedName>
    <definedName name="upahurinalU57M" localSheetId="13">#REF!</definedName>
    <definedName name="upahurinalU57M">#REF!</definedName>
    <definedName name="upahurnlpartA100" localSheetId="9">#REF!</definedName>
    <definedName name="upahurnlpartA100" localSheetId="12">#REF!</definedName>
    <definedName name="upahurnlpartA100" localSheetId="13">#REF!</definedName>
    <definedName name="upahurnlpartA100">#REF!</definedName>
    <definedName name="upahwm">#REF!</definedName>
    <definedName name="upahwtfl" localSheetId="9">#REF!</definedName>
    <definedName name="upahwtfl" localSheetId="12">#REF!</definedName>
    <definedName name="upahwtfl" localSheetId="13">#REF!</definedName>
    <definedName name="upahwtfl">#REF!</definedName>
    <definedName name="upahwtflw230J" localSheetId="9">#REF!</definedName>
    <definedName name="upahwtflw230J" localSheetId="12">#REF!</definedName>
    <definedName name="upahwtflw230J" localSheetId="13">#REF!</definedName>
    <definedName name="upahwtflw230J">#REF!</definedName>
    <definedName name="upahwtflw830J" localSheetId="9">#REF!</definedName>
    <definedName name="upahwtflw830J" localSheetId="12">#REF!</definedName>
    <definedName name="upahwtflw830J" localSheetId="13">#REF!</definedName>
    <definedName name="upahwtflw830J">#REF!</definedName>
    <definedName name="upahwtflwLW230j" localSheetId="9">#REF!</definedName>
    <definedName name="upahwtflwLW230j" localSheetId="12">#REF!</definedName>
    <definedName name="upahwtflwLW230j" localSheetId="13">#REF!</definedName>
    <definedName name="upahwtflwLW230j">#REF!</definedName>
    <definedName name="upasir">#REF!</definedName>
    <definedName name="upasir_6">#REF!</definedName>
    <definedName name="Upb.ltds">#REF!</definedName>
    <definedName name="upbl">#REF!</definedName>
    <definedName name="upc" localSheetId="9">#REF!</definedName>
    <definedName name="upc" localSheetId="12">#REF!</definedName>
    <definedName name="upc" localSheetId="13">#REF!</definedName>
    <definedName name="upc">#REF!</definedName>
    <definedName name="upclassa" localSheetId="9">#REF!</definedName>
    <definedName name="upclassa" localSheetId="12">#REF!</definedName>
    <definedName name="upclassa" localSheetId="13">#REF!</definedName>
    <definedName name="upclassa">#REF!</definedName>
    <definedName name="upclassb" localSheetId="9">#REF!</definedName>
    <definedName name="upclassb" localSheetId="12">#REF!</definedName>
    <definedName name="upclassb" localSheetId="13">#REF!</definedName>
    <definedName name="upclassb">#REF!</definedName>
    <definedName name="upcommon" localSheetId="9">#REF!</definedName>
    <definedName name="upcommon" localSheetId="12">#REF!</definedName>
    <definedName name="upcommon" localSheetId="13">#REF!</definedName>
    <definedName name="upcommon">#REF!</definedName>
    <definedName name="upekerja" localSheetId="9">#REF!</definedName>
    <definedName name="upekerja" localSheetId="12">#REF!</definedName>
    <definedName name="upekerja" localSheetId="13">#REF!</definedName>
    <definedName name="upekerja">#REF!</definedName>
    <definedName name="upembankment" localSheetId="9">#REF!</definedName>
    <definedName name="upembankment" localSheetId="12">#REF!</definedName>
    <definedName name="upembankment" localSheetId="13">#REF!</definedName>
    <definedName name="upembankment">#REF!</definedName>
    <definedName name="UPEMBOPRT">#REF!</definedName>
    <definedName name="UPEMBSOPIR">#REF!</definedName>
    <definedName name="UPGI100">#REF!</definedName>
    <definedName name="upgi150">#REF!</definedName>
    <definedName name="upgi200" localSheetId="9">#REF!</definedName>
    <definedName name="upgi200" localSheetId="12">#REF!</definedName>
    <definedName name="upgi200" localSheetId="13">#REF!</definedName>
    <definedName name="upgi200">#REF!</definedName>
    <definedName name="Uph" localSheetId="9">#REF!</definedName>
    <definedName name="Uph" localSheetId="12">#REF!</definedName>
    <definedName name="Uph" localSheetId="13">#REF!</definedName>
    <definedName name="Uph">#REF!</definedName>
    <definedName name="uphbatcopondsi">#REF!</definedName>
    <definedName name="uphbesi" localSheetId="9">#REF!</definedName>
    <definedName name="uphbesi" localSheetId="12">#REF!</definedName>
    <definedName name="uphbesi" localSheetId="13">#REF!</definedName>
    <definedName name="uphbesi">#REF!</definedName>
    <definedName name="uphlantkrj" localSheetId="9">#REF!</definedName>
    <definedName name="uphlantkrj" localSheetId="12">#REF!</definedName>
    <definedName name="uphlantkrj" localSheetId="13">#REF!</definedName>
    <definedName name="uphlantkrj">#REF!</definedName>
    <definedName name="Upintu.kaca">#REF!</definedName>
    <definedName name="upk225el" localSheetId="9">#REF!</definedName>
    <definedName name="upk225el" localSheetId="12">#REF!</definedName>
    <definedName name="upk225el" localSheetId="13">#REF!</definedName>
    <definedName name="upk225el">#REF!</definedName>
    <definedName name="upk225found" localSheetId="9">#REF!</definedName>
    <definedName name="upk225found" localSheetId="12">#REF!</definedName>
    <definedName name="upk225found" localSheetId="13">#REF!</definedName>
    <definedName name="upk225found">#REF!</definedName>
    <definedName name="upkerb" localSheetId="9">#REF!</definedName>
    <definedName name="upkerb" localSheetId="12">#REF!</definedName>
    <definedName name="upkerb" localSheetId="13">#REF!</definedName>
    <definedName name="upkerb">#REF!</definedName>
    <definedName name="UPL" localSheetId="9">#REF!</definedName>
    <definedName name="UPL" localSheetId="12">#REF!</definedName>
    <definedName name="UPL" localSheetId="13">#REF!</definedName>
    <definedName name="UPL">#REF!</definedName>
    <definedName name="Uplapon">#REF!</definedName>
    <definedName name="Uplatnama">#REF!</definedName>
    <definedName name="Uplester">#REF!</definedName>
    <definedName name="Uplin1040">#REF!</definedName>
    <definedName name="upms" localSheetId="9">#REF!</definedName>
    <definedName name="upms" localSheetId="12">#REF!</definedName>
    <definedName name="upms" localSheetId="13">#REF!</definedName>
    <definedName name="upms">#REF!</definedName>
    <definedName name="UPO">#REF!</definedName>
    <definedName name="Upondasi">#REF!</definedName>
    <definedName name="upp">#REF!</definedName>
    <definedName name="uprime" localSheetId="9">#REF!</definedName>
    <definedName name="uprime" localSheetId="12">#REF!</definedName>
    <definedName name="uprime" localSheetId="13">#REF!</definedName>
    <definedName name="uprime">#REF!</definedName>
    <definedName name="upselect" localSheetId="9">#REF!</definedName>
    <definedName name="upselect" localSheetId="12">#REF!</definedName>
    <definedName name="upselect" localSheetId="13">#REF!</definedName>
    <definedName name="upselect">#REF!</definedName>
    <definedName name="upsm" localSheetId="9">#REF!</definedName>
    <definedName name="upsm" localSheetId="12">#REF!</definedName>
    <definedName name="upsm" localSheetId="13">#REF!</definedName>
    <definedName name="upsm">#REF!</definedName>
    <definedName name="upsma" localSheetId="9">#REF!</definedName>
    <definedName name="upsma" localSheetId="12">#REF!</definedName>
    <definedName name="upsma" localSheetId="13">#REF!</definedName>
    <definedName name="upsma">#REF!</definedName>
    <definedName name="upsrs24" localSheetId="9">#REF!</definedName>
    <definedName name="upsrs24" localSheetId="12">#REF!</definedName>
    <definedName name="upsrs24" localSheetId="13">#REF!</definedName>
    <definedName name="upsrs24">#REF!</definedName>
    <definedName name="upt" localSheetId="9">#REF!</definedName>
    <definedName name="upt" localSheetId="12">#REF!</definedName>
    <definedName name="upt" localSheetId="13">#REF!</definedName>
    <definedName name="upt">#REF!</definedName>
    <definedName name="uptack" localSheetId="9">#REF!</definedName>
    <definedName name="uptack" localSheetId="12">#REF!</definedName>
    <definedName name="uptack" localSheetId="13">#REF!</definedName>
    <definedName name="uptack">#REF!</definedName>
    <definedName name="upto" localSheetId="9">#REF!</definedName>
    <definedName name="upto" localSheetId="12">#REF!</definedName>
    <definedName name="upto" localSheetId="13">#REF!</definedName>
    <definedName name="upto">#REF!</definedName>
    <definedName name="upwo" localSheetId="9">#REF!</definedName>
    <definedName name="upwo" localSheetId="12">#REF!</definedName>
    <definedName name="upwo" localSheetId="13">#REF!</definedName>
    <definedName name="upwo">#REF!</definedName>
    <definedName name="uraan">#REF!</definedName>
    <definedName name="URAIAN" localSheetId="9">#REF!</definedName>
    <definedName name="URAIAN" localSheetId="12">#REF!</definedName>
    <definedName name="URAIAN" localSheetId="14">#REF!</definedName>
    <definedName name="URAIAN" localSheetId="11">#REF!</definedName>
    <definedName name="URAIAN" localSheetId="10">#REF!</definedName>
    <definedName name="URAIAN" localSheetId="7">#REF!</definedName>
    <definedName name="URAIAN" localSheetId="8">#REF!</definedName>
    <definedName name="URAIAN" localSheetId="13">#REF!</definedName>
    <definedName name="URAIAN">#REF!</definedName>
    <definedName name="URAIAN_ANALISA_ALAT">#N/A</definedName>
    <definedName name="Uraian_Pekerjaan" localSheetId="9">#REF!</definedName>
    <definedName name="Uraian_Pekerjaan" localSheetId="12">#REF!</definedName>
    <definedName name="Uraian_Pekerjaan" localSheetId="13">#REF!</definedName>
    <definedName name="Uraian_Pekerjaan">#REF!</definedName>
    <definedName name="URAIAN101" localSheetId="9">#REF!</definedName>
    <definedName name="URAIAN101" localSheetId="12">#REF!</definedName>
    <definedName name="URAIAN101" localSheetId="14">#REF!</definedName>
    <definedName name="URAIAN101" localSheetId="11">#REF!</definedName>
    <definedName name="URAIAN101" localSheetId="10">#REF!</definedName>
    <definedName name="URAIAN101" localSheetId="7">#REF!</definedName>
    <definedName name="URAIAN101" localSheetId="8">#REF!</definedName>
    <definedName name="URAIAN101" localSheetId="13">#REF!</definedName>
    <definedName name="URAIAN101">#REF!</definedName>
    <definedName name="URAIAN1021" localSheetId="9">#REF!</definedName>
    <definedName name="URAIAN1021" localSheetId="12">#REF!</definedName>
    <definedName name="URAIAN1021" localSheetId="13">#REF!</definedName>
    <definedName name="URAIAN1021">#REF!</definedName>
    <definedName name="URAIAN1022" localSheetId="9">#REF!</definedName>
    <definedName name="URAIAN1022" localSheetId="12">#REF!</definedName>
    <definedName name="URAIAN1022" localSheetId="14">#REF!</definedName>
    <definedName name="URAIAN1022" localSheetId="11">#REF!</definedName>
    <definedName name="URAIAN1022" localSheetId="10">#REF!</definedName>
    <definedName name="URAIAN1022" localSheetId="7">#REF!</definedName>
    <definedName name="URAIAN1022" localSheetId="8">#REF!</definedName>
    <definedName name="URAIAN1022" localSheetId="13">#REF!</definedName>
    <definedName name="URAIAN1022">#REF!</definedName>
    <definedName name="URAIAN1031" localSheetId="9">#REF!</definedName>
    <definedName name="URAIAN1031" localSheetId="12">#REF!</definedName>
    <definedName name="URAIAN1031" localSheetId="14">#REF!</definedName>
    <definedName name="URAIAN1031" localSheetId="11">#REF!</definedName>
    <definedName name="URAIAN1031" localSheetId="10">#REF!</definedName>
    <definedName name="URAIAN1031" localSheetId="7">#REF!</definedName>
    <definedName name="URAIAN1031" localSheetId="8">#REF!</definedName>
    <definedName name="URAIAN1031" localSheetId="13">#REF!</definedName>
    <definedName name="URAIAN1031">#REF!</definedName>
    <definedName name="URAIAN1032" localSheetId="9">#REF!</definedName>
    <definedName name="URAIAN1032" localSheetId="12">#REF!</definedName>
    <definedName name="URAIAN1032" localSheetId="14">#REF!</definedName>
    <definedName name="URAIAN1032" localSheetId="11">#REF!</definedName>
    <definedName name="URAIAN1032" localSheetId="10">#REF!</definedName>
    <definedName name="URAIAN1032" localSheetId="7">#REF!</definedName>
    <definedName name="URAIAN1032" localSheetId="8">#REF!</definedName>
    <definedName name="URAIAN1032" localSheetId="13">#REF!</definedName>
    <definedName name="URAIAN1032">#REF!</definedName>
    <definedName name="URAIAN1041" localSheetId="9">#REF!</definedName>
    <definedName name="URAIAN1041" localSheetId="12">#REF!</definedName>
    <definedName name="URAIAN1041" localSheetId="14">#REF!</definedName>
    <definedName name="URAIAN1041" localSheetId="11">#REF!</definedName>
    <definedName name="URAIAN1041" localSheetId="10">#REF!</definedName>
    <definedName name="URAIAN1041" localSheetId="7">#REF!</definedName>
    <definedName name="URAIAN1041" localSheetId="8">#REF!</definedName>
    <definedName name="URAIAN1041" localSheetId="13">#REF!</definedName>
    <definedName name="URAIAN1041">#REF!</definedName>
    <definedName name="URAIAN1042" localSheetId="9">#REF!</definedName>
    <definedName name="URAIAN1042" localSheetId="12">#REF!</definedName>
    <definedName name="URAIAN1042" localSheetId="14">#REF!</definedName>
    <definedName name="URAIAN1042" localSheetId="11">#REF!</definedName>
    <definedName name="URAIAN1042" localSheetId="10">#REF!</definedName>
    <definedName name="URAIAN1042" localSheetId="7">#REF!</definedName>
    <definedName name="URAIAN1042" localSheetId="8">#REF!</definedName>
    <definedName name="URAIAN1042" localSheetId="13">#REF!</definedName>
    <definedName name="URAIAN1042">#REF!</definedName>
    <definedName name="uraian1233333">#REF!</definedName>
    <definedName name="URAIAN21" localSheetId="9">#REF!</definedName>
    <definedName name="URAIAN21" localSheetId="12">#REF!</definedName>
    <definedName name="URAIAN21" localSheetId="14">#REF!</definedName>
    <definedName name="URAIAN21" localSheetId="11">#REF!</definedName>
    <definedName name="URAIAN21" localSheetId="10">#REF!</definedName>
    <definedName name="URAIAN21" localSheetId="7">#REF!</definedName>
    <definedName name="URAIAN21" localSheetId="8">#REF!</definedName>
    <definedName name="URAIAN21" localSheetId="13">#REF!</definedName>
    <definedName name="URAIAN21">#REF!</definedName>
    <definedName name="URAIAN22E" localSheetId="9">#REF!</definedName>
    <definedName name="URAIAN22E" localSheetId="12">#REF!</definedName>
    <definedName name="URAIAN22E" localSheetId="14">#REF!</definedName>
    <definedName name="URAIAN22E" localSheetId="11">#REF!</definedName>
    <definedName name="URAIAN22E" localSheetId="10">#REF!</definedName>
    <definedName name="URAIAN22E" localSheetId="7">#REF!</definedName>
    <definedName name="URAIAN22E" localSheetId="8">#REF!</definedName>
    <definedName name="URAIAN22E" localSheetId="13">#REF!</definedName>
    <definedName name="URAIAN22E">#REF!</definedName>
    <definedName name="URAIAN22L" localSheetId="9">#REF!</definedName>
    <definedName name="URAIAN22L" localSheetId="12">#REF!</definedName>
    <definedName name="URAIAN22L" localSheetId="14">#REF!</definedName>
    <definedName name="URAIAN22L" localSheetId="11">#REF!</definedName>
    <definedName name="URAIAN22L" localSheetId="10">#REF!</definedName>
    <definedName name="URAIAN22L" localSheetId="7">#REF!</definedName>
    <definedName name="URAIAN22L" localSheetId="8">#REF!</definedName>
    <definedName name="URAIAN22L" localSheetId="13">#REF!</definedName>
    <definedName name="URAIAN22L">#REF!</definedName>
    <definedName name="URAIAN231" localSheetId="9">#REF!</definedName>
    <definedName name="URAIAN231" localSheetId="12">#REF!</definedName>
    <definedName name="URAIAN231" localSheetId="14">#REF!</definedName>
    <definedName name="URAIAN231" localSheetId="11">#REF!</definedName>
    <definedName name="URAIAN231" localSheetId="10">#REF!</definedName>
    <definedName name="URAIAN231" localSheetId="7">#REF!</definedName>
    <definedName name="URAIAN231" localSheetId="8">#REF!</definedName>
    <definedName name="URAIAN231" localSheetId="13">#REF!</definedName>
    <definedName name="URAIAN231">#REF!</definedName>
    <definedName name="URAIAN232" localSheetId="9">#REF!</definedName>
    <definedName name="URAIAN232" localSheetId="12">#REF!</definedName>
    <definedName name="URAIAN232" localSheetId="14">#REF!</definedName>
    <definedName name="URAIAN232" localSheetId="11">#REF!</definedName>
    <definedName name="URAIAN232" localSheetId="10">#REF!</definedName>
    <definedName name="URAIAN232" localSheetId="7">#REF!</definedName>
    <definedName name="URAIAN232" localSheetId="8">#REF!</definedName>
    <definedName name="URAIAN232" localSheetId="13">#REF!</definedName>
    <definedName name="URAIAN232">#REF!</definedName>
    <definedName name="URAIAN233" localSheetId="9">#REF!</definedName>
    <definedName name="URAIAN233" localSheetId="12">#REF!</definedName>
    <definedName name="URAIAN233" localSheetId="14">#REF!</definedName>
    <definedName name="URAIAN233" localSheetId="11">#REF!</definedName>
    <definedName name="URAIAN233" localSheetId="10">#REF!</definedName>
    <definedName name="URAIAN233" localSheetId="7">#REF!</definedName>
    <definedName name="URAIAN233" localSheetId="8">#REF!</definedName>
    <definedName name="URAIAN233" localSheetId="13">#REF!</definedName>
    <definedName name="URAIAN233">#REF!</definedName>
    <definedName name="uraian2334">#REF!</definedName>
    <definedName name="Uraian234" localSheetId="9">#REF!</definedName>
    <definedName name="Uraian234" localSheetId="12">#REF!</definedName>
    <definedName name="Uraian234" localSheetId="14">#REF!</definedName>
    <definedName name="Uraian234" localSheetId="11">#REF!</definedName>
    <definedName name="Uraian234" localSheetId="10">#REF!</definedName>
    <definedName name="Uraian234" localSheetId="7">#REF!</definedName>
    <definedName name="Uraian234" localSheetId="8">#REF!</definedName>
    <definedName name="Uraian234" localSheetId="13">#REF!</definedName>
    <definedName name="Uraian234">#REF!</definedName>
    <definedName name="URAIAN234L" localSheetId="9">#REF!</definedName>
    <definedName name="URAIAN234L" localSheetId="12">#REF!</definedName>
    <definedName name="URAIAN234L" localSheetId="14">#REF!</definedName>
    <definedName name="URAIAN234L" localSheetId="11">#REF!</definedName>
    <definedName name="URAIAN234L" localSheetId="10">#REF!</definedName>
    <definedName name="URAIAN234L" localSheetId="7">#REF!</definedName>
    <definedName name="URAIAN234L" localSheetId="8">#REF!</definedName>
    <definedName name="URAIAN234L" localSheetId="13">#REF!</definedName>
    <definedName name="URAIAN234L">#REF!</definedName>
    <definedName name="Uraian235" localSheetId="9">#REF!</definedName>
    <definedName name="Uraian235" localSheetId="12">#REF!</definedName>
    <definedName name="Uraian235" localSheetId="14">#REF!</definedName>
    <definedName name="Uraian235" localSheetId="11">#REF!</definedName>
    <definedName name="Uraian235" localSheetId="10">#REF!</definedName>
    <definedName name="Uraian235" localSheetId="7">#REF!</definedName>
    <definedName name="Uraian235" localSheetId="8">#REF!</definedName>
    <definedName name="Uraian235" localSheetId="13">#REF!</definedName>
    <definedName name="Uraian235">#REF!</definedName>
    <definedName name="Uraian236" localSheetId="9">#REF!</definedName>
    <definedName name="Uraian236" localSheetId="12">#REF!</definedName>
    <definedName name="Uraian236" localSheetId="14">#REF!</definedName>
    <definedName name="Uraian236" localSheetId="11">#REF!</definedName>
    <definedName name="Uraian236" localSheetId="10">#REF!</definedName>
    <definedName name="Uraian236" localSheetId="7">#REF!</definedName>
    <definedName name="Uraian236" localSheetId="8">#REF!</definedName>
    <definedName name="Uraian236" localSheetId="13">#REF!</definedName>
    <definedName name="Uraian236">#REF!</definedName>
    <definedName name="URAIAN241" localSheetId="9">#REF!</definedName>
    <definedName name="URAIAN241" localSheetId="12">#REF!</definedName>
    <definedName name="URAIAN241" localSheetId="14">#REF!</definedName>
    <definedName name="URAIAN241" localSheetId="11">#REF!</definedName>
    <definedName name="URAIAN241" localSheetId="10">#REF!</definedName>
    <definedName name="URAIAN241" localSheetId="7">#REF!</definedName>
    <definedName name="URAIAN241" localSheetId="8">#REF!</definedName>
    <definedName name="URAIAN241" localSheetId="13">#REF!</definedName>
    <definedName name="URAIAN241">#REF!</definedName>
    <definedName name="URAIAN242" localSheetId="9">#REF!</definedName>
    <definedName name="URAIAN242" localSheetId="12">#REF!</definedName>
    <definedName name="URAIAN242" localSheetId="14">#REF!</definedName>
    <definedName name="URAIAN242" localSheetId="11">#REF!</definedName>
    <definedName name="URAIAN242" localSheetId="10">#REF!</definedName>
    <definedName name="URAIAN242" localSheetId="7">#REF!</definedName>
    <definedName name="URAIAN242" localSheetId="8">#REF!</definedName>
    <definedName name="URAIAN242" localSheetId="13">#REF!</definedName>
    <definedName name="URAIAN242">#REF!</definedName>
    <definedName name="URAIAN243" localSheetId="9">#REF!</definedName>
    <definedName name="URAIAN243" localSheetId="12">#REF!</definedName>
    <definedName name="URAIAN243" localSheetId="14">#REF!</definedName>
    <definedName name="URAIAN243" localSheetId="11">#REF!</definedName>
    <definedName name="URAIAN243" localSheetId="10">#REF!</definedName>
    <definedName name="URAIAN243" localSheetId="7">#REF!</definedName>
    <definedName name="URAIAN243" localSheetId="8">#REF!</definedName>
    <definedName name="URAIAN243" localSheetId="13">#REF!</definedName>
    <definedName name="URAIAN243">#REF!</definedName>
    <definedName name="URAIAN2456" localSheetId="9">#REF!</definedName>
    <definedName name="URAIAN2456" localSheetId="12">#REF!</definedName>
    <definedName name="URAIAN2456" localSheetId="13">#REF!</definedName>
    <definedName name="URAIAN2456">#REF!</definedName>
    <definedName name="uraian245689">#REF!</definedName>
    <definedName name="Uraian311" localSheetId="9">#REF!</definedName>
    <definedName name="Uraian311" localSheetId="12">#REF!</definedName>
    <definedName name="Uraian311" localSheetId="14">#REF!</definedName>
    <definedName name="Uraian311" localSheetId="11">#REF!</definedName>
    <definedName name="Uraian311" localSheetId="10">#REF!</definedName>
    <definedName name="Uraian311" localSheetId="7">#REF!</definedName>
    <definedName name="Uraian311" localSheetId="8">#REF!</definedName>
    <definedName name="Uraian311" localSheetId="13">#REF!</definedName>
    <definedName name="Uraian311">#REF!</definedName>
    <definedName name="Uraian312" localSheetId="9">#REF!</definedName>
    <definedName name="Uraian312" localSheetId="12">#REF!</definedName>
    <definedName name="Uraian312" localSheetId="14">#REF!</definedName>
    <definedName name="Uraian312" localSheetId="11">#REF!</definedName>
    <definedName name="Uraian312" localSheetId="10">#REF!</definedName>
    <definedName name="Uraian312" localSheetId="7">#REF!</definedName>
    <definedName name="Uraian312" localSheetId="8">#REF!</definedName>
    <definedName name="Uraian312" localSheetId="13">#REF!</definedName>
    <definedName name="Uraian312">#REF!</definedName>
    <definedName name="Uraian313" localSheetId="9">#REF!</definedName>
    <definedName name="Uraian313" localSheetId="12">#REF!</definedName>
    <definedName name="Uraian313" localSheetId="14">#REF!</definedName>
    <definedName name="Uraian313" localSheetId="11">#REF!</definedName>
    <definedName name="Uraian313" localSheetId="10">#REF!</definedName>
    <definedName name="Uraian313" localSheetId="7">#REF!</definedName>
    <definedName name="Uraian313" localSheetId="8">#REF!</definedName>
    <definedName name="Uraian313" localSheetId="13">#REF!</definedName>
    <definedName name="Uraian313">#REF!</definedName>
    <definedName name="Uraian314" localSheetId="9">#REF!</definedName>
    <definedName name="Uraian314" localSheetId="12">#REF!</definedName>
    <definedName name="Uraian314" localSheetId="14">#REF!</definedName>
    <definedName name="Uraian314" localSheetId="11">#REF!</definedName>
    <definedName name="Uraian314" localSheetId="10">#REF!</definedName>
    <definedName name="Uraian314" localSheetId="7">#REF!</definedName>
    <definedName name="Uraian314" localSheetId="8">#REF!</definedName>
    <definedName name="Uraian314" localSheetId="13">#REF!</definedName>
    <definedName name="Uraian314">#REF!</definedName>
    <definedName name="Uraian315" localSheetId="9">#REF!</definedName>
    <definedName name="Uraian315" localSheetId="12">#REF!</definedName>
    <definedName name="Uraian315" localSheetId="14">#REF!</definedName>
    <definedName name="Uraian315" localSheetId="11">#REF!</definedName>
    <definedName name="Uraian315" localSheetId="10">#REF!</definedName>
    <definedName name="Uraian315" localSheetId="7">#REF!</definedName>
    <definedName name="Uraian315" localSheetId="8">#REF!</definedName>
    <definedName name="Uraian315" localSheetId="13">#REF!</definedName>
    <definedName name="Uraian315">#REF!</definedName>
    <definedName name="URAIAN316" localSheetId="9">#REF!</definedName>
    <definedName name="URAIAN316" localSheetId="12">#REF!</definedName>
    <definedName name="URAIAN316" localSheetId="14">#REF!</definedName>
    <definedName name="URAIAN316" localSheetId="11">#REF!</definedName>
    <definedName name="URAIAN316" localSheetId="10">#REF!</definedName>
    <definedName name="URAIAN316" localSheetId="7">#REF!</definedName>
    <definedName name="URAIAN316" localSheetId="8">#REF!</definedName>
    <definedName name="URAIAN316" localSheetId="13">#REF!</definedName>
    <definedName name="URAIAN316">#REF!</definedName>
    <definedName name="Uraian319" localSheetId="9">#REF!</definedName>
    <definedName name="Uraian319" localSheetId="12">#REF!</definedName>
    <definedName name="Uraian319" localSheetId="14">#REF!</definedName>
    <definedName name="Uraian319" localSheetId="11">#REF!</definedName>
    <definedName name="Uraian319" localSheetId="10">#REF!</definedName>
    <definedName name="Uraian319" localSheetId="7">#REF!</definedName>
    <definedName name="Uraian319" localSheetId="8">#REF!</definedName>
    <definedName name="Uraian319" localSheetId="13">#REF!</definedName>
    <definedName name="Uraian319">#REF!</definedName>
    <definedName name="URAIAN321" localSheetId="9">#REF!</definedName>
    <definedName name="URAIAN321" localSheetId="12">#REF!</definedName>
    <definedName name="URAIAN321" localSheetId="14">#REF!</definedName>
    <definedName name="URAIAN321" localSheetId="11">#REF!</definedName>
    <definedName name="URAIAN321" localSheetId="10">#REF!</definedName>
    <definedName name="URAIAN321" localSheetId="7">#REF!</definedName>
    <definedName name="URAIAN321" localSheetId="8">#REF!</definedName>
    <definedName name="URAIAN321" localSheetId="13">#REF!</definedName>
    <definedName name="URAIAN321">#REF!</definedName>
    <definedName name="Uraian322" localSheetId="9">#REF!</definedName>
    <definedName name="Uraian322" localSheetId="12">#REF!</definedName>
    <definedName name="Uraian322" localSheetId="14">#REF!</definedName>
    <definedName name="Uraian322" localSheetId="11">#REF!</definedName>
    <definedName name="Uraian322" localSheetId="10">#REF!</definedName>
    <definedName name="Uraian322" localSheetId="7">#REF!</definedName>
    <definedName name="Uraian322" localSheetId="8">#REF!</definedName>
    <definedName name="Uraian322" localSheetId="13">#REF!</definedName>
    <definedName name="Uraian322">#REF!</definedName>
    <definedName name="URAIAN323" localSheetId="9">#REF!</definedName>
    <definedName name="URAIAN323" localSheetId="12">#REF!</definedName>
    <definedName name="URAIAN323" localSheetId="14">#REF!</definedName>
    <definedName name="URAIAN323" localSheetId="11">#REF!</definedName>
    <definedName name="URAIAN323" localSheetId="10">#REF!</definedName>
    <definedName name="URAIAN323" localSheetId="7">#REF!</definedName>
    <definedName name="URAIAN323" localSheetId="8">#REF!</definedName>
    <definedName name="URAIAN323" localSheetId="13">#REF!</definedName>
    <definedName name="Uraian323">#REF!</definedName>
    <definedName name="URAIAN323L" localSheetId="9">#REF!</definedName>
    <definedName name="URAIAN323L" localSheetId="12">#REF!</definedName>
    <definedName name="URAIAN323L" localSheetId="14">#REF!</definedName>
    <definedName name="URAIAN323L" localSheetId="11">#REF!</definedName>
    <definedName name="URAIAN323L" localSheetId="10">#REF!</definedName>
    <definedName name="URAIAN323L" localSheetId="7">#REF!</definedName>
    <definedName name="URAIAN323L" localSheetId="8">#REF!</definedName>
    <definedName name="URAIAN323L" localSheetId="13">#REF!</definedName>
    <definedName name="URAIAN323L">#REF!</definedName>
    <definedName name="Uraian324" localSheetId="9">#REF!</definedName>
    <definedName name="Uraian324" localSheetId="12">#REF!</definedName>
    <definedName name="Uraian324" localSheetId="14">#REF!</definedName>
    <definedName name="Uraian324" localSheetId="11">#REF!</definedName>
    <definedName name="Uraian324" localSheetId="10">#REF!</definedName>
    <definedName name="Uraian324" localSheetId="7">#REF!</definedName>
    <definedName name="Uraian324" localSheetId="8">#REF!</definedName>
    <definedName name="Uraian324" localSheetId="13">#REF!</definedName>
    <definedName name="Uraian324">#REF!</definedName>
    <definedName name="URAIAN33" localSheetId="9">#REF!</definedName>
    <definedName name="URAIAN33" localSheetId="12">#REF!</definedName>
    <definedName name="URAIAN33" localSheetId="14">#REF!</definedName>
    <definedName name="URAIAN33" localSheetId="11">#REF!</definedName>
    <definedName name="URAIAN33" localSheetId="10">#REF!</definedName>
    <definedName name="URAIAN33" localSheetId="7">#REF!</definedName>
    <definedName name="URAIAN33" localSheetId="8">#REF!</definedName>
    <definedName name="URAIAN33" localSheetId="13">#REF!</definedName>
    <definedName name="URAIAN33">#REF!</definedName>
    <definedName name="Uraian331" localSheetId="9">#REF!</definedName>
    <definedName name="Uraian331" localSheetId="12">#REF!</definedName>
    <definedName name="Uraian331" localSheetId="14">#REF!</definedName>
    <definedName name="Uraian331" localSheetId="11">#REF!</definedName>
    <definedName name="Uraian331" localSheetId="10">#REF!</definedName>
    <definedName name="Uraian331" localSheetId="7">#REF!</definedName>
    <definedName name="Uraian331" localSheetId="8">#REF!</definedName>
    <definedName name="Uraian331" localSheetId="13">#REF!</definedName>
    <definedName name="Uraian331">#REF!</definedName>
    <definedName name="Uraian346" localSheetId="9">#REF!</definedName>
    <definedName name="Uraian346" localSheetId="12">#REF!</definedName>
    <definedName name="Uraian346" localSheetId="14">#REF!</definedName>
    <definedName name="Uraian346" localSheetId="11">#REF!</definedName>
    <definedName name="Uraian346" localSheetId="10">#REF!</definedName>
    <definedName name="Uraian346" localSheetId="7">#REF!</definedName>
    <definedName name="Uraian346" localSheetId="8">#REF!</definedName>
    <definedName name="Uraian346" localSheetId="13">#REF!</definedName>
    <definedName name="Uraian346">#REF!</definedName>
    <definedName name="URAIAN421" localSheetId="9">#REF!</definedName>
    <definedName name="URAIAN421" localSheetId="12">#REF!</definedName>
    <definedName name="URAIAN421" localSheetId="14">#REF!</definedName>
    <definedName name="URAIAN421" localSheetId="11">#REF!</definedName>
    <definedName name="URAIAN421" localSheetId="10">#REF!</definedName>
    <definedName name="URAIAN421" localSheetId="7">#REF!</definedName>
    <definedName name="URAIAN421" localSheetId="8">#REF!</definedName>
    <definedName name="URAIAN421" localSheetId="13">#REF!</definedName>
    <definedName name="URAIAN421">#REF!</definedName>
    <definedName name="URAIAN422" localSheetId="9">#REF!</definedName>
    <definedName name="URAIAN422" localSheetId="12">#REF!</definedName>
    <definedName name="URAIAN422" localSheetId="14">#REF!</definedName>
    <definedName name="URAIAN422" localSheetId="11">#REF!</definedName>
    <definedName name="URAIAN422" localSheetId="10">#REF!</definedName>
    <definedName name="URAIAN422" localSheetId="7">#REF!</definedName>
    <definedName name="URAIAN422" localSheetId="8">#REF!</definedName>
    <definedName name="URAIAN422" localSheetId="13">#REF!</definedName>
    <definedName name="URAIAN422">#REF!</definedName>
    <definedName name="uraian42225">#REF!</definedName>
    <definedName name="URAIAN423" localSheetId="9">#REF!</definedName>
    <definedName name="URAIAN423" localSheetId="12">#REF!</definedName>
    <definedName name="URAIAN423" localSheetId="14">#REF!</definedName>
    <definedName name="URAIAN423" localSheetId="11">#REF!</definedName>
    <definedName name="URAIAN423" localSheetId="10">#REF!</definedName>
    <definedName name="URAIAN423" localSheetId="7">#REF!</definedName>
    <definedName name="URAIAN423" localSheetId="8">#REF!</definedName>
    <definedName name="URAIAN423" localSheetId="13">#REF!</definedName>
    <definedName name="URAIAN423">#REF!</definedName>
    <definedName name="URAIAN424" localSheetId="9">#REF!</definedName>
    <definedName name="URAIAN424" localSheetId="12">#REF!</definedName>
    <definedName name="URAIAN424" localSheetId="14">#REF!</definedName>
    <definedName name="URAIAN424" localSheetId="11">#REF!</definedName>
    <definedName name="URAIAN424" localSheetId="10">#REF!</definedName>
    <definedName name="URAIAN424" localSheetId="7">#REF!</definedName>
    <definedName name="URAIAN424" localSheetId="8">#REF!</definedName>
    <definedName name="URAIAN424" localSheetId="13">#REF!</definedName>
    <definedName name="URAIAN424">#REF!</definedName>
    <definedName name="URAIAN425" localSheetId="9">#REF!</definedName>
    <definedName name="URAIAN425" localSheetId="12">#REF!</definedName>
    <definedName name="URAIAN425" localSheetId="14">#REF!</definedName>
    <definedName name="URAIAN425" localSheetId="11">#REF!</definedName>
    <definedName name="URAIAN425" localSheetId="10">#REF!</definedName>
    <definedName name="URAIAN425" localSheetId="7">#REF!</definedName>
    <definedName name="URAIAN425" localSheetId="8">#REF!</definedName>
    <definedName name="URAIAN425" localSheetId="13">#REF!</definedName>
    <definedName name="URAIAN425">#REF!</definedName>
    <definedName name="URAIAN426" localSheetId="9">#REF!</definedName>
    <definedName name="URAIAN426" localSheetId="12">#REF!</definedName>
    <definedName name="URAIAN426" localSheetId="14">#REF!</definedName>
    <definedName name="URAIAN426" localSheetId="11">#REF!</definedName>
    <definedName name="URAIAN426" localSheetId="10">#REF!</definedName>
    <definedName name="URAIAN426" localSheetId="7">#REF!</definedName>
    <definedName name="URAIAN426" localSheetId="8">#REF!</definedName>
    <definedName name="URAIAN426" localSheetId="13">#REF!</definedName>
    <definedName name="URAIAN426">#REF!</definedName>
    <definedName name="URAIAN427" localSheetId="9">#REF!</definedName>
    <definedName name="URAIAN427" localSheetId="12">#REF!</definedName>
    <definedName name="URAIAN427" localSheetId="14">#REF!</definedName>
    <definedName name="URAIAN427" localSheetId="11">#REF!</definedName>
    <definedName name="URAIAN427" localSheetId="10">#REF!</definedName>
    <definedName name="URAIAN427" localSheetId="7">#REF!</definedName>
    <definedName name="URAIAN427" localSheetId="8">#REF!</definedName>
    <definedName name="URAIAN427" localSheetId="13">#REF!</definedName>
    <definedName name="URAIAN427">#REF!</definedName>
    <definedName name="URAIAN511">#REF!</definedName>
    <definedName name="URAIAN512">#REF!</definedName>
    <definedName name="URAIAN521">#REF!</definedName>
    <definedName name="URAIAN522">#REF!</definedName>
    <definedName name="URAIAN541">#REF!</definedName>
    <definedName name="URAIAN542">#REF!</definedName>
    <definedName name="URAIAN611" localSheetId="9">#REF!</definedName>
    <definedName name="URAIAN611" localSheetId="12">#REF!</definedName>
    <definedName name="URAIAN611" localSheetId="14">#REF!</definedName>
    <definedName name="URAIAN611" localSheetId="11">#REF!</definedName>
    <definedName name="URAIAN611" localSheetId="10">#REF!</definedName>
    <definedName name="URAIAN611" localSheetId="7">#REF!</definedName>
    <definedName name="URAIAN611" localSheetId="8">#REF!</definedName>
    <definedName name="URAIAN611" localSheetId="13">#REF!</definedName>
    <definedName name="URAIAN611">#REF!</definedName>
    <definedName name="URAIAN612" localSheetId="9">#REF!</definedName>
    <definedName name="URAIAN612" localSheetId="12">#REF!</definedName>
    <definedName name="URAIAN612" localSheetId="14">#REF!</definedName>
    <definedName name="URAIAN612" localSheetId="11">#REF!</definedName>
    <definedName name="URAIAN612" localSheetId="10">#REF!</definedName>
    <definedName name="URAIAN612" localSheetId="7">#REF!</definedName>
    <definedName name="URAIAN612" localSheetId="8">#REF!</definedName>
    <definedName name="URAIAN612" localSheetId="13">#REF!</definedName>
    <definedName name="URAIAN612">#REF!</definedName>
    <definedName name="URAIAN621" localSheetId="9">#REF!</definedName>
    <definedName name="URAIAN621" localSheetId="12">#REF!</definedName>
    <definedName name="URAIAN621" localSheetId="14">#REF!</definedName>
    <definedName name="URAIAN621" localSheetId="11">#REF!</definedName>
    <definedName name="URAIAN621" localSheetId="10">#REF!</definedName>
    <definedName name="URAIAN621" localSheetId="7">#REF!</definedName>
    <definedName name="URAIAN621" localSheetId="8">#REF!</definedName>
    <definedName name="URAIAN621" localSheetId="13">#REF!</definedName>
    <definedName name="URAIAN621">#REF!</definedName>
    <definedName name="URAIAN622" localSheetId="9">#REF!</definedName>
    <definedName name="URAIAN622" localSheetId="12">#REF!</definedName>
    <definedName name="URAIAN622" localSheetId="14">#REF!</definedName>
    <definedName name="URAIAN622" localSheetId="11">#REF!</definedName>
    <definedName name="URAIAN622" localSheetId="10">#REF!</definedName>
    <definedName name="URAIAN622" localSheetId="7">#REF!</definedName>
    <definedName name="URAIAN622" localSheetId="8">#REF!</definedName>
    <definedName name="URAIAN622" localSheetId="13">#REF!</definedName>
    <definedName name="URAIAN622">#REF!</definedName>
    <definedName name="URAIAN623" localSheetId="9">#REF!</definedName>
    <definedName name="URAIAN623" localSheetId="12">#REF!</definedName>
    <definedName name="URAIAN623" localSheetId="14">#REF!</definedName>
    <definedName name="URAIAN623" localSheetId="11">#REF!</definedName>
    <definedName name="URAIAN623" localSheetId="10">#REF!</definedName>
    <definedName name="URAIAN623" localSheetId="7">#REF!</definedName>
    <definedName name="URAIAN623" localSheetId="8">#REF!</definedName>
    <definedName name="URAIAN623" localSheetId="13">#REF!</definedName>
    <definedName name="URAIAN623">#REF!</definedName>
    <definedName name="URAIAN624" localSheetId="9">#REF!</definedName>
    <definedName name="URAIAN624" localSheetId="12">#REF!</definedName>
    <definedName name="URAIAN624" localSheetId="14">#REF!</definedName>
    <definedName name="URAIAN624" localSheetId="11">#REF!</definedName>
    <definedName name="URAIAN624" localSheetId="10">#REF!</definedName>
    <definedName name="URAIAN624" localSheetId="7">#REF!</definedName>
    <definedName name="URAIAN624" localSheetId="8">#REF!</definedName>
    <definedName name="URAIAN624" localSheetId="13">#REF!</definedName>
    <definedName name="URAIAN624">#REF!</definedName>
    <definedName name="URAIAN631" localSheetId="9">#REF!</definedName>
    <definedName name="URAIAN631" localSheetId="12">#REF!</definedName>
    <definedName name="URAIAN631" localSheetId="14">#REF!</definedName>
    <definedName name="URAIAN631" localSheetId="11">#REF!</definedName>
    <definedName name="URAIAN631" localSheetId="10">#REF!</definedName>
    <definedName name="URAIAN631" localSheetId="7">#REF!</definedName>
    <definedName name="URAIAN631" localSheetId="8">#REF!</definedName>
    <definedName name="URAIAN631" localSheetId="13">#REF!</definedName>
    <definedName name="URAIAN631">#REF!</definedName>
    <definedName name="URAIAN632" localSheetId="9">#REF!</definedName>
    <definedName name="URAIAN632" localSheetId="12">#REF!</definedName>
    <definedName name="URAIAN632" localSheetId="14">#REF!</definedName>
    <definedName name="URAIAN632" localSheetId="11">#REF!</definedName>
    <definedName name="URAIAN632" localSheetId="10">#REF!</definedName>
    <definedName name="URAIAN632" localSheetId="7">#REF!</definedName>
    <definedName name="URAIAN632" localSheetId="8">#REF!</definedName>
    <definedName name="URAIAN632" localSheetId="13">#REF!</definedName>
    <definedName name="URAIAN632">#REF!</definedName>
    <definedName name="URAIAN633" localSheetId="9">#REF!</definedName>
    <definedName name="URAIAN633" localSheetId="12">#REF!</definedName>
    <definedName name="URAIAN633" localSheetId="14">#REF!</definedName>
    <definedName name="URAIAN633" localSheetId="11">#REF!</definedName>
    <definedName name="URAIAN633" localSheetId="10">#REF!</definedName>
    <definedName name="URAIAN633" localSheetId="7">#REF!</definedName>
    <definedName name="URAIAN633" localSheetId="8">#REF!</definedName>
    <definedName name="URAIAN633" localSheetId="13">#REF!</definedName>
    <definedName name="URAIAN633">#REF!</definedName>
    <definedName name="URAIAN634" localSheetId="9">#REF!</definedName>
    <definedName name="URAIAN634" localSheetId="12">#REF!</definedName>
    <definedName name="URAIAN634" localSheetId="14">#REF!</definedName>
    <definedName name="URAIAN634" localSheetId="11">#REF!</definedName>
    <definedName name="URAIAN634" localSheetId="10">#REF!</definedName>
    <definedName name="URAIAN634" localSheetId="7">#REF!</definedName>
    <definedName name="URAIAN634" localSheetId="8">#REF!</definedName>
    <definedName name="URAIAN634" localSheetId="13">#REF!</definedName>
    <definedName name="URAIAN634">#REF!</definedName>
    <definedName name="URAIAN635" localSheetId="9">#REF!</definedName>
    <definedName name="URAIAN635" localSheetId="12">#REF!</definedName>
    <definedName name="URAIAN635" localSheetId="14">#REF!</definedName>
    <definedName name="URAIAN635" localSheetId="11">#REF!</definedName>
    <definedName name="URAIAN635" localSheetId="10">#REF!</definedName>
    <definedName name="URAIAN635" localSheetId="7">#REF!</definedName>
    <definedName name="URAIAN635" localSheetId="8">#REF!</definedName>
    <definedName name="URAIAN635" localSheetId="13">#REF!</definedName>
    <definedName name="URAIAN635">#REF!</definedName>
    <definedName name="URAIAN635A" localSheetId="9">#REF!</definedName>
    <definedName name="URAIAN635A" localSheetId="12">#REF!</definedName>
    <definedName name="URAIAN635A" localSheetId="14">#REF!</definedName>
    <definedName name="URAIAN635A" localSheetId="11">#REF!</definedName>
    <definedName name="URAIAN635A" localSheetId="10">#REF!</definedName>
    <definedName name="URAIAN635A" localSheetId="7">#REF!</definedName>
    <definedName name="URAIAN635A" localSheetId="8">#REF!</definedName>
    <definedName name="URAIAN635A" localSheetId="13">#REF!</definedName>
    <definedName name="URAIAN635A">#REF!</definedName>
    <definedName name="URAIAN636" localSheetId="9">#REF!</definedName>
    <definedName name="URAIAN636" localSheetId="12">#REF!</definedName>
    <definedName name="URAIAN636" localSheetId="14">#REF!</definedName>
    <definedName name="URAIAN636" localSheetId="11">#REF!</definedName>
    <definedName name="URAIAN636" localSheetId="10">#REF!</definedName>
    <definedName name="URAIAN636" localSheetId="7">#REF!</definedName>
    <definedName name="URAIAN636" localSheetId="8">#REF!</definedName>
    <definedName name="URAIAN636" localSheetId="13">#REF!</definedName>
    <definedName name="URAIAN636">#REF!</definedName>
    <definedName name="URAIAN641L" localSheetId="9">#REF!</definedName>
    <definedName name="URAIAN641L" localSheetId="12">#REF!</definedName>
    <definedName name="URAIAN641L" localSheetId="14">#REF!</definedName>
    <definedName name="URAIAN641L" localSheetId="11">#REF!</definedName>
    <definedName name="URAIAN641L" localSheetId="10">#REF!</definedName>
    <definedName name="URAIAN641L" localSheetId="7">#REF!</definedName>
    <definedName name="URAIAN641L" localSheetId="8">#REF!</definedName>
    <definedName name="URAIAN641L" localSheetId="13">#REF!</definedName>
    <definedName name="URAIAN641L">#REF!</definedName>
    <definedName name="URAIAN642" localSheetId="9">#REF!</definedName>
    <definedName name="URAIAN642" localSheetId="12">#REF!</definedName>
    <definedName name="URAIAN642" localSheetId="14">#REF!</definedName>
    <definedName name="URAIAN642" localSheetId="11">#REF!</definedName>
    <definedName name="URAIAN642" localSheetId="10">#REF!</definedName>
    <definedName name="URAIAN642" localSheetId="7">#REF!</definedName>
    <definedName name="URAIAN642" localSheetId="8">#REF!</definedName>
    <definedName name="URAIAN642" localSheetId="13">#REF!</definedName>
    <definedName name="URAIAN642">#REF!</definedName>
    <definedName name="URAIAN65" localSheetId="9">#REF!</definedName>
    <definedName name="URAIAN65" localSheetId="12">#REF!</definedName>
    <definedName name="URAIAN65" localSheetId="14">#REF!</definedName>
    <definedName name="URAIAN65" localSheetId="11">#REF!</definedName>
    <definedName name="URAIAN65" localSheetId="10">#REF!</definedName>
    <definedName name="URAIAN65" localSheetId="7">#REF!</definedName>
    <definedName name="URAIAN65" localSheetId="8">#REF!</definedName>
    <definedName name="URAIAN65" localSheetId="13">#REF!</definedName>
    <definedName name="URAIAN65">#REF!</definedName>
    <definedName name="URAIAN651" localSheetId="9">#REF!</definedName>
    <definedName name="URAIAN651" localSheetId="12">#REF!</definedName>
    <definedName name="URAIAN651" localSheetId="14">#REF!</definedName>
    <definedName name="URAIAN651" localSheetId="11">#REF!</definedName>
    <definedName name="URAIAN651" localSheetId="10">#REF!</definedName>
    <definedName name="URAIAN651" localSheetId="7">#REF!</definedName>
    <definedName name="URAIAN651" localSheetId="8">#REF!</definedName>
    <definedName name="URAIAN651" localSheetId="13">#REF!</definedName>
    <definedName name="URAIAN651">#REF!</definedName>
    <definedName name="URAIAN66" localSheetId="9">#REF!</definedName>
    <definedName name="URAIAN66" localSheetId="12">#REF!</definedName>
    <definedName name="URAIAN66" localSheetId="14">#REF!</definedName>
    <definedName name="URAIAN66" localSheetId="11">#REF!</definedName>
    <definedName name="URAIAN66" localSheetId="10">#REF!</definedName>
    <definedName name="URAIAN66" localSheetId="7">#REF!</definedName>
    <definedName name="URAIAN66" localSheetId="8">#REF!</definedName>
    <definedName name="URAIAN66" localSheetId="13">#REF!</definedName>
    <definedName name="URAIAN66">#REF!</definedName>
    <definedName name="URAIAN661" localSheetId="9">#REF!</definedName>
    <definedName name="URAIAN661" localSheetId="12">#REF!</definedName>
    <definedName name="URAIAN661" localSheetId="14">#REF!</definedName>
    <definedName name="URAIAN661" localSheetId="11">#REF!</definedName>
    <definedName name="URAIAN661" localSheetId="10">#REF!</definedName>
    <definedName name="URAIAN661" localSheetId="7">#REF!</definedName>
    <definedName name="URAIAN661" localSheetId="8">#REF!</definedName>
    <definedName name="URAIAN661" localSheetId="13">#REF!</definedName>
    <definedName name="URAIAN661">#REF!</definedName>
    <definedName name="URAIAN662" localSheetId="9">#REF!</definedName>
    <definedName name="URAIAN662" localSheetId="12">#REF!</definedName>
    <definedName name="URAIAN662" localSheetId="14">#REF!</definedName>
    <definedName name="URAIAN662" localSheetId="11">#REF!</definedName>
    <definedName name="URAIAN662" localSheetId="10">#REF!</definedName>
    <definedName name="URAIAN662" localSheetId="7">#REF!</definedName>
    <definedName name="URAIAN662" localSheetId="8">#REF!</definedName>
    <definedName name="URAIAN662" localSheetId="13">#REF!</definedName>
    <definedName name="URAIAN662">#REF!</definedName>
    <definedName name="URAIAN66PERATA" localSheetId="9">#REF!</definedName>
    <definedName name="URAIAN66PERATA" localSheetId="12">#REF!</definedName>
    <definedName name="URAIAN66PERATA" localSheetId="14">#REF!</definedName>
    <definedName name="URAIAN66PERATA" localSheetId="11">#REF!</definedName>
    <definedName name="URAIAN66PERATA" localSheetId="10">#REF!</definedName>
    <definedName name="URAIAN66PERATA" localSheetId="7">#REF!</definedName>
    <definedName name="URAIAN66PERATA" localSheetId="8">#REF!</definedName>
    <definedName name="URAIAN66PERATA" localSheetId="13">#REF!</definedName>
    <definedName name="URAIAN66PERATA">#REF!</definedName>
    <definedName name="URAIAN66PERMUKAAN" localSheetId="9">#REF!</definedName>
    <definedName name="URAIAN66PERMUKAAN" localSheetId="12">#REF!</definedName>
    <definedName name="URAIAN66PERMUKAAN" localSheetId="14">#REF!</definedName>
    <definedName name="URAIAN66PERMUKAAN" localSheetId="11">#REF!</definedName>
    <definedName name="URAIAN66PERMUKAAN" localSheetId="10">#REF!</definedName>
    <definedName name="URAIAN66PERMUKAAN" localSheetId="7">#REF!</definedName>
    <definedName name="URAIAN66PERMUKAAN" localSheetId="8">#REF!</definedName>
    <definedName name="URAIAN66PERMUKAAN" localSheetId="13">#REF!</definedName>
    <definedName name="URAIAN66PERMUKAAN">#REF!</definedName>
    <definedName name="URAIAN7101">#REF!</definedName>
    <definedName name="URAIAN7102">#REF!</definedName>
    <definedName name="URAIAN7103">#REF!</definedName>
    <definedName name="URAIAN711" localSheetId="9">#REF!</definedName>
    <definedName name="URAIAN711" localSheetId="12">#REF!</definedName>
    <definedName name="URAIAN711" localSheetId="14">#REF!</definedName>
    <definedName name="URAIAN711" localSheetId="11">#REF!</definedName>
    <definedName name="URAIAN711" localSheetId="10">#REF!</definedName>
    <definedName name="URAIAN711" localSheetId="7">#REF!</definedName>
    <definedName name="URAIAN711" localSheetId="8">#REF!</definedName>
    <definedName name="URAIAN711" localSheetId="13">#REF!</definedName>
    <definedName name="URAIAN711">#REF!</definedName>
    <definedName name="URAIAN712">#REF!</definedName>
    <definedName name="URAIAN713">#REF!</definedName>
    <definedName name="URAIAN714" localSheetId="9">#REF!</definedName>
    <definedName name="URAIAN714" localSheetId="12">#REF!</definedName>
    <definedName name="URAIAN714" localSheetId="14">#REF!</definedName>
    <definedName name="URAIAN714" localSheetId="11">#REF!</definedName>
    <definedName name="URAIAN714" localSheetId="10">#REF!</definedName>
    <definedName name="URAIAN714" localSheetId="7">#REF!</definedName>
    <definedName name="URAIAN714" localSheetId="8">#REF!</definedName>
    <definedName name="URAIAN714" localSheetId="13">#REF!</definedName>
    <definedName name="URAIAN714">#REF!</definedName>
    <definedName name="URAIAN715" localSheetId="9">#REF!</definedName>
    <definedName name="URAIAN715" localSheetId="12">#REF!</definedName>
    <definedName name="URAIAN715" localSheetId="14">#REF!</definedName>
    <definedName name="URAIAN715" localSheetId="11">#REF!</definedName>
    <definedName name="URAIAN715" localSheetId="10">#REF!</definedName>
    <definedName name="URAIAN715" localSheetId="7">#REF!</definedName>
    <definedName name="URAIAN715" localSheetId="8">#REF!</definedName>
    <definedName name="URAIAN715" localSheetId="13">#REF!</definedName>
    <definedName name="URAIAN715">#REF!</definedName>
    <definedName name="URAIAN716">#REF!</definedName>
    <definedName name="URAIAN717">#REF!</definedName>
    <definedName name="URAIAN718">#REF!</definedName>
    <definedName name="URAIAN721" localSheetId="9">#REF!</definedName>
    <definedName name="URAIAN721" localSheetId="12">#REF!</definedName>
    <definedName name="URAIAN721" localSheetId="14">#REF!</definedName>
    <definedName name="URAIAN721" localSheetId="11">#REF!</definedName>
    <definedName name="URAIAN721" localSheetId="10">#REF!</definedName>
    <definedName name="URAIAN721" localSheetId="7">#REF!</definedName>
    <definedName name="URAIAN721" localSheetId="8">#REF!</definedName>
    <definedName name="URAIAN721" localSheetId="13">#REF!</definedName>
    <definedName name="URAIAN721">#REF!</definedName>
    <definedName name="URAIAN73" localSheetId="9">#REF!</definedName>
    <definedName name="URAIAN73" localSheetId="12">#REF!</definedName>
    <definedName name="URAIAN73" localSheetId="13">#REF!</definedName>
    <definedName name="URAIAN73">#REF!</definedName>
    <definedName name="URAIAN731" localSheetId="9">#REF!</definedName>
    <definedName name="URAIAN731" localSheetId="12">#REF!</definedName>
    <definedName name="URAIAN731" localSheetId="14">#REF!</definedName>
    <definedName name="URAIAN731" localSheetId="11">#REF!</definedName>
    <definedName name="URAIAN731" localSheetId="10">#REF!</definedName>
    <definedName name="URAIAN731" localSheetId="7">#REF!</definedName>
    <definedName name="URAIAN731" localSheetId="8">#REF!</definedName>
    <definedName name="URAIAN731" localSheetId="13">#REF!</definedName>
    <definedName name="URAIAN731">#REF!</definedName>
    <definedName name="URAIAN732" localSheetId="9">#REF!</definedName>
    <definedName name="URAIAN732" localSheetId="12">#REF!</definedName>
    <definedName name="URAIAN732" localSheetId="14">#REF!</definedName>
    <definedName name="URAIAN732" localSheetId="11">#REF!</definedName>
    <definedName name="URAIAN732" localSheetId="10">#REF!</definedName>
    <definedName name="URAIAN732" localSheetId="7">#REF!</definedName>
    <definedName name="URAIAN732" localSheetId="8">#REF!</definedName>
    <definedName name="URAIAN732" localSheetId="13">#REF!</definedName>
    <definedName name="URAIAN732">#REF!</definedName>
    <definedName name="URAIAN733" localSheetId="9">#REF!</definedName>
    <definedName name="URAIAN733" localSheetId="12">#REF!</definedName>
    <definedName name="URAIAN733" localSheetId="14">#REF!</definedName>
    <definedName name="URAIAN733" localSheetId="11">#REF!</definedName>
    <definedName name="URAIAN733" localSheetId="10">#REF!</definedName>
    <definedName name="URAIAN733" localSheetId="7">#REF!</definedName>
    <definedName name="URAIAN733" localSheetId="8">#REF!</definedName>
    <definedName name="URAIAN733" localSheetId="13">#REF!</definedName>
    <definedName name="URAIAN733">#REF!</definedName>
    <definedName name="URAIAN734" localSheetId="9">#REF!</definedName>
    <definedName name="URAIAN734" localSheetId="12">#REF!</definedName>
    <definedName name="URAIAN734" localSheetId="14">#REF!</definedName>
    <definedName name="URAIAN734" localSheetId="11">#REF!</definedName>
    <definedName name="URAIAN734" localSheetId="10">#REF!</definedName>
    <definedName name="URAIAN734" localSheetId="7">#REF!</definedName>
    <definedName name="URAIAN734" localSheetId="8">#REF!</definedName>
    <definedName name="URAIAN734" localSheetId="13">#REF!</definedName>
    <definedName name="URAIAN734">#REF!</definedName>
    <definedName name="URAIAN735" localSheetId="9">#REF!</definedName>
    <definedName name="URAIAN735" localSheetId="12">#REF!</definedName>
    <definedName name="URAIAN735" localSheetId="14">#REF!</definedName>
    <definedName name="URAIAN735" localSheetId="11">#REF!</definedName>
    <definedName name="URAIAN735" localSheetId="10">#REF!</definedName>
    <definedName name="URAIAN735" localSheetId="7">#REF!</definedName>
    <definedName name="URAIAN735" localSheetId="8">#REF!</definedName>
    <definedName name="URAIAN735" localSheetId="13">#REF!</definedName>
    <definedName name="URAIAN735">#REF!</definedName>
    <definedName name="URAIAN73PL" localSheetId="9">#REF!</definedName>
    <definedName name="URAIAN73PL" localSheetId="12">#REF!</definedName>
    <definedName name="URAIAN73PL" localSheetId="14">#REF!</definedName>
    <definedName name="URAIAN73PL" localSheetId="11">#REF!</definedName>
    <definedName name="URAIAN73PL" localSheetId="10">#REF!</definedName>
    <definedName name="URAIAN73PL" localSheetId="7">#REF!</definedName>
    <definedName name="URAIAN73PL" localSheetId="8">#REF!</definedName>
    <definedName name="URAIAN73PL" localSheetId="13">#REF!</definedName>
    <definedName name="URAIAN73PL">#REF!</definedName>
    <definedName name="URAIAN73UL" localSheetId="9">#REF!</definedName>
    <definedName name="URAIAN73UL" localSheetId="12">#REF!</definedName>
    <definedName name="URAIAN73UL" localSheetId="14">#REF!</definedName>
    <definedName name="URAIAN73UL" localSheetId="11">#REF!</definedName>
    <definedName name="URAIAN73UL" localSheetId="10">#REF!</definedName>
    <definedName name="URAIAN73UL" localSheetId="7">#REF!</definedName>
    <definedName name="URAIAN73UL" localSheetId="8">#REF!</definedName>
    <definedName name="URAIAN73UL" localSheetId="13">#REF!</definedName>
    <definedName name="URAIAN73UL">#REF!</definedName>
    <definedName name="URAIAN744">#REF!</definedName>
    <definedName name="URAIAN745">#REF!</definedName>
    <definedName name="URAIAN751" localSheetId="9">#REF!</definedName>
    <definedName name="URAIAN751" localSheetId="12">#REF!</definedName>
    <definedName name="URAIAN751" localSheetId="14">#REF!</definedName>
    <definedName name="URAIAN751" localSheetId="11">#REF!</definedName>
    <definedName name="URAIAN751" localSheetId="10">#REF!</definedName>
    <definedName name="URAIAN751" localSheetId="7">#REF!</definedName>
    <definedName name="URAIAN751" localSheetId="8">#REF!</definedName>
    <definedName name="URAIAN751" localSheetId="13">#REF!</definedName>
    <definedName name="URAIAN751">#REF!</definedName>
    <definedName name="URAIAN752" localSheetId="9">#REF!</definedName>
    <definedName name="URAIAN752" localSheetId="12">#REF!</definedName>
    <definedName name="URAIAN752" localSheetId="14">#REF!</definedName>
    <definedName name="URAIAN752" localSheetId="11">#REF!</definedName>
    <definedName name="URAIAN752" localSheetId="10">#REF!</definedName>
    <definedName name="URAIAN752" localSheetId="7">#REF!</definedName>
    <definedName name="URAIAN752" localSheetId="8">#REF!</definedName>
    <definedName name="URAIAN752" localSheetId="13">#REF!</definedName>
    <definedName name="URAIAN752">#REF!</definedName>
    <definedName name="URAIAN760" localSheetId="9">#REF!</definedName>
    <definedName name="URAIAN760" localSheetId="12">#REF!</definedName>
    <definedName name="URAIAN760" localSheetId="13">#REF!</definedName>
    <definedName name="URAIAN760">#REF!</definedName>
    <definedName name="URAIAN7610">#REF!</definedName>
    <definedName name="URAIAN7611" localSheetId="9">#REF!</definedName>
    <definedName name="URAIAN7611" localSheetId="12">#REF!</definedName>
    <definedName name="URAIAN7611" localSheetId="14">#REF!</definedName>
    <definedName name="URAIAN7611" localSheetId="11">#REF!</definedName>
    <definedName name="URAIAN7611" localSheetId="10">#REF!</definedName>
    <definedName name="URAIAN7611" localSheetId="7">#REF!</definedName>
    <definedName name="URAIAN7611" localSheetId="8">#REF!</definedName>
    <definedName name="URAIAN7611" localSheetId="13">#REF!</definedName>
    <definedName name="URAIAN7611">#REF!</definedName>
    <definedName name="URAIAN7612" localSheetId="9">#REF!</definedName>
    <definedName name="URAIAN7612" localSheetId="12">#REF!</definedName>
    <definedName name="URAIAN7612" localSheetId="14">#REF!</definedName>
    <definedName name="URAIAN7612" localSheetId="11">#REF!</definedName>
    <definedName name="URAIAN7612" localSheetId="10">#REF!</definedName>
    <definedName name="URAIAN7612" localSheetId="7">#REF!</definedName>
    <definedName name="URAIAN7612" localSheetId="8">#REF!</definedName>
    <definedName name="URAIAN7612" localSheetId="13">#REF!</definedName>
    <definedName name="URAIAN7612">#REF!</definedName>
    <definedName name="URAIAN7612a">#REF!</definedName>
    <definedName name="URAIAN7612b">#REF!</definedName>
    <definedName name="URAIAN7612c">#REF!</definedName>
    <definedName name="URAIAN7613" localSheetId="9">#REF!</definedName>
    <definedName name="URAIAN7613" localSheetId="12">#REF!</definedName>
    <definedName name="URAIAN7613" localSheetId="14">#REF!</definedName>
    <definedName name="URAIAN7613" localSheetId="11">#REF!</definedName>
    <definedName name="URAIAN7613" localSheetId="10">#REF!</definedName>
    <definedName name="URAIAN7613" localSheetId="7">#REF!</definedName>
    <definedName name="URAIAN7613" localSheetId="8">#REF!</definedName>
    <definedName name="URAIAN7613" localSheetId="13">#REF!</definedName>
    <definedName name="URAIAN7613">#REF!</definedName>
    <definedName name="URAIAN7613a">#REF!</definedName>
    <definedName name="URAIAN7613b">#REF!</definedName>
    <definedName name="URAIAN7613c">#REF!</definedName>
    <definedName name="URAIAN7614" localSheetId="9">#REF!</definedName>
    <definedName name="URAIAN7614" localSheetId="12">#REF!</definedName>
    <definedName name="URAIAN7614" localSheetId="14">#REF!</definedName>
    <definedName name="URAIAN7614" localSheetId="11">#REF!</definedName>
    <definedName name="URAIAN7614" localSheetId="10">#REF!</definedName>
    <definedName name="URAIAN7614" localSheetId="7">#REF!</definedName>
    <definedName name="URAIAN7614" localSheetId="8">#REF!</definedName>
    <definedName name="URAIAN7614" localSheetId="13">#REF!</definedName>
    <definedName name="URAIAN7614">#REF!</definedName>
    <definedName name="URAIAN7614a">#REF!</definedName>
    <definedName name="URAIAN7614b">#REF!</definedName>
    <definedName name="URAIAN7614d">#REF!</definedName>
    <definedName name="URAIAN7614e">#REF!</definedName>
    <definedName name="URAIAN7615" localSheetId="9">#REF!</definedName>
    <definedName name="URAIAN7615" localSheetId="12">#REF!</definedName>
    <definedName name="URAIAN7615" localSheetId="14">#REF!</definedName>
    <definedName name="URAIAN7615" localSheetId="11">#REF!</definedName>
    <definedName name="URAIAN7615" localSheetId="10">#REF!</definedName>
    <definedName name="URAIAN7615" localSheetId="7">#REF!</definedName>
    <definedName name="URAIAN7615" localSheetId="8">#REF!</definedName>
    <definedName name="URAIAN7615" localSheetId="13">#REF!</definedName>
    <definedName name="URAIAN7615">#REF!</definedName>
    <definedName name="URAIAN7616" localSheetId="9">#REF!</definedName>
    <definedName name="URAIAN7616" localSheetId="12">#REF!</definedName>
    <definedName name="URAIAN7616" localSheetId="14">#REF!</definedName>
    <definedName name="URAIAN7616" localSheetId="11">#REF!</definedName>
    <definedName name="URAIAN7616" localSheetId="10">#REF!</definedName>
    <definedName name="URAIAN7616" localSheetId="7">#REF!</definedName>
    <definedName name="URAIAN7616" localSheetId="8">#REF!</definedName>
    <definedName name="URAIAN7616" localSheetId="13">#REF!</definedName>
    <definedName name="URAIAN7616">#REF!</definedName>
    <definedName name="URAIAN7617" localSheetId="9">#REF!</definedName>
    <definedName name="URAIAN7617" localSheetId="12">#REF!</definedName>
    <definedName name="URAIAN7617" localSheetId="14">#REF!</definedName>
    <definedName name="URAIAN7617" localSheetId="11">#REF!</definedName>
    <definedName name="URAIAN7617" localSheetId="10">#REF!</definedName>
    <definedName name="URAIAN7617" localSheetId="7">#REF!</definedName>
    <definedName name="URAIAN7617" localSheetId="8">#REF!</definedName>
    <definedName name="URAIAN7617" localSheetId="13">#REF!</definedName>
    <definedName name="URAIAN7617">#REF!</definedName>
    <definedName name="URAIAN7618">#REF!</definedName>
    <definedName name="URAIAN7619">#REF!</definedName>
    <definedName name="URAIAN7620" localSheetId="9">#REF!</definedName>
    <definedName name="URAIAN7620" localSheetId="12">#REF!</definedName>
    <definedName name="URAIAN7620" localSheetId="14">#REF!</definedName>
    <definedName name="URAIAN7620" localSheetId="11">#REF!</definedName>
    <definedName name="URAIAN7620" localSheetId="10">#REF!</definedName>
    <definedName name="URAIAN7620" localSheetId="7">#REF!</definedName>
    <definedName name="URAIAN7620" localSheetId="8">#REF!</definedName>
    <definedName name="URAIAN7620" localSheetId="13">#REF!</definedName>
    <definedName name="URAIAN7620">#REF!</definedName>
    <definedName name="URAIAN7621" localSheetId="9">#REF!</definedName>
    <definedName name="URAIAN7621" localSheetId="12">#REF!</definedName>
    <definedName name="URAIAN7621" localSheetId="14">#REF!</definedName>
    <definedName name="URAIAN7621" localSheetId="11">#REF!</definedName>
    <definedName name="URAIAN7621" localSheetId="10">#REF!</definedName>
    <definedName name="URAIAN7621" localSheetId="7">#REF!</definedName>
    <definedName name="URAIAN7621" localSheetId="8">#REF!</definedName>
    <definedName name="URAIAN7621" localSheetId="13">#REF!</definedName>
    <definedName name="URAIAN7621">#REF!</definedName>
    <definedName name="URAIAN7625" localSheetId="9">#REF!</definedName>
    <definedName name="URAIAN7625" localSheetId="12">#REF!</definedName>
    <definedName name="URAIAN7625" localSheetId="14">#REF!</definedName>
    <definedName name="URAIAN7625" localSheetId="11">#REF!</definedName>
    <definedName name="URAIAN7625" localSheetId="10">#REF!</definedName>
    <definedName name="URAIAN7625" localSheetId="7">#REF!</definedName>
    <definedName name="URAIAN7625" localSheetId="8">#REF!</definedName>
    <definedName name="URAIAN7625" localSheetId="13">#REF!</definedName>
    <definedName name="URAIAN7625">#REF!</definedName>
    <definedName name="URAIAN7626" localSheetId="9">#REF!</definedName>
    <definedName name="URAIAN7626" localSheetId="12">#REF!</definedName>
    <definedName name="URAIAN7626" localSheetId="14">#REF!</definedName>
    <definedName name="URAIAN7626" localSheetId="11">#REF!</definedName>
    <definedName name="URAIAN7626" localSheetId="10">#REF!</definedName>
    <definedName name="URAIAN7626" localSheetId="7">#REF!</definedName>
    <definedName name="URAIAN7626" localSheetId="8">#REF!</definedName>
    <definedName name="URAIAN7626" localSheetId="13">#REF!</definedName>
    <definedName name="URAIAN7626">#REF!</definedName>
    <definedName name="URAIAN767" localSheetId="9">#REF!</definedName>
    <definedName name="URAIAN767" localSheetId="12">#REF!</definedName>
    <definedName name="URAIAN767" localSheetId="14">#REF!</definedName>
    <definedName name="URAIAN767" localSheetId="11">#REF!</definedName>
    <definedName name="URAIAN767" localSheetId="10">#REF!</definedName>
    <definedName name="URAIAN767" localSheetId="7">#REF!</definedName>
    <definedName name="URAIAN767" localSheetId="8">#REF!</definedName>
    <definedName name="URAIAN767" localSheetId="13">#REF!</definedName>
    <definedName name="URAIAN767">#REF!</definedName>
    <definedName name="URAIAN768">#REF!</definedName>
    <definedName name="URAIAN769">#REF!</definedName>
    <definedName name="URAIAN76x">#REF!</definedName>
    <definedName name="URAIAN770" localSheetId="9">#REF!</definedName>
    <definedName name="URAIAN770" localSheetId="12">#REF!</definedName>
    <definedName name="URAIAN770" localSheetId="13">#REF!</definedName>
    <definedName name="URAIAN770">#REF!</definedName>
    <definedName name="URAIAN771" localSheetId="9">#REF!</definedName>
    <definedName name="URAIAN771" localSheetId="12">#REF!</definedName>
    <definedName name="URAIAN771" localSheetId="14">#REF!</definedName>
    <definedName name="URAIAN771" localSheetId="11">#REF!</definedName>
    <definedName name="URAIAN771" localSheetId="10">#REF!</definedName>
    <definedName name="URAIAN771" localSheetId="7">#REF!</definedName>
    <definedName name="URAIAN771" localSheetId="8">#REF!</definedName>
    <definedName name="URAIAN771" localSheetId="13">#REF!</definedName>
    <definedName name="URAIAN771">#REF!</definedName>
    <definedName name="URAIAN771a" localSheetId="9">#REF!</definedName>
    <definedName name="URAIAN771a" localSheetId="12">#REF!</definedName>
    <definedName name="URAIAN771a" localSheetId="14">#REF!</definedName>
    <definedName name="URAIAN771a" localSheetId="11">#REF!</definedName>
    <definedName name="URAIAN771a" localSheetId="10">#REF!</definedName>
    <definedName name="URAIAN771a" localSheetId="7">#REF!</definedName>
    <definedName name="URAIAN771a" localSheetId="8">#REF!</definedName>
    <definedName name="URAIAN771a" localSheetId="13">#REF!</definedName>
    <definedName name="URAIAN771a">#REF!</definedName>
    <definedName name="URAIAN771b" localSheetId="9">#REF!</definedName>
    <definedName name="URAIAN771b" localSheetId="12">#REF!</definedName>
    <definedName name="URAIAN771b" localSheetId="14">#REF!</definedName>
    <definedName name="URAIAN771b" localSheetId="11">#REF!</definedName>
    <definedName name="URAIAN771b" localSheetId="10">#REF!</definedName>
    <definedName name="URAIAN771b" localSheetId="7">#REF!</definedName>
    <definedName name="URAIAN771b" localSheetId="8">#REF!</definedName>
    <definedName name="URAIAN771b" localSheetId="13">#REF!</definedName>
    <definedName name="URAIAN771b">#REF!</definedName>
    <definedName name="URAIAN771c" localSheetId="9">#REF!</definedName>
    <definedName name="URAIAN771c" localSheetId="12">#REF!</definedName>
    <definedName name="URAIAN771c" localSheetId="14">#REF!</definedName>
    <definedName name="URAIAN771c" localSheetId="11">#REF!</definedName>
    <definedName name="URAIAN771c" localSheetId="10">#REF!</definedName>
    <definedName name="URAIAN771c" localSheetId="7">#REF!</definedName>
    <definedName name="URAIAN771c" localSheetId="8">#REF!</definedName>
    <definedName name="URAIAN771c" localSheetId="13">#REF!</definedName>
    <definedName name="URAIAN771c">#REF!</definedName>
    <definedName name="URAIAN771d" localSheetId="9">#REF!</definedName>
    <definedName name="URAIAN771d" localSheetId="12">#REF!</definedName>
    <definedName name="URAIAN771d" localSheetId="14">#REF!</definedName>
    <definedName name="URAIAN771d" localSheetId="11">#REF!</definedName>
    <definedName name="URAIAN771d" localSheetId="10">#REF!</definedName>
    <definedName name="URAIAN771d" localSheetId="7">#REF!</definedName>
    <definedName name="URAIAN771d" localSheetId="8">#REF!</definedName>
    <definedName name="URAIAN771d" localSheetId="13">#REF!</definedName>
    <definedName name="URAIAN771d">#REF!</definedName>
    <definedName name="URAIAN772a" localSheetId="9">#REF!</definedName>
    <definedName name="URAIAN772a" localSheetId="12">#REF!</definedName>
    <definedName name="URAIAN772a" localSheetId="14">#REF!</definedName>
    <definedName name="URAIAN772a" localSheetId="11">#REF!</definedName>
    <definedName name="URAIAN772a" localSheetId="10">#REF!</definedName>
    <definedName name="URAIAN772a" localSheetId="7">#REF!</definedName>
    <definedName name="URAIAN772a" localSheetId="8">#REF!</definedName>
    <definedName name="URAIAN772a" localSheetId="13">#REF!</definedName>
    <definedName name="URAIAN772a">#REF!</definedName>
    <definedName name="URAIAN772b" localSheetId="9">#REF!</definedName>
    <definedName name="URAIAN772b" localSheetId="12">#REF!</definedName>
    <definedName name="URAIAN772b" localSheetId="14">#REF!</definedName>
    <definedName name="URAIAN772b" localSheetId="11">#REF!</definedName>
    <definedName name="URAIAN772b" localSheetId="10">#REF!</definedName>
    <definedName name="URAIAN772b" localSheetId="7">#REF!</definedName>
    <definedName name="URAIAN772b" localSheetId="8">#REF!</definedName>
    <definedName name="URAIAN772b" localSheetId="13">#REF!</definedName>
    <definedName name="URAIAN772b">#REF!</definedName>
    <definedName name="URAIAN772c" localSheetId="9">#REF!</definedName>
    <definedName name="URAIAN772c" localSheetId="12">#REF!</definedName>
    <definedName name="URAIAN772c" localSheetId="14">#REF!</definedName>
    <definedName name="URAIAN772c" localSheetId="11">#REF!</definedName>
    <definedName name="URAIAN772c" localSheetId="10">#REF!</definedName>
    <definedName name="URAIAN772c" localSheetId="7">#REF!</definedName>
    <definedName name="URAIAN772c" localSheetId="8">#REF!</definedName>
    <definedName name="URAIAN772c" localSheetId="13">#REF!</definedName>
    <definedName name="URAIAN772c">#REF!</definedName>
    <definedName name="URAIAN772d" localSheetId="9">#REF!</definedName>
    <definedName name="URAIAN772d" localSheetId="12">#REF!</definedName>
    <definedName name="URAIAN772d" localSheetId="14">#REF!</definedName>
    <definedName name="URAIAN772d" localSheetId="11">#REF!</definedName>
    <definedName name="URAIAN772d" localSheetId="10">#REF!</definedName>
    <definedName name="URAIAN772d" localSheetId="7">#REF!</definedName>
    <definedName name="URAIAN772d" localSheetId="8">#REF!</definedName>
    <definedName name="URAIAN772d" localSheetId="13">#REF!</definedName>
    <definedName name="URAIAN772d">#REF!</definedName>
    <definedName name="URAIAN775" localSheetId="9">#REF!</definedName>
    <definedName name="URAIAN775" localSheetId="12">#REF!</definedName>
    <definedName name="URAIAN775" localSheetId="14">#REF!</definedName>
    <definedName name="URAIAN775" localSheetId="11">#REF!</definedName>
    <definedName name="URAIAN775" localSheetId="10">#REF!</definedName>
    <definedName name="URAIAN775" localSheetId="7">#REF!</definedName>
    <definedName name="URAIAN775" localSheetId="8">#REF!</definedName>
    <definedName name="URAIAN775" localSheetId="13">#REF!</definedName>
    <definedName name="URAIAN775">#REF!</definedName>
    <definedName name="URAIAN79" localSheetId="9">#REF!</definedName>
    <definedName name="URAIAN79" localSheetId="12">#REF!</definedName>
    <definedName name="URAIAN79" localSheetId="14">#REF!</definedName>
    <definedName name="URAIAN79" localSheetId="11">#REF!</definedName>
    <definedName name="URAIAN79" localSheetId="10">#REF!</definedName>
    <definedName name="URAIAN79" localSheetId="7">#REF!</definedName>
    <definedName name="URAIAN79" localSheetId="8">#REF!</definedName>
    <definedName name="URAIAN79" localSheetId="13">#REF!</definedName>
    <definedName name="URAIAN79">#REF!</definedName>
    <definedName name="URAIAN79L" localSheetId="9">#REF!</definedName>
    <definedName name="URAIAN79L" localSheetId="12">#REF!</definedName>
    <definedName name="URAIAN79L" localSheetId="14">#REF!</definedName>
    <definedName name="URAIAN79L" localSheetId="11">#REF!</definedName>
    <definedName name="URAIAN79L" localSheetId="10">#REF!</definedName>
    <definedName name="URAIAN79L" localSheetId="7">#REF!</definedName>
    <definedName name="URAIAN79L" localSheetId="8">#REF!</definedName>
    <definedName name="URAIAN79L" localSheetId="13">#REF!</definedName>
    <definedName name="URAIAN79L">#REF!</definedName>
    <definedName name="URAIAN79manual">#REF!</definedName>
    <definedName name="URAIAN79mekanis">#REF!</definedName>
    <definedName name="URAIAN811" localSheetId="9">#REF!</definedName>
    <definedName name="URAIAN811" localSheetId="12">#REF!</definedName>
    <definedName name="URAIAN811" localSheetId="14">#REF!</definedName>
    <definedName name="URAIAN811" localSheetId="11">#REF!</definedName>
    <definedName name="URAIAN811" localSheetId="10">#REF!</definedName>
    <definedName name="URAIAN811" localSheetId="7">#REF!</definedName>
    <definedName name="URAIAN811" localSheetId="8">#REF!</definedName>
    <definedName name="URAIAN811" localSheetId="13">#REF!</definedName>
    <definedName name="URAIAN811">#REF!</definedName>
    <definedName name="URAIAN812" localSheetId="9">#REF!</definedName>
    <definedName name="URAIAN812" localSheetId="12">#REF!</definedName>
    <definedName name="URAIAN812" localSheetId="14">#REF!</definedName>
    <definedName name="URAIAN812" localSheetId="11">#REF!</definedName>
    <definedName name="URAIAN812" localSheetId="10">#REF!</definedName>
    <definedName name="URAIAN812" localSheetId="7">#REF!</definedName>
    <definedName name="URAIAN812" localSheetId="8">#REF!</definedName>
    <definedName name="URAIAN812" localSheetId="13">#REF!</definedName>
    <definedName name="URAIAN812">#REF!</definedName>
    <definedName name="URAIAN813" localSheetId="9">#REF!</definedName>
    <definedName name="URAIAN813" localSheetId="12">#REF!</definedName>
    <definedName name="URAIAN813" localSheetId="14">#REF!</definedName>
    <definedName name="URAIAN813" localSheetId="11">#REF!</definedName>
    <definedName name="URAIAN813" localSheetId="10">#REF!</definedName>
    <definedName name="URAIAN813" localSheetId="7">#REF!</definedName>
    <definedName name="URAIAN813" localSheetId="8">#REF!</definedName>
    <definedName name="URAIAN813" localSheetId="13">#REF!</definedName>
    <definedName name="URAIAN813">#REF!</definedName>
    <definedName name="URAIAN814" localSheetId="9">#REF!</definedName>
    <definedName name="URAIAN814" localSheetId="12">#REF!</definedName>
    <definedName name="URAIAN814" localSheetId="14">#REF!</definedName>
    <definedName name="URAIAN814" localSheetId="11">#REF!</definedName>
    <definedName name="URAIAN814" localSheetId="10">#REF!</definedName>
    <definedName name="URAIAN814" localSheetId="7">#REF!</definedName>
    <definedName name="URAIAN814" localSheetId="8">#REF!</definedName>
    <definedName name="URAIAN814" localSheetId="13">#REF!</definedName>
    <definedName name="URAIAN814">#REF!</definedName>
    <definedName name="URAIAN815" localSheetId="9">#REF!</definedName>
    <definedName name="URAIAN815" localSheetId="12">#REF!</definedName>
    <definedName name="URAIAN815" localSheetId="14">#REF!</definedName>
    <definedName name="URAIAN815" localSheetId="11">#REF!</definedName>
    <definedName name="URAIAN815" localSheetId="10">#REF!</definedName>
    <definedName name="URAIAN815" localSheetId="7">#REF!</definedName>
    <definedName name="URAIAN815" localSheetId="8">#REF!</definedName>
    <definedName name="URAIAN815" localSheetId="13">#REF!</definedName>
    <definedName name="URAIAN815">#REF!</definedName>
    <definedName name="URAIAN817" localSheetId="9">#REF!</definedName>
    <definedName name="URAIAN817" localSheetId="12">#REF!</definedName>
    <definedName name="URAIAN817" localSheetId="14">#REF!</definedName>
    <definedName name="URAIAN817" localSheetId="11">#REF!</definedName>
    <definedName name="URAIAN817" localSheetId="10">#REF!</definedName>
    <definedName name="URAIAN817" localSheetId="7">#REF!</definedName>
    <definedName name="URAIAN817" localSheetId="8">#REF!</definedName>
    <definedName name="URAIAN817" localSheetId="13">#REF!</definedName>
    <definedName name="URAIAN817">#REF!</definedName>
    <definedName name="URAIAN818" localSheetId="9">#REF!</definedName>
    <definedName name="URAIAN818" localSheetId="12">#REF!</definedName>
    <definedName name="URAIAN818" localSheetId="14">#REF!</definedName>
    <definedName name="URAIAN818" localSheetId="11">#REF!</definedName>
    <definedName name="URAIAN818" localSheetId="10">#REF!</definedName>
    <definedName name="URAIAN818" localSheetId="7">#REF!</definedName>
    <definedName name="URAIAN818" localSheetId="8">#REF!</definedName>
    <definedName name="URAIAN818" localSheetId="13">#REF!</definedName>
    <definedName name="URAIAN818">#REF!</definedName>
    <definedName name="URAIAN819" localSheetId="9">#REF!</definedName>
    <definedName name="URAIAN819" localSheetId="12">#REF!</definedName>
    <definedName name="URAIAN819" localSheetId="14">#REF!</definedName>
    <definedName name="URAIAN819" localSheetId="11">#REF!</definedName>
    <definedName name="URAIAN819" localSheetId="10">#REF!</definedName>
    <definedName name="URAIAN819" localSheetId="7">#REF!</definedName>
    <definedName name="URAIAN819" localSheetId="8">#REF!</definedName>
    <definedName name="URAIAN819" localSheetId="13">#REF!</definedName>
    <definedName name="URAIAN819">#REF!</definedName>
    <definedName name="URAIAN82" localSheetId="9">#REF!</definedName>
    <definedName name="URAIAN82" localSheetId="12">#REF!</definedName>
    <definedName name="URAIAN82" localSheetId="14">#REF!</definedName>
    <definedName name="URAIAN82" localSheetId="11">#REF!</definedName>
    <definedName name="URAIAN82" localSheetId="10">#REF!</definedName>
    <definedName name="URAIAN82" localSheetId="7">#REF!</definedName>
    <definedName name="URAIAN82" localSheetId="8">#REF!</definedName>
    <definedName name="URAIAN82" localSheetId="13">#REF!</definedName>
    <definedName name="URAIAN82">#REF!</definedName>
    <definedName name="URAIAN83">#REF!</definedName>
    <definedName name="Uraian841" localSheetId="9">#REF!</definedName>
    <definedName name="Uraian841" localSheetId="12">#REF!</definedName>
    <definedName name="Uraian841" localSheetId="14">#REF!</definedName>
    <definedName name="Uraian841" localSheetId="11">#REF!</definedName>
    <definedName name="Uraian841" localSheetId="10">#REF!</definedName>
    <definedName name="Uraian841" localSheetId="7">#REF!</definedName>
    <definedName name="Uraian841" localSheetId="8">#REF!</definedName>
    <definedName name="Uraian841" localSheetId="13">#REF!</definedName>
    <definedName name="Uraian841">#REF!</definedName>
    <definedName name="Uraian8410" localSheetId="9">#REF!</definedName>
    <definedName name="Uraian8410" localSheetId="12">#REF!</definedName>
    <definedName name="Uraian8410" localSheetId="14">#REF!</definedName>
    <definedName name="Uraian8410" localSheetId="11">#REF!</definedName>
    <definedName name="Uraian8410" localSheetId="10">#REF!</definedName>
    <definedName name="Uraian8410" localSheetId="7">#REF!</definedName>
    <definedName name="Uraian8410" localSheetId="8">#REF!</definedName>
    <definedName name="Uraian8410" localSheetId="13">#REF!</definedName>
    <definedName name="Uraian8410">#REF!</definedName>
    <definedName name="Uraian842" localSheetId="9">#REF!</definedName>
    <definedName name="Uraian842" localSheetId="12">#REF!</definedName>
    <definedName name="Uraian842" localSheetId="14">#REF!</definedName>
    <definedName name="Uraian842" localSheetId="11">#REF!</definedName>
    <definedName name="Uraian842" localSheetId="10">#REF!</definedName>
    <definedName name="Uraian842" localSheetId="7">#REF!</definedName>
    <definedName name="Uraian842" localSheetId="8">#REF!</definedName>
    <definedName name="Uraian842" localSheetId="13">#REF!</definedName>
    <definedName name="Uraian842">#REF!</definedName>
    <definedName name="Uraian843">#REF!</definedName>
    <definedName name="Uraian844" localSheetId="9">#REF!</definedName>
    <definedName name="Uraian844" localSheetId="12">#REF!</definedName>
    <definedName name="Uraian844" localSheetId="14">#REF!</definedName>
    <definedName name="Uraian844" localSheetId="11">#REF!</definedName>
    <definedName name="Uraian844" localSheetId="10">#REF!</definedName>
    <definedName name="Uraian844" localSheetId="7">#REF!</definedName>
    <definedName name="Uraian844" localSheetId="8">#REF!</definedName>
    <definedName name="Uraian844" localSheetId="13">#REF!</definedName>
    <definedName name="Uraian844">#REF!</definedName>
    <definedName name="Uraian845" localSheetId="9">#REF!</definedName>
    <definedName name="Uraian845" localSheetId="12">#REF!</definedName>
    <definedName name="Uraian845" localSheetId="14">#REF!</definedName>
    <definedName name="Uraian845" localSheetId="11">#REF!</definedName>
    <definedName name="Uraian845" localSheetId="10">#REF!</definedName>
    <definedName name="Uraian845" localSheetId="7">#REF!</definedName>
    <definedName name="Uraian845" localSheetId="8">#REF!</definedName>
    <definedName name="Uraian845" localSheetId="13">#REF!</definedName>
    <definedName name="Uraian845">#REF!</definedName>
    <definedName name="Uraian846" localSheetId="9">#REF!</definedName>
    <definedName name="Uraian846" localSheetId="12">#REF!</definedName>
    <definedName name="Uraian846" localSheetId="14">#REF!</definedName>
    <definedName name="Uraian846" localSheetId="11">#REF!</definedName>
    <definedName name="Uraian846" localSheetId="10">#REF!</definedName>
    <definedName name="Uraian846" localSheetId="7">#REF!</definedName>
    <definedName name="Uraian846" localSheetId="8">#REF!</definedName>
    <definedName name="Uraian846" localSheetId="13">#REF!</definedName>
    <definedName name="Uraian846">#REF!</definedName>
    <definedName name="Uraian847" localSheetId="9">#REF!</definedName>
    <definedName name="Uraian847" localSheetId="12">#REF!</definedName>
    <definedName name="Uraian847" localSheetId="14">#REF!</definedName>
    <definedName name="Uraian847" localSheetId="11">#REF!</definedName>
    <definedName name="Uraian847" localSheetId="10">#REF!</definedName>
    <definedName name="Uraian847" localSheetId="7">#REF!</definedName>
    <definedName name="Uraian847" localSheetId="8">#REF!</definedName>
    <definedName name="Uraian847" localSheetId="13">#REF!</definedName>
    <definedName name="Uraian847">#REF!</definedName>
    <definedName name="URAIAN910" localSheetId="9">#REF!</definedName>
    <definedName name="URAIAN910" localSheetId="12">#REF!</definedName>
    <definedName name="URAIAN910" localSheetId="14">#REF!</definedName>
    <definedName name="URAIAN910" localSheetId="11">#REF!</definedName>
    <definedName name="URAIAN910" localSheetId="10">#REF!</definedName>
    <definedName name="URAIAN910" localSheetId="7">#REF!</definedName>
    <definedName name="URAIAN910" localSheetId="8">#REF!</definedName>
    <definedName name="URAIAN910" localSheetId="13">#REF!</definedName>
    <definedName name="URAIAN910">#REF!</definedName>
    <definedName name="URAIAN911" localSheetId="9">#REF!</definedName>
    <definedName name="URAIAN911" localSheetId="12">#REF!</definedName>
    <definedName name="URAIAN911" localSheetId="14">#REF!</definedName>
    <definedName name="URAIAN911" localSheetId="11">#REF!</definedName>
    <definedName name="URAIAN911" localSheetId="10">#REF!</definedName>
    <definedName name="URAIAN911" localSheetId="7">#REF!</definedName>
    <definedName name="URAIAN911" localSheetId="8">#REF!</definedName>
    <definedName name="URAIAN911" localSheetId="13">#REF!</definedName>
    <definedName name="URAIAN911">#REF!</definedName>
    <definedName name="URAIAN912" localSheetId="9">#REF!</definedName>
    <definedName name="URAIAN912" localSheetId="12">#REF!</definedName>
    <definedName name="URAIAN912" localSheetId="14">#REF!</definedName>
    <definedName name="URAIAN912" localSheetId="11">#REF!</definedName>
    <definedName name="URAIAN912" localSheetId="10">#REF!</definedName>
    <definedName name="URAIAN912" localSheetId="7">#REF!</definedName>
    <definedName name="URAIAN912" localSheetId="8">#REF!</definedName>
    <definedName name="URAIAN912" localSheetId="13">#REF!</definedName>
    <definedName name="URAIAN912">#REF!</definedName>
    <definedName name="URAIAN913" localSheetId="9">#REF!</definedName>
    <definedName name="URAIAN913" localSheetId="12">#REF!</definedName>
    <definedName name="URAIAN913" localSheetId="14">#REF!</definedName>
    <definedName name="URAIAN913" localSheetId="11">#REF!</definedName>
    <definedName name="URAIAN913" localSheetId="10">#REF!</definedName>
    <definedName name="URAIAN913" localSheetId="7">#REF!</definedName>
    <definedName name="URAIAN913" localSheetId="8">#REF!</definedName>
    <definedName name="URAIAN913" localSheetId="13">#REF!</definedName>
    <definedName name="URAIAN913">#REF!</definedName>
    <definedName name="URAIAN914" localSheetId="9">#REF!</definedName>
    <definedName name="URAIAN914" localSheetId="12">#REF!</definedName>
    <definedName name="URAIAN914" localSheetId="14">#REF!</definedName>
    <definedName name="URAIAN914" localSheetId="11">#REF!</definedName>
    <definedName name="URAIAN914" localSheetId="10">#REF!</definedName>
    <definedName name="URAIAN914" localSheetId="7">#REF!</definedName>
    <definedName name="URAIAN914" localSheetId="8">#REF!</definedName>
    <definedName name="URAIAN914" localSheetId="13">#REF!</definedName>
    <definedName name="URAIAN914">#REF!</definedName>
    <definedName name="URAIAN915" localSheetId="9">#REF!</definedName>
    <definedName name="URAIAN915" localSheetId="12">#REF!</definedName>
    <definedName name="URAIAN915" localSheetId="14">#REF!</definedName>
    <definedName name="URAIAN915" localSheetId="11">#REF!</definedName>
    <definedName name="URAIAN915" localSheetId="10">#REF!</definedName>
    <definedName name="URAIAN915" localSheetId="7">#REF!</definedName>
    <definedName name="URAIAN915" localSheetId="8">#REF!</definedName>
    <definedName name="URAIAN915" localSheetId="13">#REF!</definedName>
    <definedName name="URAIAN915">#REF!</definedName>
    <definedName name="URAIAN916" localSheetId="9">#REF!</definedName>
    <definedName name="URAIAN916" localSheetId="12">#REF!</definedName>
    <definedName name="URAIAN916" localSheetId="14">#REF!</definedName>
    <definedName name="URAIAN916" localSheetId="11">#REF!</definedName>
    <definedName name="URAIAN916" localSheetId="10">#REF!</definedName>
    <definedName name="URAIAN916" localSheetId="7">#REF!</definedName>
    <definedName name="URAIAN916" localSheetId="8">#REF!</definedName>
    <definedName name="URAIAN916" localSheetId="13">#REF!</definedName>
    <definedName name="URAIAN916">#REF!</definedName>
    <definedName name="URAIAN917" localSheetId="9">#REF!</definedName>
    <definedName name="URAIAN917" localSheetId="12">#REF!</definedName>
    <definedName name="URAIAN917" localSheetId="14">#REF!</definedName>
    <definedName name="URAIAN917" localSheetId="11">#REF!</definedName>
    <definedName name="URAIAN917" localSheetId="10">#REF!</definedName>
    <definedName name="URAIAN917" localSheetId="7">#REF!</definedName>
    <definedName name="URAIAN917" localSheetId="8">#REF!</definedName>
    <definedName name="URAIAN917" localSheetId="13">#REF!</definedName>
    <definedName name="URAIAN917">#REF!</definedName>
    <definedName name="URAIAN918" localSheetId="9">#REF!</definedName>
    <definedName name="URAIAN918" localSheetId="12">#REF!</definedName>
    <definedName name="URAIAN918" localSheetId="14">#REF!</definedName>
    <definedName name="URAIAN918" localSheetId="11">#REF!</definedName>
    <definedName name="URAIAN918" localSheetId="10">#REF!</definedName>
    <definedName name="URAIAN918" localSheetId="7">#REF!</definedName>
    <definedName name="URAIAN918" localSheetId="8">#REF!</definedName>
    <definedName name="URAIAN918" localSheetId="13">#REF!</definedName>
    <definedName name="URAIAN918">#REF!</definedName>
    <definedName name="URAIAN919" localSheetId="9">#REF!</definedName>
    <definedName name="URAIAN919" localSheetId="12">#REF!</definedName>
    <definedName name="URAIAN919" localSheetId="14">#REF!</definedName>
    <definedName name="URAIAN919" localSheetId="11">#REF!</definedName>
    <definedName name="URAIAN919" localSheetId="10">#REF!</definedName>
    <definedName name="URAIAN919" localSheetId="7">#REF!</definedName>
    <definedName name="URAIAN919" localSheetId="8">#REF!</definedName>
    <definedName name="URAIAN919" localSheetId="13">#REF!</definedName>
    <definedName name="URAIAN919">#REF!</definedName>
    <definedName name="URAIAN920" localSheetId="9">#REF!</definedName>
    <definedName name="URAIAN920" localSheetId="12">#REF!</definedName>
    <definedName name="URAIAN920" localSheetId="14">#REF!</definedName>
    <definedName name="URAIAN920" localSheetId="11">#REF!</definedName>
    <definedName name="URAIAN920" localSheetId="10">#REF!</definedName>
    <definedName name="URAIAN920" localSheetId="7">#REF!</definedName>
    <definedName name="URAIAN920" localSheetId="8">#REF!</definedName>
    <definedName name="URAIAN920" localSheetId="13">#REF!</definedName>
    <definedName name="URAIAN920">#REF!</definedName>
    <definedName name="URAIAN94" localSheetId="9">#REF!</definedName>
    <definedName name="URAIAN94" localSheetId="12">#REF!</definedName>
    <definedName name="URAIAN94" localSheetId="14">#REF!</definedName>
    <definedName name="URAIAN94" localSheetId="11">#REF!</definedName>
    <definedName name="URAIAN94" localSheetId="10">#REF!</definedName>
    <definedName name="URAIAN94" localSheetId="7">#REF!</definedName>
    <definedName name="URAIAN94" localSheetId="8">#REF!</definedName>
    <definedName name="URAIAN94" localSheetId="13">#REF!</definedName>
    <definedName name="URAIAN94">#REF!</definedName>
    <definedName name="URAIAN95" localSheetId="9">#REF!</definedName>
    <definedName name="URAIAN95" localSheetId="12">#REF!</definedName>
    <definedName name="URAIAN95" localSheetId="14">#REF!</definedName>
    <definedName name="URAIAN95" localSheetId="11">#REF!</definedName>
    <definedName name="URAIAN95" localSheetId="10">#REF!</definedName>
    <definedName name="URAIAN95" localSheetId="7">#REF!</definedName>
    <definedName name="URAIAN95" localSheetId="8">#REF!</definedName>
    <definedName name="URAIAN95" localSheetId="13">#REF!</definedName>
    <definedName name="URAIAN95">#REF!</definedName>
    <definedName name="URAIAN96" localSheetId="9">#REF!</definedName>
    <definedName name="URAIAN96" localSheetId="12">#REF!</definedName>
    <definedName name="URAIAN96" localSheetId="14">#REF!</definedName>
    <definedName name="URAIAN96" localSheetId="11">#REF!</definedName>
    <definedName name="URAIAN96" localSheetId="10">#REF!</definedName>
    <definedName name="URAIAN96" localSheetId="7">#REF!</definedName>
    <definedName name="URAIAN96" localSheetId="8">#REF!</definedName>
    <definedName name="URAIAN96" localSheetId="13">#REF!</definedName>
    <definedName name="URAIAN96">#REF!</definedName>
    <definedName name="URAIAN97" localSheetId="9">#REF!</definedName>
    <definedName name="URAIAN97" localSheetId="12">#REF!</definedName>
    <definedName name="URAIAN97" localSheetId="14">#REF!</definedName>
    <definedName name="URAIAN97" localSheetId="11">#REF!</definedName>
    <definedName name="URAIAN97" localSheetId="10">#REF!</definedName>
    <definedName name="URAIAN97" localSheetId="7">#REF!</definedName>
    <definedName name="URAIAN97" localSheetId="8">#REF!</definedName>
    <definedName name="URAIAN97" localSheetId="13">#REF!</definedName>
    <definedName name="URAIAN97">#REF!</definedName>
    <definedName name="URAIAN98" localSheetId="9">#REF!</definedName>
    <definedName name="URAIAN98" localSheetId="12">#REF!</definedName>
    <definedName name="URAIAN98" localSheetId="14">#REF!</definedName>
    <definedName name="URAIAN98" localSheetId="11">#REF!</definedName>
    <definedName name="URAIAN98" localSheetId="10">#REF!</definedName>
    <definedName name="URAIAN98" localSheetId="7">#REF!</definedName>
    <definedName name="URAIAN98" localSheetId="8">#REF!</definedName>
    <definedName name="URAIAN98" localSheetId="13">#REF!</definedName>
    <definedName name="URAIAN98">#REF!</definedName>
    <definedName name="URAIAN99" localSheetId="9">#REF!</definedName>
    <definedName name="URAIAN99" localSheetId="12">#REF!</definedName>
    <definedName name="URAIAN99" localSheetId="14">#REF!</definedName>
    <definedName name="URAIAN99" localSheetId="11">#REF!</definedName>
    <definedName name="URAIAN99" localSheetId="10">#REF!</definedName>
    <definedName name="URAIAN99" localSheetId="7">#REF!</definedName>
    <definedName name="URAIAN99" localSheetId="8">#REF!</definedName>
    <definedName name="URAIAN99" localSheetId="13">#REF!</definedName>
    <definedName name="URAIAN99">#REF!</definedName>
    <definedName name="URAIANGEOTEKSTIL">#REF!</definedName>
    <definedName name="URAIANLatasirK" localSheetId="9">#REF!</definedName>
    <definedName name="URAIANLatasirK" localSheetId="12">#REF!</definedName>
    <definedName name="URAIANLatasirK" localSheetId="14">#REF!</definedName>
    <definedName name="URAIANLatasirK" localSheetId="11">#REF!</definedName>
    <definedName name="URAIANLatasirK" localSheetId="10">#REF!</definedName>
    <definedName name="URAIANLatasirK" localSheetId="7">#REF!</definedName>
    <definedName name="URAIANLatasirK" localSheetId="8">#REF!</definedName>
    <definedName name="URAIANLatasirK" localSheetId="13">#REF!</definedName>
    <definedName name="URAIANLatasirK">#REF!</definedName>
    <definedName name="URAIANLatasirKL" localSheetId="9">#REF!</definedName>
    <definedName name="URAIANLatasirKL" localSheetId="12">#REF!</definedName>
    <definedName name="URAIANLatasirKL" localSheetId="14">#REF!</definedName>
    <definedName name="URAIANLatasirKL" localSheetId="11">#REF!</definedName>
    <definedName name="URAIANLatasirKL" localSheetId="10">#REF!</definedName>
    <definedName name="URAIANLatasirKL" localSheetId="7">#REF!</definedName>
    <definedName name="URAIANLatasirKL" localSheetId="8">#REF!</definedName>
    <definedName name="URAIANLatasirKL" localSheetId="13">#REF!</definedName>
    <definedName name="URAIANLatasirKL">#REF!</definedName>
    <definedName name="urain">#REF!</definedName>
    <definedName name="urgkmb">#REF!</definedName>
    <definedName name="urgpsr10">#REF!</definedName>
    <definedName name="urgpsr5" localSheetId="9">#REF!</definedName>
    <definedName name="urgpsr5" localSheetId="12">#REF!</definedName>
    <definedName name="urgpsr5" localSheetId="13">#REF!</definedName>
    <definedName name="urgpsr5">#REF!</definedName>
    <definedName name="urin" localSheetId="9">#REF!</definedName>
    <definedName name="urin" localSheetId="12">#REF!</definedName>
    <definedName name="urin" localSheetId="13">#REF!</definedName>
    <definedName name="urin">#REF!</definedName>
    <definedName name="urinal_57_M">#REF!</definedName>
    <definedName name="urinalu370">#REF!</definedName>
    <definedName name="urinalU57M" localSheetId="9">#REF!</definedName>
    <definedName name="urinalU57M" localSheetId="12">#REF!</definedName>
    <definedName name="urinalU57M" localSheetId="13">#REF!</definedName>
    <definedName name="urinalU57M">#REF!</definedName>
    <definedName name="urinoir" localSheetId="9">#REF!</definedName>
    <definedName name="urinoir" localSheetId="12">#REF!</definedName>
    <definedName name="urinoir" localSheetId="14">#REF!</definedName>
    <definedName name="urinoir" localSheetId="11">#REF!</definedName>
    <definedName name="urinoir" localSheetId="10">#REF!</definedName>
    <definedName name="urinoir" localSheetId="7">#REF!</definedName>
    <definedName name="urinoir" localSheetId="8">#REF!</definedName>
    <definedName name="urinoir" localSheetId="13">#REF!</definedName>
    <definedName name="urinoir">#REF!</definedName>
    <definedName name="urnlpartA100" localSheetId="9">#REF!</definedName>
    <definedName name="urnlpartA100" localSheetId="12">#REF!</definedName>
    <definedName name="urnlpartA100" localSheetId="13">#REF!</definedName>
    <definedName name="urnlpartA100">#REF!</definedName>
    <definedName name="UrnlprtA100" localSheetId="9">#REF!</definedName>
    <definedName name="UrnlprtA100" localSheetId="12">#REF!</definedName>
    <definedName name="UrnlprtA100" localSheetId="13">#REF!</definedName>
    <definedName name="UrnlprtA100">#REF!</definedName>
    <definedName name="urpadat">#REF!</definedName>
    <definedName name="urpasir10">#REF!</definedName>
    <definedName name="urpasir5" localSheetId="9">#REF!</definedName>
    <definedName name="urpasir5" localSheetId="12">#REF!</definedName>
    <definedName name="urpasir5" localSheetId="13">#REF!</definedName>
    <definedName name="urpasir5">#REF!</definedName>
    <definedName name="urpil">#REF!</definedName>
    <definedName name="Urtm">#REF!</definedName>
    <definedName name="Urug">#REF!</definedName>
    <definedName name="Urug.psr">#REF!</definedName>
    <definedName name="Urug.tnh">#REF!</definedName>
    <definedName name="URUG_PASIR">#REF!</definedName>
    <definedName name="Urugan" localSheetId="9">#REF!</definedName>
    <definedName name="Urugan" localSheetId="12">#REF!</definedName>
    <definedName name="Urugan" localSheetId="14">#REF!</definedName>
    <definedName name="Urugan" localSheetId="11">#REF!</definedName>
    <definedName name="Urugan" localSheetId="10">#REF!</definedName>
    <definedName name="Urugan" localSheetId="7">#REF!</definedName>
    <definedName name="Urugan" localSheetId="8">#REF!</definedName>
    <definedName name="Urugan" localSheetId="13">#REF!</definedName>
    <definedName name="urugan">#REF!</definedName>
    <definedName name="Urugan_Biasa" localSheetId="9">#REF!</definedName>
    <definedName name="Urugan_Biasa" localSheetId="12">#REF!</definedName>
    <definedName name="Urugan_Biasa" localSheetId="13">#REF!</definedName>
    <definedName name="Urugan_Biasa">#REF!</definedName>
    <definedName name="Urugan_Pilihan" localSheetId="9">#REF!</definedName>
    <definedName name="Urugan_Pilihan" localSheetId="12">#REF!</definedName>
    <definedName name="Urugan_Pilihan" localSheetId="13">#REF!</definedName>
    <definedName name="Urugan_Pilihan">#REF!</definedName>
    <definedName name="URUGAN3">#REF!</definedName>
    <definedName name="urugankembali">#REF!</definedName>
    <definedName name="uruganpasir">#REF!</definedName>
    <definedName name="uruganpasir100">#REF!</definedName>
    <definedName name="uruganpasir150">#REF!</definedName>
    <definedName name="uruganpasir200">#REF!</definedName>
    <definedName name="uruganpasir250">#REF!</definedName>
    <definedName name="uruganpasir300">#REF!</definedName>
    <definedName name="uruganpasir50">#REF!</definedName>
    <definedName name="uruganpasir75">#REF!</definedName>
    <definedName name="uruganpilihan">#REF!</definedName>
    <definedName name="uruganpipa100">#REF!</definedName>
    <definedName name="uruganpipa150">#REF!</definedName>
    <definedName name="uruganpipa200">#REF!</definedName>
    <definedName name="uruganpipa250">#REF!</definedName>
    <definedName name="uruganpipa300">#REF!</definedName>
    <definedName name="uruganpipa50">#REF!</definedName>
    <definedName name="uruganpipa75">#REF!</definedName>
    <definedName name="uruganporous">#REF!</definedName>
    <definedName name="urugansirtu">#REF!</definedName>
    <definedName name="urugantanah">#REF!</definedName>
    <definedName name="URUGANTNH" localSheetId="9">#REF!</definedName>
    <definedName name="URUGANTNH" localSheetId="12">#REF!</definedName>
    <definedName name="URUGANTNH" localSheetId="13">#REF!</definedName>
    <definedName name="URUGANTNH">#REF!</definedName>
    <definedName name="urugbias3.21" localSheetId="9">#REF!</definedName>
    <definedName name="urugbias3.21" localSheetId="12">#REF!</definedName>
    <definedName name="urugbias3.21" localSheetId="13">#REF!</definedName>
    <definedName name="urugbias3.21">#REF!</definedName>
    <definedName name="urugpasir">#REF!</definedName>
    <definedName name="urugpdt" localSheetId="9">#REF!</definedName>
    <definedName name="urugpdt" localSheetId="12">#REF!</definedName>
    <definedName name="urugpdt" localSheetId="13">#REF!</definedName>
    <definedName name="urugpdt">#REF!</definedName>
    <definedName name="urugPilih" localSheetId="9">#REF!</definedName>
    <definedName name="urugPilih" localSheetId="12">#REF!</definedName>
    <definedName name="urugPilih" localSheetId="13">#REF!</definedName>
    <definedName name="urugPilih">#REF!</definedName>
    <definedName name="urugpsr">#REF!</definedName>
    <definedName name="US">#REF!</definedName>
    <definedName name="US_1" localSheetId="9">#REF!</definedName>
    <definedName name="US_1" localSheetId="12">#REF!</definedName>
    <definedName name="US_1" localSheetId="13">#REF!</definedName>
    <definedName name="US_1">#REF!</definedName>
    <definedName name="US_6" localSheetId="9">#REF!</definedName>
    <definedName name="US_6" localSheetId="12">#REF!</definedName>
    <definedName name="US_6" localSheetId="13">#REF!</definedName>
    <definedName name="US_6">#REF!</definedName>
    <definedName name="usa" localSheetId="9">#REF!</definedName>
    <definedName name="usa" localSheetId="12">#REF!</definedName>
    <definedName name="usa" localSheetId="13">#REF!</definedName>
    <definedName name="usa">#REF!</definedName>
    <definedName name="USD" localSheetId="9">#REF!</definedName>
    <definedName name="USD" localSheetId="12">#REF!</definedName>
    <definedName name="USD" localSheetId="14">#REF!</definedName>
    <definedName name="USD" localSheetId="11">#REF!</definedName>
    <definedName name="USD" localSheetId="10">#REF!</definedName>
    <definedName name="USD" localSheetId="7">#REF!</definedName>
    <definedName name="USD" localSheetId="8">#REF!</definedName>
    <definedName name="USD" localSheetId="13">#REF!</definedName>
    <definedName name="USD">#REF!</definedName>
    <definedName name="USD_RP_RATE">#REF!</definedName>
    <definedName name="USMAN" localSheetId="9">#REF!</definedName>
    <definedName name="USMAN" localSheetId="12">#REF!</definedName>
    <definedName name="USMAN" localSheetId="13">#REF!</definedName>
    <definedName name="USMAN">#REF!</definedName>
    <definedName name="USOPIR">#REF!</definedName>
    <definedName name="UST">#REF!</definedName>
    <definedName name="usukmer">#REF!</definedName>
    <definedName name="usukmer_1">#REF!</definedName>
    <definedName name="UTAIAN7614c">#REF!</definedName>
    <definedName name="UTAMA" localSheetId="9">#REF!</definedName>
    <definedName name="UTAMA" localSheetId="12">#REF!</definedName>
    <definedName name="UTAMA" localSheetId="14">#REF!</definedName>
    <definedName name="UTAMA" localSheetId="11">#REF!</definedName>
    <definedName name="UTAMA" localSheetId="10">#REF!</definedName>
    <definedName name="UTAMA" localSheetId="7">#REF!</definedName>
    <definedName name="UTAMA" localSheetId="8">#REF!</definedName>
    <definedName name="UTAMA" localSheetId="13">#REF!</definedName>
    <definedName name="UTAMA">#REF!</definedName>
    <definedName name="utd0.75" localSheetId="9">#REF!</definedName>
    <definedName name="utd0.75" localSheetId="12">#REF!</definedName>
    <definedName name="utd0.75" localSheetId="13">#REF!</definedName>
    <definedName name="utd0.75">#REF!</definedName>
    <definedName name="utd1.25" localSheetId="9">#REF!</definedName>
    <definedName name="utd1.25" localSheetId="12">#REF!</definedName>
    <definedName name="utd1.25" localSheetId="13">#REF!</definedName>
    <definedName name="utd1.25">#REF!</definedName>
    <definedName name="utd1.5" localSheetId="9">#REF!</definedName>
    <definedName name="utd1.5" localSheetId="12">#REF!</definedName>
    <definedName name="utd1.5" localSheetId="13">#REF!</definedName>
    <definedName name="utd1.5">#REF!</definedName>
    <definedName name="utk">#REF!</definedName>
    <definedName name="utp">#REF!</definedName>
    <definedName name="UTP.CAT5e" localSheetId="9">#REF!</definedName>
    <definedName name="UTP.CAT5e" localSheetId="12">#REF!</definedName>
    <definedName name="UTP.CAT5e" localSheetId="13">#REF!</definedName>
    <definedName name="UTP.CAT5e">#REF!</definedName>
    <definedName name="UTP.CAT6" localSheetId="9">#REF!</definedName>
    <definedName name="UTP.CAT6" localSheetId="12">#REF!</definedName>
    <definedName name="UTP.CAT6" localSheetId="13">#REF!</definedName>
    <definedName name="UTP.CAT6">#REF!</definedName>
    <definedName name="UTP_CAT_5e" localSheetId="9">#REF!</definedName>
    <definedName name="UTP_CAT_5e" localSheetId="12">#REF!</definedName>
    <definedName name="UTP_CAT_5e" localSheetId="13">#REF!</definedName>
    <definedName name="UTP_CAT_5e">#REF!</definedName>
    <definedName name="UTP_CAT_6" localSheetId="9">#REF!</definedName>
    <definedName name="UTP_CAT_6" localSheetId="12">#REF!</definedName>
    <definedName name="UTP_CAT_6" localSheetId="13">#REF!</definedName>
    <definedName name="UTP_CAT_6">#REF!</definedName>
    <definedName name="Utralis">#REF!</definedName>
    <definedName name="utul24" localSheetId="9">#REF!</definedName>
    <definedName name="utul24" localSheetId="12">#REF!</definedName>
    <definedName name="utul24" localSheetId="13">#REF!</definedName>
    <definedName name="utul24">#REF!</definedName>
    <definedName name="utul39" localSheetId="9">#REF!</definedName>
    <definedName name="utul39" localSheetId="12">#REF!</definedName>
    <definedName name="utul39" localSheetId="13">#REF!</definedName>
    <definedName name="utul39">#REF!</definedName>
    <definedName name="UUUUIIII" localSheetId="9">#REF!</definedName>
    <definedName name="UUUUIIII" localSheetId="12">#REF!</definedName>
    <definedName name="UUUUIIII" localSheetId="13">#REF!</definedName>
    <definedName name="UUUUIIII">#REF!</definedName>
    <definedName name="uv" localSheetId="9">#REF!</definedName>
    <definedName name="uv" localSheetId="12">#REF!</definedName>
    <definedName name="uv" localSheetId="13">#REF!</definedName>
    <definedName name="uv">#REF!</definedName>
    <definedName name="V">#REF!</definedName>
    <definedName name="v.batch">#REF!</definedName>
    <definedName name="v.fin">#REF!</definedName>
    <definedName name="v.grader">#REF!</definedName>
    <definedName name="v.pts">#REF!</definedName>
    <definedName name="v.td">#REF!</definedName>
    <definedName name="v.vr">#REF!</definedName>
    <definedName name="V_2">#REF!</definedName>
    <definedName name="V_A" localSheetId="9">#REF!</definedName>
    <definedName name="V_A" localSheetId="12">#REF!</definedName>
    <definedName name="V_A" localSheetId="13">#REF!</definedName>
    <definedName name="V_A">#REF!</definedName>
    <definedName name="V_B" localSheetId="9">#REF!</definedName>
    <definedName name="V_B" localSheetId="12">#REF!</definedName>
    <definedName name="V_B" localSheetId="13">#REF!</definedName>
    <definedName name="V_B">#REF!</definedName>
    <definedName name="V_C" localSheetId="9">#REF!</definedName>
    <definedName name="V_C" localSheetId="12">#REF!</definedName>
    <definedName name="V_C" localSheetId="13">#REF!</definedName>
    <definedName name="V_C">#REF!</definedName>
    <definedName name="V_D" localSheetId="9">#REF!</definedName>
    <definedName name="V_D" localSheetId="12">#REF!</definedName>
    <definedName name="V_D" localSheetId="13">#REF!</definedName>
    <definedName name="V_D">#REF!</definedName>
    <definedName name="v_shape_136">#REF!</definedName>
    <definedName name="v_shape_236">#REF!</definedName>
    <definedName name="vadg">#N/A</definedName>
    <definedName name="val">#REF!</definedName>
    <definedName name="VALUE" localSheetId="9">#REF!</definedName>
    <definedName name="VALUE" localSheetId="12">#REF!</definedName>
    <definedName name="VALUE" localSheetId="13">#REF!</definedName>
    <definedName name="VALUE">#REF!</definedName>
    <definedName name="Values_Entered" localSheetId="9">IF('Anl Gali-Cabut Tunggul'!AGPN1065*'Anl Gali-Cabut Tunggul'!_QS11*'Anl Gali-Cabut Tunggul'!AGPN20100*'Anl Gali-Cabut Tunggul'!AGPN1080&gt;0,1,0)</definedName>
    <definedName name="Values_Entered" localSheetId="12">IF('Anl Pek. Galian tanah di rawa '!AGPN1065*'Anl Pek. Galian tanah di rawa '!_QS11*'Anl Pek. Galian tanah di rawa '!AGPN20100*'Anl Pek. Galian tanah di rawa '!AGPN1080&gt;0,1,0)</definedName>
    <definedName name="Values_Entered" localSheetId="10">IF(AGPN1065*_QS11*AGPN20100*AGPN1080&gt;0,1,0)</definedName>
    <definedName name="Values_Entered" localSheetId="8">IF(AGPN1065*_QS11*AGPN20100*AGPN1080&gt;0,1,0)</definedName>
    <definedName name="Values_Entered" localSheetId="13">IF('Anl Tk.alat utk tanggul'!AGPN1065*'Anl Tk.alat utk tanggul'!_QS11*'Anl Tk.alat utk tanggul'!AGPN20100*'Anl Tk.alat utk tanggul'!AGPN1080&gt;0,1,0)</definedName>
    <definedName name="Values_Entered">#N/A</definedName>
    <definedName name="Valve" localSheetId="9">#REF!</definedName>
    <definedName name="Valve" localSheetId="12">#REF!</definedName>
    <definedName name="Valve" localSheetId="13">#REF!</definedName>
    <definedName name="Valve">#REF!</definedName>
    <definedName name="VAR" localSheetId="9">#REF!</definedName>
    <definedName name="VAR" localSheetId="12">#REF!</definedName>
    <definedName name="VAR" localSheetId="13">#REF!</definedName>
    <definedName name="VAR">#REF!</definedName>
    <definedName name="vbv">#REF!</definedName>
    <definedName name="vc" localSheetId="9">#REF!</definedName>
    <definedName name="vc" localSheetId="12">#REF!</definedName>
    <definedName name="vc" localSheetId="13">#REF!</definedName>
    <definedName name="vc">#REF!</definedName>
    <definedName name="VC30.T" localSheetId="9">#REF!</definedName>
    <definedName name="VC30.T" localSheetId="12">#REF!</definedName>
    <definedName name="VC30.T" localSheetId="13">#REF!</definedName>
    <definedName name="VC30.T">#REF!</definedName>
    <definedName name="VC30B" localSheetId="9">#REF!</definedName>
    <definedName name="VC30B" localSheetId="12">#REF!</definedName>
    <definedName name="VC30B" localSheetId="13">#REF!</definedName>
    <definedName name="VC30B">#REF!</definedName>
    <definedName name="VC6.T" localSheetId="9">#REF!</definedName>
    <definedName name="VC6.T" localSheetId="12">#REF!</definedName>
    <definedName name="VC6.T" localSheetId="13">#REF!</definedName>
    <definedName name="VC6.T">#REF!</definedName>
    <definedName name="vcap" localSheetId="9">#REF!</definedName>
    <definedName name="vcap" localSheetId="12">#REF!</definedName>
    <definedName name="vcap" localSheetId="13">#REF!</definedName>
    <definedName name="vcap">#REF!</definedName>
    <definedName name="vcd">#REF!</definedName>
    <definedName name="vcd0.5" localSheetId="9">#REF!</definedName>
    <definedName name="vcd0.5" localSheetId="12">#REF!</definedName>
    <definedName name="vcd0.5" localSheetId="13">#REF!</definedName>
    <definedName name="vcd0.5">#REF!</definedName>
    <definedName name="vcd1.25" localSheetId="9">#REF!</definedName>
    <definedName name="vcd1.25" localSheetId="12">#REF!</definedName>
    <definedName name="vcd1.25" localSheetId="13">#REF!</definedName>
    <definedName name="vcd1.25">#REF!</definedName>
    <definedName name="vcd1.5" localSheetId="9">#REF!</definedName>
    <definedName name="vcd1.5" localSheetId="12">#REF!</definedName>
    <definedName name="vcd1.5" localSheetId="13">#REF!</definedName>
    <definedName name="vcd1.5">#REF!</definedName>
    <definedName name="vcd2.5" localSheetId="9">#REF!</definedName>
    <definedName name="vcd2.5" localSheetId="12">#REF!</definedName>
    <definedName name="vcd2.5" localSheetId="13">#REF!</definedName>
    <definedName name="vcd2.5">#REF!</definedName>
    <definedName name="VCDD3p">#REF!</definedName>
    <definedName name="VCHT" localSheetId="9">#REF!</definedName>
    <definedName name="VCHT" localSheetId="12">#REF!</definedName>
    <definedName name="VCHT" localSheetId="13">#REF!</definedName>
    <definedName name="VCHT">#REF!</definedName>
    <definedName name="VCTT" localSheetId="9">#REF!</definedName>
    <definedName name="VCTT" localSheetId="12">#REF!</definedName>
    <definedName name="VCTT" localSheetId="13">#REF!</definedName>
    <definedName name="VCTT">#REF!</definedName>
    <definedName name="VCUP65" localSheetId="9">#REF!</definedName>
    <definedName name="VCUP65" localSheetId="12">#REF!</definedName>
    <definedName name="VCUP65" localSheetId="13">#REF!</definedName>
    <definedName name="VCUP65">#REF!</definedName>
    <definedName name="VCVBT1">#REF!</definedName>
    <definedName name="VCVBT2">#REF!</definedName>
    <definedName name="vd" localSheetId="9">#REF!</definedName>
    <definedName name="vd" localSheetId="12">#REF!</definedName>
    <definedName name="vd" localSheetId="13">#REF!</definedName>
    <definedName name="vd">#REF!</definedName>
    <definedName name="vd3p" localSheetId="9">#REF!</definedName>
    <definedName name="vd3p" localSheetId="12">#REF!</definedName>
    <definedName name="vd3p" localSheetId="13">#REF!</definedName>
    <definedName name="vd3p">#REF!</definedName>
    <definedName name="vdamper" localSheetId="9">#REF!</definedName>
    <definedName name="vdamper" localSheetId="12">#REF!</definedName>
    <definedName name="vdamper" localSheetId="13">#REF!</definedName>
    <definedName name="vdamper">#REF!</definedName>
    <definedName name="VDrain" localSheetId="9">#REF!</definedName>
    <definedName name="VDrain" localSheetId="12">#REF!</definedName>
    <definedName name="VDrain" localSheetId="14">#REF!</definedName>
    <definedName name="VDrain" localSheetId="11">#REF!</definedName>
    <definedName name="VDrain" localSheetId="10">#REF!</definedName>
    <definedName name="VDrain" localSheetId="7">#REF!</definedName>
    <definedName name="VDrain" localSheetId="8">#REF!</definedName>
    <definedName name="VDrain" localSheetId="13">#REF!</definedName>
    <definedName name="VDrain">#REF!</definedName>
    <definedName name="vegetation" localSheetId="9">#REF!</definedName>
    <definedName name="vegetation" localSheetId="12">#REF!</definedName>
    <definedName name="vegetation" localSheetId="14">#REF!</definedName>
    <definedName name="vegetation" localSheetId="11">#REF!</definedName>
    <definedName name="vegetation" localSheetId="10">#REF!</definedName>
    <definedName name="vegetation" localSheetId="7">#REF!</definedName>
    <definedName name="vegetation" localSheetId="8">#REF!</definedName>
    <definedName name="vegetation" localSheetId="13">#REF!</definedName>
    <definedName name="vegetation">#REF!</definedName>
    <definedName name="VEHICLES" localSheetId="9">#REF!</definedName>
    <definedName name="VEHICLES" localSheetId="12">#REF!</definedName>
    <definedName name="VEHICLES" localSheetId="13">#REF!</definedName>
    <definedName name="VEHICLES">#REF!</definedName>
    <definedName name="venstack" localSheetId="9">#REF!</definedName>
    <definedName name="venstack" localSheetId="12">#REF!</definedName>
    <definedName name="venstack" localSheetId="13">#REF!</definedName>
    <definedName name="venstack">#REF!</definedName>
    <definedName name="vent">#REF!</definedName>
    <definedName name="vent1">#REF!</definedName>
    <definedName name="ventil25" localSheetId="9">#REF!</definedName>
    <definedName name="ventil25" localSheetId="12">#REF!</definedName>
    <definedName name="ventil25" localSheetId="13">#REF!</definedName>
    <definedName name="ventil25">#REF!</definedName>
    <definedName name="ver" localSheetId="9">#REF!</definedName>
    <definedName name="ver" localSheetId="12">#REF!</definedName>
    <definedName name="ver" localSheetId="13">#REF!</definedName>
    <definedName name="ver">#REF!</definedName>
    <definedName name="vertical" localSheetId="9">#REF!</definedName>
    <definedName name="vertical" localSheetId="12">#REF!</definedName>
    <definedName name="vertical" localSheetId="13">#REF!</definedName>
    <definedName name="vertical">#REF!</definedName>
    <definedName name="vhf">#REF!</definedName>
    <definedName name="VI" localSheetId="9">#REF!</definedName>
    <definedName name="VI" localSheetId="12">#REF!</definedName>
    <definedName name="VI" localSheetId="14">#REF!</definedName>
    <definedName name="VI" localSheetId="11">#REF!</definedName>
    <definedName name="VI" localSheetId="10">#REF!</definedName>
    <definedName name="VI" localSheetId="7">#REF!</definedName>
    <definedName name="VI" localSheetId="8">#REF!</definedName>
    <definedName name="VI" localSheetId="13">#REF!</definedName>
    <definedName name="vi">#REF!</definedName>
    <definedName name="Vibrator">#REF!</definedName>
    <definedName name="Vibrator_Roller">#REF!</definedName>
    <definedName name="vibrator2">#REF!</definedName>
    <definedName name="vibratory" localSheetId="9">#REF!</definedName>
    <definedName name="vibratory" localSheetId="12">#REF!</definedName>
    <definedName name="vibratory" localSheetId="13">#REF!</definedName>
    <definedName name="vibratory">#REF!</definedName>
    <definedName name="Vibratory.Rolle" localSheetId="9">#REF!</definedName>
    <definedName name="Vibratory.Rolle" localSheetId="12">#REF!</definedName>
    <definedName name="Vibratory.Rolle" localSheetId="13">#REF!</definedName>
    <definedName name="Vibratory.Rolle">#REF!</definedName>
    <definedName name="vibratoryroller">#REF!</definedName>
    <definedName name="vibro" localSheetId="9">#REF!</definedName>
    <definedName name="vibro" localSheetId="12">#REF!</definedName>
    <definedName name="vibro" localSheetId="14">#REF!</definedName>
    <definedName name="vibro" localSheetId="11">#REF!</definedName>
    <definedName name="vibro" localSheetId="10">#REF!</definedName>
    <definedName name="vibro" localSheetId="7">#REF!</definedName>
    <definedName name="vibro" localSheetId="8">#REF!</definedName>
    <definedName name="vibro" localSheetId="13">#REF!</definedName>
    <definedName name="Vibro">#REF!</definedName>
    <definedName name="Vibro.plate.Com" localSheetId="9">#REF!</definedName>
    <definedName name="Vibro.plate.Com" localSheetId="12">#REF!</definedName>
    <definedName name="Vibro.plate.Com" localSheetId="13">#REF!</definedName>
    <definedName name="Vibro.plate.Com">#REF!</definedName>
    <definedName name="Vibro_roller">#REF!</definedName>
    <definedName name="vibro1ton" localSheetId="9">#REF!</definedName>
    <definedName name="vibro1ton" localSheetId="12">#REF!</definedName>
    <definedName name="vibro1ton" localSheetId="13">#REF!</definedName>
    <definedName name="vibro1ton">#REF!</definedName>
    <definedName name="vibroler" localSheetId="9">#REF!</definedName>
    <definedName name="vibroler" localSheetId="12">#REF!</definedName>
    <definedName name="vibroler" localSheetId="13">#REF!</definedName>
    <definedName name="vibroler">#REF!</definedName>
    <definedName name="VIBROROLLER" localSheetId="9">#REF!</definedName>
    <definedName name="VIBROROLLER" localSheetId="12">#REF!</definedName>
    <definedName name="VIBROROLLER" localSheetId="14">#REF!</definedName>
    <definedName name="VIBROROLLER" localSheetId="11">#REF!</definedName>
    <definedName name="VIBROROLLER" localSheetId="10">#REF!</definedName>
    <definedName name="VIBROROLLER" localSheetId="7">#REF!</definedName>
    <definedName name="VIBROROLLER" localSheetId="8">#REF!</definedName>
    <definedName name="VIBROROLLER" localSheetId="13">#REF!</definedName>
    <definedName name="VIBROROLLER">#REF!</definedName>
    <definedName name="VIBROROLLER321" localSheetId="9">#REF!</definedName>
    <definedName name="VIBROROLLER321" localSheetId="12">#REF!</definedName>
    <definedName name="VIBROROLLER321" localSheetId="13">#REF!</definedName>
    <definedName name="VIBROROLLER321">#REF!</definedName>
    <definedName name="VIBROROLLER33" localSheetId="9">#REF!</definedName>
    <definedName name="VIBROROLLER33" localSheetId="12">#REF!</definedName>
    <definedName name="VIBROROLLER33" localSheetId="13">#REF!</definedName>
    <definedName name="VIBROROLLER33">#REF!</definedName>
    <definedName name="VIBROROLLER511" localSheetId="9">#REF!</definedName>
    <definedName name="VIBROROLLER511" localSheetId="12">#REF!</definedName>
    <definedName name="VIBROROLLER511" localSheetId="13">#REF!</definedName>
    <definedName name="VIBROROLLER511">#REF!</definedName>
    <definedName name="VIBROROLLER512" localSheetId="9">#REF!</definedName>
    <definedName name="VIBROROLLER512" localSheetId="12">#REF!</definedName>
    <definedName name="VIBROROLLER512" localSheetId="13">#REF!</definedName>
    <definedName name="VIBROROLLER512">#REF!</definedName>
    <definedName name="VIBROROLLER521" localSheetId="9">#REF!</definedName>
    <definedName name="VIBROROLLER521" localSheetId="12">#REF!</definedName>
    <definedName name="VIBROROLLER521" localSheetId="13">#REF!</definedName>
    <definedName name="VIBROROLLER521">#REF!</definedName>
    <definedName name="view" localSheetId="9">#REF!</definedName>
    <definedName name="view" localSheetId="12">#REF!</definedName>
    <definedName name="view" localSheetId="13">#REF!</definedName>
    <definedName name="view">#REF!</definedName>
    <definedName name="VII_L1" localSheetId="9">#REF!</definedName>
    <definedName name="VII_L1" localSheetId="12">#REF!</definedName>
    <definedName name="VII_L1" localSheetId="13">#REF!</definedName>
    <definedName name="VII_L1">#REF!</definedName>
    <definedName name="VII_L2" localSheetId="9">#REF!</definedName>
    <definedName name="VII_L2" localSheetId="12">#REF!</definedName>
    <definedName name="VII_L2" localSheetId="13">#REF!</definedName>
    <definedName name="VII_L2">#REF!</definedName>
    <definedName name="VII_L3" localSheetId="9">#REF!</definedName>
    <definedName name="VII_L3" localSheetId="12">#REF!</definedName>
    <definedName name="VII_L3" localSheetId="13">#REF!</definedName>
    <definedName name="VII_L3">#REF!</definedName>
    <definedName name="VII_LATAP" localSheetId="9">#REF!</definedName>
    <definedName name="VII_LATAP" localSheetId="12">#REF!</definedName>
    <definedName name="VII_LATAP" localSheetId="13">#REF!</definedName>
    <definedName name="VII_LATAP">#REF!</definedName>
    <definedName name="VII_LD" localSheetId="9">#REF!</definedName>
    <definedName name="VII_LD" localSheetId="12">#REF!</definedName>
    <definedName name="VII_LD" localSheetId="13">#REF!</definedName>
    <definedName name="VII_LD">#REF!</definedName>
    <definedName name="viii">#REF!</definedName>
    <definedName name="vinylacrylic" localSheetId="9">#REF!</definedName>
    <definedName name="vinylacrylic" localSheetId="12">#REF!</definedName>
    <definedName name="vinylacrylic" localSheetId="13">#REF!</definedName>
    <definedName name="vinylacrylic">#REF!</definedName>
    <definedName name="VIRGO">#REF!</definedName>
    <definedName name="vl" localSheetId="9">#REF!</definedName>
    <definedName name="vl" localSheetId="12">#REF!</definedName>
    <definedName name="vl" localSheetId="13">#REF!</definedName>
    <definedName name="vl">#REF!</definedName>
    <definedName name="vl1p" localSheetId="9">#REF!</definedName>
    <definedName name="vl1p" localSheetId="12">#REF!</definedName>
    <definedName name="vl1p" localSheetId="13">#REF!</definedName>
    <definedName name="vl1p">#REF!</definedName>
    <definedName name="vl3p" localSheetId="9">#REF!</definedName>
    <definedName name="vl3p" localSheetId="12">#REF!</definedName>
    <definedName name="vl3p" localSheetId="13">#REF!</definedName>
    <definedName name="vl3p">#REF!</definedName>
    <definedName name="vlam">#REF!</definedName>
    <definedName name="vldd">#REF!</definedName>
    <definedName name="vldn400" localSheetId="9">#REF!</definedName>
    <definedName name="vldn400" localSheetId="12">#REF!</definedName>
    <definedName name="vldn400" localSheetId="13">#REF!</definedName>
    <definedName name="vldn400">#REF!</definedName>
    <definedName name="vldn600" localSheetId="9">#REF!</definedName>
    <definedName name="vldn600" localSheetId="12">#REF!</definedName>
    <definedName name="vldn600" localSheetId="13">#REF!</definedName>
    <definedName name="vldn600">#REF!</definedName>
    <definedName name="VLHC">#REF!</definedName>
    <definedName name="vltr">#REF!</definedName>
    <definedName name="vltram" localSheetId="9">#REF!</definedName>
    <definedName name="vltram" localSheetId="12">#REF!</definedName>
    <definedName name="vltram" localSheetId="13">#REF!</definedName>
    <definedName name="vltram">#REF!</definedName>
    <definedName name="VLV" localSheetId="9">#REF!</definedName>
    <definedName name="VLV" localSheetId="12">#REF!</definedName>
    <definedName name="VLV" localSheetId="13">#REF!</definedName>
    <definedName name="VLV">#REF!</definedName>
    <definedName name="VMeter" localSheetId="9">#REF!</definedName>
    <definedName name="VMeter" localSheetId="12">#REF!</definedName>
    <definedName name="VMeter" localSheetId="13">#REF!</definedName>
    <definedName name="VMeter">#REF!</definedName>
    <definedName name="vntf100" localSheetId="9">#REF!</definedName>
    <definedName name="vntf100" localSheetId="12">#REF!</definedName>
    <definedName name="vntf100" localSheetId="14">#REF!</definedName>
    <definedName name="vntf100" localSheetId="11">#REF!</definedName>
    <definedName name="vntf100" localSheetId="10">#REF!</definedName>
    <definedName name="vntf100" localSheetId="7">#REF!</definedName>
    <definedName name="vntf100" localSheetId="8">#REF!</definedName>
    <definedName name="vntf100" localSheetId="13">#REF!</definedName>
    <definedName name="vntf100">#REF!</definedName>
    <definedName name="vntf80" localSheetId="9">#REF!</definedName>
    <definedName name="vntf80" localSheetId="12">#REF!</definedName>
    <definedName name="vntf80" localSheetId="14">#REF!</definedName>
    <definedName name="vntf80" localSheetId="11">#REF!</definedName>
    <definedName name="vntf80" localSheetId="10">#REF!</definedName>
    <definedName name="vntf80" localSheetId="7">#REF!</definedName>
    <definedName name="vntf80" localSheetId="8">#REF!</definedName>
    <definedName name="vntf80" localSheetId="13">#REF!</definedName>
    <definedName name="vntf80">#REF!</definedName>
    <definedName name="VO" localSheetId="9">#REF!</definedName>
    <definedName name="VO" localSheetId="12">#REF!</definedName>
    <definedName name="VO" localSheetId="13">#REF!</definedName>
    <definedName name="VO">#REF!</definedName>
    <definedName name="VOL" localSheetId="9">#REF!</definedName>
    <definedName name="VOL" localSheetId="12">#REF!</definedName>
    <definedName name="VOL" localSheetId="14">#REF!</definedName>
    <definedName name="VOL" localSheetId="11">#REF!</definedName>
    <definedName name="VOL" localSheetId="10">#REF!</definedName>
    <definedName name="VOL" localSheetId="7">#REF!</definedName>
    <definedName name="VOL" localSheetId="8">#REF!</definedName>
    <definedName name="VOL" localSheetId="13">#REF!</definedName>
    <definedName name="vol">#REF!</definedName>
    <definedName name="vol_rab">#REF!</definedName>
    <definedName name="volbhn">#REF!</definedName>
    <definedName name="volbhnid">#REF!</definedName>
    <definedName name="VolExt" localSheetId="9">#REF!</definedName>
    <definedName name="VolExt" localSheetId="12">#REF!</definedName>
    <definedName name="VolExt" localSheetId="13">#REF!</definedName>
    <definedName name="VolExt">#REF!</definedName>
    <definedName name="VOLUME">#REF!</definedName>
    <definedName name="VPGPG" localSheetId="9">#REF!</definedName>
    <definedName name="VPGPG" localSheetId="12">#REF!</definedName>
    <definedName name="VPGPG" localSheetId="13">#REF!</definedName>
    <definedName name="VPGPG">#REF!</definedName>
    <definedName name="vpvc150x1125" localSheetId="9">#REF!</definedName>
    <definedName name="vpvc150x1125" localSheetId="12">#REF!</definedName>
    <definedName name="vpvc150x1125" localSheetId="13">#REF!</definedName>
    <definedName name="vpvc150x1125">#REF!</definedName>
    <definedName name="vr3p" localSheetId="9">#REF!</definedName>
    <definedName name="vr3p" localSheetId="12">#REF!</definedName>
    <definedName name="vr3p" localSheetId="13">#REF!</definedName>
    <definedName name="vr3p">#REF!</definedName>
    <definedName name="VROLLER" localSheetId="9">#REF!</definedName>
    <definedName name="VROLLER" localSheetId="12">#REF!</definedName>
    <definedName name="VROLLER" localSheetId="13">#REF!</definedName>
    <definedName name="VROLLER">#REF!</definedName>
    <definedName name="Vshape136">#REF!</definedName>
    <definedName name="Vshape136c_wbatt">#REF!</definedName>
    <definedName name="VSV">#N/A</definedName>
    <definedName name="vt1pbs">#REF!</definedName>
    <definedName name="vtbs">#REF!</definedName>
    <definedName name="VUP" localSheetId="9">#REF!</definedName>
    <definedName name="VUP" localSheetId="12">#REF!</definedName>
    <definedName name="VUP" localSheetId="13">#REF!</definedName>
    <definedName name="VUP">#REF!</definedName>
    <definedName name="vvvv" localSheetId="9">#REF!</definedName>
    <definedName name="vvvv" localSheetId="12">#REF!</definedName>
    <definedName name="vvvv" localSheetId="13">#REF!</definedName>
    <definedName name="vvvv">#REF!</definedName>
    <definedName name="VVVVC" localSheetId="9">#REF!</definedName>
    <definedName name="VVVVC" localSheetId="12">#REF!</definedName>
    <definedName name="VVVVC" localSheetId="13">#REF!</definedName>
    <definedName name="VVVVC">#REF!</definedName>
    <definedName name="VVVVV" localSheetId="9">#REF!</definedName>
    <definedName name="VVVVV" localSheetId="12">#REF!</definedName>
    <definedName name="VVVVV" localSheetId="13">#REF!</definedName>
    <definedName name="VVVVV">#REF!</definedName>
    <definedName name="VVVVVV" localSheetId="9">#REF!</definedName>
    <definedName name="VVVVVV" localSheetId="12">#REF!</definedName>
    <definedName name="VVVVVV" localSheetId="13">#REF!</definedName>
    <definedName name="VVVVVV">#REF!</definedName>
    <definedName name="VVVVVVV" localSheetId="9">#REF!</definedName>
    <definedName name="VVVVVVV" localSheetId="12">#REF!</definedName>
    <definedName name="VVVVVVV" localSheetId="13">#REF!</definedName>
    <definedName name="VVVVVVV">#REF!</definedName>
    <definedName name="vvvvvvvvv" localSheetId="9">#REF!</definedName>
    <definedName name="vvvvvvvvv" localSheetId="12">#REF!</definedName>
    <definedName name="vvvvvvvvv" localSheetId="13">#REF!</definedName>
    <definedName name="vvvvvvvvv">#REF!</definedName>
    <definedName name="VVVVVVVVVVVVVVVVVVVVVVVVVVVVVVVV" localSheetId="9">#REF!</definedName>
    <definedName name="VVVVVVVVVVVVVVVVVVVVVVVVVVVVVVVV" localSheetId="12">#REF!</definedName>
    <definedName name="VVVVVVVVVVVVVVVVVVVVVVVVVVVVVVVV" localSheetId="13">#REF!</definedName>
    <definedName name="VVVVVVVVVVVVVVVVVVVVVVVVVVVVVVVV">#REF!</definedName>
    <definedName name="VXVXXV" localSheetId="9">#REF!</definedName>
    <definedName name="VXVXXV" localSheetId="12">#REF!</definedName>
    <definedName name="VXVXXV" localSheetId="13">#REF!</definedName>
    <definedName name="VXVXXV">#REF!</definedName>
    <definedName name="W" localSheetId="9">#REF!</definedName>
    <definedName name="W" localSheetId="12">#REF!</definedName>
    <definedName name="W" localSheetId="14">#REF!</definedName>
    <definedName name="W" localSheetId="11">#REF!</definedName>
    <definedName name="W" localSheetId="10">#REF!</definedName>
    <definedName name="W" localSheetId="7">#REF!</definedName>
    <definedName name="W" localSheetId="8">#REF!</definedName>
    <definedName name="W" localSheetId="13">#REF!</definedName>
    <definedName name="w">#REF!</definedName>
    <definedName name="w.m" localSheetId="9">#REF!</definedName>
    <definedName name="w.m" localSheetId="12">#REF!</definedName>
    <definedName name="w.m" localSheetId="13">#REF!</definedName>
    <definedName name="w.m">#REF!</definedName>
    <definedName name="w.stain" localSheetId="9">#REF!</definedName>
    <definedName name="w.stain" localSheetId="12">#REF!</definedName>
    <definedName name="w.stain" localSheetId="13">#REF!</definedName>
    <definedName name="w.stain">#REF!</definedName>
    <definedName name="w_l529">#REF!</definedName>
    <definedName name="w_l529_6">#REF!</definedName>
    <definedName name="WA">#REF!</definedName>
    <definedName name="WA_6" localSheetId="9">#REF!</definedName>
    <definedName name="WA_6" localSheetId="12">#REF!</definedName>
    <definedName name="WA_6" localSheetId="13">#REF!</definedName>
    <definedName name="WA_6">#REF!</definedName>
    <definedName name="WAERA">#REF!</definedName>
    <definedName name="wafel2020" localSheetId="9">#REF!</definedName>
    <definedName name="wafel2020" localSheetId="12">#REF!</definedName>
    <definedName name="wafel2020" localSheetId="13">#REF!</definedName>
    <definedName name="wafel2020">#REF!</definedName>
    <definedName name="WAFER20K100" localSheetId="9">#REF!</definedName>
    <definedName name="WAFER20K100" localSheetId="12">#REF!</definedName>
    <definedName name="WAFER20K100" localSheetId="13">#REF!</definedName>
    <definedName name="WAFER20K100">#REF!</definedName>
    <definedName name="WAFER20K125" localSheetId="9">#REF!</definedName>
    <definedName name="WAFER20K125" localSheetId="12">#REF!</definedName>
    <definedName name="WAFER20K125" localSheetId="13">#REF!</definedName>
    <definedName name="WAFER20K125">#REF!</definedName>
    <definedName name="WAFER20K150" localSheetId="9">#REF!</definedName>
    <definedName name="WAFER20K150" localSheetId="12">#REF!</definedName>
    <definedName name="WAFER20K150" localSheetId="13">#REF!</definedName>
    <definedName name="WAFER20K150">#REF!</definedName>
    <definedName name="WAFER20K200" localSheetId="9">#REF!</definedName>
    <definedName name="WAFER20K200" localSheetId="12">#REF!</definedName>
    <definedName name="WAFER20K200" localSheetId="13">#REF!</definedName>
    <definedName name="WAFER20K200">#REF!</definedName>
    <definedName name="WAFER20K250" localSheetId="9">#REF!</definedName>
    <definedName name="WAFER20K250" localSheetId="12">#REF!</definedName>
    <definedName name="WAFER20K250" localSheetId="13">#REF!</definedName>
    <definedName name="WAFER20K250">#REF!</definedName>
    <definedName name="WAFER20K300" localSheetId="9">#REF!</definedName>
    <definedName name="WAFER20K300" localSheetId="12">#REF!</definedName>
    <definedName name="WAFER20K300" localSheetId="13">#REF!</definedName>
    <definedName name="WAFER20K300">#REF!</definedName>
    <definedName name="WAFER20K50" localSheetId="9">#REF!</definedName>
    <definedName name="WAFER20K50" localSheetId="12">#REF!</definedName>
    <definedName name="WAFER20K50" localSheetId="13">#REF!</definedName>
    <definedName name="WAFER20K50">#REF!</definedName>
    <definedName name="WAFER20K65" localSheetId="9">#REF!</definedName>
    <definedName name="WAFER20K65" localSheetId="12">#REF!</definedName>
    <definedName name="WAFER20K65" localSheetId="13">#REF!</definedName>
    <definedName name="WAFER20K65">#REF!</definedName>
    <definedName name="WAFER20K80" localSheetId="9">#REF!</definedName>
    <definedName name="WAFER20K80" localSheetId="12">#REF!</definedName>
    <definedName name="WAFER20K80" localSheetId="13">#REF!</definedName>
    <definedName name="WAFER20K80">#REF!</definedName>
    <definedName name="WAFERC10K100" localSheetId="9">#REF!</definedName>
    <definedName name="WAFERC10K100" localSheetId="12">#REF!</definedName>
    <definedName name="WAFERC10K100" localSheetId="13">#REF!</definedName>
    <definedName name="WAFERC10K100">#REF!</definedName>
    <definedName name="WAFERC10K125" localSheetId="9">#REF!</definedName>
    <definedName name="WAFERC10K125" localSheetId="12">#REF!</definedName>
    <definedName name="WAFERC10K125" localSheetId="13">#REF!</definedName>
    <definedName name="WAFERC10K125">#REF!</definedName>
    <definedName name="WAFERC10K150" localSheetId="9">#REF!</definedName>
    <definedName name="WAFERC10K150" localSheetId="12">#REF!</definedName>
    <definedName name="WAFERC10K150" localSheetId="13">#REF!</definedName>
    <definedName name="WAFERC10K150">#REF!</definedName>
    <definedName name="WAFERC10K200" localSheetId="9">#REF!</definedName>
    <definedName name="WAFERC10K200" localSheetId="12">#REF!</definedName>
    <definedName name="WAFERC10K200" localSheetId="13">#REF!</definedName>
    <definedName name="WAFERC10K200">#REF!</definedName>
    <definedName name="WAFERC10K250" localSheetId="9">#REF!</definedName>
    <definedName name="WAFERC10K250" localSheetId="12">#REF!</definedName>
    <definedName name="WAFERC10K250" localSheetId="13">#REF!</definedName>
    <definedName name="WAFERC10K250">#REF!</definedName>
    <definedName name="WAFERC10K300" localSheetId="9">#REF!</definedName>
    <definedName name="WAFERC10K300" localSheetId="12">#REF!</definedName>
    <definedName name="WAFERC10K300" localSheetId="13">#REF!</definedName>
    <definedName name="WAFERC10K300">#REF!</definedName>
    <definedName name="WAFERC10K50" localSheetId="9">#REF!</definedName>
    <definedName name="WAFERC10K50" localSheetId="12">#REF!</definedName>
    <definedName name="WAFERC10K50" localSheetId="13">#REF!</definedName>
    <definedName name="WAFERC10K50">#REF!</definedName>
    <definedName name="WAFERC10K65" localSheetId="9">#REF!</definedName>
    <definedName name="WAFERC10K65" localSheetId="12">#REF!</definedName>
    <definedName name="WAFERC10K65" localSheetId="13">#REF!</definedName>
    <definedName name="WAFERC10K65">#REF!</definedName>
    <definedName name="WAFERC10K80" localSheetId="9">#REF!</definedName>
    <definedName name="WAFERC10K80" localSheetId="12">#REF!</definedName>
    <definedName name="WAFERC10K80" localSheetId="13">#REF!</definedName>
    <definedName name="WAFERC10K80">#REF!</definedName>
    <definedName name="WAFR">#REF!</definedName>
    <definedName name="waktu">#REF!</definedName>
    <definedName name="waktu_huruf">#REF!</definedName>
    <definedName name="walking">#REF!</definedName>
    <definedName name="WALLPIPE100X40">#REF!</definedName>
    <definedName name="wallpipe100x60sp">#REF!</definedName>
    <definedName name="wallpipe100x70fl">#REF!</definedName>
    <definedName name="wallpipe100x70sp">#REF!</definedName>
    <definedName name="wallpipe20060">#REF!</definedName>
    <definedName name="wallpipe20070">#REF!</definedName>
    <definedName name="wallpipe75x55sp">#REF!</definedName>
    <definedName name="wallpipe75x60sp">#REF!</definedName>
    <definedName name="wallpipe75x6fl">#REF!</definedName>
    <definedName name="wallpipe75x70fl">#REF!</definedName>
    <definedName name="WAS">#REF!</definedName>
    <definedName name="was.1">#REF!</definedName>
    <definedName name="was.2">#REF!</definedName>
    <definedName name="was.3">#REF!</definedName>
    <definedName name="Was_6">#REF!</definedName>
    <definedName name="WASALAM" localSheetId="9">#REF!</definedName>
    <definedName name="WASALAM" localSheetId="12">#REF!</definedName>
    <definedName name="WASALAM" localSheetId="13">#REF!</definedName>
    <definedName name="WASALAM">#REF!</definedName>
    <definedName name="washtafel" localSheetId="9">#REF!</definedName>
    <definedName name="washtafel" localSheetId="12">#REF!</definedName>
    <definedName name="washtafel" localSheetId="13">#REF!</definedName>
    <definedName name="washtafel">#REF!</definedName>
    <definedName name="wastafel">#REF!</definedName>
    <definedName name="wastafel_1">#REF!</definedName>
    <definedName name="wastafel_pop">#REF!</definedName>
    <definedName name="wastafeltoto">#REF!</definedName>
    <definedName name="WATE">#REF!</definedName>
    <definedName name="water" localSheetId="9">#REF!</definedName>
    <definedName name="water" localSheetId="12">#REF!</definedName>
    <definedName name="water" localSheetId="13">#REF!</definedName>
    <definedName name="water">#REF!</definedName>
    <definedName name="water.prof" localSheetId="9">#REF!</definedName>
    <definedName name="water.prof" localSheetId="12">#REF!</definedName>
    <definedName name="water.prof" localSheetId="13">#REF!</definedName>
    <definedName name="water.prof">#REF!</definedName>
    <definedName name="Water.Pump" localSheetId="9">#REF!</definedName>
    <definedName name="Water.Pump" localSheetId="12">#REF!</definedName>
    <definedName name="Water.Pump" localSheetId="13">#REF!</definedName>
    <definedName name="Water.Pump">#REF!</definedName>
    <definedName name="Water.Tanker" localSheetId="9">#REF!</definedName>
    <definedName name="Water.Tanker" localSheetId="12">#REF!</definedName>
    <definedName name="Water.Tanker" localSheetId="13">#REF!</definedName>
    <definedName name="Water.Tanker">#REF!</definedName>
    <definedName name="water_moor_0.5in">#REF!</definedName>
    <definedName name="water_moor_1.5in">#REF!</definedName>
    <definedName name="water_moor_1in">#REF!</definedName>
    <definedName name="water_moor_2in">#REF!</definedName>
    <definedName name="water_moor_3in">#REF!</definedName>
    <definedName name="water_pump" localSheetId="9">#REF!</definedName>
    <definedName name="water_pump" localSheetId="12">#REF!</definedName>
    <definedName name="water_pump" localSheetId="14">#REF!</definedName>
    <definedName name="water_pump" localSheetId="11">#REF!</definedName>
    <definedName name="water_pump" localSheetId="10">#REF!</definedName>
    <definedName name="water_pump" localSheetId="7">#REF!</definedName>
    <definedName name="water_pump" localSheetId="8">#REF!</definedName>
    <definedName name="water_pump" localSheetId="13">#REF!</definedName>
    <definedName name="Water_Pump">#REF!</definedName>
    <definedName name="water_tank" localSheetId="9">#REF!</definedName>
    <definedName name="water_tank" localSheetId="12">#REF!</definedName>
    <definedName name="water_tank" localSheetId="13">#REF!</definedName>
    <definedName name="water_tank">#REF!</definedName>
    <definedName name="Water_Tank_Truck">#REF!</definedName>
    <definedName name="watermeter100">#REF!</definedName>
    <definedName name="watermeter150">#REF!</definedName>
    <definedName name="watermeter200" localSheetId="9">#REF!</definedName>
    <definedName name="watermeter200" localSheetId="12">#REF!</definedName>
    <definedName name="watermeter200" localSheetId="13">#REF!</definedName>
    <definedName name="watermeter200">#REF!</definedName>
    <definedName name="watermeter300">#REF!</definedName>
    <definedName name="watermur">#REF!</definedName>
    <definedName name="watermur_1">#REF!</definedName>
    <definedName name="Waterpas.Level" localSheetId="9">#REF!</definedName>
    <definedName name="Waterpas.Level" localSheetId="12">#REF!</definedName>
    <definedName name="Waterpas.Level" localSheetId="13">#REF!</definedName>
    <definedName name="Waterpas.Level">#REF!</definedName>
    <definedName name="waterpass" localSheetId="9">#REF!</definedName>
    <definedName name="waterpass" localSheetId="12">#REF!</definedName>
    <definedName name="waterpass" localSheetId="13">#REF!</definedName>
    <definedName name="waterpass">#REF!</definedName>
    <definedName name="waterprof">#REF!</definedName>
    <definedName name="WATERPROFING" localSheetId="9">#REF!</definedName>
    <definedName name="WATERPROFING" localSheetId="12">#REF!</definedName>
    <definedName name="WATERPROFING" localSheetId="13">#REF!</definedName>
    <definedName name="WATERPROFING">#REF!</definedName>
    <definedName name="waterproof" localSheetId="9">#REF!</definedName>
    <definedName name="waterproof" localSheetId="12">#REF!</definedName>
    <definedName name="waterproof" localSheetId="13">#REF!</definedName>
    <definedName name="waterproof">#REF!</definedName>
    <definedName name="waterproofing">#REF!</definedName>
    <definedName name="waterproofing_1">#REF!</definedName>
    <definedName name="waterproofingnituthene">#REF!</definedName>
    <definedName name="WATERPUMP" localSheetId="9">#REF!</definedName>
    <definedName name="WATERPUMP" localSheetId="12">#REF!</definedName>
    <definedName name="WATERPUMP" localSheetId="14">#REF!</definedName>
    <definedName name="WATERPUMP" localSheetId="11">#REF!</definedName>
    <definedName name="WATERPUMP" localSheetId="10">#REF!</definedName>
    <definedName name="WATERPUMP" localSheetId="7">#REF!</definedName>
    <definedName name="WATERPUMP" localSheetId="8">#REF!</definedName>
    <definedName name="WATERPUMP" localSheetId="13">#REF!</definedName>
    <definedName name="WATERPUMP">#REF!</definedName>
    <definedName name="waterstop">#REF!</definedName>
    <definedName name="waterstop_1">#REF!</definedName>
    <definedName name="Watertank" localSheetId="9">#REF!</definedName>
    <definedName name="Watertank" localSheetId="12">#REF!</definedName>
    <definedName name="Watertank" localSheetId="14">#REF!</definedName>
    <definedName name="Watertank" localSheetId="11">#REF!</definedName>
    <definedName name="Watertank" localSheetId="10">#REF!</definedName>
    <definedName name="Watertank" localSheetId="7">#REF!</definedName>
    <definedName name="Watertank" localSheetId="8">#REF!</definedName>
    <definedName name="Watertank" localSheetId="13">#REF!</definedName>
    <definedName name="Watertank">#REF!</definedName>
    <definedName name="WATERTANK33" localSheetId="9">#REF!</definedName>
    <definedName name="WATERTANK33" localSheetId="12">#REF!</definedName>
    <definedName name="WATERTANK33" localSheetId="13">#REF!</definedName>
    <definedName name="WATERTANK33">#REF!</definedName>
    <definedName name="WATERTANK511" localSheetId="9">#REF!</definedName>
    <definedName name="WATERTANK511" localSheetId="12">#REF!</definedName>
    <definedName name="WATERTANK511" localSheetId="13">#REF!</definedName>
    <definedName name="WATERTANK511">#REF!</definedName>
    <definedName name="WATERTANK512" localSheetId="9">#REF!</definedName>
    <definedName name="WATERTANK512" localSheetId="12">#REF!</definedName>
    <definedName name="WATERTANK512" localSheetId="13">#REF!</definedName>
    <definedName name="WATERTANK512">#REF!</definedName>
    <definedName name="WATERTANK521" localSheetId="9">#REF!</definedName>
    <definedName name="WATERTANK521" localSheetId="12">#REF!</definedName>
    <definedName name="WATERTANK521" localSheetId="13">#REF!</definedName>
    <definedName name="WATERTANK521">#REF!</definedName>
    <definedName name="WATERTANKER" localSheetId="9">#REF!</definedName>
    <definedName name="WATERTANKER" localSheetId="12">#REF!</definedName>
    <definedName name="WATERTANKER" localSheetId="14">#REF!</definedName>
    <definedName name="WATERTANKER" localSheetId="11">#REF!</definedName>
    <definedName name="WATERTANKER" localSheetId="10">#REF!</definedName>
    <definedName name="WATERTANKER" localSheetId="7">#REF!</definedName>
    <definedName name="WATERTANKER" localSheetId="8">#REF!</definedName>
    <definedName name="WATERTANKER" localSheetId="13">#REF!</definedName>
    <definedName name="WATERTANKER">#REF!</definedName>
    <definedName name="Wavin" localSheetId="9">#REF!</definedName>
    <definedName name="Wavin" localSheetId="12">#REF!</definedName>
    <definedName name="Wavin" localSheetId="13">#REF!</definedName>
    <definedName name="Wavin">#REF!</definedName>
    <definedName name="WB" localSheetId="9">#REF!</definedName>
    <definedName name="WB" localSheetId="12">#REF!</definedName>
    <definedName name="WB" localSheetId="13">#REF!</definedName>
    <definedName name="WB">#REF!</definedName>
    <definedName name="WBA">#REF!</definedName>
    <definedName name="WBC" localSheetId="9">#REF!</definedName>
    <definedName name="WBC" localSheetId="12">#REF!</definedName>
    <definedName name="WBC" localSheetId="13">#REF!</definedName>
    <definedName name="WBC">#REF!</definedName>
    <definedName name="Wc" localSheetId="9">#REF!</definedName>
    <definedName name="Wc" localSheetId="12">#REF!</definedName>
    <definedName name="Wc" localSheetId="13">#REF!</definedName>
    <definedName name="Wc">#REF!</definedName>
    <definedName name="wc_2000">#REF!</definedName>
    <definedName name="wd.k" localSheetId="9">#REF!</definedName>
    <definedName name="wd.k" localSheetId="12">#REF!</definedName>
    <definedName name="wd.k" localSheetId="13">#REF!</definedName>
    <definedName name="wd.k">#REF!</definedName>
    <definedName name="wde">#REF!</definedName>
    <definedName name="wds" localSheetId="9">#REF!</definedName>
    <definedName name="wds" localSheetId="12">#REF!</definedName>
    <definedName name="wds" localSheetId="13">#REF!</definedName>
    <definedName name="wds">#REF!</definedName>
    <definedName name="we" localSheetId="9">#REF!</definedName>
    <definedName name="we" localSheetId="12">#REF!</definedName>
    <definedName name="we" localSheetId="13">#REF!</definedName>
    <definedName name="we" localSheetId="15" hidden="1">{#N/A,#N/A,FALSE,"REK";#N/A,#N/A,FALSE,"rab"}</definedName>
    <definedName name="we">#REF!</definedName>
    <definedName name="WEA">#REF!</definedName>
    <definedName name="WEAR" localSheetId="9">#REF!</definedName>
    <definedName name="WEAR" localSheetId="12">#REF!</definedName>
    <definedName name="WEAR" localSheetId="14">#REF!</definedName>
    <definedName name="WEAR" localSheetId="11">#REF!</definedName>
    <definedName name="WEAR" localSheetId="10">#REF!</definedName>
    <definedName name="WEAR" localSheetId="7">#REF!</definedName>
    <definedName name="WEAR" localSheetId="8">#REF!</definedName>
    <definedName name="WEAR" localSheetId="13">#REF!</definedName>
    <definedName name="WEAR">#REF!</definedName>
    <definedName name="weath">#REF!</definedName>
    <definedName name="weath_6">#REF!</definedName>
    <definedName name="weathershield" localSheetId="9">#REF!</definedName>
    <definedName name="weathershield" localSheetId="12">#REF!</definedName>
    <definedName name="weathershield" localSheetId="13">#REF!</definedName>
    <definedName name="weathershield">#REF!</definedName>
    <definedName name="wedus" localSheetId="9" hidden="1">#REF!</definedName>
    <definedName name="wedus" localSheetId="12" hidden="1">#REF!</definedName>
    <definedName name="wedus" localSheetId="13" hidden="1">#REF!</definedName>
    <definedName name="wedus" localSheetId="15" hidden="1">#REF!</definedName>
    <definedName name="wedus" hidden="1">#REF!</definedName>
    <definedName name="week">#REF!</definedName>
    <definedName name="week2" localSheetId="9">#REF!</definedName>
    <definedName name="week2" localSheetId="12">#REF!</definedName>
    <definedName name="week2" localSheetId="13">#REF!</definedName>
    <definedName name="week2">#REF!</definedName>
    <definedName name="weep">#REF!</definedName>
    <definedName name="wegtgty" localSheetId="12" hidden="1">{#N/A,#N/A,FALSE,"REK";#N/A,#N/A,FALSE,"rab"}</definedName>
    <definedName name="wegtgty" localSheetId="15" hidden="1">{#N/A,#N/A,FALSE,"REK";#N/A,#N/A,FALSE,"rab"}</definedName>
    <definedName name="wegtgty" hidden="1">{#N/A,#N/A,FALSE,"REK";#N/A,#N/A,FALSE,"rab"}</definedName>
    <definedName name="weldingset" localSheetId="9">#REF!</definedName>
    <definedName name="weldingset" localSheetId="12">#REF!</definedName>
    <definedName name="weldingset" localSheetId="13">#REF!</definedName>
    <definedName name="weldingset">#REF!</definedName>
    <definedName name="wera">#REF!</definedName>
    <definedName name="werg" localSheetId="12" hidden="1">{#N/A,#N/A,FALSE,"REK";#N/A,#N/A,FALSE,"rab"}</definedName>
    <definedName name="werg" localSheetId="15" hidden="1">{#N/A,#N/A,FALSE,"REK";#N/A,#N/A,FALSE,"rab"}</definedName>
    <definedName name="werg" hidden="1">{#N/A,#N/A,FALSE,"REK";#N/A,#N/A,FALSE,"rab"}</definedName>
    <definedName name="WERQWREQW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stafell548">#REF!</definedName>
    <definedName name="wet" localSheetId="12" hidden="1">{#N/A,#N/A,FALSE,"REK";#N/A,#N/A,FALSE,"Bq-ARS"}</definedName>
    <definedName name="wet" localSheetId="15" hidden="1">{#N/A,#N/A,FALSE,"REK";#N/A,#N/A,FALSE,"Bq-ARS"}</definedName>
    <definedName name="wet" hidden="1">{#N/A,#N/A,FALSE,"REK";#N/A,#N/A,FALSE,"Bq-ARS"}</definedName>
    <definedName name="wetwerg" localSheetId="12" hidden="1">{#N/A,#N/A,FALSE,"REK";#N/A,#N/A,FALSE,"rab"}</definedName>
    <definedName name="wetwerg" localSheetId="15" hidden="1">{#N/A,#N/A,FALSE,"REK";#N/A,#N/A,FALSE,"rab"}</definedName>
    <definedName name="wetwerg" hidden="1">{#N/A,#N/A,FALSE,"REK";#N/A,#N/A,FALSE,"rab"}</definedName>
    <definedName name="WEWEWE" localSheetId="9">#REF!</definedName>
    <definedName name="WEWEWE" localSheetId="12">#REF!</definedName>
    <definedName name="WEWEWE" localSheetId="13">#REF!</definedName>
    <definedName name="WEWEWE">#REF!</definedName>
    <definedName name="weygt" localSheetId="12" hidden="1">{#N/A,#N/A,FALSE,"REK";#N/A,#N/A,FALSE,"Bq-ARS"}</definedName>
    <definedName name="weygt" localSheetId="15" hidden="1">{#N/A,#N/A,FALSE,"REK";#N/A,#N/A,FALSE,"Bq-ARS"}</definedName>
    <definedName name="weygt" hidden="1">{#N/A,#N/A,FALSE,"REK";#N/A,#N/A,FALSE,"Bq-ARS"}</definedName>
    <definedName name="wf">#REF!</definedName>
    <definedName name="wf_1">#REF!</definedName>
    <definedName name="Wf_Dn">#REF!</definedName>
    <definedName name="Wf_Jp">#REF!</definedName>
    <definedName name="wfdtfab" localSheetId="9">#REF!</definedName>
    <definedName name="wfdtfab" localSheetId="12">#REF!</definedName>
    <definedName name="wfdtfab" localSheetId="13">#REF!</definedName>
    <definedName name="wfdtfab">#REF!</definedName>
    <definedName name="wfmcob" localSheetId="9">#REF!</definedName>
    <definedName name="wfmcob" localSheetId="12">#REF!</definedName>
    <definedName name="wfmcob" localSheetId="13">#REF!</definedName>
    <definedName name="wfmcob">#REF!</definedName>
    <definedName name="WFPN10100" localSheetId="9">#REF!</definedName>
    <definedName name="WFPN10100" localSheetId="12">#REF!</definedName>
    <definedName name="WFPN10100" localSheetId="13">#REF!</definedName>
    <definedName name="WFPN10100">#REF!</definedName>
    <definedName name="WFPN10125" localSheetId="9">#REF!</definedName>
    <definedName name="WFPN10125" localSheetId="12">#REF!</definedName>
    <definedName name="WFPN10125" localSheetId="13">#REF!</definedName>
    <definedName name="WFPN10125">#REF!</definedName>
    <definedName name="WFPN1015" localSheetId="9">#REF!</definedName>
    <definedName name="WFPN1015" localSheetId="12">#REF!</definedName>
    <definedName name="WFPN1015" localSheetId="13">#REF!</definedName>
    <definedName name="WFPN1015">#REF!</definedName>
    <definedName name="WFPN1020" localSheetId="9">#REF!</definedName>
    <definedName name="WFPN1020" localSheetId="12">#REF!</definedName>
    <definedName name="WFPN1020" localSheetId="13">#REF!</definedName>
    <definedName name="WFPN1020">#REF!</definedName>
    <definedName name="WFPN1025" localSheetId="9">#REF!</definedName>
    <definedName name="WFPN1025" localSheetId="12">#REF!</definedName>
    <definedName name="WFPN1025" localSheetId="13">#REF!</definedName>
    <definedName name="WFPN1025">#REF!</definedName>
    <definedName name="WFPN1032" localSheetId="9">#REF!</definedName>
    <definedName name="WFPN1032" localSheetId="12">#REF!</definedName>
    <definedName name="WFPN1032" localSheetId="13">#REF!</definedName>
    <definedName name="WFPN1032">#REF!</definedName>
    <definedName name="WFPN1040" localSheetId="9">#REF!</definedName>
    <definedName name="WFPN1040" localSheetId="12">#REF!</definedName>
    <definedName name="WFPN1040" localSheetId="13">#REF!</definedName>
    <definedName name="WFPN1040">#REF!</definedName>
    <definedName name="WFPN1050" localSheetId="9">#REF!</definedName>
    <definedName name="WFPN1050" localSheetId="12">#REF!</definedName>
    <definedName name="WFPN1050" localSheetId="13">#REF!</definedName>
    <definedName name="WFPN1050">#REF!</definedName>
    <definedName name="WFPN1065" localSheetId="9">#REF!</definedName>
    <definedName name="WFPN1065" localSheetId="12">#REF!</definedName>
    <definedName name="WFPN1065" localSheetId="13">#REF!</definedName>
    <definedName name="WFPN1065">#REF!</definedName>
    <definedName name="WFPN1080" localSheetId="9">#REF!</definedName>
    <definedName name="WFPN1080" localSheetId="12">#REF!</definedName>
    <definedName name="WFPN1080" localSheetId="13">#REF!</definedName>
    <definedName name="WFPN1080">#REF!</definedName>
    <definedName name="WFPN20100" localSheetId="9">#REF!</definedName>
    <definedName name="WFPN20100" localSheetId="12">#REF!</definedName>
    <definedName name="WFPN20100" localSheetId="13">#REF!</definedName>
    <definedName name="WFPN20100">#REF!</definedName>
    <definedName name="WFPN20125" localSheetId="9">#REF!</definedName>
    <definedName name="WFPN20125" localSheetId="12">#REF!</definedName>
    <definedName name="WFPN20125" localSheetId="13">#REF!</definedName>
    <definedName name="WFPN20125">#REF!</definedName>
    <definedName name="WFPN2015" localSheetId="9">#REF!</definedName>
    <definedName name="WFPN2015" localSheetId="12">#REF!</definedName>
    <definedName name="WFPN2015" localSheetId="13">#REF!</definedName>
    <definedName name="WFPN2015">#REF!</definedName>
    <definedName name="WFPN2020" localSheetId="9">#REF!</definedName>
    <definedName name="WFPN2020" localSheetId="12">#REF!</definedName>
    <definedName name="WFPN2020" localSheetId="13">#REF!</definedName>
    <definedName name="WFPN2020">#REF!</definedName>
    <definedName name="WFPN2025" localSheetId="9">#REF!</definedName>
    <definedName name="WFPN2025" localSheetId="12">#REF!</definedName>
    <definedName name="WFPN2025" localSheetId="13">#REF!</definedName>
    <definedName name="WFPN2025">#REF!</definedName>
    <definedName name="WFPN2032" localSheetId="9">#REF!</definedName>
    <definedName name="WFPN2032" localSheetId="12">#REF!</definedName>
    <definedName name="WFPN2032" localSheetId="13">#REF!</definedName>
    <definedName name="WFPN2032">#REF!</definedName>
    <definedName name="WFPN2040" localSheetId="9">#REF!</definedName>
    <definedName name="WFPN2040" localSheetId="12">#REF!</definedName>
    <definedName name="WFPN2040" localSheetId="13">#REF!</definedName>
    <definedName name="WFPN2040">#REF!</definedName>
    <definedName name="WFPN2050" localSheetId="9">#REF!</definedName>
    <definedName name="WFPN2050" localSheetId="12">#REF!</definedName>
    <definedName name="WFPN2050" localSheetId="13">#REF!</definedName>
    <definedName name="WFPN2050">#REF!</definedName>
    <definedName name="WFPN2065" localSheetId="9">#REF!</definedName>
    <definedName name="WFPN2065" localSheetId="12">#REF!</definedName>
    <definedName name="WFPN2065" localSheetId="13">#REF!</definedName>
    <definedName name="WFPN2065">#REF!</definedName>
    <definedName name="WFPN208" localSheetId="9">#REF!</definedName>
    <definedName name="WFPN208" localSheetId="12">#REF!</definedName>
    <definedName name="WFPN208" localSheetId="13">#REF!</definedName>
    <definedName name="WFPN208">#REF!</definedName>
    <definedName name="WFPN2080" localSheetId="9">#REF!</definedName>
    <definedName name="WFPN2080" localSheetId="12">#REF!</definedName>
    <definedName name="WFPN2080" localSheetId="13">#REF!</definedName>
    <definedName name="WFPN2080">#REF!</definedName>
    <definedName name="Wheel.Loader" localSheetId="9">#REF!</definedName>
    <definedName name="Wheel.Loader" localSheetId="12">#REF!</definedName>
    <definedName name="Wheel.Loader" localSheetId="13">#REF!</definedName>
    <definedName name="Wheel.Loader">#REF!</definedName>
    <definedName name="Wheel_Loader">#REF!</definedName>
    <definedName name="WHEELLOADER" localSheetId="9">#REF!</definedName>
    <definedName name="WHEELLOADER" localSheetId="12">#REF!</definedName>
    <definedName name="WHEELLOADER" localSheetId="14">#REF!</definedName>
    <definedName name="WHEELLOADER" localSheetId="11">#REF!</definedName>
    <definedName name="WHEELLOADER" localSheetId="10">#REF!</definedName>
    <definedName name="WHEELLOADER" localSheetId="7">#REF!</definedName>
    <definedName name="WHEELLOADER" localSheetId="8">#REF!</definedName>
    <definedName name="WHEELLOADER" localSheetId="13">#REF!</definedName>
    <definedName name="WHEELLOADER">#REF!</definedName>
    <definedName name="wheeloder" localSheetId="9">#REF!</definedName>
    <definedName name="wheeloder" localSheetId="12">#REF!</definedName>
    <definedName name="wheeloder" localSheetId="13">#REF!</definedName>
    <definedName name="wheeloder">#REF!</definedName>
    <definedName name="Whell_Roller" localSheetId="9">#REF!</definedName>
    <definedName name="Whell_Roller" localSheetId="12">#REF!</definedName>
    <definedName name="Whell_Roller" localSheetId="13">#REF!</definedName>
    <definedName name="Whell_Roller">#REF!</definedName>
    <definedName name="whellloader">#REF!</definedName>
    <definedName name="WHELLLOADER511" localSheetId="9">#REF!</definedName>
    <definedName name="WHELLLOADER511" localSheetId="12">#REF!</definedName>
    <definedName name="WHELLLOADER511" localSheetId="13">#REF!</definedName>
    <definedName name="WHELLLOADER511">#REF!</definedName>
    <definedName name="WHELLLOADER512" localSheetId="9">#REF!</definedName>
    <definedName name="WHELLLOADER512" localSheetId="12">#REF!</definedName>
    <definedName name="WHELLLOADER512" localSheetId="13">#REF!</definedName>
    <definedName name="WHELLLOADER512">#REF!</definedName>
    <definedName name="WHELLLOADER521" localSheetId="9">#REF!</definedName>
    <definedName name="WHELLLOADER521" localSheetId="12">#REF!</definedName>
    <definedName name="WHELLLOADER521" localSheetId="13">#REF!</definedName>
    <definedName name="WHELLLOADER521">#REF!</definedName>
    <definedName name="windak" localSheetId="9">#REF!</definedName>
    <definedName name="windak" localSheetId="12">#REF!</definedName>
    <definedName name="windak" localSheetId="13">#REF!</definedName>
    <definedName name="windak">#REF!</definedName>
    <definedName name="WIRE" localSheetId="9">#REF!</definedName>
    <definedName name="WIRE" localSheetId="12">#REF!</definedName>
    <definedName name="WIRE" localSheetId="13">#REF!</definedName>
    <definedName name="WIRE">#REF!</definedName>
    <definedName name="wire_mesh" localSheetId="9">#REF!</definedName>
    <definedName name="wire_mesh" localSheetId="12">#REF!</definedName>
    <definedName name="wire_mesh" localSheetId="13">#REF!</definedName>
    <definedName name="wire_mesh">#REF!</definedName>
    <definedName name="wire8">#REF!</definedName>
    <definedName name="WIREM" localSheetId="9">#REF!</definedName>
    <definedName name="WIREM" localSheetId="12">#REF!</definedName>
    <definedName name="WIREM" localSheetId="13">#REF!</definedName>
    <definedName name="WIREM">#REF!</definedName>
    <definedName name="WIRSBO" localSheetId="9">#REF!</definedName>
    <definedName name="WIRSBO" localSheetId="12">#REF!</definedName>
    <definedName name="WIRSBO" localSheetId="13">#REF!</definedName>
    <definedName name="WIRSBO">#REF!</definedName>
    <definedName name="Wismaatlit" localSheetId="9">#REF!</definedName>
    <definedName name="Wismaatlit" localSheetId="12">#REF!</definedName>
    <definedName name="Wismaatlit" localSheetId="13">#REF!</definedName>
    <definedName name="Wismaatlit">#REF!</definedName>
    <definedName name="WK" localSheetId="9">#REF!</definedName>
    <definedName name="WK" localSheetId="12">#REF!</definedName>
    <definedName name="WK" localSheetId="13">#REF!</definedName>
    <definedName name="WK">#REF!</definedName>
    <definedName name="WL" localSheetId="9">#REF!</definedName>
    <definedName name="WL" localSheetId="12">#REF!</definedName>
    <definedName name="WL" localSheetId="13">#REF!</definedName>
    <definedName name="WL">#REF!</definedName>
    <definedName name="wl.80hp">#REF!</definedName>
    <definedName name="WLOADER" localSheetId="9">#REF!</definedName>
    <definedName name="WLOADER" localSheetId="12">#REF!</definedName>
    <definedName name="WLOADER" localSheetId="13">#REF!</definedName>
    <definedName name="WLOADER">#REF!</definedName>
    <definedName name="wls">#REF!</definedName>
    <definedName name="wm_2200" localSheetId="9">#REF!</definedName>
    <definedName name="wm_2200" localSheetId="12">#REF!</definedName>
    <definedName name="wm_2200" localSheetId="13">#REF!</definedName>
    <definedName name="wm_2200">#REF!</definedName>
    <definedName name="wm_3000" localSheetId="9">#REF!</definedName>
    <definedName name="wm_3000" localSheetId="12">#REF!</definedName>
    <definedName name="wm_3000" localSheetId="13">#REF!</definedName>
    <definedName name="wm_3000">#REF!</definedName>
    <definedName name="WOFI">#REF!</definedName>
    <definedName name="wp">#REF!</definedName>
    <definedName name="Wp.5">#REF!</definedName>
    <definedName name="wp_1" localSheetId="9">#REF!</definedName>
    <definedName name="wp_1" localSheetId="12">#REF!</definedName>
    <definedName name="wp_1" localSheetId="13">#REF!</definedName>
    <definedName name="wp_1">#REF!</definedName>
    <definedName name="wp_b">#REF!</definedName>
    <definedName name="wp_b_6">#REF!</definedName>
    <definedName name="wp_c" localSheetId="9">#REF!</definedName>
    <definedName name="wp_c" localSheetId="12">#REF!</definedName>
    <definedName name="wp_c" localSheetId="13">#REF!</definedName>
    <definedName name="wp_c">#REF!</definedName>
    <definedName name="wp_r">#REF!</definedName>
    <definedName name="wp_r_6">#REF!</definedName>
    <definedName name="wp100x40">#REF!</definedName>
    <definedName name="wp150l1f" localSheetId="9">#REF!</definedName>
    <definedName name="wp150l1f" localSheetId="12">#REF!</definedName>
    <definedName name="wp150l1f" localSheetId="13">#REF!</definedName>
    <definedName name="wp150l1f">#REF!</definedName>
    <definedName name="wp150l1ff" localSheetId="9">#REF!</definedName>
    <definedName name="wp150l1ff" localSheetId="12">#REF!</definedName>
    <definedName name="wp150l1ff" localSheetId="13">#REF!</definedName>
    <definedName name="wp150l1ff">#REF!</definedName>
    <definedName name="wp250l125" localSheetId="9">#REF!</definedName>
    <definedName name="wp250l125" localSheetId="12">#REF!</definedName>
    <definedName name="wp250l125" localSheetId="13">#REF!</definedName>
    <definedName name="wp250l125">#REF!</definedName>
    <definedName name="wp50x40">#REF!</definedName>
    <definedName name="wpliquid">#REF!</definedName>
    <definedName name="wpm">#REF!</definedName>
    <definedName name="wpump" localSheetId="9">#REF!</definedName>
    <definedName name="wpump" localSheetId="12">#REF!</definedName>
    <definedName name="wpump" localSheetId="13">#REF!</definedName>
    <definedName name="wpump">#REF!</definedName>
    <definedName name="wqe" localSheetId="9">#REF!</definedName>
    <definedName name="wqe" localSheetId="12">#REF!</definedName>
    <definedName name="wqe" localSheetId="13">#REF!</definedName>
    <definedName name="wqe">#REF!</definedName>
    <definedName name="WQEYGT" localSheetId="12" hidden="1">{#N/A,#N/A,FALSE,"REK";#N/A,#N/A,FALSE,"rab"}</definedName>
    <definedName name="WQEYGT" localSheetId="15" hidden="1">{#N/A,#N/A,FALSE,"REK";#N/A,#N/A,FALSE,"rab"}</definedName>
    <definedName name="WQEYGT" hidden="1">{#N/A,#N/A,FALSE,"REK";#N/A,#N/A,FALSE,"rab"}</definedName>
    <definedName name="wqeygtQWET" localSheetId="12" hidden="1">{#N/A,#N/A,FALSE,"REK";#N/A,#N/A,FALSE,"rab"}</definedName>
    <definedName name="wqeygtQWET" localSheetId="15" hidden="1">{#N/A,#N/A,FALSE,"REK";#N/A,#N/A,FALSE,"rab"}</definedName>
    <definedName name="wqeygtQWET" hidden="1">{#N/A,#N/A,FALSE,"REK";#N/A,#N/A,FALSE,"rab"}</definedName>
    <definedName name="WR" localSheetId="9">#REF!</definedName>
    <definedName name="WR" localSheetId="12">#REF!</definedName>
    <definedName name="WR" localSheetId="14">#REF!</definedName>
    <definedName name="WR" localSheetId="11">#REF!</definedName>
    <definedName name="WR" localSheetId="10">#REF!</definedName>
    <definedName name="WR" localSheetId="7">#REF!</definedName>
    <definedName name="WR" localSheetId="8">#REF!</definedName>
    <definedName name="WR" localSheetId="13">#REF!</definedName>
    <definedName name="WR">#REF!</definedName>
    <definedName name="WR_6" localSheetId="9">#REF!</definedName>
    <definedName name="WR_6" localSheetId="12">#REF!</definedName>
    <definedName name="WR_6" localSheetId="13">#REF!</definedName>
    <definedName name="WR_6">#REF!</definedName>
    <definedName name="wrg" localSheetId="12" hidden="1">{#N/A,#N/A,FALSE,"REK";#N/A,#N/A,FALSE,"rab"}</definedName>
    <definedName name="wrg" localSheetId="15" hidden="1">{#N/A,#N/A,FALSE,"REK";#N/A,#N/A,FALSE,"rab"}</definedName>
    <definedName name="wrg" hidden="1">{#N/A,#N/A,FALSE,"REK";#N/A,#N/A,FALSE,"rab"}</definedName>
    <definedName name="wrn.AAA." localSheetId="12" hidden="1">{#N/A,#N/A,FALSE,"REK";#N/A,#N/A,FALSE,"Bq-ARS"}</definedName>
    <definedName name="wrn.AAA." localSheetId="15" hidden="1">{#N/A,#N/A,FALSE,"REK";#N/A,#N/A,FALSE,"Bq-ARS"}</definedName>
    <definedName name="wrn.AAA." hidden="1">{#N/A,#N/A,FALSE,"REK";#N/A,#N/A,FALSE,"Bq-ARS"}</definedName>
    <definedName name="wrn.chi._.tiÆt." localSheetId="12" hidden="1">{#N/A,#N/A,FALSE,"Chi tiÆt"}</definedName>
    <definedName name="wrn.chi._.tiÆt." localSheetId="15" hidden="1">{#N/A,#N/A,FALSE,"Chi tiÆt"}</definedName>
    <definedName name="wrn.chi._.tiÆt." hidden="1">{#N/A,#N/A,FALSE,"Chi tiÆt"}</definedName>
    <definedName name="wrn.Full._.Report." localSheetId="12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localSheetId="15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PERPACKPG3" localSheetId="12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ERPACKPG3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ERPACKPG3." localSheetId="12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PERPACKPG3.">{"DJH3",#N/A,FALSE,"PFL00805";"PJB3",#N/A,FALSE,"PFL00805";"JMD3",#N/A,FALSE,"PFL00805";"DNB3",#N/A,FALSE,"PFL00805";"MJP3",#N/A,FALSE,"PFL00805";"RAB3",#N/A,FALSE,"PFL00805";"GJW3",#N/A,FALSE,"PFL00805";"MASTER3",#N/A,FALSE,"PFL00805"}</definedName>
    <definedName name="wrn.rtpl." localSheetId="12" hidden="1">{#N/A,#N/A,FALSE,"REK-S-TPL";#N/A,#N/A,FALSE,"REK-TPML";#N/A,#N/A,FALSE,"RAB-TEMPEL"}</definedName>
    <definedName name="wrn.rtpl." localSheetId="15" hidden="1">{#N/A,#N/A,FALSE,"REK-S-TPL";#N/A,#N/A,FALSE,"REK-TPML";#N/A,#N/A,FALSE,"RAB-TEMPEL"}</definedName>
    <definedName name="wrn.rtpl." hidden="1">{#N/A,#N/A,FALSE,"REK-S-TPL";#N/A,#N/A,FALSE,"REK-TPML";#N/A,#N/A,FALSE,"RAB-TEMPEL"}</definedName>
    <definedName name="wrn.ry." localSheetId="12" hidden="1">{#N/A,#N/A,FALSE,"REK";#N/A,#N/A,FALSE,"rab"}</definedName>
    <definedName name="wrn.ry." localSheetId="15" hidden="1">{#N/A,#N/A,FALSE,"REK";#N/A,#N/A,FALSE,"rab"}</definedName>
    <definedName name="wrn.ry." hidden="1">{#N/A,#N/A,FALSE,"REK";#N/A,#N/A,FALSE,"rab"}</definedName>
    <definedName name="wt" localSheetId="9">#REF!</definedName>
    <definedName name="wt" localSheetId="12">#REF!</definedName>
    <definedName name="wt" localSheetId="13">#REF!</definedName>
    <definedName name="wt">#REF!</definedName>
    <definedName name="wtank" localSheetId="9">#REF!</definedName>
    <definedName name="wtank" localSheetId="12">#REF!</definedName>
    <definedName name="wtank" localSheetId="13">#REF!</definedName>
    <definedName name="wtank">#REF!</definedName>
    <definedName name="wtc" localSheetId="9">#REF!</definedName>
    <definedName name="wtc" localSheetId="12">#REF!</definedName>
    <definedName name="wtc" localSheetId="14">#REF!</definedName>
    <definedName name="wtc" localSheetId="11">#REF!</definedName>
    <definedName name="wtc" localSheetId="10">#REF!</definedName>
    <definedName name="wtc" localSheetId="7">#REF!</definedName>
    <definedName name="wtc" localSheetId="8">#REF!</definedName>
    <definedName name="wtc" localSheetId="13">#REF!</definedName>
    <definedName name="wtc">#REF!</definedName>
    <definedName name="wtflw230j" localSheetId="9">#REF!</definedName>
    <definedName name="wtflw230j" localSheetId="12">#REF!</definedName>
    <definedName name="wtflw230j" localSheetId="13">#REF!</definedName>
    <definedName name="wtflw230j">#REF!</definedName>
    <definedName name="wtflw830j" localSheetId="9">#REF!</definedName>
    <definedName name="wtflw830j" localSheetId="12">#REF!</definedName>
    <definedName name="wtflw830j" localSheetId="13">#REF!</definedName>
    <definedName name="wtflw830j">#REF!</definedName>
    <definedName name="wtrclsC406" localSheetId="9">#REF!</definedName>
    <definedName name="wtrclsC406" localSheetId="12">#REF!</definedName>
    <definedName name="wtrclsC406" localSheetId="13">#REF!</definedName>
    <definedName name="wtrclsC406">#REF!</definedName>
    <definedName name="wtrpr" localSheetId="9">#REF!</definedName>
    <definedName name="wtrpr" localSheetId="12">#REF!</definedName>
    <definedName name="wtrpr" localSheetId="13">#REF!</definedName>
    <definedName name="wtrpr">#REF!</definedName>
    <definedName name="wtrst" localSheetId="9">#REF!</definedName>
    <definedName name="wtrst" localSheetId="12">#REF!</definedName>
    <definedName name="wtrst" localSheetId="13">#REF!</definedName>
    <definedName name="wtrst">#REF!</definedName>
    <definedName name="wtt" localSheetId="9">#REF!</definedName>
    <definedName name="wtt" localSheetId="12">#REF!</definedName>
    <definedName name="wtt" localSheetId="13">#REF!</definedName>
    <definedName name="wtt">#REF!</definedName>
    <definedName name="ww">#REF!</definedName>
    <definedName name="WWWWWWWWWWWWWWWWWWWWWW" localSheetId="9">#REF!</definedName>
    <definedName name="WWWWWWWWWWWWWWWWWWWWWW" localSheetId="12">#REF!</definedName>
    <definedName name="WWWWWWWWWWWWWWWWWWWWWW" localSheetId="13">#REF!</definedName>
    <definedName name="WWWWWWWWWWWWWWWWWWWWWW">#REF!</definedName>
    <definedName name="x" localSheetId="9">#REF!</definedName>
    <definedName name="x" localSheetId="12">#REF!</definedName>
    <definedName name="x" localSheetId="14">#REF!</definedName>
    <definedName name="x" localSheetId="11">#REF!</definedName>
    <definedName name="x" localSheetId="10">#REF!</definedName>
    <definedName name="x" localSheetId="7">#REF!</definedName>
    <definedName name="x" localSheetId="8">#REF!</definedName>
    <definedName name="x" localSheetId="13">#REF!</definedName>
    <definedName name="x">#REF!</definedName>
    <definedName name="x1a1">#REF!</definedName>
    <definedName name="x1a2">#REF!</definedName>
    <definedName name="x1a3">#REF!</definedName>
    <definedName name="x1a4">#REF!</definedName>
    <definedName name="x1a5">#REF!</definedName>
    <definedName name="x1a6">#REF!</definedName>
    <definedName name="x1pind" localSheetId="9">#REF!</definedName>
    <definedName name="x1pind" localSheetId="12">#REF!</definedName>
    <definedName name="x1pind" localSheetId="13">#REF!</definedName>
    <definedName name="x1pind">#REF!</definedName>
    <definedName name="x1ping" localSheetId="9">#REF!</definedName>
    <definedName name="x1ping" localSheetId="12">#REF!</definedName>
    <definedName name="x1ping" localSheetId="13">#REF!</definedName>
    <definedName name="x1ping">#REF!</definedName>
    <definedName name="x1pint" localSheetId="9">#REF!</definedName>
    <definedName name="x1pint" localSheetId="12">#REF!</definedName>
    <definedName name="x1pint" localSheetId="13">#REF!</definedName>
    <definedName name="x1pint">#REF!</definedName>
    <definedName name="xaxa" localSheetId="9">#REF!</definedName>
    <definedName name="xaxa" localSheetId="12">#REF!</definedName>
    <definedName name="xaxa" localSheetId="13">#REF!</definedName>
    <definedName name="xaxa">#REF!</definedName>
    <definedName name="XAXAXA" localSheetId="9">#REF!</definedName>
    <definedName name="XAXAXA" localSheetId="12">#REF!</definedName>
    <definedName name="XAXAXA" localSheetId="13">#REF!</definedName>
    <definedName name="XAXAXA">#REF!</definedName>
    <definedName name="xaxaxaxa" localSheetId="9">#REF!</definedName>
    <definedName name="xaxaxaxa" localSheetId="12">#REF!</definedName>
    <definedName name="xaxaxaxa" localSheetId="13">#REF!</definedName>
    <definedName name="xaxaxaxa">#REF!</definedName>
    <definedName name="XBXBXBXB" localSheetId="9">#REF!</definedName>
    <definedName name="XBXBXBXB" localSheetId="12">#REF!</definedName>
    <definedName name="XBXBXBXB" localSheetId="13">#REF!</definedName>
    <definedName name="XBXBXBXB">#REF!</definedName>
    <definedName name="XCCT">0.5</definedName>
    <definedName name="XCVXCV" localSheetId="9">#REF!</definedName>
    <definedName name="XCVXCV" localSheetId="12">#REF!</definedName>
    <definedName name="XCVXCV" localSheetId="13">#REF!</definedName>
    <definedName name="XCVXCV">#REF!</definedName>
    <definedName name="XCXCXCXC" localSheetId="9">#REF!</definedName>
    <definedName name="XCXCXCXC" localSheetId="12">#REF!</definedName>
    <definedName name="XCXCXCXC" localSheetId="13">#REF!</definedName>
    <definedName name="XCXCXCXC">#REF!</definedName>
    <definedName name="xfco" localSheetId="9">#REF!</definedName>
    <definedName name="xfco" localSheetId="12">#REF!</definedName>
    <definedName name="xfco" localSheetId="13">#REF!</definedName>
    <definedName name="xfco">#REF!</definedName>
    <definedName name="xfco3p" localSheetId="9">#REF!</definedName>
    <definedName name="xfco3p" localSheetId="12">#REF!</definedName>
    <definedName name="xfco3p" localSheetId="13">#REF!</definedName>
    <definedName name="xfco3p">#REF!</definedName>
    <definedName name="xfcotnc" localSheetId="9">#REF!</definedName>
    <definedName name="xfcotnc" localSheetId="12">#REF!</definedName>
    <definedName name="xfcotnc" localSheetId="13">#REF!</definedName>
    <definedName name="xfcotnc">#REF!</definedName>
    <definedName name="xfcotvl" localSheetId="9">#REF!</definedName>
    <definedName name="xfcotvl" localSheetId="12">#REF!</definedName>
    <definedName name="xfcotvl" localSheetId="13">#REF!</definedName>
    <definedName name="xfcotvl">#REF!</definedName>
    <definedName name="xhn" localSheetId="9">#REF!</definedName>
    <definedName name="xhn" localSheetId="12">#REF!</definedName>
    <definedName name="xhn" localSheetId="13">#REF!</definedName>
    <definedName name="xhn">#REF!</definedName>
    <definedName name="xig" localSheetId="9">#REF!</definedName>
    <definedName name="xig" localSheetId="12">#REF!</definedName>
    <definedName name="xig" localSheetId="13">#REF!</definedName>
    <definedName name="xig">#REF!</definedName>
    <definedName name="xig1" localSheetId="9">#REF!</definedName>
    <definedName name="xig1" localSheetId="12">#REF!</definedName>
    <definedName name="xig1" localSheetId="13">#REF!</definedName>
    <definedName name="xig1">#REF!</definedName>
    <definedName name="xig1p" localSheetId="9">#REF!</definedName>
    <definedName name="xig1p" localSheetId="12">#REF!</definedName>
    <definedName name="xig1p" localSheetId="13">#REF!</definedName>
    <definedName name="xig1p">#REF!</definedName>
    <definedName name="xig3p" localSheetId="9">#REF!</definedName>
    <definedName name="xig3p" localSheetId="12">#REF!</definedName>
    <definedName name="xig3p" localSheetId="13">#REF!</definedName>
    <definedName name="xig3p">#REF!</definedName>
    <definedName name="xignc3p" localSheetId="9">#REF!</definedName>
    <definedName name="xignc3p" localSheetId="12">#REF!</definedName>
    <definedName name="xignc3p" localSheetId="13">#REF!</definedName>
    <definedName name="xignc3p">#REF!</definedName>
    <definedName name="xigvl3p" localSheetId="9">#REF!</definedName>
    <definedName name="xigvl3p" localSheetId="12">#REF!</definedName>
    <definedName name="xigvl3p" localSheetId="13">#REF!</definedName>
    <definedName name="xigvl3p">#REF!</definedName>
    <definedName name="xin" localSheetId="9">#REF!</definedName>
    <definedName name="xin" localSheetId="12">#REF!</definedName>
    <definedName name="xin" localSheetId="13">#REF!</definedName>
    <definedName name="xin">#REF!</definedName>
    <definedName name="xin190" localSheetId="9">#REF!</definedName>
    <definedName name="xin190" localSheetId="12">#REF!</definedName>
    <definedName name="xin190" localSheetId="13">#REF!</definedName>
    <definedName name="xin190">#REF!</definedName>
    <definedName name="xin1903p" localSheetId="9">#REF!</definedName>
    <definedName name="xin1903p" localSheetId="12">#REF!</definedName>
    <definedName name="xin1903p" localSheetId="13">#REF!</definedName>
    <definedName name="xin1903p">#REF!</definedName>
    <definedName name="xin2903p" localSheetId="9">#REF!</definedName>
    <definedName name="xin2903p" localSheetId="12">#REF!</definedName>
    <definedName name="xin2903p" localSheetId="13">#REF!</definedName>
    <definedName name="xin2903p">#REF!</definedName>
    <definedName name="xin290nc3p" localSheetId="9">#REF!</definedName>
    <definedName name="xin290nc3p" localSheetId="12">#REF!</definedName>
    <definedName name="xin290nc3p" localSheetId="13">#REF!</definedName>
    <definedName name="xin290nc3p">#REF!</definedName>
    <definedName name="xin290vl3p" localSheetId="9">#REF!</definedName>
    <definedName name="xin290vl3p" localSheetId="12">#REF!</definedName>
    <definedName name="xin290vl3p" localSheetId="13">#REF!</definedName>
    <definedName name="xin290vl3p">#REF!</definedName>
    <definedName name="xin3p" localSheetId="9">#REF!</definedName>
    <definedName name="xin3p" localSheetId="12">#REF!</definedName>
    <definedName name="xin3p" localSheetId="13">#REF!</definedName>
    <definedName name="xin3p">#REF!</definedName>
    <definedName name="xind" localSheetId="9">#REF!</definedName>
    <definedName name="xind" localSheetId="12">#REF!</definedName>
    <definedName name="xind" localSheetId="13">#REF!</definedName>
    <definedName name="xind">#REF!</definedName>
    <definedName name="xind1p" localSheetId="9">#REF!</definedName>
    <definedName name="xind1p" localSheetId="12">#REF!</definedName>
    <definedName name="xind1p" localSheetId="13">#REF!</definedName>
    <definedName name="xind1p">#REF!</definedName>
    <definedName name="xind3p" localSheetId="9">#REF!</definedName>
    <definedName name="xind3p" localSheetId="12">#REF!</definedName>
    <definedName name="xind3p" localSheetId="13">#REF!</definedName>
    <definedName name="xind3p">#REF!</definedName>
    <definedName name="xindnc1p" localSheetId="9">#REF!</definedName>
    <definedName name="xindnc1p" localSheetId="12">#REF!</definedName>
    <definedName name="xindnc1p" localSheetId="13">#REF!</definedName>
    <definedName name="xindnc1p">#REF!</definedName>
    <definedName name="xindvl1p" localSheetId="9">#REF!</definedName>
    <definedName name="xindvl1p" localSheetId="12">#REF!</definedName>
    <definedName name="xindvl1p" localSheetId="13">#REF!</definedName>
    <definedName name="xindvl1p">#REF!</definedName>
    <definedName name="xing1p" localSheetId="9">#REF!</definedName>
    <definedName name="xing1p" localSheetId="12">#REF!</definedName>
    <definedName name="xing1p" localSheetId="13">#REF!</definedName>
    <definedName name="xing1p">#REF!</definedName>
    <definedName name="xingnc1p" localSheetId="9">#REF!</definedName>
    <definedName name="xingnc1p" localSheetId="12">#REF!</definedName>
    <definedName name="xingnc1p" localSheetId="13">#REF!</definedName>
    <definedName name="xingnc1p">#REF!</definedName>
    <definedName name="xingvl1p" localSheetId="9">#REF!</definedName>
    <definedName name="xingvl1p" localSheetId="12">#REF!</definedName>
    <definedName name="xingvl1p" localSheetId="13">#REF!</definedName>
    <definedName name="xingvl1p">#REF!</definedName>
    <definedName name="xinnc3p" localSheetId="9">#REF!</definedName>
    <definedName name="xinnc3p" localSheetId="12">#REF!</definedName>
    <definedName name="xinnc3p" localSheetId="13">#REF!</definedName>
    <definedName name="xinnc3p">#REF!</definedName>
    <definedName name="xint1p" localSheetId="9">#REF!</definedName>
    <definedName name="xint1p" localSheetId="12">#REF!</definedName>
    <definedName name="xint1p" localSheetId="13">#REF!</definedName>
    <definedName name="xint1p">#REF!</definedName>
    <definedName name="xinvl3p" localSheetId="9">#REF!</definedName>
    <definedName name="xinvl3p" localSheetId="12">#REF!</definedName>
    <definedName name="xinvl3p" localSheetId="13">#REF!</definedName>
    <definedName name="xinvl3p">#REF!</definedName>
    <definedName name="xit" localSheetId="9">#REF!</definedName>
    <definedName name="xit" localSheetId="12">#REF!</definedName>
    <definedName name="xit" localSheetId="13">#REF!</definedName>
    <definedName name="xit">#REF!</definedName>
    <definedName name="xit1" localSheetId="9">#REF!</definedName>
    <definedName name="xit1" localSheetId="12">#REF!</definedName>
    <definedName name="xit1" localSheetId="13">#REF!</definedName>
    <definedName name="xit1">#REF!</definedName>
    <definedName name="xit1p" localSheetId="9">#REF!</definedName>
    <definedName name="xit1p" localSheetId="12">#REF!</definedName>
    <definedName name="xit1p" localSheetId="13">#REF!</definedName>
    <definedName name="xit1p">#REF!</definedName>
    <definedName name="xit23p" localSheetId="9">#REF!</definedName>
    <definedName name="xit23p" localSheetId="12">#REF!</definedName>
    <definedName name="xit23p" localSheetId="13">#REF!</definedName>
    <definedName name="xit23p">#REF!</definedName>
    <definedName name="xit2nc3p" localSheetId="9">#REF!</definedName>
    <definedName name="xit2nc3p" localSheetId="12">#REF!</definedName>
    <definedName name="xit2nc3p" localSheetId="13">#REF!</definedName>
    <definedName name="xit2nc3p">#REF!</definedName>
    <definedName name="xit2vl3p" localSheetId="9">#REF!</definedName>
    <definedName name="xit2vl3p" localSheetId="12">#REF!</definedName>
    <definedName name="xit2vl3p" localSheetId="13">#REF!</definedName>
    <definedName name="xit2vl3p">#REF!</definedName>
    <definedName name="xit3p" localSheetId="9">#REF!</definedName>
    <definedName name="xit3p" localSheetId="12">#REF!</definedName>
    <definedName name="xit3p" localSheetId="13">#REF!</definedName>
    <definedName name="xit3p">#REF!</definedName>
    <definedName name="xitnc3p" localSheetId="9">#REF!</definedName>
    <definedName name="xitnc3p" localSheetId="12">#REF!</definedName>
    <definedName name="xitnc3p" localSheetId="13">#REF!</definedName>
    <definedName name="xitnc3p">#REF!</definedName>
    <definedName name="xitvl3p" localSheetId="9">#REF!</definedName>
    <definedName name="xitvl3p" localSheetId="12">#REF!</definedName>
    <definedName name="xitvl3p" localSheetId="13">#REF!</definedName>
    <definedName name="xitvl3p">#REF!</definedName>
    <definedName name="XSXSXS" localSheetId="9">#REF!</definedName>
    <definedName name="XSXSXS" localSheetId="12">#REF!</definedName>
    <definedName name="XSXSXS" localSheetId="13">#REF!</definedName>
    <definedName name="XSXSXS">#REF!</definedName>
    <definedName name="XX" localSheetId="9">#REF!</definedName>
    <definedName name="XX" localSheetId="12">#REF!</definedName>
    <definedName name="XX" localSheetId="13">#REF!</definedName>
    <definedName name="XX">#REF!</definedName>
    <definedName name="XXA">#N/A</definedName>
    <definedName name="XXCCC" localSheetId="9">#REF!</definedName>
    <definedName name="XXCCC" localSheetId="12">#REF!</definedName>
    <definedName name="XXCCC" localSheetId="13">#REF!</definedName>
    <definedName name="XXCCC">#REF!</definedName>
    <definedName name="xxx">#REF!</definedName>
    <definedName name="XXXCC" localSheetId="9">#REF!</definedName>
    <definedName name="XXXCC" localSheetId="12">#REF!</definedName>
    <definedName name="XXXCC" localSheetId="13">#REF!</definedName>
    <definedName name="XXXCC">#REF!</definedName>
    <definedName name="xxxx">#REF!</definedName>
    <definedName name="XXXXXXS" localSheetId="9">#REF!</definedName>
    <definedName name="XXXXXXS" localSheetId="12">#REF!</definedName>
    <definedName name="XXXXXXS" localSheetId="13">#REF!</definedName>
    <definedName name="XXXXXXS">#REF!</definedName>
    <definedName name="XXXXXXXX" localSheetId="9">#REF!</definedName>
    <definedName name="XXXXXXXX" localSheetId="12">#REF!</definedName>
    <definedName name="XXXXXXXX" localSheetId="13">#REF!</definedName>
    <definedName name="XXXXXXXX">#REF!</definedName>
    <definedName name="XXXXXXXXXXXXXXXXXXXXXXXXXXXXXXX" localSheetId="9">#REF!</definedName>
    <definedName name="XXXXXXXXXXXXXXXXXXXXXXXXXXXXXXX" localSheetId="12">#REF!</definedName>
    <definedName name="XXXXXXXXXXXXXXXXXXXXXXXXXXXXXXX" localSheetId="13">#REF!</definedName>
    <definedName name="XXXXXXXXXXXXXXXXXXXXXXXXXXXXXXX">#REF!</definedName>
    <definedName name="XXXXZZZZ" localSheetId="9">#REF!</definedName>
    <definedName name="XXXXZZZZ" localSheetId="12">#REF!</definedName>
    <definedName name="XXXXZZZZ" localSheetId="13">#REF!</definedName>
    <definedName name="XXXXZZZZ">#REF!</definedName>
    <definedName name="y">#REF!</definedName>
    <definedName name="Y.Q" localSheetId="9">#REF!</definedName>
    <definedName name="Y.Q" localSheetId="12">#REF!</definedName>
    <definedName name="Y.Q" localSheetId="13">#REF!</definedName>
    <definedName name="Y.Q">#REF!</definedName>
    <definedName name="yayuk" localSheetId="9" hidden="1">#REF!</definedName>
    <definedName name="yayuk" localSheetId="12" hidden="1">#REF!</definedName>
    <definedName name="yayuk" localSheetId="14" hidden="1">#REF!</definedName>
    <definedName name="yayuk" localSheetId="11" hidden="1">#REF!</definedName>
    <definedName name="yayuk" localSheetId="10" hidden="1">#REF!</definedName>
    <definedName name="yayuk" localSheetId="7" hidden="1">#REF!</definedName>
    <definedName name="yayuk" localSheetId="8" hidden="1">#REF!</definedName>
    <definedName name="yayuk" localSheetId="13" hidden="1">#REF!</definedName>
    <definedName name="yayuk" localSheetId="15" hidden="1">#REF!</definedName>
    <definedName name="yayuk">#REF!</definedName>
    <definedName name="yen" localSheetId="9">#REF!</definedName>
    <definedName name="yen" localSheetId="12">#REF!</definedName>
    <definedName name="yen" localSheetId="13">#REF!</definedName>
    <definedName name="yen">#REF!</definedName>
    <definedName name="yes" localSheetId="12">{"Book1","4.09 FLORA DAN FAUNA.xls","4.22 PERLENGKAPAN SEKOLAH.xls"}</definedName>
    <definedName name="yes">{"Book1","4.09 FLORA DAN FAUNA.xls","4.22 PERLENGKAPAN SEKOLAH.xls"}</definedName>
    <definedName name="yg" localSheetId="9">#REF!</definedName>
    <definedName name="yg" localSheetId="12">#REF!</definedName>
    <definedName name="yg" localSheetId="14">#REF!</definedName>
    <definedName name="yg" localSheetId="11">#REF!</definedName>
    <definedName name="yg" localSheetId="10">#REF!</definedName>
    <definedName name="yg" localSheetId="7">#REF!</definedName>
    <definedName name="yg" localSheetId="8">#REF!</definedName>
    <definedName name="yg" localSheetId="13">#REF!</definedName>
    <definedName name="yg">#REF!</definedName>
    <definedName name="yield" localSheetId="9">#REF!</definedName>
    <definedName name="yield" localSheetId="12">#REF!</definedName>
    <definedName name="yield" localSheetId="13">#REF!</definedName>
    <definedName name="yield">#REF!</definedName>
    <definedName name="yji" localSheetId="9">#REF!</definedName>
    <definedName name="yji" localSheetId="12">#REF!</definedName>
    <definedName name="yji" localSheetId="13">#REF!</definedName>
    <definedName name="yji">#REF!</definedName>
    <definedName name="yoh">#REF!</definedName>
    <definedName name="YOI" localSheetId="9">#REF!</definedName>
    <definedName name="YOI" localSheetId="12">#REF!</definedName>
    <definedName name="YOI" localSheetId="13">#REF!</definedName>
    <definedName name="YOI">#REF!</definedName>
    <definedName name="ystrain" localSheetId="9">#REF!</definedName>
    <definedName name="ystrain" localSheetId="12">#REF!</definedName>
    <definedName name="ystrain" localSheetId="13">#REF!</definedName>
    <definedName name="ystrain">#REF!</definedName>
    <definedName name="YUSRI">#REF!</definedName>
    <definedName name="yusuf">#REF!</definedName>
    <definedName name="yuyu">#REF!</definedName>
    <definedName name="yy">#REF!</definedName>
    <definedName name="yyy">#REF!</definedName>
    <definedName name="yyyy">#REF!</definedName>
    <definedName name="z" localSheetId="9">#REF!</definedName>
    <definedName name="z" localSheetId="12">#REF!</definedName>
    <definedName name="z" localSheetId="13">#REF!</definedName>
    <definedName name="z" localSheetId="15" hidden="1">#REF!</definedName>
    <definedName name="z">#REF!</definedName>
    <definedName name="Z_37892081_E9BE_11D6_833C_00403396C58E_.wvu.PrintTitles">#REF!</definedName>
    <definedName name="Z_4900D912_D400_4A61_8DD9_12CD5711EDE2_.wvu.FilterData" hidden="1">#REF!</definedName>
    <definedName name="Z_4A4DBCF5_6E02_43D6_8F4D_223D21633DB8_.wvu.PrintArea" localSheetId="9" hidden="1">#REF!</definedName>
    <definedName name="Z_4A4DBCF5_6E02_43D6_8F4D_223D21633DB8_.wvu.PrintArea" localSheetId="12" hidden="1">#REF!</definedName>
    <definedName name="Z_4A4DBCF5_6E02_43D6_8F4D_223D21633DB8_.wvu.PrintArea" localSheetId="13" hidden="1">#REF!</definedName>
    <definedName name="Z_4A4DBCF5_6E02_43D6_8F4D_223D21633DB8_.wvu.PrintArea" hidden="1">#REF!</definedName>
    <definedName name="Z_4A4DBCF5_6E02_43D6_8F4D_223D21633DB8_.wvu.Rows" localSheetId="9" hidden="1">#REF!,#REF!</definedName>
    <definedName name="Z_4A4DBCF5_6E02_43D6_8F4D_223D21633DB8_.wvu.Rows" localSheetId="12" hidden="1">#REF!,#REF!</definedName>
    <definedName name="Z_4A4DBCF5_6E02_43D6_8F4D_223D21633DB8_.wvu.Rows" localSheetId="13" hidden="1">#REF!,#REF!</definedName>
    <definedName name="Z_4A4DBCF5_6E02_43D6_8F4D_223D21633DB8_.wvu.Rows" hidden="1">#REF!,#REF!</definedName>
    <definedName name="Z_5107985B_0AF1_481E_8B01_41E5AE471770_.wvu.FilterData" hidden="1">#REF!</definedName>
    <definedName name="Z_60C09D59_E1B8_4DE0_84A5_C4D52EC877AC_.wvu.Rows" hidden="1">#REF!,#REF!,#REF!,#REF!,#REF!,#REF!,#REF!,#REF!,#REF!</definedName>
    <definedName name="Z_76A67B41_6CC8_11D7_9233_0050BFDB8885_.wvu.PrintArea" localSheetId="15" hidden="1">#REF!</definedName>
    <definedName name="Z_76A67B41_6CC8_11D7_9233_0050BFDB8885_.wvu.PrintArea">#REF!</definedName>
    <definedName name="Z_905CC869_795C_4E5E_B879_52BB42470404_.wvu.FilterData" hidden="1">#REF!</definedName>
    <definedName name="Z_951381D6_C6D1_4C6C_A572_59CAF1F656FA_.wvu.Rows" localSheetId="9" hidden="1">#REF!</definedName>
    <definedName name="Z_951381D6_C6D1_4C6C_A572_59CAF1F656FA_.wvu.Rows" localSheetId="12" hidden="1">#REF!</definedName>
    <definedName name="Z_951381D6_C6D1_4C6C_A572_59CAF1F656FA_.wvu.Rows" localSheetId="13" hidden="1">#REF!</definedName>
    <definedName name="Z_951381D6_C6D1_4C6C_A572_59CAF1F656FA_.wvu.Rows" hidden="1">#REF!</definedName>
    <definedName name="Z_9B4EB5C0_E8C0_11D6_8DB2_0050BA60FDD2_.wvu.PrintArea" localSheetId="15" hidden="1">#REF!</definedName>
    <definedName name="Z_9B4EB5C0_E8C0_11D6_8DB2_0050BA60FDD2_.wvu.PrintArea">#REF!</definedName>
    <definedName name="Z_BB164DE0_C74E_4EBA_BE21_151D3BB97619_.wvu.PrintArea" localSheetId="9" hidden="1">#REF!</definedName>
    <definedName name="Z_BB164DE0_C74E_4EBA_BE21_151D3BB97619_.wvu.PrintArea" localSheetId="12" hidden="1">#REF!</definedName>
    <definedName name="Z_BB164DE0_C74E_4EBA_BE21_151D3BB97619_.wvu.PrintArea" localSheetId="13" hidden="1">#REF!</definedName>
    <definedName name="Z_BB164DE0_C74E_4EBA_BE21_151D3BB97619_.wvu.PrintArea" localSheetId="15" hidden="1">#REF!</definedName>
    <definedName name="Z_BB164DE0_C74E_4EBA_BE21_151D3BB97619_.wvu.PrintArea" hidden="1">#REF!</definedName>
    <definedName name="Z_C5F07B99_5B9B_4D7E_8E51_7715CFFC23CA_.wvu.Rows" localSheetId="15" hidden="1">#REF!,#REF!,#REF!,#REF!,#REF!,#REF!,#REF!,#REF!,#REF!,#REF!,#REF!,#REF!,#REF!,#REF!,#REF!,#REF!</definedName>
    <definedName name="Z_C5F07B99_5B9B_4D7E_8E51_7715CFFC23CA_.wvu.Rows">#REF!,#REF!,#REF!,#REF!,#REF!,#REF!,#REF!,#REF!,#REF!,#REF!,#REF!,#REF!,#REF!,#REF!,#REF!,#REF!</definedName>
    <definedName name="Z_C68F7E66_DBEE_4C62_8CE7_6B99B31303FC_.wvu.Rows" hidden="1">#REF!,#REF!,#REF!</definedName>
    <definedName name="Z_F77BEDA0_E8BF_11D6_833C_00403396C58E_.wvu.PrintArea" localSheetId="15" hidden="1">#REF!</definedName>
    <definedName name="Z_F77BEDA0_E8BF_11D6_833C_00403396C58E_.wvu.PrintArea">#REF!</definedName>
    <definedName name="Z_F9ED5321_EA7D_11D6_833C_00403396C58E_.wvu.PrintTitles" localSheetId="15" hidden="1">#REF!</definedName>
    <definedName name="Z_F9ED5321_EA7D_11D6_833C_00403396C58E_.wvu.PrintTitles">#REF!</definedName>
    <definedName name="ZAS" localSheetId="9">#REF!</definedName>
    <definedName name="ZAS" localSheetId="12">#REF!</definedName>
    <definedName name="ZAS" localSheetId="13">#REF!</definedName>
    <definedName name="ZAS">#REF!</definedName>
    <definedName name="zebo.2" localSheetId="9">#REF!</definedName>
    <definedName name="zebo.2" localSheetId="12">#REF!</definedName>
    <definedName name="zebo.2" localSheetId="13">#REF!</definedName>
    <definedName name="zebo.2">#REF!</definedName>
    <definedName name="zebo.3" localSheetId="9">#REF!</definedName>
    <definedName name="zebo.3" localSheetId="12">#REF!</definedName>
    <definedName name="zebo.3" localSheetId="13">#REF!</definedName>
    <definedName name="zebo.3">#REF!</definedName>
    <definedName name="Zip" localSheetId="9">#REF!</definedName>
    <definedName name="Zip" localSheetId="12">#REF!</definedName>
    <definedName name="Zip" localSheetId="13">#REF!</definedName>
    <definedName name="Zip">#REF!</definedName>
    <definedName name="ZXC" localSheetId="9">#REF!</definedName>
    <definedName name="ZXC" localSheetId="12">#REF!</definedName>
    <definedName name="ZXC" localSheetId="13">#REF!</definedName>
    <definedName name="ZXC">#REF!</definedName>
    <definedName name="ZXXXXXXXXXXX" localSheetId="9">#REF!</definedName>
    <definedName name="ZXXXXXXXXXXX" localSheetId="12">#REF!</definedName>
    <definedName name="ZXXXXXXXXXXX" localSheetId="13">#REF!</definedName>
    <definedName name="ZXXXXXXXXXXX">#REF!</definedName>
    <definedName name="ZXZXXZ" localSheetId="9">#REF!</definedName>
    <definedName name="ZXZXXZ" localSheetId="12">#REF!</definedName>
    <definedName name="ZXZXXZ" localSheetId="13">#REF!</definedName>
    <definedName name="ZXZXXZ">#REF!</definedName>
    <definedName name="ZXZZXZX" localSheetId="9">#REF!</definedName>
    <definedName name="ZXZZXZX" localSheetId="12">#REF!</definedName>
    <definedName name="ZXZZXZX" localSheetId="13">#REF!</definedName>
    <definedName name="ZXZZXZX">#REF!</definedName>
    <definedName name="ZZAAAAAAAAAAAAA" localSheetId="9">#REF!</definedName>
    <definedName name="ZZAAAAAAAAAAAAA" localSheetId="12">#REF!</definedName>
    <definedName name="ZZAAAAAAAAAAAAA" localSheetId="13">#REF!</definedName>
    <definedName name="ZZAAAAAAAAAAAAA">#REF!</definedName>
    <definedName name="ZZZX" localSheetId="9">#REF!</definedName>
    <definedName name="ZZZX" localSheetId="12">#REF!</definedName>
    <definedName name="ZZZX" localSheetId="13">#REF!</definedName>
    <definedName name="ZZZX">#REF!</definedName>
    <definedName name="zzzz">#REF!</definedName>
    <definedName name="ZZZZSSX" localSheetId="9">#REF!</definedName>
    <definedName name="ZZZZSSX" localSheetId="12">#REF!</definedName>
    <definedName name="ZZZZSSX" localSheetId="13">#REF!</definedName>
    <definedName name="ZZZZSSX">#REF!</definedName>
    <definedName name="ZZZZX" localSheetId="9">#REF!</definedName>
    <definedName name="ZZZZX" localSheetId="12">#REF!</definedName>
    <definedName name="ZZZZX" localSheetId="13">#REF!</definedName>
    <definedName name="ZZZZX">#REF!</definedName>
    <definedName name="ZZZZZS" localSheetId="9">#REF!</definedName>
    <definedName name="ZZZZZS" localSheetId="12">#REF!</definedName>
    <definedName name="ZZZZZS" localSheetId="13">#REF!</definedName>
    <definedName name="ZZZZZS">#REF!</definedName>
    <definedName name="ZZZZZZZ" localSheetId="9">#REF!</definedName>
    <definedName name="ZZZZZZZ" localSheetId="12">#REF!</definedName>
    <definedName name="ZZZZZZZ" localSheetId="13">#REF!</definedName>
    <definedName name="ZZZZZZZ">#REF!</definedName>
    <definedName name="ZZZZZZZZZ" localSheetId="9">#REF!</definedName>
    <definedName name="ZZZZZZZZZ" localSheetId="12">#REF!</definedName>
    <definedName name="ZZZZZZZZZ" localSheetId="13">#REF!</definedName>
    <definedName name="ZZZZZZZZZ">#REF!</definedName>
    <definedName name="ZZZZZZZZZZZZZZZZZZZZZ" localSheetId="9">#REF!</definedName>
    <definedName name="ZZZZZZZZZZZZZZZZZZZZZ" localSheetId="12">#REF!</definedName>
    <definedName name="ZZZZZZZZZZZZZZZZZZZZZ" localSheetId="13">#REF!</definedName>
    <definedName name="ZZZZZZZZZZZZZZZZZZZZZ">#REF!</definedName>
    <definedName name="ZZZZZZZZZZZZZZZZZZZZZZZZZZZZZZZ" localSheetId="9">#REF!</definedName>
    <definedName name="ZZZZZZZZZZZZZZZZZZZZZZZZZZZZZZZ" localSheetId="12">#REF!</definedName>
    <definedName name="ZZZZZZZZZZZZZZZZZZZZZZZZZZZZZZZ" localSheetId="13">#REF!</definedName>
    <definedName name="ZZZZZZZZZZZZZZZZZZZZZZZZZZZZ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7" i="80" l="1"/>
  <c r="J24" i="80"/>
  <c r="F4833" i="9"/>
  <c r="F4831" i="9"/>
  <c r="H4828" i="9"/>
  <c r="J4828" i="9" s="1"/>
  <c r="H4827" i="9"/>
  <c r="G4827" i="9"/>
  <c r="E4827" i="9"/>
  <c r="L4824" i="9"/>
  <c r="J4824" i="9"/>
  <c r="H4824" i="9"/>
  <c r="H4825" i="9" s="1"/>
  <c r="L4823" i="9"/>
  <c r="L4825" i="9" s="1"/>
  <c r="J4823" i="9"/>
  <c r="J4825" i="9" s="1"/>
  <c r="H4823" i="9"/>
  <c r="L4819" i="9"/>
  <c r="J4819" i="9"/>
  <c r="G4819" i="9"/>
  <c r="H4819" i="9" s="1"/>
  <c r="E4819" i="9"/>
  <c r="L4818" i="9"/>
  <c r="L4821" i="9" s="1"/>
  <c r="J4818" i="9"/>
  <c r="J4821" i="9" s="1"/>
  <c r="G4818" i="9"/>
  <c r="H4818" i="9" s="1"/>
  <c r="H4821" i="9" s="1"/>
  <c r="E4818" i="9"/>
  <c r="G4804" i="9"/>
  <c r="H4804" i="9" s="1"/>
  <c r="E4804" i="9"/>
  <c r="F4810" i="9"/>
  <c r="F4808" i="9"/>
  <c r="H4805" i="9"/>
  <c r="L4801" i="9"/>
  <c r="J4801" i="9"/>
  <c r="H4801" i="9"/>
  <c r="L4800" i="9"/>
  <c r="L4802" i="9" s="1"/>
  <c r="J4800" i="9"/>
  <c r="J4802" i="9" s="1"/>
  <c r="H4800" i="9"/>
  <c r="H4802" i="9" s="1"/>
  <c r="L4796" i="9"/>
  <c r="J4796" i="9"/>
  <c r="G4796" i="9"/>
  <c r="H4796" i="9" s="1"/>
  <c r="E4796" i="9"/>
  <c r="L4795" i="9"/>
  <c r="J4795" i="9"/>
  <c r="G4795" i="9"/>
  <c r="H4795" i="9" s="1"/>
  <c r="H4798" i="9" s="1"/>
  <c r="E4795" i="9"/>
  <c r="H4987" i="9"/>
  <c r="H4976" i="9"/>
  <c r="F4975" i="9"/>
  <c r="L4975" i="9" s="1"/>
  <c r="H4986" i="9"/>
  <c r="H4985" i="9"/>
  <c r="F4994" i="9"/>
  <c r="F4992" i="9"/>
  <c r="H4989" i="9"/>
  <c r="H4988" i="9"/>
  <c r="L4982" i="9"/>
  <c r="L4983" i="9" s="1"/>
  <c r="J4982" i="9"/>
  <c r="J4983" i="9" s="1"/>
  <c r="H4982" i="9"/>
  <c r="L4976" i="9"/>
  <c r="J4976" i="9"/>
  <c r="J4975" i="9"/>
  <c r="J4980" i="9" s="1"/>
  <c r="J4829" i="9" l="1"/>
  <c r="J4830" i="9" s="1"/>
  <c r="L4828" i="9"/>
  <c r="L4829" i="9" s="1"/>
  <c r="L4830" i="9" s="1"/>
  <c r="H4990" i="9"/>
  <c r="J4798" i="9"/>
  <c r="L4798" i="9"/>
  <c r="J4805" i="9"/>
  <c r="H4975" i="9"/>
  <c r="H4980" i="9"/>
  <c r="L4980" i="9"/>
  <c r="H4983" i="9"/>
  <c r="J4989" i="9"/>
  <c r="L4831" i="9" l="1"/>
  <c r="L4834" i="9" s="1"/>
  <c r="J4831" i="9"/>
  <c r="J4834" i="9" s="1"/>
  <c r="H4829" i="9"/>
  <c r="H4830" i="9" s="1"/>
  <c r="J4806" i="9"/>
  <c r="J4807" i="9" s="1"/>
  <c r="L4805" i="9"/>
  <c r="L4806" i="9" s="1"/>
  <c r="L4807" i="9" s="1"/>
  <c r="H4991" i="9"/>
  <c r="H4992" i="9" s="1"/>
  <c r="H4993" i="9" s="1"/>
  <c r="J4990" i="9"/>
  <c r="J4991" i="9" s="1"/>
  <c r="L4989" i="9"/>
  <c r="L4990" i="9" s="1"/>
  <c r="L4991" i="9" s="1"/>
  <c r="H4831" i="9" l="1"/>
  <c r="H4832" i="9" s="1"/>
  <c r="H4806" i="9"/>
  <c r="H4807" i="9" s="1"/>
  <c r="L4808" i="9"/>
  <c r="L4811" i="9" s="1"/>
  <c r="J4808" i="9"/>
  <c r="J4811" i="9"/>
  <c r="H4994" i="9"/>
  <c r="H4995" i="9" s="1"/>
  <c r="J15" i="80" s="1"/>
  <c r="L4992" i="9"/>
  <c r="L4995" i="9" s="1"/>
  <c r="J4992" i="9"/>
  <c r="J4995" i="9" s="1"/>
  <c r="H4833" i="9" l="1"/>
  <c r="H4834" i="9" s="1"/>
  <c r="H4808" i="9"/>
  <c r="H4809" i="9"/>
  <c r="H4810" i="9" s="1"/>
  <c r="H4811" i="9" s="1"/>
  <c r="F4949" i="9"/>
  <c r="F4956" i="9" s="1"/>
  <c r="F4953" i="9"/>
  <c r="F4954" i="9"/>
  <c r="H4957" i="9"/>
  <c r="G4956" i="9"/>
  <c r="G4955" i="9"/>
  <c r="H4955" i="9" s="1"/>
  <c r="G4953" i="9"/>
  <c r="G4952" i="9"/>
  <c r="G4951" i="9"/>
  <c r="G4949" i="9"/>
  <c r="E4956" i="9"/>
  <c r="E4955" i="9"/>
  <c r="E4953" i="9"/>
  <c r="E4952" i="9"/>
  <c r="E4951" i="9"/>
  <c r="E4949" i="9"/>
  <c r="F4967" i="9"/>
  <c r="F4965" i="9"/>
  <c r="H4962" i="9"/>
  <c r="H4963" i="9" s="1"/>
  <c r="H4961" i="9"/>
  <c r="L4958" i="9"/>
  <c r="J4958" i="9"/>
  <c r="H4958" i="9"/>
  <c r="L4948" i="9"/>
  <c r="L4959" i="9" s="1"/>
  <c r="J4948" i="9"/>
  <c r="G4948" i="9"/>
  <c r="H4948" i="9" s="1"/>
  <c r="E4948" i="9"/>
  <c r="D4948" i="9"/>
  <c r="G4944" i="9"/>
  <c r="H4944" i="9" s="1"/>
  <c r="E4944" i="9"/>
  <c r="D4944" i="9"/>
  <c r="G4943" i="9"/>
  <c r="H4943" i="9" s="1"/>
  <c r="E4943" i="9"/>
  <c r="D4943" i="9"/>
  <c r="L4942" i="9"/>
  <c r="J4942" i="9"/>
  <c r="G4942" i="9"/>
  <c r="H4942" i="9" s="1"/>
  <c r="E4942" i="9"/>
  <c r="D4942" i="9"/>
  <c r="L4941" i="9"/>
  <c r="J4941" i="9"/>
  <c r="G4941" i="9"/>
  <c r="H4941" i="9" s="1"/>
  <c r="E4941" i="9"/>
  <c r="D4941" i="9"/>
  <c r="H4953" i="9" l="1"/>
  <c r="H4956" i="9"/>
  <c r="H4949" i="9"/>
  <c r="J4946" i="9"/>
  <c r="L4946" i="9"/>
  <c r="H4946" i="9"/>
  <c r="J4959" i="9"/>
  <c r="J4962" i="9"/>
  <c r="J4963" i="9" l="1"/>
  <c r="J4964" i="9" s="1"/>
  <c r="L4962" i="9"/>
  <c r="L4963" i="9" s="1"/>
  <c r="L4964" i="9" s="1"/>
  <c r="L4965" i="9" l="1"/>
  <c r="L4968" i="9" s="1"/>
  <c r="J4965" i="9"/>
  <c r="J4968" i="9" s="1"/>
  <c r="F4076" i="9" l="1"/>
  <c r="F4052" i="9"/>
  <c r="F4933" i="9"/>
  <c r="F4931" i="9"/>
  <c r="F4908" i="9"/>
  <c r="F4906" i="9"/>
  <c r="F4883" i="9"/>
  <c r="F4881" i="9"/>
  <c r="F4858" i="9"/>
  <c r="F4856" i="9"/>
  <c r="F4692" i="9"/>
  <c r="F4690" i="9"/>
  <c r="F4665" i="9"/>
  <c r="F4663" i="9"/>
  <c r="F4637" i="9"/>
  <c r="F4635" i="9"/>
  <c r="F4610" i="9"/>
  <c r="F4608" i="9"/>
  <c r="F4583" i="9"/>
  <c r="F4581" i="9"/>
  <c r="F4556" i="9"/>
  <c r="F4554" i="9"/>
  <c r="F4529" i="9"/>
  <c r="F4527" i="9"/>
  <c r="F4502" i="9"/>
  <c r="F4500" i="9"/>
  <c r="F4474" i="9"/>
  <c r="F4472" i="9"/>
  <c r="F4432" i="9"/>
  <c r="F4430" i="9"/>
  <c r="F4407" i="9"/>
  <c r="F4405" i="9"/>
  <c r="F4384" i="9"/>
  <c r="F4382" i="9"/>
  <c r="F4356" i="9"/>
  <c r="F4354" i="9"/>
  <c r="F4333" i="9"/>
  <c r="F4331" i="9"/>
  <c r="F4310" i="9"/>
  <c r="F4308" i="9"/>
  <c r="F4282" i="9"/>
  <c r="F4280" i="9"/>
  <c r="F4254" i="9"/>
  <c r="F4252" i="9"/>
  <c r="F4226" i="9"/>
  <c r="F4224" i="9"/>
  <c r="F4198" i="9"/>
  <c r="F4196" i="9"/>
  <c r="F4169" i="9"/>
  <c r="F4167" i="9"/>
  <c r="F4143" i="9"/>
  <c r="F4141" i="9"/>
  <c r="F4120" i="9"/>
  <c r="F4118" i="9"/>
  <c r="F4098" i="9"/>
  <c r="F4096" i="9"/>
  <c r="F4026" i="9"/>
  <c r="F4024" i="9"/>
  <c r="F3996" i="9"/>
  <c r="F3994" i="9"/>
  <c r="F3967" i="9"/>
  <c r="F3965" i="9"/>
  <c r="F3942" i="9"/>
  <c r="F3940" i="9"/>
  <c r="F3912" i="9"/>
  <c r="F3910" i="9"/>
  <c r="F3883" i="9"/>
  <c r="F3881" i="9"/>
  <c r="F3852" i="9"/>
  <c r="F3850" i="9"/>
  <c r="F3824" i="9"/>
  <c r="F3822" i="9"/>
  <c r="F3797" i="9"/>
  <c r="F3795" i="9"/>
  <c r="F3772" i="9"/>
  <c r="F3770" i="9"/>
  <c r="F3747" i="9"/>
  <c r="F3745" i="9"/>
  <c r="F3722" i="9"/>
  <c r="F3720" i="9"/>
  <c r="F3696" i="9"/>
  <c r="F3694" i="9"/>
  <c r="F3668" i="9"/>
  <c r="F3666" i="9"/>
  <c r="F3639" i="9"/>
  <c r="F3637" i="9"/>
  <c r="F3611" i="9"/>
  <c r="F3609" i="9"/>
  <c r="F3583" i="9"/>
  <c r="F3581" i="9"/>
  <c r="F3554" i="9"/>
  <c r="F3552" i="9"/>
  <c r="F3525" i="9"/>
  <c r="F3523" i="9"/>
  <c r="F3497" i="9"/>
  <c r="F3495" i="9"/>
  <c r="F3469" i="9"/>
  <c r="F3467" i="9"/>
  <c r="F3441" i="9"/>
  <c r="F3439" i="9"/>
  <c r="F3412" i="9"/>
  <c r="F3410" i="9"/>
  <c r="F3383" i="9"/>
  <c r="F3381" i="9"/>
  <c r="F3355" i="9"/>
  <c r="F3353" i="9"/>
  <c r="F3327" i="9"/>
  <c r="F3325" i="9"/>
  <c r="F3299" i="9"/>
  <c r="F3297" i="9"/>
  <c r="F3270" i="9"/>
  <c r="F3268" i="9"/>
  <c r="F3241" i="9"/>
  <c r="F3239" i="9"/>
  <c r="F3213" i="9"/>
  <c r="F3211" i="9"/>
  <c r="F3185" i="9"/>
  <c r="F3183" i="9"/>
  <c r="F3156" i="9"/>
  <c r="F3154" i="9"/>
  <c r="F3127" i="9"/>
  <c r="F3125" i="9"/>
  <c r="F3098" i="9"/>
  <c r="F3096" i="9"/>
  <c r="F3070" i="9"/>
  <c r="F3068" i="9"/>
  <c r="F3043" i="9"/>
  <c r="F3041" i="9"/>
  <c r="F3013" i="9"/>
  <c r="F3011" i="9"/>
  <c r="F2985" i="9"/>
  <c r="F2983" i="9"/>
  <c r="F2957" i="9"/>
  <c r="F2955" i="9"/>
  <c r="F2929" i="9"/>
  <c r="F2927" i="9"/>
  <c r="F2901" i="9"/>
  <c r="F2899" i="9"/>
  <c r="F2873" i="9"/>
  <c r="F2871" i="9"/>
  <c r="F2843" i="9"/>
  <c r="F2841" i="9"/>
  <c r="F2813" i="9"/>
  <c r="F2811" i="9"/>
  <c r="F2783" i="9"/>
  <c r="F2781" i="9"/>
  <c r="F2756" i="9"/>
  <c r="F2754" i="9"/>
  <c r="F2729" i="9"/>
  <c r="F2727" i="9"/>
  <c r="F2702" i="9"/>
  <c r="F2700" i="9"/>
  <c r="F2675" i="9"/>
  <c r="F2673" i="9"/>
  <c r="F2647" i="9"/>
  <c r="F2645" i="9"/>
  <c r="F2617" i="9"/>
  <c r="F2615" i="9"/>
  <c r="F2588" i="9"/>
  <c r="F2586" i="9"/>
  <c r="F2461" i="9"/>
  <c r="F2459" i="9"/>
  <c r="F2435" i="9"/>
  <c r="F2433" i="9"/>
  <c r="F2408" i="9"/>
  <c r="F2406" i="9"/>
  <c r="F2381" i="9"/>
  <c r="F2379" i="9"/>
  <c r="F2354" i="9"/>
  <c r="F2352" i="9"/>
  <c r="F2327" i="9"/>
  <c r="F2325" i="9"/>
  <c r="F2300" i="9"/>
  <c r="F2298" i="9"/>
  <c r="F2273" i="9"/>
  <c r="F2271" i="9"/>
  <c r="F2246" i="9"/>
  <c r="F2244" i="9"/>
  <c r="F2194" i="9"/>
  <c r="F2192" i="9"/>
  <c r="F2167" i="9"/>
  <c r="F2165" i="9"/>
  <c r="F2140" i="9"/>
  <c r="F2138" i="9"/>
  <c r="F2113" i="9"/>
  <c r="F2111" i="9"/>
  <c r="F2086" i="9"/>
  <c r="F2084" i="9"/>
  <c r="F2059" i="9"/>
  <c r="F2057" i="9"/>
  <c r="F2032" i="9"/>
  <c r="F2030" i="9"/>
  <c r="F2005" i="9"/>
  <c r="F2003" i="9"/>
  <c r="F1978" i="9"/>
  <c r="F1976" i="9"/>
  <c r="F1950" i="9"/>
  <c r="F1948" i="9"/>
  <c r="F1923" i="9"/>
  <c r="F1921" i="9"/>
  <c r="F1896" i="9"/>
  <c r="F1894" i="9"/>
  <c r="F1869" i="9"/>
  <c r="F1867" i="9"/>
  <c r="F1842" i="9"/>
  <c r="F1840" i="9"/>
  <c r="F1815" i="9"/>
  <c r="F1813" i="9"/>
  <c r="F1788" i="9"/>
  <c r="F1786" i="9"/>
  <c r="F1761" i="9"/>
  <c r="F1759" i="9"/>
  <c r="F1734" i="9"/>
  <c r="F1732" i="9"/>
  <c r="F1707" i="9"/>
  <c r="F1705" i="9"/>
  <c r="F1680" i="9"/>
  <c r="F1678" i="9"/>
  <c r="F1652" i="9"/>
  <c r="F1650" i="9"/>
  <c r="F1621" i="9"/>
  <c r="F1619" i="9"/>
  <c r="F1594" i="9"/>
  <c r="F1592" i="9"/>
  <c r="F1567" i="9"/>
  <c r="F1565" i="9"/>
  <c r="F1540" i="9"/>
  <c r="F1538" i="9"/>
  <c r="F1512" i="9"/>
  <c r="F1510" i="9"/>
  <c r="F1485" i="9"/>
  <c r="F1483" i="9"/>
  <c r="F1458" i="9"/>
  <c r="F1456" i="9"/>
  <c r="F1431" i="9"/>
  <c r="F1429" i="9"/>
  <c r="F1404" i="9"/>
  <c r="F1402" i="9"/>
  <c r="F1375" i="9"/>
  <c r="F1373" i="9"/>
  <c r="F1348" i="9"/>
  <c r="F1346" i="9"/>
  <c r="F1321" i="9"/>
  <c r="F1319" i="9"/>
  <c r="F1294" i="9"/>
  <c r="F1292" i="9"/>
  <c r="F1240" i="9"/>
  <c r="F1238" i="9"/>
  <c r="F1267" i="9"/>
  <c r="F1265" i="9"/>
  <c r="F1214" i="9"/>
  <c r="F1212" i="9"/>
  <c r="F1188" i="9"/>
  <c r="F1186" i="9"/>
  <c r="F1162" i="9"/>
  <c r="F1160" i="9"/>
  <c r="F1136" i="9"/>
  <c r="F1134" i="9"/>
  <c r="F1110" i="9"/>
  <c r="F1108" i="9"/>
  <c r="F1084" i="9"/>
  <c r="F1082" i="9"/>
  <c r="F1058" i="9"/>
  <c r="F1056" i="9"/>
  <c r="F1032" i="9"/>
  <c r="F1030" i="9"/>
  <c r="F1006" i="9"/>
  <c r="F1004" i="9"/>
  <c r="F980" i="9"/>
  <c r="F978" i="9"/>
  <c r="F954" i="9"/>
  <c r="F952" i="9"/>
  <c r="F928" i="9"/>
  <c r="F926" i="9"/>
  <c r="F902" i="9"/>
  <c r="F900" i="9"/>
  <c r="F876" i="9"/>
  <c r="F874" i="9"/>
  <c r="F850" i="9"/>
  <c r="F848" i="9"/>
  <c r="F824" i="9"/>
  <c r="F822" i="9"/>
  <c r="F798" i="9"/>
  <c r="F796" i="9"/>
  <c r="F772" i="9"/>
  <c r="F770" i="9"/>
  <c r="F746" i="9"/>
  <c r="F744" i="9"/>
  <c r="F720" i="9"/>
  <c r="F718" i="9"/>
  <c r="F694" i="9"/>
  <c r="F692" i="9"/>
  <c r="F668" i="9"/>
  <c r="F666" i="9"/>
  <c r="F642" i="9"/>
  <c r="F640" i="9"/>
  <c r="F616" i="9"/>
  <c r="F614" i="9"/>
  <c r="F590" i="9"/>
  <c r="F588" i="9"/>
  <c r="F564" i="9"/>
  <c r="F562" i="9"/>
  <c r="F538" i="9"/>
  <c r="F536" i="9"/>
  <c r="F512" i="9"/>
  <c r="F510" i="9"/>
  <c r="F486" i="9"/>
  <c r="F484" i="9"/>
  <c r="F460" i="9"/>
  <c r="F458" i="9"/>
  <c r="F434" i="9"/>
  <c r="F432" i="9"/>
  <c r="F408" i="9"/>
  <c r="F406" i="9"/>
  <c r="F382" i="9"/>
  <c r="F380" i="9"/>
  <c r="F356" i="9"/>
  <c r="F354" i="9"/>
  <c r="F330" i="9"/>
  <c r="F328" i="9"/>
  <c r="F304" i="9"/>
  <c r="F302" i="9"/>
  <c r="F278" i="9"/>
  <c r="F276" i="9"/>
  <c r="F252" i="9"/>
  <c r="F250" i="9"/>
  <c r="F226" i="9"/>
  <c r="F224" i="9"/>
  <c r="F200" i="9"/>
  <c r="F198" i="9"/>
  <c r="F174" i="9"/>
  <c r="F172" i="9"/>
  <c r="F148" i="9"/>
  <c r="F146" i="9"/>
  <c r="F122" i="9"/>
  <c r="F120" i="9"/>
  <c r="F98" i="9"/>
  <c r="F96" i="9"/>
  <c r="F74" i="9"/>
  <c r="F72" i="9"/>
  <c r="F50" i="9"/>
  <c r="F48" i="9"/>
  <c r="F26" i="9"/>
  <c r="F24" i="9"/>
  <c r="F4787" i="9"/>
  <c r="F4785" i="9"/>
  <c r="F4764" i="9"/>
  <c r="F4762" i="9"/>
  <c r="F4741" i="9"/>
  <c r="F4739" i="9"/>
  <c r="H4759" i="9"/>
  <c r="H4760" i="9" s="1"/>
  <c r="H4758" i="9"/>
  <c r="L4755" i="9"/>
  <c r="J4755" i="9"/>
  <c r="H4755" i="9"/>
  <c r="L4754" i="9"/>
  <c r="J4754" i="9"/>
  <c r="H4754" i="9"/>
  <c r="L4750" i="9"/>
  <c r="J4750" i="9"/>
  <c r="G4750" i="9"/>
  <c r="H4750" i="9" s="1"/>
  <c r="E4750" i="9"/>
  <c r="L4749" i="9"/>
  <c r="J4749" i="9"/>
  <c r="G4749" i="9"/>
  <c r="H4749" i="9" s="1"/>
  <c r="E4749" i="9"/>
  <c r="G4686" i="9"/>
  <c r="H4686" i="9" s="1"/>
  <c r="E4686" i="9"/>
  <c r="H4687" i="9"/>
  <c r="J4687" i="9" s="1"/>
  <c r="G4685" i="9"/>
  <c r="H4685" i="9" s="1"/>
  <c r="E4685" i="9"/>
  <c r="L4682" i="9"/>
  <c r="J4682" i="9"/>
  <c r="H4682" i="9"/>
  <c r="L4681" i="9"/>
  <c r="G4676" i="9"/>
  <c r="H4676" i="9" s="1"/>
  <c r="E4676" i="9"/>
  <c r="G4675" i="9"/>
  <c r="H4675" i="9" s="1"/>
  <c r="E4675" i="9"/>
  <c r="L4674" i="9"/>
  <c r="J4674" i="9"/>
  <c r="G4674" i="9"/>
  <c r="H4674" i="9" s="1"/>
  <c r="E4674" i="9"/>
  <c r="L4673" i="9"/>
  <c r="J4673" i="9"/>
  <c r="G4673" i="9"/>
  <c r="H4673" i="9" s="1"/>
  <c r="E4673" i="9"/>
  <c r="E4712" i="9"/>
  <c r="F4708" i="9"/>
  <c r="J4708" i="9" s="1"/>
  <c r="E4708" i="9"/>
  <c r="E4707" i="9"/>
  <c r="F4703" i="9"/>
  <c r="F4702" i="9"/>
  <c r="E4703" i="9"/>
  <c r="E4702" i="9"/>
  <c r="F4718" i="9"/>
  <c r="F4716" i="9"/>
  <c r="H4713" i="9"/>
  <c r="L4709" i="9"/>
  <c r="J4709" i="9"/>
  <c r="H4709" i="9"/>
  <c r="L4701" i="9"/>
  <c r="J4701" i="9"/>
  <c r="E4701" i="9"/>
  <c r="L4700" i="9"/>
  <c r="J4700" i="9"/>
  <c r="E4700" i="9"/>
  <c r="J4678" i="9" l="1"/>
  <c r="J4710" i="9"/>
  <c r="L4678" i="9"/>
  <c r="J4752" i="9"/>
  <c r="H4752" i="9"/>
  <c r="L4752" i="9"/>
  <c r="H4756" i="9"/>
  <c r="J4756" i="9"/>
  <c r="L4756" i="9"/>
  <c r="J4759" i="9"/>
  <c r="L4683" i="9"/>
  <c r="H4688" i="9"/>
  <c r="H4678" i="9"/>
  <c r="J4688" i="9"/>
  <c r="L4687" i="9"/>
  <c r="L4688" i="9" s="1"/>
  <c r="L4708" i="9"/>
  <c r="L4710" i="9" s="1"/>
  <c r="H4683" i="9"/>
  <c r="J4681" i="9"/>
  <c r="J4683" i="9" s="1"/>
  <c r="L4705" i="9"/>
  <c r="J4705" i="9"/>
  <c r="J4713" i="9"/>
  <c r="H4928" i="9"/>
  <c r="J4928" i="9" s="1"/>
  <c r="H4927" i="9"/>
  <c r="L4924" i="9"/>
  <c r="J4924" i="9"/>
  <c r="H4924" i="9"/>
  <c r="J4923" i="9"/>
  <c r="E4923" i="9"/>
  <c r="D4923" i="9"/>
  <c r="E4919" i="9"/>
  <c r="D4919" i="9"/>
  <c r="E4918" i="9"/>
  <c r="D4918" i="9"/>
  <c r="L4917" i="9"/>
  <c r="J4917" i="9"/>
  <c r="E4917" i="9"/>
  <c r="D4917" i="9"/>
  <c r="L4916" i="9"/>
  <c r="J4916" i="9"/>
  <c r="E4916" i="9"/>
  <c r="D4916" i="9"/>
  <c r="H4903" i="9"/>
  <c r="H4904" i="9" s="1"/>
  <c r="H4902" i="9"/>
  <c r="L4899" i="9"/>
  <c r="J4899" i="9"/>
  <c r="H4899" i="9"/>
  <c r="E4898" i="9"/>
  <c r="D4898" i="9"/>
  <c r="E4894" i="9"/>
  <c r="D4894" i="9"/>
  <c r="E4893" i="9"/>
  <c r="D4893" i="9"/>
  <c r="L4892" i="9"/>
  <c r="J4892" i="9"/>
  <c r="E4892" i="9"/>
  <c r="D4892" i="9"/>
  <c r="L4891" i="9"/>
  <c r="J4891" i="9"/>
  <c r="E4891" i="9"/>
  <c r="D4891" i="9"/>
  <c r="H4878" i="9"/>
  <c r="J4878" i="9" s="1"/>
  <c r="H4877" i="9"/>
  <c r="L4874" i="9"/>
  <c r="J4874" i="9"/>
  <c r="H4874" i="9"/>
  <c r="F4873" i="9"/>
  <c r="L4873" i="9" s="1"/>
  <c r="E4873" i="9"/>
  <c r="D4873" i="9"/>
  <c r="E4869" i="9"/>
  <c r="D4869" i="9"/>
  <c r="E4868" i="9"/>
  <c r="D4868" i="9"/>
  <c r="L4867" i="9"/>
  <c r="J4867" i="9"/>
  <c r="E4867" i="9"/>
  <c r="D4867" i="9"/>
  <c r="L4866" i="9"/>
  <c r="J4866" i="9"/>
  <c r="E4866" i="9"/>
  <c r="D4866" i="9"/>
  <c r="F4848" i="9"/>
  <c r="L4848" i="9" s="1"/>
  <c r="E4848" i="9"/>
  <c r="D4848" i="9"/>
  <c r="E4844" i="9"/>
  <c r="D4844" i="9"/>
  <c r="E4843" i="9"/>
  <c r="D4843" i="9"/>
  <c r="E4842" i="9"/>
  <c r="D4842" i="9"/>
  <c r="D4841" i="9"/>
  <c r="H4853" i="9"/>
  <c r="H4854" i="9" s="1"/>
  <c r="H4852" i="9"/>
  <c r="L4849" i="9"/>
  <c r="J4849" i="9"/>
  <c r="H4849" i="9"/>
  <c r="L4842" i="9"/>
  <c r="J4842" i="9"/>
  <c r="L4841" i="9"/>
  <c r="J4841" i="9"/>
  <c r="E4841" i="9"/>
  <c r="F1533" i="9"/>
  <c r="F1505" i="9"/>
  <c r="I40" i="86"/>
  <c r="I29" i="86"/>
  <c r="F1424" i="9"/>
  <c r="F1414" i="9"/>
  <c r="F1413" i="9"/>
  <c r="F1412" i="9"/>
  <c r="I192" i="87"/>
  <c r="L4921" i="9" l="1"/>
  <c r="J4925" i="9"/>
  <c r="H4761" i="9"/>
  <c r="H4762" i="9" s="1"/>
  <c r="H4763" i="9" s="1"/>
  <c r="H4764" i="9" s="1"/>
  <c r="H4765" i="9" s="1"/>
  <c r="J22" i="80" s="1"/>
  <c r="J4689" i="9"/>
  <c r="J4690" i="9" s="1"/>
  <c r="J4693" i="9" s="1"/>
  <c r="L4689" i="9"/>
  <c r="L4690" i="9" s="1"/>
  <c r="L4693" i="9" s="1"/>
  <c r="J4760" i="9"/>
  <c r="J4761" i="9" s="1"/>
  <c r="L4759" i="9"/>
  <c r="L4760" i="9" s="1"/>
  <c r="L4761" i="9" s="1"/>
  <c r="L4850" i="9"/>
  <c r="H4689" i="9"/>
  <c r="H4690" i="9" s="1"/>
  <c r="H4691" i="9" s="1"/>
  <c r="H4692" i="9" s="1"/>
  <c r="H4693" i="9" s="1"/>
  <c r="L4896" i="9"/>
  <c r="J4921" i="9"/>
  <c r="J4896" i="9"/>
  <c r="L4871" i="9"/>
  <c r="J4714" i="9"/>
  <c r="J4715" i="9" s="1"/>
  <c r="L4713" i="9"/>
  <c r="L4714" i="9" s="1"/>
  <c r="L4715" i="9" s="1"/>
  <c r="J4871" i="9"/>
  <c r="H4921" i="9"/>
  <c r="J4929" i="9"/>
  <c r="L4928" i="9"/>
  <c r="L4929" i="9" s="1"/>
  <c r="H4929" i="9"/>
  <c r="J4903" i="9"/>
  <c r="L4923" i="9"/>
  <c r="L4925" i="9" s="1"/>
  <c r="J4898" i="9"/>
  <c r="J4900" i="9" s="1"/>
  <c r="L4875" i="9"/>
  <c r="L4898" i="9"/>
  <c r="L4900" i="9" s="1"/>
  <c r="J4879" i="9"/>
  <c r="L4878" i="9"/>
  <c r="L4879" i="9" s="1"/>
  <c r="H4879" i="9"/>
  <c r="J4873" i="9"/>
  <c r="J4875" i="9" s="1"/>
  <c r="J4846" i="9"/>
  <c r="J4848" i="9"/>
  <c r="J4850" i="9" s="1"/>
  <c r="L4846" i="9"/>
  <c r="J4853" i="9"/>
  <c r="H4782" i="9"/>
  <c r="H4781" i="9"/>
  <c r="L4778" i="9"/>
  <c r="J4778" i="9"/>
  <c r="H4778" i="9"/>
  <c r="L4777" i="9"/>
  <c r="J4777" i="9"/>
  <c r="H4777" i="9"/>
  <c r="L4773" i="9"/>
  <c r="J4773" i="9"/>
  <c r="E4773" i="9"/>
  <c r="L4772" i="9"/>
  <c r="J4772" i="9"/>
  <c r="E4772" i="9"/>
  <c r="H4735" i="9"/>
  <c r="H4736" i="9"/>
  <c r="H4737" i="9" s="1"/>
  <c r="L4732" i="9"/>
  <c r="J4732" i="9"/>
  <c r="H4732" i="9"/>
  <c r="L4731" i="9"/>
  <c r="J4731" i="9"/>
  <c r="H4731" i="9"/>
  <c r="L4727" i="9"/>
  <c r="J4727" i="9"/>
  <c r="E4727" i="9"/>
  <c r="L4726" i="9"/>
  <c r="J4726" i="9"/>
  <c r="E4726" i="9"/>
  <c r="F35" i="88"/>
  <c r="F36" i="88" s="1"/>
  <c r="F38" i="88" s="1"/>
  <c r="F28" i="88"/>
  <c r="F39" i="88" s="1"/>
  <c r="K221" i="87"/>
  <c r="L219" i="87"/>
  <c r="I193" i="87"/>
  <c r="I194" i="87"/>
  <c r="I196" i="87" s="1"/>
  <c r="K159" i="87"/>
  <c r="J159" i="87"/>
  <c r="L159" i="87" s="1"/>
  <c r="C159" i="87"/>
  <c r="K158" i="87"/>
  <c r="J158" i="87"/>
  <c r="L158" i="87" s="1"/>
  <c r="K157" i="87"/>
  <c r="K156" i="87"/>
  <c r="K155" i="87"/>
  <c r="J155" i="87"/>
  <c r="L155" i="87" s="1"/>
  <c r="L160" i="87" s="1"/>
  <c r="L153" i="87"/>
  <c r="K135" i="87"/>
  <c r="J135" i="87"/>
  <c r="L135" i="87" s="1"/>
  <c r="C135" i="87"/>
  <c r="K134" i="87"/>
  <c r="K133" i="87"/>
  <c r="L131" i="87"/>
  <c r="K112" i="87"/>
  <c r="K111" i="87"/>
  <c r="L109" i="87"/>
  <c r="I85" i="87"/>
  <c r="I86" i="87" s="1"/>
  <c r="J113" i="87" s="1"/>
  <c r="L113" i="87" s="1"/>
  <c r="I75" i="87"/>
  <c r="I76" i="87" s="1"/>
  <c r="I64" i="87"/>
  <c r="I66" i="87" s="1"/>
  <c r="I55" i="87"/>
  <c r="I56" i="87" s="1"/>
  <c r="J157" i="87" s="1"/>
  <c r="L157" i="87" s="1"/>
  <c r="I46" i="87"/>
  <c r="I45" i="87"/>
  <c r="I30" i="87"/>
  <c r="I29" i="87"/>
  <c r="I32" i="87" s="1"/>
  <c r="I21" i="87"/>
  <c r="I33" i="87" s="1"/>
  <c r="K115" i="86"/>
  <c r="J115" i="86"/>
  <c r="L115" i="86" s="1"/>
  <c r="L116" i="86" s="1"/>
  <c r="L113" i="86"/>
  <c r="K96" i="86"/>
  <c r="K80" i="86"/>
  <c r="B70" i="86"/>
  <c r="I65" i="86"/>
  <c r="J109" i="86" s="1"/>
  <c r="I54" i="86"/>
  <c r="I53" i="86"/>
  <c r="I47" i="86"/>
  <c r="I41" i="86"/>
  <c r="I42" i="86" s="1"/>
  <c r="I43" i="86" s="1"/>
  <c r="I30" i="86"/>
  <c r="I31" i="86" s="1"/>
  <c r="I32" i="86" s="1"/>
  <c r="J80" i="86" s="1"/>
  <c r="L80" i="86" s="1"/>
  <c r="L81" i="86" s="1"/>
  <c r="L82" i="86" s="1"/>
  <c r="F36" i="85"/>
  <c r="F38" i="85" s="1"/>
  <c r="F39" i="85" s="1"/>
  <c r="F35" i="85"/>
  <c r="F28" i="85"/>
  <c r="F35" i="84"/>
  <c r="F36" i="84" s="1"/>
  <c r="F38" i="84" s="1"/>
  <c r="F28" i="84"/>
  <c r="F39" i="84" s="1"/>
  <c r="K46" i="83"/>
  <c r="K47" i="83" s="1"/>
  <c r="K48" i="83" s="1"/>
  <c r="K49" i="83" s="1"/>
  <c r="K52" i="83" s="1"/>
  <c r="K53" i="83" s="1"/>
  <c r="K31" i="83"/>
  <c r="K34" i="83" s="1"/>
  <c r="K35" i="83" s="1"/>
  <c r="K30" i="83"/>
  <c r="K10" i="83"/>
  <c r="F35" i="82"/>
  <c r="F36" i="82" s="1"/>
  <c r="F38" i="82" s="1"/>
  <c r="F28" i="82"/>
  <c r="F39" i="82" s="1"/>
  <c r="F35" i="81"/>
  <c r="F36" i="81" s="1"/>
  <c r="F38" i="81" s="1"/>
  <c r="F28" i="81"/>
  <c r="F39" i="81" s="1"/>
  <c r="H1507" i="9"/>
  <c r="H1506" i="9"/>
  <c r="E1505" i="9"/>
  <c r="L1502" i="9"/>
  <c r="J1502" i="9"/>
  <c r="H1502" i="9"/>
  <c r="L1501" i="9"/>
  <c r="J1501" i="9"/>
  <c r="H1501" i="9"/>
  <c r="L1500" i="9"/>
  <c r="J1500" i="9"/>
  <c r="H1500" i="9"/>
  <c r="L1496" i="9"/>
  <c r="J1496" i="9"/>
  <c r="H1496" i="9"/>
  <c r="L1495" i="9"/>
  <c r="J1495" i="9"/>
  <c r="H1495" i="9"/>
  <c r="H1494" i="9"/>
  <c r="L1493" i="9"/>
  <c r="J1493" i="9"/>
  <c r="H1493" i="9"/>
  <c r="J4930" i="9" l="1"/>
  <c r="J4931" i="9" s="1"/>
  <c r="J4934" i="9" s="1"/>
  <c r="J4762" i="9"/>
  <c r="J4765" i="9" s="1"/>
  <c r="L4762" i="9"/>
  <c r="L4765" i="9" s="1"/>
  <c r="L4930" i="9"/>
  <c r="L4931" i="9" s="1"/>
  <c r="L4934" i="9" s="1"/>
  <c r="J19" i="80"/>
  <c r="K19" i="80" s="1"/>
  <c r="L4880" i="9"/>
  <c r="L4881" i="9" s="1"/>
  <c r="L4884" i="9" s="1"/>
  <c r="L4716" i="9"/>
  <c r="L4719" i="9" s="1"/>
  <c r="J4716" i="9"/>
  <c r="J4719" i="9" s="1"/>
  <c r="J4904" i="9"/>
  <c r="J4905" i="9" s="1"/>
  <c r="L4903" i="9"/>
  <c r="L4904" i="9" s="1"/>
  <c r="L4905" i="9" s="1"/>
  <c r="J4880" i="9"/>
  <c r="J4881" i="9" s="1"/>
  <c r="J4884" i="9" s="1"/>
  <c r="J4775" i="9"/>
  <c r="L1498" i="9"/>
  <c r="J4854" i="9"/>
  <c r="J4855" i="9" s="1"/>
  <c r="L4853" i="9"/>
  <c r="L4854" i="9" s="1"/>
  <c r="L4855" i="9" s="1"/>
  <c r="J4729" i="9"/>
  <c r="J1498" i="9"/>
  <c r="L4729" i="9"/>
  <c r="H4779" i="9"/>
  <c r="J4779" i="9"/>
  <c r="L4779" i="9"/>
  <c r="L4775" i="9"/>
  <c r="J4782" i="9"/>
  <c r="J4733" i="9"/>
  <c r="L4733" i="9"/>
  <c r="H4733" i="9"/>
  <c r="J4736" i="9"/>
  <c r="L83" i="86"/>
  <c r="L84" i="86" s="1"/>
  <c r="J156" i="87"/>
  <c r="L156" i="87" s="1"/>
  <c r="J134" i="87"/>
  <c r="L134" i="87" s="1"/>
  <c r="J112" i="87"/>
  <c r="L112" i="87" s="1"/>
  <c r="F42" i="81"/>
  <c r="F40" i="81"/>
  <c r="F40" i="85"/>
  <c r="F42" i="85"/>
  <c r="I36" i="87"/>
  <c r="I34" i="87"/>
  <c r="F37" i="86"/>
  <c r="G37" i="86" s="1"/>
  <c r="J96" i="86"/>
  <c r="L96" i="86" s="1"/>
  <c r="L97" i="86" s="1"/>
  <c r="L98" i="86" s="1"/>
  <c r="F42" i="82"/>
  <c r="F40" i="82"/>
  <c r="J110" i="86"/>
  <c r="L110" i="86" s="1"/>
  <c r="L109" i="86"/>
  <c r="L111" i="86" s="1"/>
  <c r="L117" i="86" s="1"/>
  <c r="I200" i="87"/>
  <c r="I197" i="87"/>
  <c r="J221" i="87" s="1"/>
  <c r="L221" i="87" s="1"/>
  <c r="L222" i="87" s="1"/>
  <c r="F43" i="84"/>
  <c r="F44" i="84" s="1"/>
  <c r="F40" i="84"/>
  <c r="F42" i="88"/>
  <c r="F40" i="88"/>
  <c r="I66" i="86"/>
  <c r="I89" i="87"/>
  <c r="I55" i="86"/>
  <c r="I57" i="86" s="1"/>
  <c r="I58" i="86" s="1"/>
  <c r="I59" i="86" s="1"/>
  <c r="F38" i="86" s="1"/>
  <c r="G38" i="86" s="1"/>
  <c r="H1498" i="9"/>
  <c r="L1503" i="9"/>
  <c r="H1503" i="9"/>
  <c r="J1503" i="9"/>
  <c r="D11" i="75"/>
  <c r="D38" i="75"/>
  <c r="D83" i="75"/>
  <c r="L4906" i="9" l="1"/>
  <c r="L4909" i="9" s="1"/>
  <c r="J4906" i="9"/>
  <c r="J4909" i="9" s="1"/>
  <c r="L4856" i="9"/>
  <c r="L4859" i="9" s="1"/>
  <c r="J4856" i="9"/>
  <c r="J4859" i="9" s="1"/>
  <c r="I202" i="87"/>
  <c r="J4783" i="9"/>
  <c r="J4784" i="9" s="1"/>
  <c r="L4782" i="9"/>
  <c r="L4783" i="9" s="1"/>
  <c r="L4784" i="9" s="1"/>
  <c r="J4737" i="9"/>
  <c r="J4738" i="9" s="1"/>
  <c r="L4736" i="9"/>
  <c r="L4737" i="9" s="1"/>
  <c r="L4738" i="9" s="1"/>
  <c r="J214" i="87"/>
  <c r="I204" i="87"/>
  <c r="I203" i="87"/>
  <c r="L100" i="86"/>
  <c r="L99" i="86"/>
  <c r="J133" i="87"/>
  <c r="L133" i="87" s="1"/>
  <c r="L136" i="87" s="1"/>
  <c r="J111" i="87"/>
  <c r="L111" i="87" s="1"/>
  <c r="L114" i="87" s="1"/>
  <c r="F47" i="85"/>
  <c r="F46" i="85"/>
  <c r="F43" i="85"/>
  <c r="I90" i="87"/>
  <c r="I93" i="87"/>
  <c r="I92" i="87" s="1"/>
  <c r="L119" i="86"/>
  <c r="L118" i="86"/>
  <c r="F47" i="82"/>
  <c r="F48" i="82" s="1"/>
  <c r="F43" i="82"/>
  <c r="F47" i="81"/>
  <c r="F48" i="81" s="1"/>
  <c r="F43" i="81"/>
  <c r="F48" i="88"/>
  <c r="F47" i="88"/>
  <c r="F43" i="88"/>
  <c r="F51" i="84"/>
  <c r="F50" i="84"/>
  <c r="G68" i="74"/>
  <c r="G67" i="74"/>
  <c r="G65" i="74"/>
  <c r="G80" i="74"/>
  <c r="H4783" i="9" l="1"/>
  <c r="J4785" i="9"/>
  <c r="J4788" i="9" s="1"/>
  <c r="L4785" i="9"/>
  <c r="L4788" i="9" s="1"/>
  <c r="L4739" i="9"/>
  <c r="L4742" i="9" s="1"/>
  <c r="J4739" i="9"/>
  <c r="J4742" i="9" s="1"/>
  <c r="J216" i="87"/>
  <c r="L216" i="87" s="1"/>
  <c r="L214" i="87"/>
  <c r="L217" i="87" s="1"/>
  <c r="L223" i="87" s="1"/>
  <c r="J215" i="87"/>
  <c r="L215" i="87" s="1"/>
  <c r="F55" i="88"/>
  <c r="F54" i="88"/>
  <c r="F55" i="81"/>
  <c r="F54" i="81"/>
  <c r="F54" i="82"/>
  <c r="F55" i="82"/>
  <c r="J126" i="87"/>
  <c r="J148" i="87"/>
  <c r="J104" i="87"/>
  <c r="I94" i="87"/>
  <c r="F54" i="85"/>
  <c r="F53" i="85"/>
  <c r="J96" i="74"/>
  <c r="J94" i="74"/>
  <c r="J93" i="74"/>
  <c r="J92" i="74"/>
  <c r="J82" i="74"/>
  <c r="J106" i="87" l="1"/>
  <c r="L106" i="87" s="1"/>
  <c r="J105" i="87"/>
  <c r="L105" i="87" s="1"/>
  <c r="L104" i="87"/>
  <c r="L107" i="87" s="1"/>
  <c r="L115" i="87" s="1"/>
  <c r="J149" i="87"/>
  <c r="L149" i="87" s="1"/>
  <c r="J150" i="87"/>
  <c r="L150" i="87" s="1"/>
  <c r="L148" i="87"/>
  <c r="L151" i="87" s="1"/>
  <c r="L161" i="87" s="1"/>
  <c r="L126" i="87"/>
  <c r="J127" i="87"/>
  <c r="L127" i="87" s="1"/>
  <c r="J128" i="87"/>
  <c r="L128" i="87" s="1"/>
  <c r="L224" i="87"/>
  <c r="L225" i="87"/>
  <c r="L92" i="75"/>
  <c r="L91" i="75"/>
  <c r="L90" i="75"/>
  <c r="L89" i="75"/>
  <c r="L88" i="75"/>
  <c r="L47" i="75"/>
  <c r="L46" i="75"/>
  <c r="L45" i="75"/>
  <c r="L44" i="75"/>
  <c r="L43" i="75"/>
  <c r="L20" i="75"/>
  <c r="L19" i="75"/>
  <c r="L18" i="75"/>
  <c r="L17" i="75"/>
  <c r="L16" i="75"/>
  <c r="L97" i="75"/>
  <c r="L96" i="75"/>
  <c r="L53" i="75"/>
  <c r="L52" i="75"/>
  <c r="L51" i="75"/>
  <c r="L129" i="87" l="1"/>
  <c r="L137" i="87" s="1"/>
  <c r="L163" i="87"/>
  <c r="L162" i="87"/>
  <c r="L116" i="87"/>
  <c r="L117" i="87" s="1"/>
  <c r="H43" i="75"/>
  <c r="H44" i="75"/>
  <c r="H45" i="75"/>
  <c r="H46" i="75"/>
  <c r="L138" i="87" l="1"/>
  <c r="L139" i="87" s="1"/>
  <c r="H42" i="75"/>
  <c r="H41" i="75"/>
  <c r="H40" i="75"/>
  <c r="H39" i="75"/>
  <c r="H38" i="75"/>
  <c r="H37" i="75"/>
  <c r="K639" i="12" l="1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4" i="12"/>
  <c r="K523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1" i="12"/>
  <c r="K462" i="12"/>
  <c r="K463" i="12"/>
  <c r="K464" i="12"/>
  <c r="K465" i="12"/>
  <c r="K466" i="12"/>
  <c r="K467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7" i="12"/>
  <c r="K488" i="12"/>
  <c r="K489" i="12"/>
  <c r="K490" i="12"/>
  <c r="K491" i="12"/>
  <c r="K492" i="12"/>
  <c r="K498" i="12"/>
  <c r="K499" i="12"/>
  <c r="K500" i="12"/>
  <c r="K501" i="12"/>
  <c r="K503" i="12"/>
  <c r="K504" i="12"/>
  <c r="K505" i="12"/>
  <c r="K506" i="12"/>
  <c r="K507" i="12"/>
  <c r="K508" i="12"/>
  <c r="K509" i="12"/>
  <c r="K510" i="12"/>
  <c r="K511" i="12"/>
  <c r="K512" i="12"/>
  <c r="K515" i="12"/>
  <c r="K516" i="12"/>
  <c r="G4712" i="9" s="1"/>
  <c r="H4712" i="9" s="1"/>
  <c r="H4714" i="9" s="1"/>
  <c r="K517" i="12"/>
  <c r="K441" i="12"/>
  <c r="K440" i="12"/>
  <c r="G4898" i="9" s="1"/>
  <c r="H4898" i="9" s="1"/>
  <c r="H4900" i="9" s="1"/>
  <c r="K439" i="12"/>
  <c r="G4923" i="9" s="1"/>
  <c r="H4923" i="9" s="1"/>
  <c r="H4925" i="9" s="1"/>
  <c r="H4930" i="9" s="1"/>
  <c r="H4931" i="9" s="1"/>
  <c r="H4932" i="9" s="1"/>
  <c r="H4933" i="9" s="1"/>
  <c r="H4934" i="9" s="1"/>
  <c r="J42" i="80" s="1"/>
  <c r="K438" i="12"/>
  <c r="K437" i="12"/>
  <c r="G4848" i="9" s="1"/>
  <c r="H4848" i="9" s="1"/>
  <c r="H4850" i="9" s="1"/>
  <c r="K436" i="12"/>
  <c r="G4873" i="9" s="1"/>
  <c r="H4873" i="9" s="1"/>
  <c r="H4875" i="9" s="1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0" i="12"/>
  <c r="K349" i="12"/>
  <c r="K348" i="12"/>
  <c r="K347" i="12"/>
  <c r="K346" i="12"/>
  <c r="K270" i="12"/>
  <c r="K269" i="12"/>
  <c r="K268" i="12"/>
  <c r="K267" i="12"/>
  <c r="K266" i="12"/>
  <c r="K265" i="12"/>
  <c r="K264" i="12"/>
  <c r="K263" i="12"/>
  <c r="K262" i="12"/>
  <c r="G4708" i="9" s="1"/>
  <c r="H4708" i="9" s="1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3" i="12"/>
  <c r="K232" i="12"/>
  <c r="K231" i="12"/>
  <c r="K230" i="12"/>
  <c r="K229" i="12"/>
  <c r="K227" i="12"/>
  <c r="K226" i="12"/>
  <c r="K225" i="12"/>
  <c r="K224" i="12"/>
  <c r="K223" i="12"/>
  <c r="K222" i="12"/>
  <c r="K221" i="12"/>
  <c r="K220" i="12"/>
  <c r="K219" i="12"/>
  <c r="K215" i="12"/>
  <c r="K214" i="12"/>
  <c r="K213" i="12"/>
  <c r="K212" i="12"/>
  <c r="K211" i="12"/>
  <c r="K210" i="12"/>
  <c r="K209" i="12"/>
  <c r="K208" i="12"/>
  <c r="K207" i="12"/>
  <c r="K206" i="12"/>
  <c r="K205" i="12"/>
  <c r="K203" i="12"/>
  <c r="K202" i="12"/>
  <c r="K201" i="12"/>
  <c r="K200" i="12"/>
  <c r="G4707" i="9" s="1"/>
  <c r="H4707" i="9" s="1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7" i="12"/>
  <c r="K96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59" i="12"/>
  <c r="K58" i="12"/>
  <c r="L27" i="75"/>
  <c r="L28" i="75"/>
  <c r="H4710" i="9" l="1"/>
  <c r="L100" i="75"/>
  <c r="L55" i="75"/>
  <c r="I19" i="75" l="1"/>
  <c r="I20" i="75"/>
  <c r="I21" i="75"/>
  <c r="L21" i="75" s="1"/>
  <c r="I22" i="75"/>
  <c r="L22" i="75" s="1"/>
  <c r="I23" i="75"/>
  <c r="L23" i="75" s="1"/>
  <c r="I24" i="75"/>
  <c r="L24" i="75" s="1"/>
  <c r="I25" i="75"/>
  <c r="I26" i="75"/>
  <c r="L26" i="75" s="1"/>
  <c r="I27" i="75"/>
  <c r="I28" i="75"/>
  <c r="G77" i="74"/>
  <c r="G75" i="74"/>
  <c r="G74" i="74"/>
  <c r="G73" i="74"/>
  <c r="K88" i="75"/>
  <c r="K89" i="75"/>
  <c r="K90" i="75"/>
  <c r="K91" i="75"/>
  <c r="K92" i="75"/>
  <c r="K93" i="75"/>
  <c r="K94" i="75"/>
  <c r="K95" i="75"/>
  <c r="K96" i="75"/>
  <c r="K97" i="75"/>
  <c r="K98" i="75"/>
  <c r="L98" i="75" s="1"/>
  <c r="K99" i="75"/>
  <c r="K100" i="75"/>
  <c r="G100" i="75"/>
  <c r="I100" i="75" s="1"/>
  <c r="F100" i="75"/>
  <c r="G99" i="75"/>
  <c r="F99" i="75"/>
  <c r="I99" i="75" s="1"/>
  <c r="L99" i="75" s="1"/>
  <c r="G98" i="75"/>
  <c r="F98" i="75"/>
  <c r="I98" i="75" s="1"/>
  <c r="H28" i="75"/>
  <c r="H27" i="75"/>
  <c r="H26" i="75"/>
  <c r="H55" i="75"/>
  <c r="I55" i="75" s="1"/>
  <c r="H54" i="75"/>
  <c r="I54" i="75" s="1"/>
  <c r="L54" i="75" s="1"/>
  <c r="H53" i="75"/>
  <c r="I53" i="75" s="1"/>
  <c r="F83" i="75" l="1"/>
  <c r="F84" i="75"/>
  <c r="F85" i="75"/>
  <c r="F86" i="75"/>
  <c r="F87" i="75"/>
  <c r="F88" i="75"/>
  <c r="F89" i="75"/>
  <c r="F90" i="75"/>
  <c r="F91" i="75"/>
  <c r="F92" i="75"/>
  <c r="F93" i="75"/>
  <c r="F94" i="75"/>
  <c r="F95" i="75"/>
  <c r="F96" i="75"/>
  <c r="F97" i="75"/>
  <c r="H12" i="75"/>
  <c r="I12" i="75" s="1"/>
  <c r="L12" i="75" s="1"/>
  <c r="H13" i="75"/>
  <c r="I13" i="75" s="1"/>
  <c r="L13" i="75" s="1"/>
  <c r="H15" i="75"/>
  <c r="I15" i="75" s="1"/>
  <c r="L15" i="75" s="1"/>
  <c r="I39" i="75"/>
  <c r="L39" i="75" s="1"/>
  <c r="I40" i="75"/>
  <c r="L40" i="75" s="1"/>
  <c r="I42" i="75"/>
  <c r="L42" i="75" s="1"/>
  <c r="H17" i="75"/>
  <c r="I17" i="75" s="1"/>
  <c r="H20" i="75"/>
  <c r="H22" i="75"/>
  <c r="H25" i="75" l="1"/>
  <c r="F169" i="78"/>
  <c r="G97" i="75"/>
  <c r="H52" i="75"/>
  <c r="I52" i="75" s="1"/>
  <c r="H24" i="75"/>
  <c r="H23" i="75"/>
  <c r="I97" i="75" l="1"/>
  <c r="G88" i="75"/>
  <c r="H70" i="75"/>
  <c r="I70" i="75" s="1"/>
  <c r="H69" i="75"/>
  <c r="I69" i="75" s="1"/>
  <c r="L69" i="75" s="1"/>
  <c r="I88" i="75" l="1"/>
  <c r="H11" i="75"/>
  <c r="I11" i="75" s="1"/>
  <c r="L11" i="75" s="1"/>
  <c r="G96" i="75" l="1"/>
  <c r="G95" i="75"/>
  <c r="G94" i="75"/>
  <c r="I94" i="75"/>
  <c r="L94" i="75" s="1"/>
  <c r="G93" i="75"/>
  <c r="G92" i="75"/>
  <c r="H51" i="75"/>
  <c r="I51" i="75" s="1"/>
  <c r="H50" i="75"/>
  <c r="I50" i="75" s="1"/>
  <c r="L50" i="75" s="1"/>
  <c r="H49" i="75"/>
  <c r="I49" i="75" s="1"/>
  <c r="L49" i="75" s="1"/>
  <c r="I48" i="75"/>
  <c r="L48" i="75" s="1"/>
  <c r="I47" i="75"/>
  <c r="H21" i="75"/>
  <c r="H19" i="75"/>
  <c r="I96" i="75" l="1"/>
  <c r="I95" i="75"/>
  <c r="L95" i="75" s="1"/>
  <c r="I92" i="75"/>
  <c r="I93" i="75"/>
  <c r="L93" i="75" s="1"/>
  <c r="I46" i="75"/>
  <c r="O154" i="78" l="1"/>
  <c r="O155" i="78"/>
  <c r="M148" i="78"/>
  <c r="L138" i="78"/>
  <c r="L144" i="78" s="1"/>
  <c r="L154" i="78" s="1"/>
  <c r="L157" i="78" s="1"/>
  <c r="G91" i="75"/>
  <c r="G90" i="75"/>
  <c r="G89" i="75"/>
  <c r="I89" i="75"/>
  <c r="I44" i="75"/>
  <c r="I45" i="75"/>
  <c r="H18" i="75"/>
  <c r="I18" i="75" s="1"/>
  <c r="I91" i="75" l="1"/>
  <c r="I90" i="75"/>
  <c r="H16" i="75"/>
  <c r="I16" i="75" s="1"/>
  <c r="H10" i="75"/>
  <c r="H14" i="75"/>
  <c r="I14" i="75" s="1"/>
  <c r="L14" i="75" s="1"/>
  <c r="F4492" i="9" l="1"/>
  <c r="F4485" i="9"/>
  <c r="F4484" i="9"/>
  <c r="F4483" i="9"/>
  <c r="D10" i="74"/>
  <c r="I43" i="75"/>
  <c r="I41" i="75"/>
  <c r="L41" i="75" s="1"/>
  <c r="I10" i="75"/>
  <c r="L10" i="75" s="1"/>
  <c r="I104" i="74"/>
  <c r="J104" i="74" s="1"/>
  <c r="D5" i="74"/>
  <c r="D4" i="74"/>
  <c r="D10" i="73"/>
  <c r="D9" i="74" s="1"/>
  <c r="D9" i="73"/>
  <c r="D8" i="74" s="1"/>
  <c r="D8" i="73"/>
  <c r="D7" i="74" s="1"/>
  <c r="D6" i="73"/>
  <c r="D5" i="73"/>
  <c r="O36" i="79"/>
  <c r="O34" i="79"/>
  <c r="M34" i="79"/>
  <c r="O33" i="79"/>
  <c r="M33" i="79"/>
  <c r="O26" i="79"/>
  <c r="M26" i="79"/>
  <c r="O25" i="79"/>
  <c r="O28" i="79" s="1"/>
  <c r="M25" i="79"/>
  <c r="M17" i="79"/>
  <c r="O17" i="79" s="1"/>
  <c r="L17" i="79"/>
  <c r="K17" i="79"/>
  <c r="J17" i="79"/>
  <c r="M16" i="79"/>
  <c r="O16" i="79" s="1"/>
  <c r="O20" i="79" s="1"/>
  <c r="L16" i="79"/>
  <c r="K16" i="79"/>
  <c r="J16" i="79"/>
  <c r="U8" i="79"/>
  <c r="V8" i="79" s="1"/>
  <c r="S8" i="79"/>
  <c r="AA176" i="78"/>
  <c r="Z176" i="78"/>
  <c r="Z175" i="78"/>
  <c r="D174" i="78"/>
  <c r="I172" i="78"/>
  <c r="D172" i="78"/>
  <c r="D170" i="78"/>
  <c r="I170" i="78" s="1"/>
  <c r="G39" i="74" s="1"/>
  <c r="F167" i="78"/>
  <c r="I164" i="78"/>
  <c r="O157" i="78"/>
  <c r="G43" i="74" s="1"/>
  <c r="I157" i="78"/>
  <c r="H154" i="78"/>
  <c r="D154" i="78"/>
  <c r="C154" i="78"/>
  <c r="D153" i="78"/>
  <c r="K148" i="78"/>
  <c r="H148" i="78"/>
  <c r="E148" i="78"/>
  <c r="D148" i="78"/>
  <c r="C148" i="78"/>
  <c r="K147" i="78"/>
  <c r="E147" i="78"/>
  <c r="D147" i="78"/>
  <c r="F144" i="78"/>
  <c r="O144" i="78" s="1"/>
  <c r="G41" i="74" s="1"/>
  <c r="F142" i="78"/>
  <c r="F141" i="78"/>
  <c r="F140" i="78"/>
  <c r="O135" i="78"/>
  <c r="H135" i="78"/>
  <c r="D134" i="78"/>
  <c r="C138" i="78"/>
  <c r="H138" i="78" s="1"/>
  <c r="O138" i="78" s="1"/>
  <c r="G40" i="74" s="1"/>
  <c r="H127" i="78"/>
  <c r="H130" i="78" s="1"/>
  <c r="O130" i="78" s="1"/>
  <c r="D127" i="78"/>
  <c r="C127" i="78"/>
  <c r="H125" i="78"/>
  <c r="O120" i="78"/>
  <c r="O119" i="78"/>
  <c r="O118" i="78"/>
  <c r="O117" i="78"/>
  <c r="O116" i="78"/>
  <c r="O114" i="78"/>
  <c r="O113" i="78"/>
  <c r="O112" i="78"/>
  <c r="O111" i="78"/>
  <c r="O109" i="78"/>
  <c r="O108" i="78"/>
  <c r="O106" i="78"/>
  <c r="H106" i="78"/>
  <c r="F106" i="78"/>
  <c r="O102" i="78"/>
  <c r="O99" i="78"/>
  <c r="O96" i="78"/>
  <c r="L96" i="78"/>
  <c r="O93" i="78"/>
  <c r="L93" i="78"/>
  <c r="J90" i="78"/>
  <c r="O87" i="78"/>
  <c r="O84" i="78"/>
  <c r="O80" i="78"/>
  <c r="L80" i="78"/>
  <c r="O78" i="78"/>
  <c r="O81" i="78" s="1"/>
  <c r="L78" i="78"/>
  <c r="O75" i="78"/>
  <c r="O74" i="78"/>
  <c r="L74" i="78"/>
  <c r="O72" i="78"/>
  <c r="L72" i="78"/>
  <c r="M68" i="78"/>
  <c r="O68" i="78" s="1"/>
  <c r="J68" i="78"/>
  <c r="M67" i="78"/>
  <c r="O67" i="78" s="1"/>
  <c r="J67" i="78"/>
  <c r="J66" i="78"/>
  <c r="O63" i="78"/>
  <c r="M66" i="78" s="1"/>
  <c r="O66" i="78" s="1"/>
  <c r="O62" i="78"/>
  <c r="O60" i="78"/>
  <c r="O57" i="78"/>
  <c r="L57" i="78"/>
  <c r="O54" i="78"/>
  <c r="L54" i="78"/>
  <c r="O51" i="78"/>
  <c r="J49" i="78"/>
  <c r="I49" i="78"/>
  <c r="G49" i="78"/>
  <c r="O46" i="78"/>
  <c r="M46" i="78"/>
  <c r="J46" i="78"/>
  <c r="O45" i="78"/>
  <c r="J45" i="78"/>
  <c r="J44" i="78"/>
  <c r="O42" i="78"/>
  <c r="M45" i="78" s="1"/>
  <c r="O41" i="78"/>
  <c r="O38" i="78"/>
  <c r="O34" i="78"/>
  <c r="O30" i="78"/>
  <c r="O25" i="78"/>
  <c r="O24" i="78"/>
  <c r="O23" i="78"/>
  <c r="O21" i="78"/>
  <c r="O18" i="78"/>
  <c r="H18" i="78"/>
  <c r="F18" i="78"/>
  <c r="O14" i="78"/>
  <c r="O11" i="78"/>
  <c r="AA146" i="77"/>
  <c r="Z146" i="77"/>
  <c r="Z145" i="77"/>
  <c r="O128" i="77"/>
  <c r="O127" i="77"/>
  <c r="O126" i="77"/>
  <c r="O125" i="77"/>
  <c r="O124" i="77"/>
  <c r="O122" i="77"/>
  <c r="O121" i="77"/>
  <c r="O120" i="77"/>
  <c r="O119" i="77"/>
  <c r="O117" i="77"/>
  <c r="O116" i="77"/>
  <c r="O114" i="77"/>
  <c r="O115" i="77" s="1"/>
  <c r="H114" i="77"/>
  <c r="O113" i="77"/>
  <c r="H113" i="77"/>
  <c r="F113" i="77"/>
  <c r="O109" i="77"/>
  <c r="F109" i="77"/>
  <c r="O106" i="77"/>
  <c r="O103" i="77"/>
  <c r="L103" i="77"/>
  <c r="O100" i="77"/>
  <c r="L100" i="77"/>
  <c r="O93" i="77"/>
  <c r="F93" i="77"/>
  <c r="O92" i="77"/>
  <c r="O94" i="77" s="1"/>
  <c r="H92" i="77"/>
  <c r="F92" i="77"/>
  <c r="O89" i="77"/>
  <c r="L85" i="77"/>
  <c r="O85" i="77" s="1"/>
  <c r="O86" i="77" s="1"/>
  <c r="J85" i="77"/>
  <c r="F85" i="77"/>
  <c r="L83" i="77"/>
  <c r="O83" i="77" s="1"/>
  <c r="J83" i="77"/>
  <c r="F83" i="77"/>
  <c r="O82" i="77"/>
  <c r="L82" i="77"/>
  <c r="L78" i="77"/>
  <c r="O78" i="77" s="1"/>
  <c r="F78" i="77"/>
  <c r="O76" i="77"/>
  <c r="L76" i="77"/>
  <c r="L75" i="77"/>
  <c r="O75" i="77" s="1"/>
  <c r="O79" i="77" s="1"/>
  <c r="J75" i="77"/>
  <c r="F75" i="77"/>
  <c r="J71" i="77"/>
  <c r="J70" i="77"/>
  <c r="J69" i="77"/>
  <c r="O65" i="77"/>
  <c r="F64" i="77"/>
  <c r="O64" i="77" s="1"/>
  <c r="O66" i="77" s="1"/>
  <c r="E64" i="77"/>
  <c r="O62" i="77"/>
  <c r="O59" i="77"/>
  <c r="L59" i="77"/>
  <c r="O56" i="77"/>
  <c r="L56" i="77"/>
  <c r="O53" i="77"/>
  <c r="J51" i="77"/>
  <c r="I51" i="77"/>
  <c r="G51" i="77"/>
  <c r="M48" i="77"/>
  <c r="J48" i="77"/>
  <c r="O47" i="77"/>
  <c r="M47" i="77"/>
  <c r="J47" i="77"/>
  <c r="J44" i="77"/>
  <c r="O42" i="77"/>
  <c r="M44" i="77" s="1"/>
  <c r="O44" i="77" s="1"/>
  <c r="O41" i="77"/>
  <c r="O38" i="77"/>
  <c r="O34" i="77"/>
  <c r="H33" i="77"/>
  <c r="H32" i="77"/>
  <c r="O30" i="77"/>
  <c r="O21" i="77"/>
  <c r="O24" i="77" s="1"/>
  <c r="H21" i="77"/>
  <c r="H21" i="77" a="1"/>
  <c r="F21" i="77"/>
  <c r="O18" i="77"/>
  <c r="H18" i="77"/>
  <c r="F18" i="77"/>
  <c r="O14" i="77"/>
  <c r="H14" i="77"/>
  <c r="F14" i="77"/>
  <c r="O11" i="77"/>
  <c r="E155" i="76"/>
  <c r="E154" i="76"/>
  <c r="E153" i="76"/>
  <c r="E149" i="76"/>
  <c r="L124" i="76" s="1"/>
  <c r="E148" i="76"/>
  <c r="E147" i="76"/>
  <c r="E143" i="76"/>
  <c r="E141" i="76"/>
  <c r="E140" i="76"/>
  <c r="E136" i="76"/>
  <c r="E137" i="76" s="1"/>
  <c r="L128" i="76" s="1"/>
  <c r="E134" i="76"/>
  <c r="L129" i="76"/>
  <c r="E129" i="76"/>
  <c r="E128" i="76"/>
  <c r="E127" i="76"/>
  <c r="L126" i="76"/>
  <c r="E126" i="76"/>
  <c r="L125" i="76"/>
  <c r="L127" i="76" s="1"/>
  <c r="E125" i="76"/>
  <c r="E122" i="76"/>
  <c r="E121" i="76"/>
  <c r="E119" i="76"/>
  <c r="J102" i="76"/>
  <c r="E101" i="76"/>
  <c r="J101" i="76" s="1"/>
  <c r="J103" i="76" s="1"/>
  <c r="E98" i="76"/>
  <c r="E99" i="76" s="1"/>
  <c r="E97" i="76"/>
  <c r="E91" i="76"/>
  <c r="E89" i="76"/>
  <c r="I84" i="76"/>
  <c r="H75" i="76"/>
  <c r="H95" i="76" s="1"/>
  <c r="E69" i="76"/>
  <c r="E67" i="76"/>
  <c r="E90" i="76" s="1"/>
  <c r="E92" i="76" s="1"/>
  <c r="E65" i="76"/>
  <c r="I61" i="76"/>
  <c r="E55" i="76"/>
  <c r="E56" i="76" s="1"/>
  <c r="E59" i="76" s="1"/>
  <c r="E61" i="76" s="1"/>
  <c r="H40" i="76"/>
  <c r="K40" i="76" s="1"/>
  <c r="D40" i="76"/>
  <c r="H39" i="76"/>
  <c r="K39" i="76" s="1"/>
  <c r="K38" i="76" s="1"/>
  <c r="D39" i="76"/>
  <c r="K36" i="76"/>
  <c r="H36" i="76"/>
  <c r="K35" i="76"/>
  <c r="H35" i="76"/>
  <c r="K34" i="76"/>
  <c r="K32" i="76"/>
  <c r="K28" i="76"/>
  <c r="K27" i="76"/>
  <c r="K22" i="76" s="1"/>
  <c r="K29" i="76" s="1"/>
  <c r="D27" i="76"/>
  <c r="K25" i="76"/>
  <c r="D25" i="76"/>
  <c r="K24" i="76"/>
  <c r="D24" i="76"/>
  <c r="K19" i="76"/>
  <c r="K17" i="76" s="1"/>
  <c r="K20" i="76" s="1"/>
  <c r="F19" i="76"/>
  <c r="K18" i="76"/>
  <c r="D18" i="76"/>
  <c r="K15" i="76"/>
  <c r="K14" i="76"/>
  <c r="A14" i="76"/>
  <c r="A17" i="76" s="1"/>
  <c r="A22" i="76" s="1"/>
  <c r="A31" i="76" s="1"/>
  <c r="K11" i="76"/>
  <c r="K12" i="76" s="1"/>
  <c r="H11" i="76"/>
  <c r="A11" i="76"/>
  <c r="K9" i="76"/>
  <c r="K8" i="76"/>
  <c r="F136" i="75"/>
  <c r="I136" i="75" s="1"/>
  <c r="F135" i="75"/>
  <c r="I135" i="75" s="1"/>
  <c r="I134" i="75"/>
  <c r="J134" i="75" s="1"/>
  <c r="I133" i="75"/>
  <c r="J133" i="75" s="1"/>
  <c r="G124" i="75"/>
  <c r="G125" i="75" s="1"/>
  <c r="D127" i="75" s="1"/>
  <c r="D119" i="75"/>
  <c r="D120" i="75" s="1"/>
  <c r="D121" i="75" s="1"/>
  <c r="D115" i="75"/>
  <c r="D116" i="75" s="1"/>
  <c r="I112" i="75"/>
  <c r="L112" i="75" s="1"/>
  <c r="G87" i="75"/>
  <c r="G86" i="75"/>
  <c r="G85" i="75"/>
  <c r="I85" i="75" s="1"/>
  <c r="L85" i="75" s="1"/>
  <c r="G84" i="75"/>
  <c r="I84" i="75" s="1"/>
  <c r="L84" i="75" s="1"/>
  <c r="G83" i="75"/>
  <c r="I83" i="75" s="1"/>
  <c r="L83" i="75" s="1"/>
  <c r="G82" i="75"/>
  <c r="F82" i="75"/>
  <c r="I73" i="75"/>
  <c r="L73" i="75" s="1"/>
  <c r="H68" i="75"/>
  <c r="I68" i="75" s="1"/>
  <c r="L68" i="75" s="1"/>
  <c r="H67" i="75"/>
  <c r="I67" i="75" s="1"/>
  <c r="H66" i="75"/>
  <c r="I66" i="75" s="1"/>
  <c r="L66" i="75" s="1"/>
  <c r="L7" i="75"/>
  <c r="M86" i="74"/>
  <c r="M76" i="74"/>
  <c r="J58" i="74"/>
  <c r="J18" i="74"/>
  <c r="J16" i="74"/>
  <c r="E81" i="76" l="1"/>
  <c r="E82" i="76" s="1"/>
  <c r="E84" i="76" s="1"/>
  <c r="E95" i="76" s="1"/>
  <c r="K95" i="76" s="1"/>
  <c r="G85" i="74" s="1"/>
  <c r="L9" i="75"/>
  <c r="I86" i="75"/>
  <c r="L86" i="75" s="1"/>
  <c r="I37" i="75"/>
  <c r="L37" i="75" s="1"/>
  <c r="I38" i="75"/>
  <c r="L38" i="75" s="1"/>
  <c r="I87" i="75"/>
  <c r="L87" i="75" s="1"/>
  <c r="E70" i="76"/>
  <c r="E72" i="76" s="1"/>
  <c r="E75" i="76" s="1"/>
  <c r="K75" i="76" s="1"/>
  <c r="G84" i="74" s="1"/>
  <c r="H134" i="78"/>
  <c r="O134" i="78" s="1"/>
  <c r="O136" i="78" s="1"/>
  <c r="C147" i="78"/>
  <c r="L65" i="75"/>
  <c r="I82" i="75"/>
  <c r="L82" i="75" s="1"/>
  <c r="H97" i="76"/>
  <c r="H98" i="76" s="1"/>
  <c r="H99" i="76" s="1"/>
  <c r="K99" i="76" s="1"/>
  <c r="J104" i="76"/>
  <c r="J105" i="76" s="1"/>
  <c r="G83" i="74" s="1"/>
  <c r="H107" i="76"/>
  <c r="K107" i="76" s="1"/>
  <c r="I169" i="78"/>
  <c r="G34" i="74" s="1"/>
  <c r="H174" i="78"/>
  <c r="I174" i="78" s="1"/>
  <c r="G42" i="74"/>
  <c r="H165" i="78"/>
  <c r="M71" i="77"/>
  <c r="O71" i="77" s="1"/>
  <c r="M70" i="77"/>
  <c r="O70" i="77" s="1"/>
  <c r="M69" i="77"/>
  <c r="O69" i="77" s="1"/>
  <c r="J97" i="77"/>
  <c r="O48" i="77"/>
  <c r="O23" i="77"/>
  <c r="O25" i="77" s="1"/>
  <c r="M44" i="78"/>
  <c r="O44" i="78" s="1"/>
  <c r="F4647" i="9"/>
  <c r="F4646" i="9"/>
  <c r="L78" i="75" l="1"/>
  <c r="G25" i="74"/>
  <c r="H147" i="78"/>
  <c r="M147" i="78" s="1"/>
  <c r="M150" i="78" s="1"/>
  <c r="M151" i="78" s="1"/>
  <c r="C153" i="78"/>
  <c r="H153" i="78" s="1"/>
  <c r="L36" i="75"/>
  <c r="L81" i="75"/>
  <c r="G30" i="74" s="1"/>
  <c r="G89" i="74"/>
  <c r="K98" i="76"/>
  <c r="G90" i="74" s="1"/>
  <c r="K97" i="76"/>
  <c r="I165" i="78"/>
  <c r="H167" i="78"/>
  <c r="I167" i="78" s="1"/>
  <c r="L77" i="75" l="1"/>
  <c r="L79" i="75" s="1"/>
  <c r="G31" i="74" s="1"/>
  <c r="G88" i="74"/>
  <c r="I168" i="78"/>
  <c r="G38" i="74" s="1"/>
  <c r="G91" i="74" l="1"/>
  <c r="L4646" i="9" l="1"/>
  <c r="L4661" i="9"/>
  <c r="J4661" i="9"/>
  <c r="H4660" i="9"/>
  <c r="L4657" i="9"/>
  <c r="J4657" i="9"/>
  <c r="G4655" i="9"/>
  <c r="H4655" i="9" s="1"/>
  <c r="E4655" i="9"/>
  <c r="G4654" i="9"/>
  <c r="H4654" i="9" s="1"/>
  <c r="E4654" i="9"/>
  <c r="L4652" i="9"/>
  <c r="J4652" i="9"/>
  <c r="H4649" i="9"/>
  <c r="F4464" i="9"/>
  <c r="F4463" i="9"/>
  <c r="F4462" i="9"/>
  <c r="F4461" i="9"/>
  <c r="F4456" i="9"/>
  <c r="F4455" i="9"/>
  <c r="F4453" i="9"/>
  <c r="F4452" i="9"/>
  <c r="F4451" i="9"/>
  <c r="F4450" i="9"/>
  <c r="F4448" i="9"/>
  <c r="F4446" i="9"/>
  <c r="F4444" i="9"/>
  <c r="F4443" i="9"/>
  <c r="F4442" i="9"/>
  <c r="F4441" i="9"/>
  <c r="J4662" i="9" l="1"/>
  <c r="J4663" i="9" s="1"/>
  <c r="J4666" i="9" s="1"/>
  <c r="L4662" i="9"/>
  <c r="L4663" i="9" s="1"/>
  <c r="L4666" i="9" s="1"/>
  <c r="H4657" i="9"/>
  <c r="J4646" i="9"/>
  <c r="G11" i="25"/>
  <c r="G9" i="25"/>
  <c r="J518" i="12"/>
  <c r="I518" i="12"/>
  <c r="I513" i="12"/>
  <c r="I502" i="12"/>
  <c r="I497" i="12"/>
  <c r="I469" i="12"/>
  <c r="I468" i="12"/>
  <c r="J513" i="12"/>
  <c r="J502" i="12"/>
  <c r="J497" i="12"/>
  <c r="J486" i="12"/>
  <c r="I486" i="12"/>
  <c r="J469" i="12"/>
  <c r="J468" i="12"/>
  <c r="L4633" i="9" l="1"/>
  <c r="J4633" i="9"/>
  <c r="H4632" i="9"/>
  <c r="H4633" i="9" s="1"/>
  <c r="L4629" i="9"/>
  <c r="J4629" i="9"/>
  <c r="H4629" i="9"/>
  <c r="L4622" i="9"/>
  <c r="J4622" i="9"/>
  <c r="F4620" i="9"/>
  <c r="E4620" i="9"/>
  <c r="L4619" i="9"/>
  <c r="J4619" i="9"/>
  <c r="E4619" i="9"/>
  <c r="E4618" i="9"/>
  <c r="L4606" i="9"/>
  <c r="J4606" i="9"/>
  <c r="H4605" i="9"/>
  <c r="H4606" i="9" s="1"/>
  <c r="L4602" i="9"/>
  <c r="J4602" i="9"/>
  <c r="H4602" i="9"/>
  <c r="L4595" i="9"/>
  <c r="J4595" i="9"/>
  <c r="F4593" i="9"/>
  <c r="E4593" i="9"/>
  <c r="L4592" i="9"/>
  <c r="J4592" i="9"/>
  <c r="E4592" i="9"/>
  <c r="E4591" i="9"/>
  <c r="J4607" i="9" l="1"/>
  <c r="J4608" i="9" s="1"/>
  <c r="J4611" i="9" s="1"/>
  <c r="J4634" i="9"/>
  <c r="J4635" i="9" s="1"/>
  <c r="J4638" i="9" s="1"/>
  <c r="L4634" i="9"/>
  <c r="L4635" i="9" s="1"/>
  <c r="L4638" i="9" s="1"/>
  <c r="L4607" i="9"/>
  <c r="L4608" i="9" s="1"/>
  <c r="L4611" i="9" s="1"/>
  <c r="G485" i="12" l="1"/>
  <c r="K485" i="12" s="1"/>
  <c r="L4579" i="9" l="1"/>
  <c r="J4579" i="9"/>
  <c r="H4578" i="9"/>
  <c r="H4579" i="9" s="1"/>
  <c r="L4575" i="9"/>
  <c r="J4575" i="9"/>
  <c r="H4575" i="9"/>
  <c r="L4568" i="9"/>
  <c r="J4568" i="9"/>
  <c r="F4566" i="9"/>
  <c r="E4566" i="9"/>
  <c r="L4565" i="9"/>
  <c r="J4565" i="9"/>
  <c r="E4565" i="9"/>
  <c r="E4564" i="9"/>
  <c r="F4539" i="9"/>
  <c r="J4580" i="9" l="1"/>
  <c r="J4581" i="9" s="1"/>
  <c r="J4584" i="9" s="1"/>
  <c r="L4580" i="9"/>
  <c r="L4581" i="9" s="1"/>
  <c r="L4584" i="9" s="1"/>
  <c r="L4552" i="9" l="1"/>
  <c r="J4552" i="9"/>
  <c r="H4551" i="9"/>
  <c r="H4552" i="9" s="1"/>
  <c r="L4548" i="9"/>
  <c r="J4548" i="9"/>
  <c r="L4541" i="9"/>
  <c r="J4541" i="9"/>
  <c r="E4539" i="9"/>
  <c r="L4538" i="9"/>
  <c r="J4538" i="9"/>
  <c r="E4538" i="9"/>
  <c r="E4537" i="9"/>
  <c r="L4553" i="9" l="1"/>
  <c r="L4554" i="9" s="1"/>
  <c r="L4557" i="9" s="1"/>
  <c r="J4553" i="9"/>
  <c r="J4554" i="9" s="1"/>
  <c r="J4557" i="9" s="1"/>
  <c r="H4548" i="9"/>
  <c r="F4516" i="9"/>
  <c r="F4518" i="9" s="1"/>
  <c r="E4512" i="9"/>
  <c r="E4511" i="9"/>
  <c r="E4510" i="9"/>
  <c r="L4525" i="9"/>
  <c r="J4525" i="9"/>
  <c r="H4524" i="9"/>
  <c r="L4521" i="9"/>
  <c r="J4521" i="9"/>
  <c r="G4519" i="9"/>
  <c r="E4519" i="9"/>
  <c r="G4518" i="9"/>
  <c r="E4518" i="9"/>
  <c r="G4517" i="9"/>
  <c r="E4517" i="9"/>
  <c r="G4516" i="9"/>
  <c r="E4516" i="9"/>
  <c r="L4514" i="9"/>
  <c r="J4514" i="9"/>
  <c r="L4511" i="9"/>
  <c r="J4511" i="9"/>
  <c r="H4519" i="9" l="1"/>
  <c r="J4526" i="9"/>
  <c r="J4527" i="9" s="1"/>
  <c r="J4530" i="9" s="1"/>
  <c r="H4518" i="9"/>
  <c r="H4516" i="9"/>
  <c r="H4517" i="9"/>
  <c r="L4526" i="9"/>
  <c r="L4527" i="9" s="1"/>
  <c r="L4530" i="9" s="1"/>
  <c r="I59" i="74"/>
  <c r="J59" i="74" s="1"/>
  <c r="H4521" i="9" l="1"/>
  <c r="G3932" i="9" l="1"/>
  <c r="H3932" i="9" s="1"/>
  <c r="J3932" i="9" s="1"/>
  <c r="L3932" i="9" s="1"/>
  <c r="E3932" i="9"/>
  <c r="I60" i="74" l="1"/>
  <c r="J60" i="74" s="1"/>
  <c r="D173" i="8" l="1"/>
  <c r="I61" i="74" s="1"/>
  <c r="J61" i="74" s="1"/>
  <c r="G525" i="12"/>
  <c r="K525" i="12" s="1"/>
  <c r="G234" i="12"/>
  <c r="G351" i="12"/>
  <c r="K351" i="12" s="1"/>
  <c r="G204" i="12"/>
  <c r="K204" i="12" s="1"/>
  <c r="J4483" i="9"/>
  <c r="L4498" i="9"/>
  <c r="J4498" i="9"/>
  <c r="H4497" i="9"/>
  <c r="L4494" i="9"/>
  <c r="J4494" i="9"/>
  <c r="E4492" i="9"/>
  <c r="E4491" i="9"/>
  <c r="L4489" i="9"/>
  <c r="J4489" i="9"/>
  <c r="H4486" i="9"/>
  <c r="L4441" i="9"/>
  <c r="H4445" i="9"/>
  <c r="H4454" i="9"/>
  <c r="H4449" i="9"/>
  <c r="H4447" i="9"/>
  <c r="E4451" i="9"/>
  <c r="E4450" i="9"/>
  <c r="E4423" i="9"/>
  <c r="E4422" i="9"/>
  <c r="E4421" i="9"/>
  <c r="E4416" i="9"/>
  <c r="E4417" i="9"/>
  <c r="E4418" i="9"/>
  <c r="L4428" i="9"/>
  <c r="J4428" i="9"/>
  <c r="H4427" i="9"/>
  <c r="H4428" i="9" s="1"/>
  <c r="L4424" i="9"/>
  <c r="J4424" i="9"/>
  <c r="L4419" i="9"/>
  <c r="J4419" i="9"/>
  <c r="L4415" i="9"/>
  <c r="J4415" i="9"/>
  <c r="E4415" i="9"/>
  <c r="L4403" i="9"/>
  <c r="J4403" i="9"/>
  <c r="H4402" i="9"/>
  <c r="H4403" i="9" s="1"/>
  <c r="L4399" i="9"/>
  <c r="J4399" i="9"/>
  <c r="L4394" i="9"/>
  <c r="J4394" i="9"/>
  <c r="E4393" i="9"/>
  <c r="L4392" i="9"/>
  <c r="J4392" i="9"/>
  <c r="E4392" i="9"/>
  <c r="L4470" i="9"/>
  <c r="J4470" i="9"/>
  <c r="H4469" i="9"/>
  <c r="L4466" i="9"/>
  <c r="J4466" i="9"/>
  <c r="E4464" i="9"/>
  <c r="E4463" i="9"/>
  <c r="E4462" i="9"/>
  <c r="E4461" i="9"/>
  <c r="L4459" i="9"/>
  <c r="J4459" i="9"/>
  <c r="G228" i="12" l="1"/>
  <c r="K228" i="12" s="1"/>
  <c r="K234" i="12"/>
  <c r="L4483" i="9"/>
  <c r="J4499" i="9"/>
  <c r="J4500" i="9" s="1"/>
  <c r="J4503" i="9" s="1"/>
  <c r="L4499" i="9"/>
  <c r="L4500" i="9" s="1"/>
  <c r="L4503" i="9" s="1"/>
  <c r="J4441" i="9"/>
  <c r="J4429" i="9"/>
  <c r="J4430" i="9" s="1"/>
  <c r="J4433" i="9" s="1"/>
  <c r="L4429" i="9"/>
  <c r="L4430" i="9" s="1"/>
  <c r="L4433" i="9" s="1"/>
  <c r="J4404" i="9"/>
  <c r="J4405" i="9" s="1"/>
  <c r="J4408" i="9" s="1"/>
  <c r="L4404" i="9"/>
  <c r="L4405" i="9" s="1"/>
  <c r="L4408" i="9" s="1"/>
  <c r="H4399" i="9"/>
  <c r="J4471" i="9"/>
  <c r="J4472" i="9" s="1"/>
  <c r="J4475" i="9" s="1"/>
  <c r="L4471" i="9"/>
  <c r="L4472" i="9" s="1"/>
  <c r="L4475" i="9" s="1"/>
  <c r="G3876" i="9" l="1"/>
  <c r="G4491" i="9"/>
  <c r="H4491" i="9" s="1"/>
  <c r="G20" i="12"/>
  <c r="G22" i="12"/>
  <c r="G31" i="12"/>
  <c r="G33" i="12"/>
  <c r="G38" i="12"/>
  <c r="G22" i="16"/>
  <c r="G38" i="16"/>
  <c r="G36" i="16"/>
  <c r="G27" i="16"/>
  <c r="G20" i="16"/>
  <c r="L38" i="16"/>
  <c r="L36" i="16"/>
  <c r="L27" i="16"/>
  <c r="L22" i="16"/>
  <c r="L20" i="16"/>
  <c r="N27" i="16"/>
  <c r="M27" i="16"/>
  <c r="K27" i="16"/>
  <c r="J27" i="16"/>
  <c r="I27" i="16"/>
  <c r="H27" i="16"/>
  <c r="F27" i="16"/>
  <c r="E27" i="16"/>
  <c r="K38" i="16"/>
  <c r="K36" i="16"/>
  <c r="K22" i="16"/>
  <c r="K20" i="16"/>
  <c r="I38" i="16"/>
  <c r="I36" i="16"/>
  <c r="I22" i="16"/>
  <c r="I20" i="16"/>
  <c r="F38" i="16"/>
  <c r="F36" i="16"/>
  <c r="F22" i="16"/>
  <c r="F20" i="16"/>
  <c r="K641" i="12"/>
  <c r="K51" i="16" s="1"/>
  <c r="K34" i="16" s="1"/>
  <c r="N38" i="16"/>
  <c r="M38" i="16"/>
  <c r="J38" i="16"/>
  <c r="H38" i="16"/>
  <c r="N36" i="16"/>
  <c r="M36" i="16"/>
  <c r="J36" i="16"/>
  <c r="H36" i="16"/>
  <c r="E38" i="16"/>
  <c r="E36" i="16"/>
  <c r="F286" i="9"/>
  <c r="L286" i="9" s="1"/>
  <c r="H299" i="9"/>
  <c r="E297" i="9"/>
  <c r="L294" i="9"/>
  <c r="J294" i="9"/>
  <c r="H294" i="9"/>
  <c r="L293" i="9"/>
  <c r="J293" i="9"/>
  <c r="H293" i="9"/>
  <c r="L292" i="9"/>
  <c r="J292" i="9"/>
  <c r="H292" i="9"/>
  <c r="L288" i="9"/>
  <c r="J288" i="9"/>
  <c r="L287" i="9"/>
  <c r="J287" i="9"/>
  <c r="H513" i="12" l="1"/>
  <c r="K513" i="12" s="1"/>
  <c r="H502" i="12"/>
  <c r="H497" i="12"/>
  <c r="H486" i="12"/>
  <c r="H469" i="12"/>
  <c r="K469" i="12" s="1"/>
  <c r="G1505" i="9" s="1"/>
  <c r="H1505" i="9" s="1"/>
  <c r="H468" i="12"/>
  <c r="K468" i="12" s="1"/>
  <c r="G4659" i="9" s="1"/>
  <c r="H4659" i="9" s="1"/>
  <c r="H4661" i="9" s="1"/>
  <c r="H518" i="12"/>
  <c r="G51" i="16"/>
  <c r="G34" i="16" s="1"/>
  <c r="F51" i="16"/>
  <c r="F34" i="16" s="1"/>
  <c r="E51" i="16"/>
  <c r="E34" i="16" s="1"/>
  <c r="I51" i="16"/>
  <c r="I34" i="16" s="1"/>
  <c r="H51" i="16"/>
  <c r="H34" i="16" s="1"/>
  <c r="L51" i="16"/>
  <c r="L34" i="16" s="1"/>
  <c r="J51" i="16"/>
  <c r="J34" i="16" s="1"/>
  <c r="M51" i="16"/>
  <c r="M34" i="16" s="1"/>
  <c r="N51" i="16"/>
  <c r="N34" i="16" s="1"/>
  <c r="H295" i="9"/>
  <c r="L295" i="9"/>
  <c r="J295" i="9"/>
  <c r="J286" i="9"/>
  <c r="J290" i="9" s="1"/>
  <c r="G25" i="16"/>
  <c r="G29" i="16"/>
  <c r="L25" i="16"/>
  <c r="L29" i="16" s="1"/>
  <c r="K25" i="16"/>
  <c r="K29" i="16"/>
  <c r="I25" i="16"/>
  <c r="I29" i="16" s="1"/>
  <c r="F25" i="16"/>
  <c r="F29" i="16" s="1"/>
  <c r="L290" i="9"/>
  <c r="H1508" i="9" l="1"/>
  <c r="H1509" i="9" s="1"/>
  <c r="H1510" i="9" s="1"/>
  <c r="H1511" i="9" s="1"/>
  <c r="H1512" i="9" s="1"/>
  <c r="H1513" i="9" s="1"/>
  <c r="J1505" i="9"/>
  <c r="F260" i="9"/>
  <c r="J1508" i="9" l="1"/>
  <c r="J1509" i="9" s="1"/>
  <c r="J1510" i="9" s="1"/>
  <c r="J1513" i="9" s="1"/>
  <c r="L1505" i="9"/>
  <c r="L1508" i="9" s="1"/>
  <c r="L1509" i="9" s="1"/>
  <c r="L1510" i="9" s="1"/>
  <c r="L1513" i="9" s="1"/>
  <c r="N22" i="16"/>
  <c r="M22" i="16"/>
  <c r="J22" i="16"/>
  <c r="H22" i="16"/>
  <c r="E22" i="16"/>
  <c r="N20" i="16"/>
  <c r="M20" i="16"/>
  <c r="J20" i="16"/>
  <c r="H20" i="16"/>
  <c r="E20" i="16"/>
  <c r="E4374" i="9"/>
  <c r="E4373" i="9"/>
  <c r="E4372" i="9"/>
  <c r="E4371" i="9"/>
  <c r="E4367" i="9"/>
  <c r="E4368" i="9"/>
  <c r="L4380" i="9"/>
  <c r="J4380" i="9"/>
  <c r="H4379" i="9"/>
  <c r="L4376" i="9"/>
  <c r="J4376" i="9"/>
  <c r="L4369" i="9"/>
  <c r="J4369" i="9"/>
  <c r="E4366" i="9"/>
  <c r="E4365" i="9"/>
  <c r="L4364" i="9"/>
  <c r="J4364" i="9"/>
  <c r="E4364" i="9"/>
  <c r="N25" i="16" l="1"/>
  <c r="M25" i="16"/>
  <c r="M29" i="16" s="1"/>
  <c r="N29" i="16"/>
  <c r="E25" i="16"/>
  <c r="H25" i="16"/>
  <c r="J25" i="16"/>
  <c r="J29" i="16" s="1"/>
  <c r="E29" i="16"/>
  <c r="H29" i="16"/>
  <c r="J4381" i="9"/>
  <c r="J4382" i="9" s="1"/>
  <c r="J4385" i="9" s="1"/>
  <c r="L4381" i="9"/>
  <c r="L4382" i="9" s="1"/>
  <c r="L4385" i="9" s="1"/>
  <c r="J31" i="80" l="1"/>
  <c r="J36" i="80"/>
  <c r="J34" i="80"/>
  <c r="F4346" i="9"/>
  <c r="F4323" i="9"/>
  <c r="F4342" i="9"/>
  <c r="L4352" i="9"/>
  <c r="J4352" i="9"/>
  <c r="H4351" i="9"/>
  <c r="L4348" i="9"/>
  <c r="J4348" i="9"/>
  <c r="L4344" i="9"/>
  <c r="J4344" i="9"/>
  <c r="F4343" i="9"/>
  <c r="E4343" i="9"/>
  <c r="E4342" i="9"/>
  <c r="L4341" i="9"/>
  <c r="J4341" i="9"/>
  <c r="E4341" i="9"/>
  <c r="F4320" i="9"/>
  <c r="L4329" i="9"/>
  <c r="J4329" i="9"/>
  <c r="H4328" i="9"/>
  <c r="L4325" i="9"/>
  <c r="J4325" i="9"/>
  <c r="L4321" i="9"/>
  <c r="J4321" i="9"/>
  <c r="E4320" i="9"/>
  <c r="E4319" i="9"/>
  <c r="L4318" i="9"/>
  <c r="J4318" i="9"/>
  <c r="E4318" i="9"/>
  <c r="E4180" i="9"/>
  <c r="E4179" i="9"/>
  <c r="E4178" i="9"/>
  <c r="E4208" i="9"/>
  <c r="E4207" i="9"/>
  <c r="E4206" i="9"/>
  <c r="E4236" i="9"/>
  <c r="E4235" i="9"/>
  <c r="E4234" i="9"/>
  <c r="E4264" i="9"/>
  <c r="E4263" i="9"/>
  <c r="E4262" i="9"/>
  <c r="E4292" i="9"/>
  <c r="E4291" i="9"/>
  <c r="E4290" i="9"/>
  <c r="J4353" i="9" l="1"/>
  <c r="J4354" i="9" s="1"/>
  <c r="J4357" i="9" s="1"/>
  <c r="L4353" i="9"/>
  <c r="L4354" i="9" s="1"/>
  <c r="L4357" i="9" s="1"/>
  <c r="J4330" i="9"/>
  <c r="J4331" i="9" s="1"/>
  <c r="J4334" i="9" s="1"/>
  <c r="L4330" i="9"/>
  <c r="L4331" i="9" s="1"/>
  <c r="L4334" i="9" s="1"/>
  <c r="G3928" i="9" l="1"/>
  <c r="G3898" i="9"/>
  <c r="G3869" i="9"/>
  <c r="G3091" i="9"/>
  <c r="G2888" i="9"/>
  <c r="G2800" i="9"/>
  <c r="G1642" i="9"/>
  <c r="G1641" i="9"/>
  <c r="G1639" i="9"/>
  <c r="G1343" i="9"/>
  <c r="E4299" i="9"/>
  <c r="E4298" i="9"/>
  <c r="E4297" i="9"/>
  <c r="E4296" i="9"/>
  <c r="E4295" i="9"/>
  <c r="E4271" i="9"/>
  <c r="E4270" i="9"/>
  <c r="E4269" i="9"/>
  <c r="E4268" i="9"/>
  <c r="E4267" i="9"/>
  <c r="E4243" i="9"/>
  <c r="E4242" i="9"/>
  <c r="E4241" i="9"/>
  <c r="E4240" i="9"/>
  <c r="E4239" i="9"/>
  <c r="E4215" i="9"/>
  <c r="E4214" i="9"/>
  <c r="E4213" i="9"/>
  <c r="E4212" i="9"/>
  <c r="E4211" i="9"/>
  <c r="K675" i="12"/>
  <c r="K676" i="12"/>
  <c r="K677" i="12"/>
  <c r="K678" i="12"/>
  <c r="K679" i="12"/>
  <c r="K680" i="12"/>
  <c r="K681" i="12"/>
  <c r="K682" i="12"/>
  <c r="K683" i="12"/>
  <c r="K664" i="12"/>
  <c r="K665" i="12"/>
  <c r="K666" i="12"/>
  <c r="K667" i="12"/>
  <c r="K668" i="12"/>
  <c r="K669" i="12"/>
  <c r="K670" i="12"/>
  <c r="K671" i="12"/>
  <c r="K672" i="12"/>
  <c r="K673" i="12"/>
  <c r="K674" i="12"/>
  <c r="E4187" i="9"/>
  <c r="E4186" i="9"/>
  <c r="E4185" i="9"/>
  <c r="E4184" i="9"/>
  <c r="E4183" i="9"/>
  <c r="E4163" i="9"/>
  <c r="E4162" i="9"/>
  <c r="E4161" i="9"/>
  <c r="E4160" i="9"/>
  <c r="E4156" i="9"/>
  <c r="E4153" i="9"/>
  <c r="E4152" i="9"/>
  <c r="E4151" i="9"/>
  <c r="E4137" i="9"/>
  <c r="E4136" i="9"/>
  <c r="E4129" i="9"/>
  <c r="E4128" i="9"/>
  <c r="E4107" i="9"/>
  <c r="E4106" i="9"/>
  <c r="E4085" i="9"/>
  <c r="E4084" i="9"/>
  <c r="E4015" i="9"/>
  <c r="E4014" i="9"/>
  <c r="E4013" i="9"/>
  <c r="E4012" i="9"/>
  <c r="E4011" i="9"/>
  <c r="E4007" i="9"/>
  <c r="E4006" i="9"/>
  <c r="E4005" i="9"/>
  <c r="E4004" i="9"/>
  <c r="E3985" i="9"/>
  <c r="E3984" i="9"/>
  <c r="E3983" i="9"/>
  <c r="E3982" i="9"/>
  <c r="E3978" i="9"/>
  <c r="E3977" i="9"/>
  <c r="E3976" i="9"/>
  <c r="E3975" i="9"/>
  <c r="E3961" i="9"/>
  <c r="E3957" i="9"/>
  <c r="E3953" i="9"/>
  <c r="E3952" i="9"/>
  <c r="E3951" i="9"/>
  <c r="E3937" i="9"/>
  <c r="E3936" i="9"/>
  <c r="E3931" i="9"/>
  <c r="E3930" i="9"/>
  <c r="E3929" i="9"/>
  <c r="E3928" i="9"/>
  <c r="E3924" i="9"/>
  <c r="E3923" i="9"/>
  <c r="E3922" i="9"/>
  <c r="E3921" i="9"/>
  <c r="E3907" i="9"/>
  <c r="E3906" i="9"/>
  <c r="E3901" i="9"/>
  <c r="E3900" i="9"/>
  <c r="E3899" i="9"/>
  <c r="E3898" i="9"/>
  <c r="E3894" i="9"/>
  <c r="E3893" i="9"/>
  <c r="E3892" i="9"/>
  <c r="E3891" i="9"/>
  <c r="E3878" i="9"/>
  <c r="E3877" i="9"/>
  <c r="E3872" i="9"/>
  <c r="E3871" i="9"/>
  <c r="E3870" i="9"/>
  <c r="E3869" i="9"/>
  <c r="E3865" i="9"/>
  <c r="E3864" i="9"/>
  <c r="E3863" i="9"/>
  <c r="E3862" i="9"/>
  <c r="E3841" i="9"/>
  <c r="E3840" i="9"/>
  <c r="E3836" i="9"/>
  <c r="E3835" i="9"/>
  <c r="E3834" i="9"/>
  <c r="E3813" i="9"/>
  <c r="E3812" i="9"/>
  <c r="E3808" i="9"/>
  <c r="E3807" i="9"/>
  <c r="E3806" i="9"/>
  <c r="E3805" i="9"/>
  <c r="E3790" i="9"/>
  <c r="E3787" i="9"/>
  <c r="E3786" i="9"/>
  <c r="E3785" i="9"/>
  <c r="E3781" i="9"/>
  <c r="E3780" i="9"/>
  <c r="E3756" i="9"/>
  <c r="E3755" i="9"/>
  <c r="E3731" i="9"/>
  <c r="E3730" i="9"/>
  <c r="E3706" i="9"/>
  <c r="E3705" i="9"/>
  <c r="E3685" i="9"/>
  <c r="E3684" i="9"/>
  <c r="E3680" i="9"/>
  <c r="E3679" i="9"/>
  <c r="E3678" i="9"/>
  <c r="E3677" i="9"/>
  <c r="E3658" i="9"/>
  <c r="E3657" i="9"/>
  <c r="E3656" i="9"/>
  <c r="E3655" i="9"/>
  <c r="E3651" i="9"/>
  <c r="E3650" i="9"/>
  <c r="E3649" i="9"/>
  <c r="E3648" i="9"/>
  <c r="E3628" i="9"/>
  <c r="E3627" i="9"/>
  <c r="E3623" i="9"/>
  <c r="E3622" i="9"/>
  <c r="E3621" i="9"/>
  <c r="E3620" i="9"/>
  <c r="E3600" i="9"/>
  <c r="E3599" i="9"/>
  <c r="E3595" i="9"/>
  <c r="E3594" i="9"/>
  <c r="E3593" i="9"/>
  <c r="E3592" i="9"/>
  <c r="E3573" i="9"/>
  <c r="E3572" i="9"/>
  <c r="E3571" i="9"/>
  <c r="E3570" i="9"/>
  <c r="E3566" i="9"/>
  <c r="E3565" i="9"/>
  <c r="E3564" i="9"/>
  <c r="E3563" i="9"/>
  <c r="E3544" i="9"/>
  <c r="E3543" i="9"/>
  <c r="E3542" i="9"/>
  <c r="E3541" i="9"/>
  <c r="E3537" i="9"/>
  <c r="E3536" i="9"/>
  <c r="E3535" i="9"/>
  <c r="E3534" i="9"/>
  <c r="E3515" i="9"/>
  <c r="E3514" i="9"/>
  <c r="E3513" i="9"/>
  <c r="E3509" i="9"/>
  <c r="E3508" i="9"/>
  <c r="E3507" i="9"/>
  <c r="E3506" i="9"/>
  <c r="E3486" i="9"/>
  <c r="E3485" i="9"/>
  <c r="E3481" i="9"/>
  <c r="E3480" i="9"/>
  <c r="E3479" i="9"/>
  <c r="E3478" i="9"/>
  <c r="E3458" i="9"/>
  <c r="E3457" i="9"/>
  <c r="E3453" i="9"/>
  <c r="E3452" i="9"/>
  <c r="E3451" i="9"/>
  <c r="E3450" i="9"/>
  <c r="E3431" i="9"/>
  <c r="E3430" i="9"/>
  <c r="E3429" i="9"/>
  <c r="E3428" i="9"/>
  <c r="E3424" i="9"/>
  <c r="E3423" i="9"/>
  <c r="E3422" i="9"/>
  <c r="E3421" i="9"/>
  <c r="E3402" i="9"/>
  <c r="E3401" i="9"/>
  <c r="E3400" i="9"/>
  <c r="E3399" i="9"/>
  <c r="E3395" i="9"/>
  <c r="E3394" i="9"/>
  <c r="E3393" i="9"/>
  <c r="E3392" i="9"/>
  <c r="E3373" i="9"/>
  <c r="E3372" i="9"/>
  <c r="E3371" i="9"/>
  <c r="E3367" i="9"/>
  <c r="E3366" i="9"/>
  <c r="E3365" i="9"/>
  <c r="E3364" i="9"/>
  <c r="E3344" i="9"/>
  <c r="E3343" i="9"/>
  <c r="E3339" i="9"/>
  <c r="E3338" i="9"/>
  <c r="E3337" i="9"/>
  <c r="E3336" i="9"/>
  <c r="E3316" i="9"/>
  <c r="E3315" i="9"/>
  <c r="E3311" i="9"/>
  <c r="E3310" i="9"/>
  <c r="E3309" i="9"/>
  <c r="E3308" i="9"/>
  <c r="E3289" i="9"/>
  <c r="E3288" i="9"/>
  <c r="E3287" i="9"/>
  <c r="E3286" i="9"/>
  <c r="E3282" i="9"/>
  <c r="E3281" i="9"/>
  <c r="E3280" i="9"/>
  <c r="E3279" i="9"/>
  <c r="E3260" i="9"/>
  <c r="E3259" i="9"/>
  <c r="E3258" i="9"/>
  <c r="E3257" i="9"/>
  <c r="E3253" i="9"/>
  <c r="E3252" i="9"/>
  <c r="E3251" i="9"/>
  <c r="E3250" i="9"/>
  <c r="E3231" i="9"/>
  <c r="E3230" i="9"/>
  <c r="E3229" i="9"/>
  <c r="E3225" i="9"/>
  <c r="E3224" i="9"/>
  <c r="E3223" i="9"/>
  <c r="E3222" i="9"/>
  <c r="E3202" i="9"/>
  <c r="E3201" i="9"/>
  <c r="E3197" i="9"/>
  <c r="E3196" i="9"/>
  <c r="E3195" i="9"/>
  <c r="E3194" i="9"/>
  <c r="E3175" i="9"/>
  <c r="E3174" i="9"/>
  <c r="E3173" i="9"/>
  <c r="E3172" i="9"/>
  <c r="E3168" i="9"/>
  <c r="E3167" i="9"/>
  <c r="E3166" i="9"/>
  <c r="E3165" i="9"/>
  <c r="E3146" i="9"/>
  <c r="E3145" i="9"/>
  <c r="E3144" i="9"/>
  <c r="E3143" i="9"/>
  <c r="E3139" i="9"/>
  <c r="E3138" i="9"/>
  <c r="E3137" i="9"/>
  <c r="E3136" i="9"/>
  <c r="E3117" i="9"/>
  <c r="E3116" i="9"/>
  <c r="E3115" i="9"/>
  <c r="E3114" i="9"/>
  <c r="E3110" i="9"/>
  <c r="E3109" i="9"/>
  <c r="E3108" i="9"/>
  <c r="E3107" i="9"/>
  <c r="E3091" i="9"/>
  <c r="E3086" i="9"/>
  <c r="E3082" i="9"/>
  <c r="E3081" i="9"/>
  <c r="E3080" i="9"/>
  <c r="E3079" i="9"/>
  <c r="E3058" i="9"/>
  <c r="E3054" i="9"/>
  <c r="E3053" i="9"/>
  <c r="E3052" i="9"/>
  <c r="E3051" i="9"/>
  <c r="E3033" i="9"/>
  <c r="E3032" i="9"/>
  <c r="E3031" i="9"/>
  <c r="E3030" i="9"/>
  <c r="E3029" i="9"/>
  <c r="E3028" i="9"/>
  <c r="E3024" i="9"/>
  <c r="E3023" i="9"/>
  <c r="E3022" i="9"/>
  <c r="E3021" i="9"/>
  <c r="E3003" i="9"/>
  <c r="E3002" i="9"/>
  <c r="E3001" i="9"/>
  <c r="E3000" i="9"/>
  <c r="E2996" i="9"/>
  <c r="E2995" i="9"/>
  <c r="E2994" i="9"/>
  <c r="E2993" i="9"/>
  <c r="E2975" i="9"/>
  <c r="E2974" i="9"/>
  <c r="E2973" i="9"/>
  <c r="E2972" i="9"/>
  <c r="E2968" i="9"/>
  <c r="E2967" i="9"/>
  <c r="E2966" i="9"/>
  <c r="E2965" i="9"/>
  <c r="E2947" i="9"/>
  <c r="E2946" i="9"/>
  <c r="E2945" i="9"/>
  <c r="E2944" i="9"/>
  <c r="E2940" i="9"/>
  <c r="E2939" i="9"/>
  <c r="E2938" i="9"/>
  <c r="E2937" i="9"/>
  <c r="E2919" i="9"/>
  <c r="E2918" i="9"/>
  <c r="E2917" i="9"/>
  <c r="E2916" i="9"/>
  <c r="E2890" i="9"/>
  <c r="E2889" i="9"/>
  <c r="E2888" i="9"/>
  <c r="E2883" i="9"/>
  <c r="E2882" i="9"/>
  <c r="E2881" i="9"/>
  <c r="E2862" i="9"/>
  <c r="E2861" i="9"/>
  <c r="E2860" i="9"/>
  <c r="E2859" i="9"/>
  <c r="E2858" i="9"/>
  <c r="E2853" i="9"/>
  <c r="E2852" i="9"/>
  <c r="E2851" i="9"/>
  <c r="E2837" i="9"/>
  <c r="E2836" i="9"/>
  <c r="E2832" i="9"/>
  <c r="E2831" i="9"/>
  <c r="E2830" i="9"/>
  <c r="E2825" i="9"/>
  <c r="E2824" i="9"/>
  <c r="E2823" i="9"/>
  <c r="E2822" i="9"/>
  <c r="E2821" i="9"/>
  <c r="G3878" i="9"/>
  <c r="E2807" i="9"/>
  <c r="E2806" i="9"/>
  <c r="E2802" i="9"/>
  <c r="G2801" i="9"/>
  <c r="E2801" i="9"/>
  <c r="E2800" i="9"/>
  <c r="E2795" i="9"/>
  <c r="E2794" i="9"/>
  <c r="E2793" i="9"/>
  <c r="E2792" i="9"/>
  <c r="E2791" i="9"/>
  <c r="E2777" i="9"/>
  <c r="E2771" i="9"/>
  <c r="E2766" i="9"/>
  <c r="E2765" i="9"/>
  <c r="E2764" i="9"/>
  <c r="E2750" i="9"/>
  <c r="E2744" i="9"/>
  <c r="E2739" i="9"/>
  <c r="E2738" i="9"/>
  <c r="E2737" i="9"/>
  <c r="E2717" i="9"/>
  <c r="E2712" i="9"/>
  <c r="E2711" i="9"/>
  <c r="E2710" i="9"/>
  <c r="E2690" i="9"/>
  <c r="E2685" i="9"/>
  <c r="E2684" i="9"/>
  <c r="E2683" i="9"/>
  <c r="E2665" i="9"/>
  <c r="E2664" i="9"/>
  <c r="E2663" i="9"/>
  <c r="E2658" i="9"/>
  <c r="E2657" i="9"/>
  <c r="E2656" i="9"/>
  <c r="E2655" i="9"/>
  <c r="E2637" i="9"/>
  <c r="E2636" i="9"/>
  <c r="E2635" i="9"/>
  <c r="E2630" i="9"/>
  <c r="E2629" i="9"/>
  <c r="E2628" i="9"/>
  <c r="E2627" i="9"/>
  <c r="E2607" i="9"/>
  <c r="E2606" i="9"/>
  <c r="E2605" i="9"/>
  <c r="E2600" i="9"/>
  <c r="E2599" i="9"/>
  <c r="E2598" i="9"/>
  <c r="E2578" i="9"/>
  <c r="E2577" i="9"/>
  <c r="E2576" i="9"/>
  <c r="E2571" i="9"/>
  <c r="E2570" i="9"/>
  <c r="E2569" i="9"/>
  <c r="E2551" i="9"/>
  <c r="E2546" i="9"/>
  <c r="E2545" i="9"/>
  <c r="E2544" i="9"/>
  <c r="E2526" i="9"/>
  <c r="E2521" i="9"/>
  <c r="E2520" i="9"/>
  <c r="E2519" i="9"/>
  <c r="E2501" i="9"/>
  <c r="E2496" i="9"/>
  <c r="E2495" i="9"/>
  <c r="E2494" i="9"/>
  <c r="E2476" i="9"/>
  <c r="E2471" i="9"/>
  <c r="E2470" i="9"/>
  <c r="E2469" i="9"/>
  <c r="E2450" i="9"/>
  <c r="E2446" i="9"/>
  <c r="E2445" i="9"/>
  <c r="E2444" i="9"/>
  <c r="E2443" i="9"/>
  <c r="E2424" i="9"/>
  <c r="E2423" i="9"/>
  <c r="E2419" i="9"/>
  <c r="E2418" i="9"/>
  <c r="E2417" i="9"/>
  <c r="E2416" i="9"/>
  <c r="E2397" i="9"/>
  <c r="E2396" i="9"/>
  <c r="E2392" i="9"/>
  <c r="E2391" i="9"/>
  <c r="E2390" i="9"/>
  <c r="E2389" i="9"/>
  <c r="E2370" i="9"/>
  <c r="E2369" i="9"/>
  <c r="E2365" i="9"/>
  <c r="E2364" i="9"/>
  <c r="E2363" i="9"/>
  <c r="E2362" i="9"/>
  <c r="E2343" i="9"/>
  <c r="E2342" i="9"/>
  <c r="E2338" i="9"/>
  <c r="E2337" i="9"/>
  <c r="E2336" i="9"/>
  <c r="E2335" i="9"/>
  <c r="E2316" i="9"/>
  <c r="E2315" i="9"/>
  <c r="E2311" i="9"/>
  <c r="E2310" i="9"/>
  <c r="E2309" i="9"/>
  <c r="E2308" i="9"/>
  <c r="E2289" i="9"/>
  <c r="E2288" i="9"/>
  <c r="E2284" i="9"/>
  <c r="E2283" i="9"/>
  <c r="E2282" i="9"/>
  <c r="E2281" i="9"/>
  <c r="E2262" i="9"/>
  <c r="E2261" i="9"/>
  <c r="E2257" i="9"/>
  <c r="E2256" i="9"/>
  <c r="E2255" i="9"/>
  <c r="E2254" i="9"/>
  <c r="E2235" i="9"/>
  <c r="E2234" i="9"/>
  <c r="E2230" i="9"/>
  <c r="E2229" i="9"/>
  <c r="E2228" i="9"/>
  <c r="E2227" i="9"/>
  <c r="E2215" i="9"/>
  <c r="E2204" i="9"/>
  <c r="E2203" i="9"/>
  <c r="E2202" i="9"/>
  <c r="E2188" i="9"/>
  <c r="E2184" i="9"/>
  <c r="E2183" i="9"/>
  <c r="E2182" i="9"/>
  <c r="E2177" i="9"/>
  <c r="E2176" i="9"/>
  <c r="E2175" i="9"/>
  <c r="E2161" i="9"/>
  <c r="E2157" i="9"/>
  <c r="E2156" i="9"/>
  <c r="E2155" i="9"/>
  <c r="E2150" i="9"/>
  <c r="E2149" i="9"/>
  <c r="E2148" i="9"/>
  <c r="E2134" i="9"/>
  <c r="E2130" i="9"/>
  <c r="E2129" i="9"/>
  <c r="E2128" i="9"/>
  <c r="E2123" i="9"/>
  <c r="E2122" i="9"/>
  <c r="E2121" i="9"/>
  <c r="E2107" i="9"/>
  <c r="E2103" i="9"/>
  <c r="E2102" i="9"/>
  <c r="E2101" i="9"/>
  <c r="E2096" i="9"/>
  <c r="E2095" i="9"/>
  <c r="E2094" i="9"/>
  <c r="E2080" i="9"/>
  <c r="E2076" i="9"/>
  <c r="E2075" i="9"/>
  <c r="E2074" i="9"/>
  <c r="E2069" i="9"/>
  <c r="E2068" i="9"/>
  <c r="E2067" i="9"/>
  <c r="E2053" i="9"/>
  <c r="E2049" i="9"/>
  <c r="E2048" i="9"/>
  <c r="E2047" i="9"/>
  <c r="E2042" i="9"/>
  <c r="E2041" i="9"/>
  <c r="E2040" i="9"/>
  <c r="E2026" i="9"/>
  <c r="E2022" i="9"/>
  <c r="E2021" i="9"/>
  <c r="E2020" i="9"/>
  <c r="E2015" i="9"/>
  <c r="E2014" i="9"/>
  <c r="E2013" i="9"/>
  <c r="E1999" i="9"/>
  <c r="E1995" i="9"/>
  <c r="E1994" i="9"/>
  <c r="E1993" i="9"/>
  <c r="E1988" i="9"/>
  <c r="E1987" i="9"/>
  <c r="E1986" i="9"/>
  <c r="E1971" i="9"/>
  <c r="E1960" i="9"/>
  <c r="E1959" i="9"/>
  <c r="E1958" i="9"/>
  <c r="E1944" i="9"/>
  <c r="E1940" i="9"/>
  <c r="E1939" i="9"/>
  <c r="E1938" i="9"/>
  <c r="E1933" i="9"/>
  <c r="E1932" i="9"/>
  <c r="E1931" i="9"/>
  <c r="E1913" i="9"/>
  <c r="E1912" i="9"/>
  <c r="E1911" i="9"/>
  <c r="E1906" i="9"/>
  <c r="E1905" i="9"/>
  <c r="E1904" i="9"/>
  <c r="E1890" i="9"/>
  <c r="E1886" i="9"/>
  <c r="E1885" i="9"/>
  <c r="E1884" i="9"/>
  <c r="E1879" i="9"/>
  <c r="E1878" i="9"/>
  <c r="E1877" i="9"/>
  <c r="E1863" i="9"/>
  <c r="E1859" i="9"/>
  <c r="E1858" i="9"/>
  <c r="E1857" i="9"/>
  <c r="E1852" i="9"/>
  <c r="E1851" i="9"/>
  <c r="E1850" i="9"/>
  <c r="E1832" i="9"/>
  <c r="E1831" i="9"/>
  <c r="E1830" i="9"/>
  <c r="E1825" i="9"/>
  <c r="E1824" i="9"/>
  <c r="E1823" i="9"/>
  <c r="E1805" i="9"/>
  <c r="E1804" i="9"/>
  <c r="E1803" i="9"/>
  <c r="E1798" i="9"/>
  <c r="E1797" i="9"/>
  <c r="E1796" i="9"/>
  <c r="E1782" i="9"/>
  <c r="E1778" i="9"/>
  <c r="E1777" i="9"/>
  <c r="E1776" i="9"/>
  <c r="E1771" i="9"/>
  <c r="E1770" i="9"/>
  <c r="E1769" i="9"/>
  <c r="E1751" i="9"/>
  <c r="E1750" i="9"/>
  <c r="E1749" i="9"/>
  <c r="E1744" i="9"/>
  <c r="E1743" i="9"/>
  <c r="E1742" i="9"/>
  <c r="E1724" i="9"/>
  <c r="E1723" i="9"/>
  <c r="E1722" i="9"/>
  <c r="E1717" i="9"/>
  <c r="E1716" i="9"/>
  <c r="E1715" i="9"/>
  <c r="E1697" i="9"/>
  <c r="E1696" i="9"/>
  <c r="E1695" i="9"/>
  <c r="E1690" i="9"/>
  <c r="E1689" i="9"/>
  <c r="E1688" i="9"/>
  <c r="E1674" i="9"/>
  <c r="E1673" i="9"/>
  <c r="E1672" i="9"/>
  <c r="E1661" i="9"/>
  <c r="E1660" i="9"/>
  <c r="E1645" i="9"/>
  <c r="E1642" i="9"/>
  <c r="E1641" i="9"/>
  <c r="E1640" i="9"/>
  <c r="E1639" i="9"/>
  <c r="E1638" i="9"/>
  <c r="E1637" i="9"/>
  <c r="E1636" i="9"/>
  <c r="E1631" i="9"/>
  <c r="E1630" i="9"/>
  <c r="E1629" i="9"/>
  <c r="E1614" i="9"/>
  <c r="E1603" i="9"/>
  <c r="E1602" i="9"/>
  <c r="E1587" i="9"/>
  <c r="E1576" i="9"/>
  <c r="E1575" i="9"/>
  <c r="E1560" i="9"/>
  <c r="E1549" i="9"/>
  <c r="E1548" i="9"/>
  <c r="E1533" i="9"/>
  <c r="E1479" i="9"/>
  <c r="E1478" i="9"/>
  <c r="E1452" i="9"/>
  <c r="E1451" i="9"/>
  <c r="E1441" i="9"/>
  <c r="E1440" i="9"/>
  <c r="E1439" i="9"/>
  <c r="E1424" i="9"/>
  <c r="E1414" i="9"/>
  <c r="E1413" i="9"/>
  <c r="E1412" i="9"/>
  <c r="E1399" i="9"/>
  <c r="E1398" i="9"/>
  <c r="E1397" i="9"/>
  <c r="E1396" i="9"/>
  <c r="E1395" i="9"/>
  <c r="E1370" i="9"/>
  <c r="E1369" i="9"/>
  <c r="E1368" i="9"/>
  <c r="E1358" i="9"/>
  <c r="E1357" i="9"/>
  <c r="E1356" i="9"/>
  <c r="E1343" i="9"/>
  <c r="E1342" i="9"/>
  <c r="E1341" i="9"/>
  <c r="E1331" i="9"/>
  <c r="E1330" i="9"/>
  <c r="E1329" i="9"/>
  <c r="E1316" i="9"/>
  <c r="E1315" i="9"/>
  <c r="E1314" i="9"/>
  <c r="E1309" i="9"/>
  <c r="E1304" i="9"/>
  <c r="E1303" i="9"/>
  <c r="E1302" i="9"/>
  <c r="E1288" i="9"/>
  <c r="E1287" i="9"/>
  <c r="E1277" i="9"/>
  <c r="E1276" i="9"/>
  <c r="E1275" i="9"/>
  <c r="E1262" i="9"/>
  <c r="E1261" i="9"/>
  <c r="E1260" i="9"/>
  <c r="E1250" i="9"/>
  <c r="E1249" i="9"/>
  <c r="E1248" i="9"/>
  <c r="E1234" i="9"/>
  <c r="E1233" i="9"/>
  <c r="E1228" i="9"/>
  <c r="E1223" i="9"/>
  <c r="E1222" i="9"/>
  <c r="E1208" i="9"/>
  <c r="E1207" i="9"/>
  <c r="E1197" i="9"/>
  <c r="E1196" i="9"/>
  <c r="E1182" i="9"/>
  <c r="E1181" i="9"/>
  <c r="E1171" i="9"/>
  <c r="E1170" i="9"/>
  <c r="E1155" i="9"/>
  <c r="E1129" i="9"/>
  <c r="E1103" i="9"/>
  <c r="E1079" i="9"/>
  <c r="E1078" i="9"/>
  <c r="E1077" i="9"/>
  <c r="E1052" i="9"/>
  <c r="E1051" i="9"/>
  <c r="E1026" i="9"/>
  <c r="E1025" i="9"/>
  <c r="E1000" i="9"/>
  <c r="E999" i="9"/>
  <c r="E974" i="9"/>
  <c r="E973" i="9"/>
  <c r="E948" i="9"/>
  <c r="E947" i="9"/>
  <c r="E921" i="9"/>
  <c r="E912" i="9"/>
  <c r="E911" i="9"/>
  <c r="E910" i="9"/>
  <c r="E895" i="9"/>
  <c r="E886" i="9"/>
  <c r="E885" i="9"/>
  <c r="E884" i="9"/>
  <c r="E869" i="9"/>
  <c r="E860" i="9"/>
  <c r="E859" i="9"/>
  <c r="E858" i="9"/>
  <c r="E843" i="9"/>
  <c r="E834" i="9"/>
  <c r="E833" i="9"/>
  <c r="E832" i="9"/>
  <c r="E817" i="9"/>
  <c r="E808" i="9"/>
  <c r="E807" i="9"/>
  <c r="E806" i="9"/>
  <c r="E791" i="9"/>
  <c r="E782" i="9"/>
  <c r="E781" i="9"/>
  <c r="E780" i="9"/>
  <c r="E765" i="9"/>
  <c r="E756" i="9"/>
  <c r="E755" i="9"/>
  <c r="E754" i="9"/>
  <c r="E739" i="9"/>
  <c r="E730" i="9"/>
  <c r="E729" i="9"/>
  <c r="E728" i="9"/>
  <c r="E713" i="9"/>
  <c r="E704" i="9"/>
  <c r="E703" i="9"/>
  <c r="E702" i="9"/>
  <c r="E687" i="9"/>
  <c r="E678" i="9"/>
  <c r="E677" i="9"/>
  <c r="E676" i="9"/>
  <c r="E661" i="9"/>
  <c r="E652" i="9"/>
  <c r="E651" i="9"/>
  <c r="E650" i="9"/>
  <c r="E635" i="9"/>
  <c r="E626" i="9"/>
  <c r="E625" i="9"/>
  <c r="E624" i="9"/>
  <c r="E609" i="9"/>
  <c r="E600" i="9"/>
  <c r="E599" i="9"/>
  <c r="E598" i="9"/>
  <c r="E583" i="9"/>
  <c r="E574" i="9"/>
  <c r="E573" i="9"/>
  <c r="E572" i="9"/>
  <c r="E557" i="9"/>
  <c r="E548" i="9"/>
  <c r="E547" i="9"/>
  <c r="E546" i="9"/>
  <c r="E531" i="9"/>
  <c r="E522" i="9"/>
  <c r="E521" i="9"/>
  <c r="E520" i="9"/>
  <c r="E505" i="9"/>
  <c r="E496" i="9"/>
  <c r="E495" i="9"/>
  <c r="E494" i="9"/>
  <c r="E479" i="9"/>
  <c r="E470" i="9"/>
  <c r="E469" i="9"/>
  <c r="E468" i="9"/>
  <c r="E453" i="9"/>
  <c r="E444" i="9"/>
  <c r="E443" i="9"/>
  <c r="E442" i="9"/>
  <c r="E427" i="9"/>
  <c r="E418" i="9"/>
  <c r="E417" i="9"/>
  <c r="E416" i="9"/>
  <c r="E401" i="9"/>
  <c r="E392" i="9"/>
  <c r="E391" i="9"/>
  <c r="E390" i="9"/>
  <c r="E375" i="9"/>
  <c r="E366" i="9"/>
  <c r="E365" i="9"/>
  <c r="E364" i="9"/>
  <c r="E349" i="9"/>
  <c r="E340" i="9"/>
  <c r="E339" i="9"/>
  <c r="E338" i="9"/>
  <c r="E323" i="9"/>
  <c r="E271" i="9"/>
  <c r="E262" i="9"/>
  <c r="E261" i="9"/>
  <c r="E260" i="9"/>
  <c r="E245" i="9"/>
  <c r="E236" i="9"/>
  <c r="E235" i="9"/>
  <c r="E234" i="9"/>
  <c r="E210" i="9"/>
  <c r="E209" i="9"/>
  <c r="E208" i="9"/>
  <c r="E193" i="9"/>
  <c r="E184" i="9"/>
  <c r="E183" i="9"/>
  <c r="E182" i="9"/>
  <c r="E167" i="9"/>
  <c r="E158" i="9"/>
  <c r="E157" i="9"/>
  <c r="E156" i="9"/>
  <c r="E141" i="9"/>
  <c r="E132" i="9"/>
  <c r="E131" i="9"/>
  <c r="E130" i="9"/>
  <c r="E108" i="9"/>
  <c r="E107" i="9"/>
  <c r="E106" i="9"/>
  <c r="E84" i="9"/>
  <c r="E83" i="9"/>
  <c r="E82" i="9"/>
  <c r="E60" i="9"/>
  <c r="E59" i="9"/>
  <c r="E58" i="9"/>
  <c r="E36" i="9"/>
  <c r="E35" i="9"/>
  <c r="E34" i="9"/>
  <c r="E11" i="9"/>
  <c r="E10" i="9"/>
  <c r="E9" i="9"/>
  <c r="K38" i="12"/>
  <c r="K39" i="12"/>
  <c r="K40" i="12"/>
  <c r="K34" i="12"/>
  <c r="K35" i="12"/>
  <c r="K36" i="12"/>
  <c r="K41" i="12"/>
  <c r="K42" i="12"/>
  <c r="K43" i="12"/>
  <c r="K44" i="12"/>
  <c r="G2853" i="9" s="1"/>
  <c r="K45" i="12"/>
  <c r="K46" i="12"/>
  <c r="K47" i="12"/>
  <c r="K48" i="12"/>
  <c r="K49" i="12"/>
  <c r="K50" i="12"/>
  <c r="K51" i="12"/>
  <c r="G4211" i="9"/>
  <c r="G4183" i="9"/>
  <c r="G1309" i="9"/>
  <c r="G3786" i="9"/>
  <c r="G98" i="12"/>
  <c r="G3288" i="9"/>
  <c r="G2862" i="9"/>
  <c r="K98" i="12" l="1"/>
  <c r="G2945" i="9" s="1"/>
  <c r="G3937" i="9"/>
  <c r="G4160" i="9"/>
  <c r="G4270" i="9"/>
  <c r="G1228" i="9"/>
  <c r="G2836" i="9"/>
  <c r="G4269" i="9"/>
  <c r="G4451" i="9"/>
  <c r="H4451" i="9" s="1"/>
  <c r="G3656" i="9"/>
  <c r="G4421" i="9"/>
  <c r="H4421" i="9" s="1"/>
  <c r="G4462" i="9"/>
  <c r="G4296" i="9"/>
  <c r="H4296" i="9" s="1"/>
  <c r="G4450" i="9"/>
  <c r="H4450" i="9" s="1"/>
  <c r="G3628" i="9"/>
  <c r="I42" i="16"/>
  <c r="G42" i="16"/>
  <c r="N42" i="16"/>
  <c r="K42" i="16"/>
  <c r="M42" i="16"/>
  <c r="L42" i="16"/>
  <c r="J42" i="16"/>
  <c r="H42" i="16"/>
  <c r="E42" i="16"/>
  <c r="F42" i="16"/>
  <c r="G4268" i="9"/>
  <c r="G4184" i="9"/>
  <c r="G4212" i="9"/>
  <c r="G4240" i="9"/>
  <c r="G3173" i="9"/>
  <c r="G3401" i="9"/>
  <c r="G2859" i="9"/>
  <c r="G3144" i="9"/>
  <c r="G3840" i="9"/>
  <c r="G3145" i="9"/>
  <c r="G3543" i="9"/>
  <c r="G3685" i="9"/>
  <c r="G3983" i="9"/>
  <c r="G3542" i="9"/>
  <c r="G2831" i="9"/>
  <c r="G2973" i="9"/>
  <c r="G3031" i="9"/>
  <c r="G3486" i="9"/>
  <c r="G4372" i="9"/>
  <c r="H4372" i="9" s="1"/>
  <c r="G3684" i="9"/>
  <c r="G3599" i="9"/>
  <c r="G3812" i="9"/>
  <c r="G3429" i="9"/>
  <c r="G3115" i="9"/>
  <c r="G3258" i="9"/>
  <c r="G3571" i="9"/>
  <c r="G3457" i="9"/>
  <c r="G4012" i="9"/>
  <c r="G3315" i="9"/>
  <c r="G4241" i="9"/>
  <c r="G4185" i="9"/>
  <c r="G4297" i="9"/>
  <c r="H4297" i="9" s="1"/>
  <c r="G4213" i="9"/>
  <c r="G3813" i="9"/>
  <c r="G3259" i="9"/>
  <c r="G3174" i="9"/>
  <c r="G3430" i="9"/>
  <c r="G3116" i="9"/>
  <c r="G3572" i="9"/>
  <c r="G3514" i="9"/>
  <c r="G3657" i="9"/>
  <c r="G3344" i="9"/>
  <c r="G3316" i="9"/>
  <c r="G3372" i="9"/>
  <c r="G3458" i="9"/>
  <c r="G3230" i="9"/>
  <c r="G3600" i="9"/>
  <c r="G3400" i="9"/>
  <c r="G3202" i="9"/>
  <c r="G3287" i="9"/>
  <c r="G4298" i="9"/>
  <c r="G4186" i="9"/>
  <c r="G4242" i="9"/>
  <c r="G3907" i="9"/>
  <c r="G4214" i="9"/>
  <c r="G2806" i="9"/>
  <c r="G4162" i="9"/>
  <c r="G2690" i="9"/>
  <c r="G4163" i="9"/>
  <c r="G3030" i="9"/>
  <c r="H3030" i="9" s="1"/>
  <c r="G3029" i="9"/>
  <c r="G3961" i="9"/>
  <c r="G497" i="12"/>
  <c r="G495" i="12"/>
  <c r="G493" i="12"/>
  <c r="G4295" i="9"/>
  <c r="G4267" i="9"/>
  <c r="G2861" i="9"/>
  <c r="G95" i="12"/>
  <c r="K95" i="12" s="1"/>
  <c r="G3627" i="9"/>
  <c r="G3785" i="9"/>
  <c r="G245" i="9"/>
  <c r="G1079" i="9"/>
  <c r="K345" i="12"/>
  <c r="K344" i="12"/>
  <c r="K343" i="12"/>
  <c r="K341" i="12"/>
  <c r="K340" i="12"/>
  <c r="K339" i="12"/>
  <c r="K337" i="12"/>
  <c r="K336" i="12"/>
  <c r="K335" i="12"/>
  <c r="K330" i="12"/>
  <c r="K333" i="12"/>
  <c r="K332" i="12"/>
  <c r="K331" i="12"/>
  <c r="K329" i="12"/>
  <c r="K328" i="12"/>
  <c r="K327" i="12"/>
  <c r="K325" i="12"/>
  <c r="K324" i="12"/>
  <c r="K323" i="12"/>
  <c r="K321" i="12"/>
  <c r="K320" i="12"/>
  <c r="K319" i="12"/>
  <c r="K317" i="12"/>
  <c r="K316" i="12"/>
  <c r="K315" i="12"/>
  <c r="K313" i="12"/>
  <c r="K312" i="12"/>
  <c r="K311" i="12"/>
  <c r="K309" i="12"/>
  <c r="K308" i="12"/>
  <c r="K307" i="12"/>
  <c r="K305" i="12"/>
  <c r="K304" i="12"/>
  <c r="K303" i="12"/>
  <c r="K301" i="12"/>
  <c r="K300" i="12"/>
  <c r="K299" i="12"/>
  <c r="K297" i="12"/>
  <c r="K296" i="12"/>
  <c r="K295" i="12"/>
  <c r="K293" i="12"/>
  <c r="K292" i="12"/>
  <c r="K291" i="12"/>
  <c r="K289" i="12"/>
  <c r="K288" i="12"/>
  <c r="K287" i="12"/>
  <c r="K285" i="12"/>
  <c r="K284" i="12"/>
  <c r="K283" i="12"/>
  <c r="K281" i="12"/>
  <c r="K280" i="12"/>
  <c r="K279" i="12"/>
  <c r="K277" i="12"/>
  <c r="K276" i="12"/>
  <c r="K275" i="12"/>
  <c r="K273" i="12"/>
  <c r="K272" i="12"/>
  <c r="K271" i="12"/>
  <c r="G4013" i="9"/>
  <c r="G3984" i="9"/>
  <c r="G3841" i="9"/>
  <c r="G4156" i="9"/>
  <c r="G4461" i="9"/>
  <c r="H4461" i="9" s="1"/>
  <c r="G4423" i="9"/>
  <c r="H4423" i="9" s="1"/>
  <c r="G4492" i="9"/>
  <c r="H4492" i="9" s="1"/>
  <c r="H4494" i="9" s="1"/>
  <c r="G2635" i="9"/>
  <c r="G2663" i="9"/>
  <c r="K37" i="12"/>
  <c r="K29" i="12"/>
  <c r="K28" i="12"/>
  <c r="K27" i="12"/>
  <c r="G4367" i="9" s="1"/>
  <c r="H4367" i="9" s="1"/>
  <c r="K26" i="12"/>
  <c r="K25" i="12"/>
  <c r="K24" i="12"/>
  <c r="G4416" i="9" s="1"/>
  <c r="H4416" i="9" s="1"/>
  <c r="K23" i="12"/>
  <c r="K20" i="12"/>
  <c r="K19" i="12"/>
  <c r="K22" i="12"/>
  <c r="K21" i="12"/>
  <c r="K31" i="12"/>
  <c r="K30" i="12"/>
  <c r="K33" i="12"/>
  <c r="K32" i="12"/>
  <c r="G4417" i="9" l="1"/>
  <c r="H4417" i="9" s="1"/>
  <c r="G4702" i="9"/>
  <c r="H4702" i="9" s="1"/>
  <c r="G4918" i="9"/>
  <c r="G4893" i="9"/>
  <c r="G4843" i="9"/>
  <c r="H4843" i="9" s="1"/>
  <c r="G4868" i="9"/>
  <c r="H4868" i="9" s="1"/>
  <c r="G4703" i="9"/>
  <c r="H4703" i="9" s="1"/>
  <c r="G4894" i="9"/>
  <c r="G4919" i="9"/>
  <c r="G4869" i="9"/>
  <c r="H4869" i="9" s="1"/>
  <c r="G4844" i="9"/>
  <c r="H4844" i="9" s="1"/>
  <c r="G4701" i="9"/>
  <c r="H4701" i="9" s="1"/>
  <c r="G4917" i="9"/>
  <c r="G4867" i="9"/>
  <c r="H4867" i="9" s="1"/>
  <c r="G4892" i="9"/>
  <c r="G4842" i="9"/>
  <c r="H4842" i="9" s="1"/>
  <c r="G4700" i="9"/>
  <c r="H4700" i="9" s="1"/>
  <c r="G4866" i="9"/>
  <c r="H4866" i="9" s="1"/>
  <c r="G4891" i="9"/>
  <c r="H4896" i="9" s="1"/>
  <c r="H4905" i="9" s="1"/>
  <c r="H4906" i="9" s="1"/>
  <c r="H4907" i="9" s="1"/>
  <c r="G4916" i="9"/>
  <c r="G4841" i="9"/>
  <c r="H4841" i="9" s="1"/>
  <c r="G3001" i="9"/>
  <c r="G2917" i="9"/>
  <c r="G4726" i="9"/>
  <c r="H4726" i="9" s="1"/>
  <c r="G4772" i="9"/>
  <c r="H4772" i="9" s="1"/>
  <c r="G4593" i="9"/>
  <c r="H4593" i="9" s="1"/>
  <c r="G4620" i="9"/>
  <c r="H4620" i="9" s="1"/>
  <c r="G4566" i="9"/>
  <c r="H4566" i="9" s="1"/>
  <c r="G4539" i="9"/>
  <c r="H4539" i="9" s="1"/>
  <c r="G4512" i="9"/>
  <c r="H4512" i="9" s="1"/>
  <c r="G4592" i="9"/>
  <c r="H4592" i="9" s="1"/>
  <c r="G4619" i="9"/>
  <c r="H4619" i="9" s="1"/>
  <c r="G4565" i="9"/>
  <c r="H4565" i="9" s="1"/>
  <c r="G4538" i="9"/>
  <c r="H4538" i="9" s="1"/>
  <c r="G4511" i="9"/>
  <c r="H4511" i="9" s="1"/>
  <c r="G4727" i="9"/>
  <c r="H4727" i="9" s="1"/>
  <c r="G4773" i="9"/>
  <c r="H4773" i="9" s="1"/>
  <c r="G4591" i="9"/>
  <c r="H4591" i="9" s="1"/>
  <c r="G4618" i="9"/>
  <c r="H4618" i="9" s="1"/>
  <c r="G4564" i="9"/>
  <c r="H4564" i="9" s="1"/>
  <c r="G4537" i="9"/>
  <c r="H4537" i="9" s="1"/>
  <c r="G4510" i="9"/>
  <c r="H4510" i="9" s="1"/>
  <c r="G4239" i="9"/>
  <c r="G4374" i="9"/>
  <c r="H4374" i="9" s="1"/>
  <c r="G4464" i="9"/>
  <c r="G4418" i="9"/>
  <c r="H4418" i="9" s="1"/>
  <c r="G4393" i="9"/>
  <c r="H4393" i="9" s="1"/>
  <c r="G4422" i="9"/>
  <c r="H4422" i="9" s="1"/>
  <c r="H4424" i="9" s="1"/>
  <c r="G4463" i="9"/>
  <c r="H4463" i="9" s="1"/>
  <c r="G49" i="16"/>
  <c r="K49" i="16"/>
  <c r="L49" i="16"/>
  <c r="M49" i="16"/>
  <c r="E49" i="16"/>
  <c r="F49" i="16"/>
  <c r="I49" i="16"/>
  <c r="N49" i="16"/>
  <c r="J49" i="16"/>
  <c r="H49" i="16"/>
  <c r="G4392" i="9"/>
  <c r="H4392" i="9" s="1"/>
  <c r="G4415" i="9"/>
  <c r="H4415" i="9" s="1"/>
  <c r="K50" i="16"/>
  <c r="K32" i="16" s="1"/>
  <c r="E50" i="16"/>
  <c r="E32" i="16" s="1"/>
  <c r="L50" i="16"/>
  <c r="L32" i="16" s="1"/>
  <c r="N50" i="16"/>
  <c r="N32" i="16" s="1"/>
  <c r="F50" i="16"/>
  <c r="F32" i="16" s="1"/>
  <c r="M50" i="16"/>
  <c r="M32" i="16" s="1"/>
  <c r="J50" i="16"/>
  <c r="J32" i="16" s="1"/>
  <c r="G50" i="16"/>
  <c r="G32" i="16" s="1"/>
  <c r="I50" i="16"/>
  <c r="I32" i="16" s="1"/>
  <c r="H50" i="16"/>
  <c r="H32" i="16" s="1"/>
  <c r="I41" i="16"/>
  <c r="J41" i="16"/>
  <c r="E41" i="16"/>
  <c r="G41" i="16"/>
  <c r="H41" i="16"/>
  <c r="F41" i="16"/>
  <c r="K41" i="16"/>
  <c r="L41" i="16"/>
  <c r="N41" i="16"/>
  <c r="N44" i="16" s="1"/>
  <c r="N46" i="16" s="1"/>
  <c r="G1369" i="9" s="1"/>
  <c r="M41" i="16"/>
  <c r="G288" i="9"/>
  <c r="H288" i="9" s="1"/>
  <c r="G4341" i="9"/>
  <c r="H4341" i="9" s="1"/>
  <c r="G4318" i="9"/>
  <c r="H4318" i="9" s="1"/>
  <c r="G1358" i="9"/>
  <c r="G1660" i="9"/>
  <c r="G1548" i="9"/>
  <c r="G1277" i="9"/>
  <c r="G912" i="9"/>
  <c r="G782" i="9"/>
  <c r="G652" i="9"/>
  <c r="G522" i="9"/>
  <c r="G392" i="9"/>
  <c r="G1171" i="9"/>
  <c r="G678" i="9"/>
  <c r="G470" i="9"/>
  <c r="G1304" i="9"/>
  <c r="G444" i="9"/>
  <c r="G600" i="9"/>
  <c r="G808" i="9"/>
  <c r="G834" i="9"/>
  <c r="G626" i="9"/>
  <c r="G262" i="9"/>
  <c r="G1414" i="9"/>
  <c r="G756" i="9"/>
  <c r="G730" i="9"/>
  <c r="G1197" i="9"/>
  <c r="G1629" i="9"/>
  <c r="G314" i="9"/>
  <c r="G1602" i="9"/>
  <c r="G1441" i="9"/>
  <c r="G366" i="9"/>
  <c r="G574" i="9"/>
  <c r="G1250" i="9"/>
  <c r="G418" i="9"/>
  <c r="G340" i="9"/>
  <c r="G1331" i="9"/>
  <c r="G886" i="9"/>
  <c r="G860" i="9"/>
  <c r="G548" i="9"/>
  <c r="G1575" i="9"/>
  <c r="G496" i="9"/>
  <c r="G1223" i="9"/>
  <c r="G1385" i="9"/>
  <c r="G704" i="9"/>
  <c r="G4299" i="9"/>
  <c r="G4187" i="9"/>
  <c r="G4243" i="9"/>
  <c r="G4215" i="9"/>
  <c r="G4271" i="9"/>
  <c r="G2807" i="9"/>
  <c r="G4161" i="9"/>
  <c r="G2837" i="9"/>
  <c r="G2824" i="9"/>
  <c r="G3892" i="9"/>
  <c r="G3922" i="9"/>
  <c r="G2794" i="9"/>
  <c r="G3863" i="9"/>
  <c r="G4373" i="9"/>
  <c r="H4373" i="9" s="1"/>
  <c r="G4014" i="9"/>
  <c r="G3957" i="9"/>
  <c r="G2717" i="9"/>
  <c r="G4365" i="9"/>
  <c r="H4365" i="9" s="1"/>
  <c r="G3806" i="9"/>
  <c r="G3422" i="9"/>
  <c r="G3108" i="9"/>
  <c r="G3365" i="9"/>
  <c r="G3280" i="9"/>
  <c r="G3195" i="9"/>
  <c r="G3507" i="9"/>
  <c r="G3678" i="9"/>
  <c r="G3593" i="9"/>
  <c r="G3479" i="9"/>
  <c r="G3621" i="9"/>
  <c r="G3137" i="9"/>
  <c r="G3337" i="9"/>
  <c r="G3223" i="9"/>
  <c r="G3564" i="9"/>
  <c r="G3393" i="9"/>
  <c r="G3166" i="9"/>
  <c r="G3251" i="9"/>
  <c r="G3309" i="9"/>
  <c r="G3649" i="9"/>
  <c r="G3535" i="9"/>
  <c r="G3451" i="9"/>
  <c r="G2910" i="9"/>
  <c r="G2255" i="9"/>
  <c r="G2822" i="9"/>
  <c r="G1743" i="9"/>
  <c r="G2966" i="9"/>
  <c r="G2628" i="9"/>
  <c r="G2545" i="9"/>
  <c r="G1905" i="9"/>
  <c r="G2417" i="9"/>
  <c r="G2149" i="9"/>
  <c r="G2336" i="9"/>
  <c r="G236" i="9"/>
  <c r="G1824" i="9"/>
  <c r="G2520" i="9"/>
  <c r="G2068" i="9"/>
  <c r="G210" i="9"/>
  <c r="G2390" i="9"/>
  <c r="G1770" i="9"/>
  <c r="G2656" i="9"/>
  <c r="G2994" i="9"/>
  <c r="G2495" i="9"/>
  <c r="G2014" i="9"/>
  <c r="G2792" i="9"/>
  <c r="G2122" i="9"/>
  <c r="G2228" i="9"/>
  <c r="G1878" i="9"/>
  <c r="G2363" i="9"/>
  <c r="G1987" i="9"/>
  <c r="G2176" i="9"/>
  <c r="G3080" i="9"/>
  <c r="G2570" i="9"/>
  <c r="G2470" i="9"/>
  <c r="G1689" i="9"/>
  <c r="G2203" i="9"/>
  <c r="G2444" i="9"/>
  <c r="G1932" i="9"/>
  <c r="G2095" i="9"/>
  <c r="G1851" i="9"/>
  <c r="G2599" i="9"/>
  <c r="G1716" i="9"/>
  <c r="G2938" i="9"/>
  <c r="G2282" i="9"/>
  <c r="G3052" i="9"/>
  <c r="G1959" i="9"/>
  <c r="G2309" i="9"/>
  <c r="G2041" i="9"/>
  <c r="G3022" i="9"/>
  <c r="G1797" i="9"/>
  <c r="G3871" i="9"/>
  <c r="G3086" i="9"/>
  <c r="G3900" i="9"/>
  <c r="G3058" i="9"/>
  <c r="G3930" i="9"/>
  <c r="G4364" i="9"/>
  <c r="H4364" i="9" s="1"/>
  <c r="G3534" i="9"/>
  <c r="G2013" i="9"/>
  <c r="G108" i="9"/>
  <c r="G235" i="9"/>
  <c r="G2737" i="9"/>
  <c r="G1823" i="9"/>
  <c r="G4262" i="9"/>
  <c r="G4206" i="9"/>
  <c r="G2909" i="9"/>
  <c r="G2254" i="9"/>
  <c r="G3592" i="9"/>
  <c r="G1904" i="9"/>
  <c r="G3891" i="9"/>
  <c r="G2965" i="9"/>
  <c r="G2416" i="9"/>
  <c r="G2148" i="9"/>
  <c r="G3975" i="9"/>
  <c r="G3364" i="9"/>
  <c r="G3279" i="9"/>
  <c r="G2544" i="9"/>
  <c r="G2335" i="9"/>
  <c r="G84" i="9"/>
  <c r="G3677" i="9"/>
  <c r="G2821" i="9"/>
  <c r="G1742" i="9"/>
  <c r="G4106" i="9"/>
  <c r="G3805" i="9"/>
  <c r="G4128" i="9"/>
  <c r="G3194" i="9"/>
  <c r="G3250" i="9"/>
  <c r="G3021" i="9"/>
  <c r="G2683" i="9"/>
  <c r="G2569" i="9"/>
  <c r="G3478" i="9"/>
  <c r="G2121" i="9"/>
  <c r="G1769" i="9"/>
  <c r="G3755" i="9"/>
  <c r="G3222" i="9"/>
  <c r="G2655" i="9"/>
  <c r="G3730" i="9"/>
  <c r="G3921" i="9"/>
  <c r="G2389" i="9"/>
  <c r="G36" i="9"/>
  <c r="G3780" i="9"/>
  <c r="G209" i="9"/>
  <c r="G2494" i="9"/>
  <c r="G4004" i="9"/>
  <c r="G2362" i="9"/>
  <c r="G184" i="9"/>
  <c r="G2519" i="9"/>
  <c r="G3620" i="9"/>
  <c r="G3136" i="9"/>
  <c r="G4290" i="9"/>
  <c r="G3107" i="9"/>
  <c r="G11" i="9"/>
  <c r="G3336" i="9"/>
  <c r="G2227" i="9"/>
  <c r="G1877" i="9"/>
  <c r="G2882" i="9"/>
  <c r="G2881" i="9"/>
  <c r="G1986" i="9"/>
  <c r="G1958" i="9"/>
  <c r="G132" i="9"/>
  <c r="G2469" i="9"/>
  <c r="G3450" i="9"/>
  <c r="G2281" i="9"/>
  <c r="G2443" i="9"/>
  <c r="G2627" i="9"/>
  <c r="G3563" i="9"/>
  <c r="G3392" i="9"/>
  <c r="G3165" i="9"/>
  <c r="G2175" i="9"/>
  <c r="G2791" i="9"/>
  <c r="G3834" i="9"/>
  <c r="G2094" i="9"/>
  <c r="G3506" i="9"/>
  <c r="G2710" i="9"/>
  <c r="G2202" i="9"/>
  <c r="G2040" i="9"/>
  <c r="G3648" i="9"/>
  <c r="G1796" i="9"/>
  <c r="G3862" i="9"/>
  <c r="G158" i="9"/>
  <c r="G4084" i="9"/>
  <c r="G3308" i="9"/>
  <c r="G1931" i="9"/>
  <c r="G3951" i="9"/>
  <c r="G2937" i="9"/>
  <c r="G2067" i="9"/>
  <c r="G3705" i="9"/>
  <c r="G2764" i="9"/>
  <c r="G1850" i="9"/>
  <c r="G4178" i="9"/>
  <c r="G2598" i="9"/>
  <c r="G1715" i="9"/>
  <c r="G2308" i="9"/>
  <c r="G4234" i="9"/>
  <c r="G3079" i="9"/>
  <c r="G60" i="9"/>
  <c r="G3421" i="9"/>
  <c r="G2993" i="9"/>
  <c r="G1688" i="9"/>
  <c r="G3051" i="9"/>
  <c r="G2851" i="9"/>
  <c r="G4346" i="9"/>
  <c r="H4346" i="9" s="1"/>
  <c r="H4348" i="9" s="1"/>
  <c r="G3513" i="9"/>
  <c r="G3229" i="9"/>
  <c r="G3371" i="9"/>
  <c r="G4303" i="9"/>
  <c r="G4247" i="9"/>
  <c r="G4191" i="9"/>
  <c r="G4275" i="9"/>
  <c r="G4219" i="9"/>
  <c r="G3032" i="9"/>
  <c r="G2890" i="9"/>
  <c r="G2918" i="9"/>
  <c r="G3002" i="9"/>
  <c r="G2974" i="9"/>
  <c r="G2946" i="9"/>
  <c r="G2744" i="9"/>
  <c r="G2771" i="9"/>
  <c r="G4323" i="9"/>
  <c r="H4323" i="9" s="1"/>
  <c r="H4325" i="9" s="1"/>
  <c r="G3343" i="9"/>
  <c r="G3485" i="9"/>
  <c r="G3201" i="9"/>
  <c r="G3257" i="9"/>
  <c r="G3428" i="9"/>
  <c r="G3114" i="9"/>
  <c r="G3570" i="9"/>
  <c r="G3541" i="9"/>
  <c r="G3655" i="9"/>
  <c r="G3286" i="9"/>
  <c r="G3399" i="9"/>
  <c r="G2606" i="9"/>
  <c r="G2577" i="9"/>
  <c r="G4371" i="9"/>
  <c r="H4371" i="9" s="1"/>
  <c r="G3172" i="9"/>
  <c r="G3143" i="9"/>
  <c r="G3033" i="9"/>
  <c r="G3003" i="9"/>
  <c r="G2975" i="9"/>
  <c r="G2919" i="9"/>
  <c r="G2947" i="9"/>
  <c r="G9" i="9"/>
  <c r="G4368" i="9"/>
  <c r="H4368" i="9" s="1"/>
  <c r="G3197" i="9"/>
  <c r="G2825" i="9"/>
  <c r="G2546" i="9"/>
  <c r="G2338" i="9"/>
  <c r="G2150" i="9"/>
  <c r="G3509" i="9"/>
  <c r="G2521" i="9"/>
  <c r="G2230" i="9"/>
  <c r="G3953" i="9"/>
  <c r="G2883" i="9"/>
  <c r="G1988" i="9"/>
  <c r="G82" i="9"/>
  <c r="G3680" i="9"/>
  <c r="G3595" i="9"/>
  <c r="G2630" i="9"/>
  <c r="G3110" i="9"/>
  <c r="G234" i="9"/>
  <c r="G3339" i="9"/>
  <c r="G4129" i="9"/>
  <c r="G3894" i="9"/>
  <c r="G3808" i="9"/>
  <c r="G2968" i="9"/>
  <c r="G2739" i="9"/>
  <c r="G2419" i="9"/>
  <c r="G1906" i="9"/>
  <c r="G1825" i="9"/>
  <c r="G1744" i="9"/>
  <c r="G106" i="9"/>
  <c r="G4107" i="9"/>
  <c r="G3424" i="9"/>
  <c r="G2069" i="9"/>
  <c r="G4085" i="9"/>
  <c r="G3623" i="9"/>
  <c r="G3139" i="9"/>
  <c r="G58" i="9"/>
  <c r="G2496" i="9"/>
  <c r="G3756" i="9"/>
  <c r="G3566" i="9"/>
  <c r="G3481" i="9"/>
  <c r="G2912" i="9"/>
  <c r="G1771" i="9"/>
  <c r="G34" i="9"/>
  <c r="G4007" i="9"/>
  <c r="G3225" i="9"/>
  <c r="G2658" i="9"/>
  <c r="G2365" i="9"/>
  <c r="G2015" i="9"/>
  <c r="G4208" i="9"/>
  <c r="G208" i="9"/>
  <c r="G3731" i="9"/>
  <c r="G3453" i="9"/>
  <c r="G3082" i="9"/>
  <c r="G4180" i="9"/>
  <c r="G4292" i="9"/>
  <c r="G3781" i="9"/>
  <c r="G2257" i="9"/>
  <c r="G2123" i="9"/>
  <c r="G3367" i="9"/>
  <c r="G1879" i="9"/>
  <c r="G2795" i="9"/>
  <c r="G2996" i="9"/>
  <c r="G2204" i="9"/>
  <c r="G1933" i="9"/>
  <c r="G3537" i="9"/>
  <c r="G2096" i="9"/>
  <c r="G156" i="9"/>
  <c r="G3706" i="9"/>
  <c r="G2471" i="9"/>
  <c r="G1690" i="9"/>
  <c r="G3282" i="9"/>
  <c r="G2042" i="9"/>
  <c r="G3924" i="9"/>
  <c r="G2177" i="9"/>
  <c r="G2600" i="9"/>
  <c r="G2571" i="9"/>
  <c r="G2766" i="9"/>
  <c r="G2284" i="9"/>
  <c r="G2712" i="9"/>
  <c r="G1852" i="9"/>
  <c r="G1798" i="9"/>
  <c r="G1960" i="9"/>
  <c r="G4153" i="9"/>
  <c r="G3311" i="9"/>
  <c r="G182" i="9"/>
  <c r="G3978" i="9"/>
  <c r="G130" i="9"/>
  <c r="G3253" i="9"/>
  <c r="G2446" i="9"/>
  <c r="G2685" i="9"/>
  <c r="G2852" i="9"/>
  <c r="G2311" i="9"/>
  <c r="G1717" i="9"/>
  <c r="G4264" i="9"/>
  <c r="G3836" i="9"/>
  <c r="G2940" i="9"/>
  <c r="G4236" i="9"/>
  <c r="G3054" i="9"/>
  <c r="G3651" i="9"/>
  <c r="G3024" i="9"/>
  <c r="G3395" i="9"/>
  <c r="G3168" i="9"/>
  <c r="G3865" i="9"/>
  <c r="G2392" i="9"/>
  <c r="G2750" i="9"/>
  <c r="G2777" i="9"/>
  <c r="G286" i="9"/>
  <c r="H286" i="9" s="1"/>
  <c r="G4320" i="9"/>
  <c r="H4320" i="9" s="1"/>
  <c r="G4343" i="9"/>
  <c r="H4343" i="9" s="1"/>
  <c r="G1661" i="9"/>
  <c r="G1549" i="9"/>
  <c r="G1302" i="9"/>
  <c r="G1196" i="9"/>
  <c r="G806" i="9"/>
  <c r="G676" i="9"/>
  <c r="G546" i="9"/>
  <c r="G416" i="9"/>
  <c r="G260" i="9"/>
  <c r="G1170" i="9"/>
  <c r="G650" i="9"/>
  <c r="G390" i="9"/>
  <c r="G1383" i="9"/>
  <c r="G780" i="9"/>
  <c r="G520" i="9"/>
  <c r="G1275" i="9"/>
  <c r="G910" i="9"/>
  <c r="G858" i="9"/>
  <c r="G312" i="9"/>
  <c r="G832" i="9"/>
  <c r="G1439" i="9"/>
  <c r="G468" i="9"/>
  <c r="G624" i="9"/>
  <c r="G1412" i="9"/>
  <c r="G442" i="9"/>
  <c r="G1603" i="9"/>
  <c r="G1329" i="9"/>
  <c r="G754" i="9"/>
  <c r="G364" i="9"/>
  <c r="G598" i="9"/>
  <c r="G884" i="9"/>
  <c r="G572" i="9"/>
  <c r="G494" i="9"/>
  <c r="G1356" i="9"/>
  <c r="G1631" i="9"/>
  <c r="G338" i="9"/>
  <c r="G1576" i="9"/>
  <c r="G1248" i="9"/>
  <c r="G1222" i="9"/>
  <c r="G728" i="9"/>
  <c r="G702" i="9"/>
  <c r="G1993" i="9"/>
  <c r="G2155" i="9"/>
  <c r="G2074" i="9"/>
  <c r="G2128" i="9"/>
  <c r="G2020" i="9"/>
  <c r="G1637" i="9"/>
  <c r="G2101" i="9"/>
  <c r="G2047" i="9"/>
  <c r="G2182" i="9"/>
  <c r="G4263" i="9"/>
  <c r="G4207" i="9"/>
  <c r="G3977" i="9"/>
  <c r="G2738" i="9"/>
  <c r="G3952" i="9"/>
  <c r="G4291" i="9"/>
  <c r="G4006" i="9"/>
  <c r="G4235" i="9"/>
  <c r="G2711" i="9"/>
  <c r="G4179" i="9"/>
  <c r="G2684" i="9"/>
  <c r="G4151" i="9"/>
  <c r="G2765" i="9"/>
  <c r="G2858" i="9"/>
  <c r="G2830" i="9"/>
  <c r="G3790" i="9"/>
  <c r="G3765" i="9"/>
  <c r="G193" i="9"/>
  <c r="G141" i="9"/>
  <c r="G1971" i="9"/>
  <c r="G167" i="9"/>
  <c r="G3976" i="9"/>
  <c r="G4005" i="9"/>
  <c r="G3835" i="9"/>
  <c r="G3515" i="9"/>
  <c r="G2889" i="9"/>
  <c r="G3373" i="9"/>
  <c r="G3231" i="9"/>
  <c r="G3899" i="9"/>
  <c r="G2802" i="9"/>
  <c r="G3870" i="9"/>
  <c r="G2832" i="9"/>
  <c r="G3929" i="9"/>
  <c r="G3431" i="9"/>
  <c r="G3117" i="9"/>
  <c r="G3658" i="9"/>
  <c r="G3573" i="9"/>
  <c r="G3175" i="9"/>
  <c r="G3260" i="9"/>
  <c r="G3289" i="9"/>
  <c r="G3402" i="9"/>
  <c r="G3544" i="9"/>
  <c r="G3146" i="9"/>
  <c r="G4366" i="9"/>
  <c r="H4366" i="9" s="1"/>
  <c r="G3366" i="9"/>
  <c r="G3281" i="9"/>
  <c r="G2418" i="9"/>
  <c r="G83" i="9"/>
  <c r="G3423" i="9"/>
  <c r="G2229" i="9"/>
  <c r="G3196" i="9"/>
  <c r="G2337" i="9"/>
  <c r="G107" i="9"/>
  <c r="G3109" i="9"/>
  <c r="G3679" i="9"/>
  <c r="G3594" i="9"/>
  <c r="G2823" i="9"/>
  <c r="G2967" i="9"/>
  <c r="G2629" i="9"/>
  <c r="G3508" i="9"/>
  <c r="G3338" i="9"/>
  <c r="G3893" i="9"/>
  <c r="G3807" i="9"/>
  <c r="G3224" i="9"/>
  <c r="G2364" i="9"/>
  <c r="G10" i="9"/>
  <c r="G2995" i="9"/>
  <c r="G3452" i="9"/>
  <c r="G3622" i="9"/>
  <c r="G3138" i="9"/>
  <c r="G2256" i="9"/>
  <c r="G2911" i="9"/>
  <c r="G3565" i="9"/>
  <c r="G3480" i="9"/>
  <c r="G35" i="9"/>
  <c r="G2657" i="9"/>
  <c r="G2793" i="9"/>
  <c r="G3864" i="9"/>
  <c r="G2391" i="9"/>
  <c r="G3536" i="9"/>
  <c r="G2939" i="9"/>
  <c r="G59" i="9"/>
  <c r="G3394" i="9"/>
  <c r="G183" i="9"/>
  <c r="G3081" i="9"/>
  <c r="G131" i="9"/>
  <c r="G3023" i="9"/>
  <c r="G157" i="9"/>
  <c r="G2283" i="9"/>
  <c r="G3053" i="9"/>
  <c r="G3650" i="9"/>
  <c r="G4152" i="9"/>
  <c r="G3310" i="9"/>
  <c r="G2310" i="9"/>
  <c r="G3923" i="9"/>
  <c r="G3252" i="9"/>
  <c r="G2445" i="9"/>
  <c r="G3167" i="9"/>
  <c r="G287" i="9"/>
  <c r="H287" i="9" s="1"/>
  <c r="G4342" i="9"/>
  <c r="H4342" i="9" s="1"/>
  <c r="G4319" i="9"/>
  <c r="H4319" i="9" s="1"/>
  <c r="G1384" i="9"/>
  <c r="G911" i="9"/>
  <c r="G651" i="9"/>
  <c r="G781" i="9"/>
  <c r="G391" i="9"/>
  <c r="G1276" i="9"/>
  <c r="G521" i="9"/>
  <c r="G1440" i="9"/>
  <c r="G1303" i="9"/>
  <c r="G677" i="9"/>
  <c r="G469" i="9"/>
  <c r="G833" i="9"/>
  <c r="G599" i="9"/>
  <c r="G625" i="9"/>
  <c r="G261" i="9"/>
  <c r="G1413" i="9"/>
  <c r="G443" i="9"/>
  <c r="G807" i="9"/>
  <c r="G885" i="9"/>
  <c r="G573" i="9"/>
  <c r="G313" i="9"/>
  <c r="G1357" i="9"/>
  <c r="G703" i="9"/>
  <c r="G1630" i="9"/>
  <c r="G1330" i="9"/>
  <c r="G755" i="9"/>
  <c r="G417" i="9"/>
  <c r="G365" i="9"/>
  <c r="G859" i="9"/>
  <c r="G339" i="9"/>
  <c r="G1249" i="9"/>
  <c r="G547" i="9"/>
  <c r="G495" i="9"/>
  <c r="G729" i="9"/>
  <c r="G4011" i="9"/>
  <c r="G3982" i="9"/>
  <c r="G2080" i="9"/>
  <c r="G1999" i="9"/>
  <c r="G1890" i="9"/>
  <c r="G2026" i="9"/>
  <c r="G2107" i="9"/>
  <c r="G2215" i="9"/>
  <c r="G1863" i="9"/>
  <c r="G1755" i="9"/>
  <c r="G1782" i="9"/>
  <c r="G1944" i="9"/>
  <c r="G3036" i="9"/>
  <c r="G2188" i="9"/>
  <c r="G2161" i="9"/>
  <c r="G2134" i="9"/>
  <c r="G2053" i="9"/>
  <c r="G3877" i="9"/>
  <c r="G3906" i="9"/>
  <c r="G3936" i="9"/>
  <c r="G1911" i="9"/>
  <c r="G1830" i="9"/>
  <c r="G1749" i="9"/>
  <c r="G2526" i="9"/>
  <c r="G2551" i="9"/>
  <c r="G1638" i="9"/>
  <c r="G1884" i="9"/>
  <c r="G1776" i="9"/>
  <c r="G2501" i="9"/>
  <c r="G2476" i="9"/>
  <c r="G2605" i="9"/>
  <c r="G1695" i="9"/>
  <c r="G1803" i="9"/>
  <c r="G1857" i="9"/>
  <c r="G1722" i="9"/>
  <c r="G2576" i="9"/>
  <c r="G1938" i="9"/>
  <c r="G640" i="12"/>
  <c r="K640" i="12" s="1"/>
  <c r="D640" i="12"/>
  <c r="A175" i="12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G1636" i="9"/>
  <c r="H4908" i="9" l="1"/>
  <c r="H4909" i="9" s="1"/>
  <c r="J39" i="80" s="1"/>
  <c r="H4871" i="9"/>
  <c r="H4880" i="9" s="1"/>
  <c r="H4881" i="9" s="1"/>
  <c r="H4882" i="9" s="1"/>
  <c r="H4883" i="9" s="1"/>
  <c r="H4884" i="9" s="1"/>
  <c r="J41" i="80" s="1"/>
  <c r="H4705" i="9"/>
  <c r="H4715" i="9" s="1"/>
  <c r="H4716" i="9" s="1"/>
  <c r="H4717" i="9" s="1"/>
  <c r="H4718" i="9" s="1"/>
  <c r="H4719" i="9" s="1"/>
  <c r="J17" i="80" s="1"/>
  <c r="H4846" i="9"/>
  <c r="H4855" i="9" s="1"/>
  <c r="H4856" i="9" s="1"/>
  <c r="H4857" i="9" s="1"/>
  <c r="H4858" i="9" s="1"/>
  <c r="H4859" i="9" s="1"/>
  <c r="J38" i="80" s="1"/>
  <c r="H4541" i="9"/>
  <c r="H4553" i="9" s="1"/>
  <c r="H4514" i="9"/>
  <c r="H4622" i="9"/>
  <c r="H4634" i="9" s="1"/>
  <c r="H4595" i="9"/>
  <c r="H4607" i="9" s="1"/>
  <c r="H4608" i="9" s="1"/>
  <c r="H4609" i="9" s="1"/>
  <c r="E44" i="16"/>
  <c r="E46" i="16" s="1"/>
  <c r="G4523" i="9" s="1"/>
  <c r="H4525" i="9" s="1"/>
  <c r="H4568" i="9"/>
  <c r="H4580" i="9" s="1"/>
  <c r="H4775" i="9"/>
  <c r="H4784" i="9" s="1"/>
  <c r="H4785" i="9" s="1"/>
  <c r="H4786" i="9" s="1"/>
  <c r="H4787" i="9" s="1"/>
  <c r="H4788" i="9" s="1"/>
  <c r="H4729" i="9"/>
  <c r="H4738" i="9" s="1"/>
  <c r="H4739" i="9" s="1"/>
  <c r="H4740" i="9" s="1"/>
  <c r="H4741" i="9" s="1"/>
  <c r="H4742" i="9" s="1"/>
  <c r="H4466" i="9"/>
  <c r="G4192" i="9"/>
  <c r="G4496" i="9"/>
  <c r="H4496" i="9" s="1"/>
  <c r="H4498" i="9" s="1"/>
  <c r="G4350" i="9"/>
  <c r="H4350" i="9" s="1"/>
  <c r="H4352" i="9" s="1"/>
  <c r="H44" i="16"/>
  <c r="H46" i="16" s="1"/>
  <c r="H4419" i="9"/>
  <c r="H4429" i="9" s="1"/>
  <c r="H4394" i="9"/>
  <c r="H4404" i="9" s="1"/>
  <c r="H4405" i="9" s="1"/>
  <c r="H4406" i="9" s="1"/>
  <c r="L44" i="16"/>
  <c r="L46" i="16" s="1"/>
  <c r="G486" i="12" s="1"/>
  <c r="K486" i="12" s="1"/>
  <c r="G44" i="16"/>
  <c r="G46" i="16" s="1"/>
  <c r="G502" i="12" s="1"/>
  <c r="J44" i="16"/>
  <c r="J46" i="16" s="1"/>
  <c r="G1395" i="9" s="1"/>
  <c r="H1395" i="9" s="1"/>
  <c r="J1395" i="9" s="1"/>
  <c r="G1614" i="9"/>
  <c r="H1614" i="9" s="1"/>
  <c r="G349" i="9"/>
  <c r="H349" i="9" s="1"/>
  <c r="J349" i="9" s="1"/>
  <c r="L349" i="9" s="1"/>
  <c r="L352" i="9" s="1"/>
  <c r="G635" i="9"/>
  <c r="H635" i="9" s="1"/>
  <c r="J635" i="9" s="1"/>
  <c r="J638" i="9" s="1"/>
  <c r="G1533" i="9"/>
  <c r="H1533" i="9" s="1"/>
  <c r="J1533" i="9" s="1"/>
  <c r="K44" i="16"/>
  <c r="K46" i="16" s="1"/>
  <c r="G518" i="12" s="1"/>
  <c r="G4220" i="9"/>
  <c r="G921" i="9"/>
  <c r="G4468" i="9"/>
  <c r="H4468" i="9" s="1"/>
  <c r="H4470" i="9" s="1"/>
  <c r="G4304" i="9"/>
  <c r="G375" i="9"/>
  <c r="H375" i="9" s="1"/>
  <c r="G869" i="9"/>
  <c r="G1182" i="9"/>
  <c r="G505" i="9"/>
  <c r="H505" i="9" s="1"/>
  <c r="G1234" i="9"/>
  <c r="H1234" i="9" s="1"/>
  <c r="G479" i="9"/>
  <c r="H479" i="9" s="1"/>
  <c r="G1451" i="9"/>
  <c r="H1451" i="9" s="1"/>
  <c r="I44" i="16"/>
  <c r="I46" i="16" s="1"/>
  <c r="G1478" i="9"/>
  <c r="H1478" i="9" s="1"/>
  <c r="G1587" i="9"/>
  <c r="H1587" i="9" s="1"/>
  <c r="G1025" i="9"/>
  <c r="G895" i="9"/>
  <c r="G1342" i="9"/>
  <c r="H1342" i="9" s="1"/>
  <c r="G323" i="9"/>
  <c r="H323" i="9" s="1"/>
  <c r="G947" i="9"/>
  <c r="H947" i="9" s="1"/>
  <c r="G1396" i="9"/>
  <c r="H1396" i="9" s="1"/>
  <c r="G1208" i="9"/>
  <c r="H1208" i="9" s="1"/>
  <c r="G4327" i="9"/>
  <c r="H4327" i="9" s="1"/>
  <c r="H4329" i="9" s="1"/>
  <c r="G427" i="9"/>
  <c r="G297" i="9"/>
  <c r="H297" i="9" s="1"/>
  <c r="J297" i="9" s="1"/>
  <c r="G453" i="9"/>
  <c r="G1315" i="9"/>
  <c r="H1315" i="9" s="1"/>
  <c r="G4378" i="9"/>
  <c r="H4378" i="9" s="1"/>
  <c r="H4380" i="9" s="1"/>
  <c r="G1077" i="9"/>
  <c r="G271" i="9"/>
  <c r="H271" i="9" s="1"/>
  <c r="J271" i="9" s="1"/>
  <c r="M44" i="16"/>
  <c r="M46" i="16" s="1"/>
  <c r="G514" i="12" s="1"/>
  <c r="K514" i="12" s="1"/>
  <c r="G843" i="9"/>
  <c r="G4276" i="9"/>
  <c r="G1673" i="9"/>
  <c r="F44" i="16"/>
  <c r="F46" i="16" s="1"/>
  <c r="G765" i="9" s="1"/>
  <c r="G1645" i="9"/>
  <c r="H1645" i="9" s="1"/>
  <c r="J1645" i="9" s="1"/>
  <c r="L1645" i="9" s="1"/>
  <c r="L1648" i="9" s="1"/>
  <c r="G687" i="9"/>
  <c r="H687" i="9" s="1"/>
  <c r="G1288" i="9"/>
  <c r="H1288" i="9" s="1"/>
  <c r="G999" i="9"/>
  <c r="H999" i="9" s="1"/>
  <c r="G4136" i="9"/>
  <c r="H4136" i="9" s="1"/>
  <c r="G973" i="9"/>
  <c r="H973" i="9" s="1"/>
  <c r="G4248" i="9"/>
  <c r="G531" i="9"/>
  <c r="H531" i="9" s="1"/>
  <c r="G1051" i="9"/>
  <c r="G661" i="9"/>
  <c r="H661" i="9" s="1"/>
  <c r="J661" i="9" s="1"/>
  <c r="L661" i="9" s="1"/>
  <c r="L664" i="9" s="1"/>
  <c r="G401" i="9"/>
  <c r="G1261" i="9"/>
  <c r="H1261" i="9" s="1"/>
  <c r="G1424" i="9"/>
  <c r="H1424" i="9" s="1"/>
  <c r="G791" i="9"/>
  <c r="G817" i="9"/>
  <c r="H4321" i="9"/>
  <c r="H290" i="9"/>
  <c r="H4376" i="9"/>
  <c r="H4369" i="9"/>
  <c r="H4344" i="9"/>
  <c r="G1912" i="9"/>
  <c r="H1912" i="9" s="1"/>
  <c r="G1831" i="9"/>
  <c r="H1831" i="9" s="1"/>
  <c r="G1750" i="9"/>
  <c r="H1750" i="9" s="1"/>
  <c r="G1994" i="9"/>
  <c r="H1994" i="9" s="1"/>
  <c r="G2636" i="9"/>
  <c r="H2636" i="9" s="1"/>
  <c r="G2423" i="9"/>
  <c r="H2423" i="9" s="1"/>
  <c r="G2156" i="9"/>
  <c r="H2156" i="9" s="1"/>
  <c r="G2234" i="9"/>
  <c r="H2234" i="9" s="1"/>
  <c r="G2075" i="9"/>
  <c r="H2075" i="9" s="1"/>
  <c r="G2315" i="9"/>
  <c r="H2315" i="9" s="1"/>
  <c r="G2129" i="9"/>
  <c r="H2129" i="9" s="1"/>
  <c r="G2261" i="9"/>
  <c r="H2261" i="9" s="1"/>
  <c r="G1885" i="9"/>
  <c r="H1885" i="9" s="1"/>
  <c r="G1777" i="9"/>
  <c r="H1777" i="9" s="1"/>
  <c r="G2369" i="9"/>
  <c r="H2369" i="9" s="1"/>
  <c r="G2102" i="9"/>
  <c r="H2102" i="9" s="1"/>
  <c r="G2664" i="9"/>
  <c r="H2664" i="9" s="1"/>
  <c r="G2021" i="9"/>
  <c r="H2021" i="9" s="1"/>
  <c r="G1696" i="9"/>
  <c r="H1696" i="9" s="1"/>
  <c r="G1723" i="9"/>
  <c r="H1723" i="9" s="1"/>
  <c r="G3787" i="9"/>
  <c r="H3787" i="9" s="1"/>
  <c r="G2342" i="9"/>
  <c r="H2342" i="9" s="1"/>
  <c r="G2048" i="9"/>
  <c r="H2048" i="9" s="1"/>
  <c r="G1804" i="9"/>
  <c r="H1804" i="9" s="1"/>
  <c r="G2183" i="9"/>
  <c r="H2183" i="9" s="1"/>
  <c r="G1939" i="9"/>
  <c r="H1939" i="9" s="1"/>
  <c r="G2578" i="9"/>
  <c r="H2578" i="9" s="1"/>
  <c r="G2288" i="9"/>
  <c r="H2288" i="9" s="1"/>
  <c r="G1858" i="9"/>
  <c r="H1858" i="9" s="1"/>
  <c r="G2607" i="9"/>
  <c r="H2607" i="9" s="1"/>
  <c r="G2396" i="9"/>
  <c r="H2396" i="9" s="1"/>
  <c r="G2637" i="9"/>
  <c r="H2637" i="9" s="1"/>
  <c r="G2424" i="9"/>
  <c r="H2424" i="9" s="1"/>
  <c r="G2157" i="9"/>
  <c r="H2157" i="9" s="1"/>
  <c r="G1724" i="9"/>
  <c r="H1724" i="9" s="1"/>
  <c r="G2972" i="9"/>
  <c r="H2972" i="9" s="1"/>
  <c r="G2076" i="9"/>
  <c r="H2076" i="9" s="1"/>
  <c r="G1640" i="9"/>
  <c r="H1640" i="9" s="1"/>
  <c r="G2235" i="9"/>
  <c r="H2235" i="9" s="1"/>
  <c r="G1995" i="9"/>
  <c r="H1995" i="9" s="1"/>
  <c r="G2316" i="9"/>
  <c r="H2316" i="9" s="1"/>
  <c r="G3028" i="9"/>
  <c r="H3028" i="9" s="1"/>
  <c r="G1805" i="9"/>
  <c r="H1805" i="9" s="1"/>
  <c r="G2262" i="9"/>
  <c r="H2262" i="9" s="1"/>
  <c r="G1886" i="9"/>
  <c r="H1886" i="9" s="1"/>
  <c r="G1778" i="9"/>
  <c r="H1778" i="9" s="1"/>
  <c r="G3000" i="9"/>
  <c r="H3000" i="9" s="1"/>
  <c r="G2665" i="9"/>
  <c r="H2665" i="9" s="1"/>
  <c r="G2022" i="9"/>
  <c r="H2022" i="9" s="1"/>
  <c r="G2103" i="9"/>
  <c r="H2103" i="9" s="1"/>
  <c r="G1859" i="9"/>
  <c r="H1859" i="9" s="1"/>
  <c r="G1751" i="9"/>
  <c r="H1751" i="9" s="1"/>
  <c r="G2916" i="9"/>
  <c r="H2916" i="9" s="1"/>
  <c r="G2370" i="9"/>
  <c r="H2370" i="9" s="1"/>
  <c r="G2944" i="9"/>
  <c r="H2944" i="9" s="1"/>
  <c r="G2289" i="9"/>
  <c r="H2289" i="9" s="1"/>
  <c r="G2343" i="9"/>
  <c r="H2343" i="9" s="1"/>
  <c r="G2397" i="9"/>
  <c r="H2397" i="9" s="1"/>
  <c r="G1940" i="9"/>
  <c r="H1940" i="9" s="1"/>
  <c r="G1913" i="9"/>
  <c r="H1913" i="9" s="1"/>
  <c r="G2450" i="9"/>
  <c r="H2450" i="9" s="1"/>
  <c r="G2130" i="9"/>
  <c r="H2130" i="9" s="1"/>
  <c r="G1697" i="9"/>
  <c r="H1697" i="9" s="1"/>
  <c r="G2049" i="9"/>
  <c r="H2049" i="9" s="1"/>
  <c r="G1832" i="9"/>
  <c r="H1832" i="9" s="1"/>
  <c r="G2184" i="9"/>
  <c r="H2184" i="9" s="1"/>
  <c r="L4306" i="9"/>
  <c r="J4306" i="9"/>
  <c r="H4305" i="9"/>
  <c r="F4304" i="9"/>
  <c r="H4303" i="9"/>
  <c r="L4301" i="9"/>
  <c r="J4301" i="9"/>
  <c r="H4299" i="9"/>
  <c r="H4295" i="9"/>
  <c r="L4293" i="9"/>
  <c r="J4293" i="9"/>
  <c r="F4292" i="9"/>
  <c r="H4292" i="9" s="1"/>
  <c r="H4291" i="9"/>
  <c r="L4290" i="9"/>
  <c r="J4290" i="9"/>
  <c r="H4290" i="9"/>
  <c r="L4278" i="9"/>
  <c r="J4278" i="9"/>
  <c r="H4277" i="9"/>
  <c r="F4276" i="9"/>
  <c r="H4275" i="9"/>
  <c r="L4273" i="9"/>
  <c r="J4273" i="9"/>
  <c r="H4271" i="9"/>
  <c r="H4267" i="9"/>
  <c r="L4265" i="9"/>
  <c r="J4265" i="9"/>
  <c r="F4264" i="9"/>
  <c r="H4264" i="9" s="1"/>
  <c r="H4263" i="9"/>
  <c r="L4262" i="9"/>
  <c r="J4262" i="9"/>
  <c r="H4262" i="9"/>
  <c r="L4250" i="9"/>
  <c r="J4250" i="9"/>
  <c r="H4249" i="9"/>
  <c r="F4248" i="9"/>
  <c r="H4247" i="9"/>
  <c r="L4245" i="9"/>
  <c r="J4245" i="9"/>
  <c r="H4243" i="9"/>
  <c r="H4239" i="9"/>
  <c r="L4237" i="9"/>
  <c r="J4237" i="9"/>
  <c r="H4236" i="9"/>
  <c r="H4235" i="9"/>
  <c r="L4234" i="9"/>
  <c r="J4234" i="9"/>
  <c r="H4234" i="9"/>
  <c r="L4222" i="9"/>
  <c r="J4222" i="9"/>
  <c r="H4221" i="9"/>
  <c r="F4220" i="9"/>
  <c r="H4219" i="9"/>
  <c r="L4217" i="9"/>
  <c r="J4217" i="9"/>
  <c r="H4215" i="9"/>
  <c r="H4211" i="9"/>
  <c r="L4209" i="9"/>
  <c r="J4209" i="9"/>
  <c r="H4208" i="9"/>
  <c r="H4207" i="9"/>
  <c r="L4206" i="9"/>
  <c r="J4206" i="9"/>
  <c r="H4206" i="9"/>
  <c r="L4194" i="9"/>
  <c r="J4194" i="9"/>
  <c r="H4193" i="9"/>
  <c r="F4192" i="9"/>
  <c r="H4191" i="9"/>
  <c r="L4189" i="9"/>
  <c r="J4189" i="9"/>
  <c r="H4187" i="9"/>
  <c r="H4183" i="9"/>
  <c r="L4181" i="9"/>
  <c r="J4181" i="9"/>
  <c r="H4180" i="9"/>
  <c r="H4179" i="9"/>
  <c r="L4178" i="9"/>
  <c r="J4178" i="9"/>
  <c r="H4178" i="9"/>
  <c r="L4165" i="9"/>
  <c r="J4165" i="9"/>
  <c r="H4164" i="9"/>
  <c r="H4163" i="9"/>
  <c r="H4162" i="9"/>
  <c r="H4161" i="9"/>
  <c r="H4160" i="9"/>
  <c r="L4158" i="9"/>
  <c r="J4158" i="9"/>
  <c r="H4156" i="9"/>
  <c r="H4158" i="9" s="1"/>
  <c r="L4154" i="9"/>
  <c r="J4154" i="9"/>
  <c r="H4153" i="9"/>
  <c r="H4152" i="9"/>
  <c r="L4151" i="9"/>
  <c r="J4151" i="9"/>
  <c r="H4151" i="9"/>
  <c r="L4139" i="9"/>
  <c r="J4139" i="9"/>
  <c r="H4138" i="9"/>
  <c r="L4134" i="9"/>
  <c r="J4134" i="9"/>
  <c r="H4133" i="9"/>
  <c r="H4134" i="9" s="1"/>
  <c r="L4131" i="9"/>
  <c r="J4131" i="9"/>
  <c r="H4129" i="9"/>
  <c r="L4128" i="9"/>
  <c r="J4128" i="9"/>
  <c r="H4128" i="9"/>
  <c r="L4116" i="9"/>
  <c r="J4116" i="9"/>
  <c r="H4115" i="9"/>
  <c r="H4114" i="9"/>
  <c r="L4112" i="9"/>
  <c r="J4112" i="9"/>
  <c r="H4111" i="9"/>
  <c r="H4112" i="9" s="1"/>
  <c r="L4109" i="9"/>
  <c r="J4109" i="9"/>
  <c r="H4107" i="9"/>
  <c r="L4106" i="9"/>
  <c r="J4106" i="9"/>
  <c r="H4106" i="9"/>
  <c r="L4094" i="9"/>
  <c r="J4094" i="9"/>
  <c r="H4093" i="9"/>
  <c r="H4092" i="9"/>
  <c r="L4090" i="9"/>
  <c r="J4090" i="9"/>
  <c r="H4089" i="9"/>
  <c r="H4090" i="9" s="1"/>
  <c r="L4087" i="9"/>
  <c r="J4087" i="9"/>
  <c r="H4085" i="9"/>
  <c r="L4084" i="9"/>
  <c r="J4084" i="9"/>
  <c r="H4084" i="9"/>
  <c r="L4074" i="9"/>
  <c r="J4074" i="9"/>
  <c r="H4073" i="9"/>
  <c r="H4072" i="9"/>
  <c r="L4070" i="9"/>
  <c r="J4070" i="9"/>
  <c r="H4069" i="9"/>
  <c r="H4068" i="9"/>
  <c r="H4067" i="9"/>
  <c r="H4066" i="9"/>
  <c r="H4065" i="9"/>
  <c r="L4063" i="9"/>
  <c r="J4063" i="9"/>
  <c r="H4061" i="9"/>
  <c r="L4060" i="9"/>
  <c r="J4060" i="9"/>
  <c r="H4060" i="9"/>
  <c r="L4050" i="9"/>
  <c r="J4050" i="9"/>
  <c r="H4049" i="9"/>
  <c r="H4048" i="9"/>
  <c r="L4046" i="9"/>
  <c r="J4046" i="9"/>
  <c r="H4045" i="9"/>
  <c r="H4043" i="9"/>
  <c r="H4042" i="9"/>
  <c r="H4041" i="9"/>
  <c r="H4040" i="9"/>
  <c r="H4039" i="9"/>
  <c r="L4037" i="9"/>
  <c r="J4037" i="9"/>
  <c r="H4035" i="9"/>
  <c r="L4034" i="9"/>
  <c r="J4034" i="9"/>
  <c r="H4034" i="9"/>
  <c r="L4022" i="9"/>
  <c r="J4022" i="9"/>
  <c r="H4021" i="9"/>
  <c r="H4020" i="9"/>
  <c r="L4018" i="9"/>
  <c r="J4018" i="9"/>
  <c r="H4017" i="9"/>
  <c r="H4014" i="9"/>
  <c r="H4013" i="9"/>
  <c r="H4012" i="9"/>
  <c r="H4011" i="9"/>
  <c r="L4007" i="9"/>
  <c r="L4009" i="9" s="1"/>
  <c r="J4007" i="9"/>
  <c r="J4009" i="9" s="1"/>
  <c r="H4007" i="9"/>
  <c r="H4006" i="9"/>
  <c r="H4005" i="9"/>
  <c r="L4004" i="9"/>
  <c r="J4004" i="9"/>
  <c r="H4004" i="9"/>
  <c r="L3992" i="9"/>
  <c r="J3992" i="9"/>
  <c r="H3991" i="9"/>
  <c r="H3990" i="9"/>
  <c r="L3988" i="9"/>
  <c r="J3988" i="9"/>
  <c r="H3987" i="9"/>
  <c r="H3984" i="9"/>
  <c r="H3983" i="9"/>
  <c r="H3982" i="9"/>
  <c r="L3978" i="9"/>
  <c r="L3980" i="9" s="1"/>
  <c r="J3978" i="9"/>
  <c r="J3980" i="9" s="1"/>
  <c r="H3978" i="9"/>
  <c r="H3977" i="9"/>
  <c r="H3976" i="9"/>
  <c r="L3975" i="9"/>
  <c r="J3975" i="9"/>
  <c r="H3975" i="9"/>
  <c r="L3963" i="9"/>
  <c r="J3963" i="9"/>
  <c r="H3962" i="9"/>
  <c r="F3961" i="9"/>
  <c r="H3961" i="9" s="1"/>
  <c r="L3959" i="9"/>
  <c r="J3959" i="9"/>
  <c r="H3958" i="9"/>
  <c r="H3957" i="9"/>
  <c r="L3953" i="9"/>
  <c r="L3955" i="9" s="1"/>
  <c r="J3953" i="9"/>
  <c r="J3955" i="9" s="1"/>
  <c r="H3953" i="9"/>
  <c r="H3952" i="9"/>
  <c r="L3951" i="9"/>
  <c r="J3951" i="9"/>
  <c r="H3951" i="9"/>
  <c r="H3937" i="9"/>
  <c r="H3936" i="9"/>
  <c r="L3938" i="9"/>
  <c r="L3934" i="9"/>
  <c r="J3934" i="9"/>
  <c r="H3933" i="9"/>
  <c r="L3924" i="9"/>
  <c r="L3926" i="9" s="1"/>
  <c r="J3924" i="9"/>
  <c r="J3926" i="9" s="1"/>
  <c r="H3923" i="9"/>
  <c r="H3922" i="9"/>
  <c r="L3921" i="9"/>
  <c r="J3921" i="9"/>
  <c r="H3907" i="9"/>
  <c r="H3906" i="9"/>
  <c r="J3905" i="9"/>
  <c r="J3908" i="9" s="1"/>
  <c r="G3905" i="9"/>
  <c r="L3903" i="9"/>
  <c r="J3903" i="9"/>
  <c r="H3902" i="9"/>
  <c r="H3900" i="9"/>
  <c r="H3899" i="9"/>
  <c r="H3898" i="9"/>
  <c r="L3894" i="9"/>
  <c r="L3896" i="9" s="1"/>
  <c r="J3894" i="9"/>
  <c r="J3896" i="9" s="1"/>
  <c r="H3894" i="9"/>
  <c r="H3893" i="9"/>
  <c r="H3892" i="9"/>
  <c r="L3891" i="9"/>
  <c r="J3891" i="9"/>
  <c r="H3891" i="9"/>
  <c r="H3878" i="9"/>
  <c r="H3877" i="9"/>
  <c r="J3876" i="9"/>
  <c r="L3874" i="9"/>
  <c r="J3874" i="9"/>
  <c r="H3873" i="9"/>
  <c r="H3871" i="9"/>
  <c r="H3870" i="9"/>
  <c r="H3869" i="9"/>
  <c r="F3865" i="9"/>
  <c r="L3865" i="9" s="1"/>
  <c r="L3867" i="9" s="1"/>
  <c r="H3864" i="9"/>
  <c r="H3863" i="9"/>
  <c r="L3862" i="9"/>
  <c r="J3862" i="9"/>
  <c r="H3862" i="9"/>
  <c r="H3847" i="9"/>
  <c r="H3846" i="9"/>
  <c r="H3845" i="9"/>
  <c r="L3843" i="9"/>
  <c r="J3843" i="9"/>
  <c r="H3842" i="9"/>
  <c r="H3841" i="9"/>
  <c r="H3840" i="9"/>
  <c r="F3836" i="9"/>
  <c r="J3836" i="9" s="1"/>
  <c r="J3838" i="9" s="1"/>
  <c r="H3835" i="9"/>
  <c r="L3834" i="9"/>
  <c r="J3834" i="9"/>
  <c r="H3834" i="9"/>
  <c r="H3819" i="9"/>
  <c r="H3818" i="9"/>
  <c r="H3817" i="9"/>
  <c r="J3817" i="9" s="1"/>
  <c r="L3815" i="9"/>
  <c r="J3815" i="9"/>
  <c r="H3814" i="9"/>
  <c r="H3813" i="9"/>
  <c r="H3812" i="9"/>
  <c r="F3808" i="9"/>
  <c r="F3807" i="9"/>
  <c r="H3806" i="9"/>
  <c r="L3805" i="9"/>
  <c r="J3805" i="9"/>
  <c r="H3805" i="9"/>
  <c r="H3792" i="9"/>
  <c r="H3791" i="9"/>
  <c r="H3790" i="9"/>
  <c r="J3790" i="9" s="1"/>
  <c r="L3788" i="9"/>
  <c r="J3788" i="9"/>
  <c r="F3786" i="9"/>
  <c r="H3785" i="9"/>
  <c r="F3781" i="9"/>
  <c r="J3781" i="9" s="1"/>
  <c r="J3783" i="9" s="1"/>
  <c r="L3780" i="9"/>
  <c r="J3780" i="9"/>
  <c r="H3780" i="9"/>
  <c r="H3767" i="9"/>
  <c r="H3766" i="9"/>
  <c r="H3765" i="9"/>
  <c r="L3763" i="9"/>
  <c r="J3763" i="9"/>
  <c r="H3762" i="9"/>
  <c r="H3761" i="9"/>
  <c r="H3760" i="9"/>
  <c r="F3756" i="9"/>
  <c r="L3756" i="9" s="1"/>
  <c r="L3758" i="9" s="1"/>
  <c r="L3755" i="9"/>
  <c r="J3755" i="9"/>
  <c r="H3755" i="9"/>
  <c r="H3742" i="9"/>
  <c r="H3741" i="9"/>
  <c r="H3740" i="9"/>
  <c r="J3740" i="9" s="1"/>
  <c r="L3738" i="9"/>
  <c r="J3738" i="9"/>
  <c r="H3737" i="9"/>
  <c r="H3736" i="9"/>
  <c r="H3735" i="9"/>
  <c r="F3731" i="9"/>
  <c r="L3730" i="9"/>
  <c r="J3730" i="9"/>
  <c r="H3730" i="9"/>
  <c r="H3717" i="9"/>
  <c r="H3716" i="9"/>
  <c r="H3715" i="9"/>
  <c r="L3713" i="9"/>
  <c r="J3713" i="9"/>
  <c r="H3712" i="9"/>
  <c r="H3711" i="9"/>
  <c r="H3710" i="9"/>
  <c r="F3706" i="9"/>
  <c r="L3706" i="9" s="1"/>
  <c r="L3708" i="9" s="1"/>
  <c r="L3705" i="9"/>
  <c r="J3705" i="9"/>
  <c r="H3705" i="9"/>
  <c r="H3691" i="9"/>
  <c r="H3690" i="9"/>
  <c r="H3689" i="9"/>
  <c r="L3687" i="9"/>
  <c r="J3687" i="9"/>
  <c r="H3686" i="9"/>
  <c r="H3685" i="9"/>
  <c r="H3684" i="9"/>
  <c r="F3680" i="9"/>
  <c r="H3680" i="9" s="1"/>
  <c r="F3679" i="9"/>
  <c r="H3678" i="9"/>
  <c r="L3677" i="9"/>
  <c r="J3677" i="9"/>
  <c r="H3677" i="9"/>
  <c r="H3663" i="9"/>
  <c r="H3662" i="9"/>
  <c r="H3661" i="9"/>
  <c r="J3661" i="9" s="1"/>
  <c r="L3659" i="9"/>
  <c r="J3659" i="9"/>
  <c r="H3658" i="9"/>
  <c r="H3657" i="9"/>
  <c r="H3656" i="9"/>
  <c r="L3655" i="9"/>
  <c r="J3655" i="9"/>
  <c r="H3655" i="9"/>
  <c r="F3651" i="9"/>
  <c r="J3651" i="9" s="1"/>
  <c r="J3653" i="9" s="1"/>
  <c r="F3650" i="9"/>
  <c r="H3650" i="9" s="1"/>
  <c r="H3649" i="9"/>
  <c r="L3648" i="9"/>
  <c r="J3648" i="9"/>
  <c r="H3648" i="9"/>
  <c r="H3634" i="9"/>
  <c r="H3633" i="9"/>
  <c r="H3632" i="9"/>
  <c r="J3632" i="9" s="1"/>
  <c r="J3635" i="9" s="1"/>
  <c r="L3630" i="9"/>
  <c r="J3630" i="9"/>
  <c r="H3629" i="9"/>
  <c r="H3628" i="9"/>
  <c r="H3627" i="9"/>
  <c r="F3623" i="9"/>
  <c r="J3623" i="9" s="1"/>
  <c r="J3625" i="9" s="1"/>
  <c r="F3622" i="9"/>
  <c r="H3622" i="9" s="1"/>
  <c r="H3621" i="9"/>
  <c r="L3620" i="9"/>
  <c r="J3620" i="9"/>
  <c r="H3620" i="9"/>
  <c r="H3606" i="9"/>
  <c r="H3605" i="9"/>
  <c r="H3604" i="9"/>
  <c r="L3602" i="9"/>
  <c r="J3602" i="9"/>
  <c r="H3601" i="9"/>
  <c r="H3600" i="9"/>
  <c r="H3599" i="9"/>
  <c r="F3595" i="9"/>
  <c r="H3595" i="9" s="1"/>
  <c r="F3594" i="9"/>
  <c r="H3594" i="9" s="1"/>
  <c r="H3593" i="9"/>
  <c r="L3592" i="9"/>
  <c r="J3592" i="9"/>
  <c r="H3592" i="9"/>
  <c r="H3578" i="9"/>
  <c r="H3577" i="9"/>
  <c r="H3576" i="9"/>
  <c r="L3574" i="9"/>
  <c r="J3574" i="9"/>
  <c r="H3573" i="9"/>
  <c r="H3572" i="9"/>
  <c r="H3571" i="9"/>
  <c r="L3570" i="9"/>
  <c r="J3570" i="9"/>
  <c r="H3570" i="9"/>
  <c r="F3566" i="9"/>
  <c r="H3566" i="9" s="1"/>
  <c r="F3565" i="9"/>
  <c r="H3565" i="9" s="1"/>
  <c r="H3564" i="9"/>
  <c r="L3563" i="9"/>
  <c r="J3563" i="9"/>
  <c r="H3563" i="9"/>
  <c r="H3549" i="9"/>
  <c r="H3548" i="9"/>
  <c r="H3547" i="9"/>
  <c r="J3547" i="9" s="1"/>
  <c r="L3545" i="9"/>
  <c r="J3545" i="9"/>
  <c r="H3544" i="9"/>
  <c r="H3543" i="9"/>
  <c r="H3542" i="9"/>
  <c r="L3541" i="9"/>
  <c r="J3541" i="9"/>
  <c r="H3541" i="9"/>
  <c r="F3537" i="9"/>
  <c r="H3537" i="9" s="1"/>
  <c r="F3536" i="9"/>
  <c r="H3535" i="9"/>
  <c r="L3534" i="9"/>
  <c r="J3534" i="9"/>
  <c r="H3534" i="9"/>
  <c r="H3520" i="9"/>
  <c r="H3519" i="9"/>
  <c r="H3518" i="9"/>
  <c r="L3516" i="9"/>
  <c r="J3516" i="9"/>
  <c r="H3515" i="9"/>
  <c r="H3514" i="9"/>
  <c r="H3513" i="9"/>
  <c r="F3509" i="9"/>
  <c r="F3508" i="9"/>
  <c r="H3508" i="9" s="1"/>
  <c r="H3507" i="9"/>
  <c r="L3506" i="9"/>
  <c r="J3506" i="9"/>
  <c r="H3506" i="9"/>
  <c r="H3492" i="9"/>
  <c r="H3491" i="9"/>
  <c r="H3490" i="9"/>
  <c r="L3488" i="9"/>
  <c r="J3488" i="9"/>
  <c r="H3487" i="9"/>
  <c r="H3486" i="9"/>
  <c r="H3485" i="9"/>
  <c r="F3481" i="9"/>
  <c r="F3480" i="9"/>
  <c r="H3480" i="9" s="1"/>
  <c r="H3479" i="9"/>
  <c r="L3478" i="9"/>
  <c r="J3478" i="9"/>
  <c r="H3478" i="9"/>
  <c r="H3464" i="9"/>
  <c r="H3463" i="9"/>
  <c r="H3462" i="9"/>
  <c r="L3460" i="9"/>
  <c r="J3460" i="9"/>
  <c r="H3459" i="9"/>
  <c r="H3458" i="9"/>
  <c r="H3457" i="9"/>
  <c r="F3453" i="9"/>
  <c r="L3453" i="9" s="1"/>
  <c r="L3455" i="9" s="1"/>
  <c r="F3452" i="9"/>
  <c r="H3451" i="9"/>
  <c r="L3450" i="9"/>
  <c r="J3450" i="9"/>
  <c r="H3450" i="9"/>
  <c r="H3436" i="9"/>
  <c r="H3435" i="9"/>
  <c r="H3434" i="9"/>
  <c r="L3432" i="9"/>
  <c r="J3432" i="9"/>
  <c r="H3431" i="9"/>
  <c r="H3430" i="9"/>
  <c r="H3429" i="9"/>
  <c r="L3428" i="9"/>
  <c r="J3428" i="9"/>
  <c r="H3428" i="9"/>
  <c r="F3424" i="9"/>
  <c r="F3423" i="9"/>
  <c r="H3422" i="9"/>
  <c r="L3421" i="9"/>
  <c r="J3421" i="9"/>
  <c r="H3421" i="9"/>
  <c r="H3407" i="9"/>
  <c r="H3406" i="9"/>
  <c r="H3405" i="9"/>
  <c r="J3405" i="9" s="1"/>
  <c r="L3405" i="9" s="1"/>
  <c r="L3408" i="9" s="1"/>
  <c r="L3403" i="9"/>
  <c r="J3403" i="9"/>
  <c r="H3402" i="9"/>
  <c r="H3401" i="9"/>
  <c r="H3400" i="9"/>
  <c r="L3399" i="9"/>
  <c r="J3399" i="9"/>
  <c r="H3399" i="9"/>
  <c r="F3395" i="9"/>
  <c r="F3394" i="9"/>
  <c r="H3394" i="9" s="1"/>
  <c r="H3393" i="9"/>
  <c r="L3392" i="9"/>
  <c r="J3392" i="9"/>
  <c r="H3392" i="9"/>
  <c r="H3378" i="9"/>
  <c r="H3377" i="9"/>
  <c r="H3376" i="9"/>
  <c r="J3376" i="9" s="1"/>
  <c r="L3374" i="9"/>
  <c r="J3374" i="9"/>
  <c r="H3373" i="9"/>
  <c r="H3372" i="9"/>
  <c r="H3371" i="9"/>
  <c r="F3367" i="9"/>
  <c r="J3367" i="9" s="1"/>
  <c r="J3369" i="9" s="1"/>
  <c r="F3366" i="9"/>
  <c r="H3366" i="9" s="1"/>
  <c r="H3365" i="9"/>
  <c r="L3364" i="9"/>
  <c r="J3364" i="9"/>
  <c r="H3364" i="9"/>
  <c r="H3350" i="9"/>
  <c r="H3349" i="9"/>
  <c r="H3348" i="9"/>
  <c r="L3346" i="9"/>
  <c r="J3346" i="9"/>
  <c r="H3345" i="9"/>
  <c r="H3344" i="9"/>
  <c r="H3343" i="9"/>
  <c r="F3339" i="9"/>
  <c r="H3339" i="9" s="1"/>
  <c r="F3338" i="9"/>
  <c r="H3338" i="9" s="1"/>
  <c r="H3337" i="9"/>
  <c r="L3336" i="9"/>
  <c r="J3336" i="9"/>
  <c r="H3336" i="9"/>
  <c r="H3322" i="9"/>
  <c r="H3321" i="9"/>
  <c r="H3320" i="9"/>
  <c r="L3318" i="9"/>
  <c r="J3318" i="9"/>
  <c r="H3317" i="9"/>
  <c r="H3316" i="9"/>
  <c r="H3315" i="9"/>
  <c r="F3311" i="9"/>
  <c r="H3311" i="9" s="1"/>
  <c r="F3310" i="9"/>
  <c r="H3310" i="9" s="1"/>
  <c r="H3309" i="9"/>
  <c r="L3308" i="9"/>
  <c r="J3308" i="9"/>
  <c r="H3308" i="9"/>
  <c r="H3294" i="9"/>
  <c r="H3293" i="9"/>
  <c r="H3292" i="9"/>
  <c r="L3290" i="9"/>
  <c r="J3290" i="9"/>
  <c r="H3289" i="9"/>
  <c r="H3288" i="9"/>
  <c r="H3287" i="9"/>
  <c r="L3286" i="9"/>
  <c r="J3286" i="9"/>
  <c r="H3286" i="9"/>
  <c r="F3282" i="9"/>
  <c r="H3282" i="9" s="1"/>
  <c r="F3281" i="9"/>
  <c r="H3280" i="9"/>
  <c r="L3279" i="9"/>
  <c r="J3279" i="9"/>
  <c r="H3279" i="9"/>
  <c r="H3265" i="9"/>
  <c r="H3264" i="9"/>
  <c r="H3263" i="9"/>
  <c r="L3261" i="9"/>
  <c r="J3261" i="9"/>
  <c r="H3260" i="9"/>
  <c r="H3259" i="9"/>
  <c r="H3258" i="9"/>
  <c r="L3257" i="9"/>
  <c r="J3257" i="9"/>
  <c r="H3257" i="9"/>
  <c r="F3253" i="9"/>
  <c r="F3252" i="9"/>
  <c r="H3252" i="9" s="1"/>
  <c r="H3251" i="9"/>
  <c r="L3250" i="9"/>
  <c r="J3250" i="9"/>
  <c r="H3250" i="9"/>
  <c r="H3236" i="9"/>
  <c r="H3235" i="9"/>
  <c r="H3234" i="9"/>
  <c r="L3232" i="9"/>
  <c r="J3232" i="9"/>
  <c r="H3231" i="9"/>
  <c r="H3230" i="9"/>
  <c r="H3229" i="9"/>
  <c r="F3225" i="9"/>
  <c r="F3224" i="9"/>
  <c r="H3224" i="9" s="1"/>
  <c r="H3223" i="9"/>
  <c r="L3222" i="9"/>
  <c r="J3222" i="9"/>
  <c r="H3222" i="9"/>
  <c r="H3208" i="9"/>
  <c r="H3207" i="9"/>
  <c r="H3206" i="9"/>
  <c r="J3206" i="9" s="1"/>
  <c r="L3206" i="9" s="1"/>
  <c r="L3209" i="9" s="1"/>
  <c r="L3204" i="9"/>
  <c r="J3204" i="9"/>
  <c r="H3203" i="9"/>
  <c r="H3202" i="9"/>
  <c r="H3201" i="9"/>
  <c r="F3197" i="9"/>
  <c r="F3196" i="9"/>
  <c r="H3196" i="9" s="1"/>
  <c r="H3195" i="9"/>
  <c r="L3194" i="9"/>
  <c r="J3194" i="9"/>
  <c r="H3194" i="9"/>
  <c r="H3180" i="9"/>
  <c r="H3179" i="9"/>
  <c r="H3178" i="9"/>
  <c r="L3176" i="9"/>
  <c r="J3176" i="9"/>
  <c r="H3174" i="9"/>
  <c r="H3173" i="9"/>
  <c r="L3172" i="9"/>
  <c r="J3172" i="9"/>
  <c r="F3168" i="9"/>
  <c r="F3167" i="9"/>
  <c r="H3167" i="9" s="1"/>
  <c r="H3166" i="9"/>
  <c r="L3165" i="9"/>
  <c r="J3165" i="9"/>
  <c r="H3165" i="9"/>
  <c r="H3151" i="9"/>
  <c r="H3150" i="9"/>
  <c r="H3149" i="9"/>
  <c r="L3147" i="9"/>
  <c r="J3147" i="9"/>
  <c r="H3146" i="9"/>
  <c r="H3145" i="9"/>
  <c r="H3144" i="9"/>
  <c r="L3143" i="9"/>
  <c r="J3143" i="9"/>
  <c r="H3143" i="9"/>
  <c r="F3139" i="9"/>
  <c r="L3139" i="9" s="1"/>
  <c r="L3141" i="9" s="1"/>
  <c r="F3138" i="9"/>
  <c r="H3137" i="9"/>
  <c r="L3136" i="9"/>
  <c r="J3136" i="9"/>
  <c r="H3136" i="9"/>
  <c r="H3122" i="9"/>
  <c r="H3121" i="9"/>
  <c r="H3120" i="9"/>
  <c r="J3120" i="9" s="1"/>
  <c r="L3118" i="9"/>
  <c r="J3118" i="9"/>
  <c r="H3117" i="9"/>
  <c r="H3116" i="9"/>
  <c r="H3115" i="9"/>
  <c r="L3114" i="9"/>
  <c r="J3114" i="9"/>
  <c r="H3114" i="9"/>
  <c r="F3110" i="9"/>
  <c r="H3110" i="9" s="1"/>
  <c r="F3109" i="9"/>
  <c r="H3108" i="9"/>
  <c r="L3107" i="9"/>
  <c r="J3107" i="9"/>
  <c r="H3107" i="9"/>
  <c r="H3093" i="9"/>
  <c r="H3092" i="9"/>
  <c r="L3089" i="9"/>
  <c r="J3089" i="9"/>
  <c r="H3088" i="9"/>
  <c r="H3087" i="9"/>
  <c r="L3086" i="9"/>
  <c r="J3086" i="9"/>
  <c r="H3086" i="9"/>
  <c r="F3082" i="9"/>
  <c r="F3081" i="9"/>
  <c r="H3081" i="9" s="1"/>
  <c r="H3080" i="9"/>
  <c r="L3079" i="9"/>
  <c r="J3079" i="9"/>
  <c r="H3079" i="9"/>
  <c r="H3065" i="9"/>
  <c r="H3064" i="9"/>
  <c r="H3063" i="9"/>
  <c r="L3061" i="9"/>
  <c r="J3061" i="9"/>
  <c r="H3060" i="9"/>
  <c r="H3059" i="9"/>
  <c r="L3058" i="9"/>
  <c r="J3058" i="9"/>
  <c r="H3058" i="9"/>
  <c r="F3054" i="9"/>
  <c r="H3054" i="9" s="1"/>
  <c r="F3053" i="9"/>
  <c r="H3052" i="9"/>
  <c r="L3051" i="9"/>
  <c r="J3051" i="9"/>
  <c r="H3051" i="9"/>
  <c r="H3038" i="9"/>
  <c r="H3037" i="9"/>
  <c r="H3036" i="9"/>
  <c r="L3034" i="9"/>
  <c r="J3034" i="9"/>
  <c r="H3033" i="9"/>
  <c r="N3032" i="9"/>
  <c r="L3032" i="9"/>
  <c r="J3032" i="9"/>
  <c r="H3032" i="9"/>
  <c r="L3031" i="9"/>
  <c r="J3031" i="9"/>
  <c r="H3031" i="9"/>
  <c r="H3029" i="9"/>
  <c r="L3028" i="9"/>
  <c r="J3028" i="9"/>
  <c r="F3024" i="9"/>
  <c r="H3024" i="9" s="1"/>
  <c r="F3023" i="9"/>
  <c r="H3023" i="9" s="1"/>
  <c r="H3022" i="9"/>
  <c r="L3021" i="9"/>
  <c r="J3021" i="9"/>
  <c r="H3021" i="9"/>
  <c r="H3008" i="9"/>
  <c r="H3007" i="9"/>
  <c r="H3006" i="9"/>
  <c r="J3006" i="9" s="1"/>
  <c r="L3004" i="9"/>
  <c r="J3004" i="9"/>
  <c r="H3003" i="9"/>
  <c r="N3002" i="9"/>
  <c r="L3002" i="9"/>
  <c r="J3002" i="9"/>
  <c r="H3002" i="9"/>
  <c r="L3001" i="9"/>
  <c r="J3001" i="9"/>
  <c r="H3001" i="9"/>
  <c r="L3000" i="9"/>
  <c r="J3000" i="9"/>
  <c r="F2996" i="9"/>
  <c r="F2995" i="9"/>
  <c r="H2995" i="9" s="1"/>
  <c r="H2994" i="9"/>
  <c r="L2993" i="9"/>
  <c r="J2993" i="9"/>
  <c r="H2993" i="9"/>
  <c r="H2980" i="9"/>
  <c r="H2979" i="9"/>
  <c r="H2978" i="9"/>
  <c r="J2978" i="9" s="1"/>
  <c r="J2981" i="9" s="1"/>
  <c r="L2976" i="9"/>
  <c r="J2976" i="9"/>
  <c r="H2975" i="9"/>
  <c r="N2974" i="9"/>
  <c r="L2974" i="9"/>
  <c r="J2974" i="9"/>
  <c r="H2974" i="9"/>
  <c r="L2973" i="9"/>
  <c r="J2973" i="9"/>
  <c r="H2973" i="9"/>
  <c r="L2972" i="9"/>
  <c r="J2972" i="9"/>
  <c r="F2968" i="9"/>
  <c r="F2967" i="9"/>
  <c r="H2967" i="9" s="1"/>
  <c r="H2966" i="9"/>
  <c r="L2965" i="9"/>
  <c r="J2965" i="9"/>
  <c r="H2965" i="9"/>
  <c r="H2952" i="9"/>
  <c r="H2951" i="9"/>
  <c r="H2950" i="9"/>
  <c r="J2950" i="9" s="1"/>
  <c r="J2953" i="9" s="1"/>
  <c r="L2948" i="9"/>
  <c r="J2948" i="9"/>
  <c r="H2947" i="9"/>
  <c r="N2946" i="9"/>
  <c r="L2946" i="9"/>
  <c r="J2946" i="9"/>
  <c r="H2946" i="9"/>
  <c r="L2945" i="9"/>
  <c r="J2945" i="9"/>
  <c r="H2945" i="9"/>
  <c r="L2944" i="9"/>
  <c r="J2944" i="9"/>
  <c r="F2940" i="9"/>
  <c r="F2939" i="9"/>
  <c r="H2939" i="9" s="1"/>
  <c r="H2938" i="9"/>
  <c r="L2937" i="9"/>
  <c r="J2937" i="9"/>
  <c r="H2937" i="9"/>
  <c r="H2924" i="9"/>
  <c r="H2923" i="9"/>
  <c r="H2922" i="9"/>
  <c r="L2920" i="9"/>
  <c r="J2920" i="9"/>
  <c r="H2919" i="9"/>
  <c r="N2918" i="9"/>
  <c r="L2918" i="9"/>
  <c r="J2918" i="9"/>
  <c r="H2918" i="9"/>
  <c r="L2917" i="9"/>
  <c r="J2917" i="9"/>
  <c r="H2917" i="9"/>
  <c r="L2916" i="9"/>
  <c r="J2916" i="9"/>
  <c r="F2912" i="9"/>
  <c r="H2912" i="9" s="1"/>
  <c r="F2911" i="9"/>
  <c r="H2911" i="9" s="1"/>
  <c r="H2910" i="9"/>
  <c r="L2909" i="9"/>
  <c r="J2909" i="9"/>
  <c r="H2909" i="9"/>
  <c r="H2896" i="9"/>
  <c r="H2895" i="9"/>
  <c r="H2894" i="9"/>
  <c r="L2892" i="9"/>
  <c r="J2892" i="9"/>
  <c r="L2890" i="9"/>
  <c r="J2890" i="9"/>
  <c r="H2890" i="9"/>
  <c r="L2889" i="9"/>
  <c r="J2889" i="9"/>
  <c r="H2889" i="9"/>
  <c r="L2888" i="9"/>
  <c r="J2888" i="9"/>
  <c r="H2888" i="9"/>
  <c r="L2884" i="9"/>
  <c r="L2886" i="9" s="1"/>
  <c r="J2884" i="9"/>
  <c r="J2886" i="9" s="1"/>
  <c r="H2884" i="9"/>
  <c r="H2883" i="9"/>
  <c r="H2882" i="9"/>
  <c r="L2881" i="9"/>
  <c r="J2881" i="9"/>
  <c r="H2881" i="9"/>
  <c r="H2868" i="9"/>
  <c r="H2867" i="9"/>
  <c r="H2866" i="9"/>
  <c r="J2866" i="9" s="1"/>
  <c r="J2869" i="9" s="1"/>
  <c r="L2864" i="9"/>
  <c r="J2864" i="9"/>
  <c r="H2862" i="9"/>
  <c r="H2861" i="9"/>
  <c r="L2860" i="9"/>
  <c r="J2860" i="9"/>
  <c r="L2859" i="9"/>
  <c r="J2859" i="9"/>
  <c r="H2859" i="9"/>
  <c r="L2858" i="9"/>
  <c r="J2858" i="9"/>
  <c r="H2858" i="9"/>
  <c r="L2854" i="9"/>
  <c r="L2856" i="9" s="1"/>
  <c r="J2854" i="9"/>
  <c r="J2856" i="9" s="1"/>
  <c r="H2854" i="9"/>
  <c r="H2853" i="9"/>
  <c r="H2852" i="9"/>
  <c r="L2851" i="9"/>
  <c r="J2851" i="9"/>
  <c r="H2851" i="9"/>
  <c r="H2838" i="9"/>
  <c r="H2837" i="9"/>
  <c r="H2836" i="9"/>
  <c r="L2834" i="9"/>
  <c r="J2834" i="9"/>
  <c r="L2832" i="9"/>
  <c r="J2832" i="9"/>
  <c r="H2832" i="9"/>
  <c r="L2831" i="9"/>
  <c r="J2831" i="9"/>
  <c r="H2831" i="9"/>
  <c r="L2830" i="9"/>
  <c r="J2830" i="9"/>
  <c r="H2830" i="9"/>
  <c r="L2826" i="9"/>
  <c r="J2826" i="9"/>
  <c r="H2826" i="9"/>
  <c r="F2825" i="9"/>
  <c r="L2825" i="9" s="1"/>
  <c r="H2824" i="9"/>
  <c r="H2823" i="9"/>
  <c r="H2822" i="9"/>
  <c r="L2821" i="9"/>
  <c r="J2821" i="9"/>
  <c r="H2821" i="9"/>
  <c r="H2808" i="9"/>
  <c r="H2807" i="9"/>
  <c r="H2806" i="9"/>
  <c r="J2806" i="9" s="1"/>
  <c r="L2804" i="9"/>
  <c r="J2804" i="9"/>
  <c r="L2802" i="9"/>
  <c r="J2802" i="9"/>
  <c r="H2802" i="9"/>
  <c r="L2801" i="9"/>
  <c r="J2801" i="9"/>
  <c r="H2801" i="9"/>
  <c r="L2800" i="9"/>
  <c r="J2800" i="9"/>
  <c r="H2800" i="9"/>
  <c r="L2796" i="9"/>
  <c r="J2796" i="9"/>
  <c r="H2796" i="9"/>
  <c r="F2795" i="9"/>
  <c r="L2795" i="9" s="1"/>
  <c r="H2794" i="9"/>
  <c r="H2793" i="9"/>
  <c r="H2792" i="9"/>
  <c r="L2791" i="9"/>
  <c r="J2791" i="9"/>
  <c r="H2791" i="9"/>
  <c r="H2778" i="9"/>
  <c r="H2777" i="9"/>
  <c r="L2775" i="9"/>
  <c r="J2775" i="9"/>
  <c r="L2773" i="9"/>
  <c r="J2773" i="9"/>
  <c r="H2773" i="9"/>
  <c r="L2772" i="9"/>
  <c r="J2772" i="9"/>
  <c r="H2772" i="9"/>
  <c r="L2771" i="9"/>
  <c r="J2771" i="9"/>
  <c r="H2771" i="9"/>
  <c r="L2767" i="9"/>
  <c r="J2767" i="9"/>
  <c r="H2767" i="9"/>
  <c r="F2766" i="9"/>
  <c r="J2766" i="9" s="1"/>
  <c r="H2765" i="9"/>
  <c r="L2764" i="9"/>
  <c r="J2764" i="9"/>
  <c r="H2764" i="9"/>
  <c r="H2751" i="9"/>
  <c r="H2750" i="9"/>
  <c r="L2748" i="9"/>
  <c r="J2748" i="9"/>
  <c r="L2746" i="9"/>
  <c r="J2746" i="9"/>
  <c r="H2746" i="9"/>
  <c r="L2745" i="9"/>
  <c r="J2745" i="9"/>
  <c r="H2745" i="9"/>
  <c r="L2744" i="9"/>
  <c r="J2744" i="9"/>
  <c r="H2744" i="9"/>
  <c r="L2740" i="9"/>
  <c r="J2740" i="9"/>
  <c r="H2740" i="9"/>
  <c r="F2739" i="9"/>
  <c r="J2739" i="9" s="1"/>
  <c r="H2738" i="9"/>
  <c r="L2737" i="9"/>
  <c r="J2737" i="9"/>
  <c r="H2737" i="9"/>
  <c r="H2724" i="9"/>
  <c r="H2723" i="9"/>
  <c r="J2723" i="9" s="1"/>
  <c r="J2725" i="9" s="1"/>
  <c r="L2721" i="9"/>
  <c r="J2721" i="9"/>
  <c r="L2719" i="9"/>
  <c r="J2719" i="9"/>
  <c r="H2719" i="9"/>
  <c r="L2718" i="9"/>
  <c r="J2718" i="9"/>
  <c r="H2718" i="9"/>
  <c r="L2717" i="9"/>
  <c r="J2717" i="9"/>
  <c r="H2717" i="9"/>
  <c r="L2713" i="9"/>
  <c r="J2713" i="9"/>
  <c r="H2713" i="9"/>
  <c r="F2712" i="9"/>
  <c r="L2712" i="9" s="1"/>
  <c r="H2711" i="9"/>
  <c r="L2710" i="9"/>
  <c r="J2710" i="9"/>
  <c r="H2710" i="9"/>
  <c r="H2697" i="9"/>
  <c r="H2696" i="9"/>
  <c r="J2696" i="9" s="1"/>
  <c r="L2696" i="9" s="1"/>
  <c r="L2698" i="9" s="1"/>
  <c r="L2694" i="9"/>
  <c r="J2694" i="9"/>
  <c r="L2692" i="9"/>
  <c r="J2692" i="9"/>
  <c r="H2692" i="9"/>
  <c r="L2691" i="9"/>
  <c r="J2691" i="9"/>
  <c r="H2691" i="9"/>
  <c r="L2690" i="9"/>
  <c r="J2690" i="9"/>
  <c r="H2690" i="9"/>
  <c r="L2686" i="9"/>
  <c r="J2686" i="9"/>
  <c r="H2686" i="9"/>
  <c r="F2685" i="9"/>
  <c r="J2685" i="9" s="1"/>
  <c r="H2684" i="9"/>
  <c r="L2683" i="9"/>
  <c r="J2683" i="9"/>
  <c r="H2683" i="9"/>
  <c r="H2670" i="9"/>
  <c r="H2669" i="9"/>
  <c r="L2667" i="9"/>
  <c r="J2667" i="9"/>
  <c r="L2665" i="9"/>
  <c r="J2665" i="9"/>
  <c r="L2664" i="9"/>
  <c r="J2664" i="9"/>
  <c r="L2663" i="9"/>
  <c r="J2663" i="9"/>
  <c r="H2663" i="9"/>
  <c r="L2659" i="9"/>
  <c r="J2659" i="9"/>
  <c r="H2659" i="9"/>
  <c r="F2658" i="9"/>
  <c r="L2658" i="9" s="1"/>
  <c r="F2657" i="9"/>
  <c r="H2657" i="9" s="1"/>
  <c r="H2656" i="9"/>
  <c r="L2655" i="9"/>
  <c r="J2655" i="9"/>
  <c r="H2655" i="9"/>
  <c r="H2642" i="9"/>
  <c r="H2641" i="9"/>
  <c r="J2641" i="9" s="1"/>
  <c r="L2639" i="9"/>
  <c r="J2639" i="9"/>
  <c r="L2637" i="9"/>
  <c r="J2637" i="9"/>
  <c r="L2636" i="9"/>
  <c r="J2636" i="9"/>
  <c r="L2635" i="9"/>
  <c r="J2635" i="9"/>
  <c r="H2635" i="9"/>
  <c r="L2631" i="9"/>
  <c r="J2631" i="9"/>
  <c r="H2631" i="9"/>
  <c r="F2630" i="9"/>
  <c r="J2630" i="9" s="1"/>
  <c r="F2629" i="9"/>
  <c r="H2629" i="9" s="1"/>
  <c r="H2628" i="9"/>
  <c r="L2627" i="9"/>
  <c r="J2627" i="9"/>
  <c r="H2627" i="9"/>
  <c r="H2612" i="9"/>
  <c r="H2611" i="9"/>
  <c r="L2609" i="9"/>
  <c r="J2609" i="9"/>
  <c r="L2607" i="9"/>
  <c r="J2607" i="9"/>
  <c r="L2606" i="9"/>
  <c r="J2606" i="9"/>
  <c r="H2606" i="9"/>
  <c r="L2605" i="9"/>
  <c r="J2605" i="9"/>
  <c r="H2605" i="9"/>
  <c r="L2601" i="9"/>
  <c r="J2601" i="9"/>
  <c r="H2601" i="9"/>
  <c r="F2600" i="9"/>
  <c r="L2600" i="9" s="1"/>
  <c r="H2599" i="9"/>
  <c r="L2598" i="9"/>
  <c r="J2598" i="9"/>
  <c r="H2598" i="9"/>
  <c r="H2583" i="9"/>
  <c r="H2582" i="9"/>
  <c r="L2580" i="9"/>
  <c r="J2580" i="9"/>
  <c r="L2578" i="9"/>
  <c r="J2578" i="9"/>
  <c r="L2577" i="9"/>
  <c r="J2577" i="9"/>
  <c r="H2577" i="9"/>
  <c r="L2576" i="9"/>
  <c r="J2576" i="9"/>
  <c r="H2576" i="9"/>
  <c r="L2572" i="9"/>
  <c r="J2572" i="9"/>
  <c r="H2572" i="9"/>
  <c r="F2571" i="9"/>
  <c r="H2570" i="9"/>
  <c r="L2569" i="9"/>
  <c r="J2569" i="9"/>
  <c r="H2569" i="9"/>
  <c r="F2561" i="9"/>
  <c r="H2558" i="9"/>
  <c r="H2557" i="9"/>
  <c r="L2555" i="9"/>
  <c r="J2555" i="9"/>
  <c r="L2553" i="9"/>
  <c r="J2553" i="9"/>
  <c r="H2553" i="9"/>
  <c r="L2552" i="9"/>
  <c r="J2552" i="9"/>
  <c r="H2552" i="9"/>
  <c r="L2551" i="9"/>
  <c r="J2551" i="9"/>
  <c r="H2551" i="9"/>
  <c r="L2547" i="9"/>
  <c r="J2547" i="9"/>
  <c r="H2547" i="9"/>
  <c r="F2546" i="9"/>
  <c r="L2546" i="9" s="1"/>
  <c r="H2545" i="9"/>
  <c r="L2544" i="9"/>
  <c r="J2544" i="9"/>
  <c r="H2544" i="9"/>
  <c r="F2536" i="9"/>
  <c r="H2533" i="9"/>
  <c r="H2532" i="9"/>
  <c r="J2532" i="9" s="1"/>
  <c r="L2532" i="9" s="1"/>
  <c r="L2534" i="9" s="1"/>
  <c r="L2530" i="9"/>
  <c r="J2530" i="9"/>
  <c r="L2528" i="9"/>
  <c r="J2528" i="9"/>
  <c r="H2528" i="9"/>
  <c r="L2527" i="9"/>
  <c r="J2527" i="9"/>
  <c r="H2527" i="9"/>
  <c r="L2526" i="9"/>
  <c r="J2526" i="9"/>
  <c r="H2526" i="9"/>
  <c r="L2522" i="9"/>
  <c r="J2522" i="9"/>
  <c r="H2522" i="9"/>
  <c r="F2521" i="9"/>
  <c r="L2521" i="9" s="1"/>
  <c r="H2520" i="9"/>
  <c r="L2519" i="9"/>
  <c r="J2519" i="9"/>
  <c r="H2519" i="9"/>
  <c r="F2511" i="9"/>
  <c r="H2508" i="9"/>
  <c r="H2507" i="9"/>
  <c r="J2507" i="9" s="1"/>
  <c r="L2505" i="9"/>
  <c r="J2505" i="9"/>
  <c r="L2503" i="9"/>
  <c r="J2503" i="9"/>
  <c r="H2503" i="9"/>
  <c r="L2502" i="9"/>
  <c r="J2502" i="9"/>
  <c r="H2502" i="9"/>
  <c r="L2501" i="9"/>
  <c r="J2501" i="9"/>
  <c r="H2501" i="9"/>
  <c r="L2497" i="9"/>
  <c r="J2497" i="9"/>
  <c r="H2497" i="9"/>
  <c r="F2496" i="9"/>
  <c r="H2495" i="9"/>
  <c r="L2494" i="9"/>
  <c r="J2494" i="9"/>
  <c r="H2494" i="9"/>
  <c r="F2486" i="9"/>
  <c r="H2483" i="9"/>
  <c r="H2482" i="9"/>
  <c r="J2482" i="9" s="1"/>
  <c r="L2480" i="9"/>
  <c r="J2480" i="9"/>
  <c r="L2478" i="9"/>
  <c r="J2478" i="9"/>
  <c r="H2478" i="9"/>
  <c r="L2477" i="9"/>
  <c r="J2477" i="9"/>
  <c r="H2477" i="9"/>
  <c r="L2476" i="9"/>
  <c r="J2476" i="9"/>
  <c r="H2476" i="9"/>
  <c r="L2472" i="9"/>
  <c r="J2472" i="9"/>
  <c r="H2472" i="9"/>
  <c r="F2471" i="9"/>
  <c r="H2470" i="9"/>
  <c r="L2469" i="9"/>
  <c r="J2469" i="9"/>
  <c r="H2469" i="9"/>
  <c r="H2456" i="9"/>
  <c r="H2455" i="9"/>
  <c r="J2455" i="9" s="1"/>
  <c r="L2453" i="9"/>
  <c r="J2453" i="9"/>
  <c r="L2451" i="9"/>
  <c r="J2451" i="9"/>
  <c r="H2451" i="9"/>
  <c r="L2450" i="9"/>
  <c r="J2450" i="9"/>
  <c r="F2446" i="9"/>
  <c r="F2445" i="9"/>
  <c r="L2445" i="9" s="1"/>
  <c r="H2444" i="9"/>
  <c r="L2443" i="9"/>
  <c r="J2443" i="9"/>
  <c r="H2443" i="9"/>
  <c r="H2430" i="9"/>
  <c r="H2429" i="9"/>
  <c r="J2429" i="9" s="1"/>
  <c r="L2427" i="9"/>
  <c r="J2427" i="9"/>
  <c r="L2425" i="9"/>
  <c r="J2425" i="9"/>
  <c r="H2425" i="9"/>
  <c r="L2424" i="9"/>
  <c r="J2424" i="9"/>
  <c r="L2423" i="9"/>
  <c r="J2423" i="9"/>
  <c r="F2419" i="9"/>
  <c r="F2418" i="9"/>
  <c r="H2417" i="9"/>
  <c r="L2416" i="9"/>
  <c r="J2416" i="9"/>
  <c r="H2416" i="9"/>
  <c r="H2403" i="9"/>
  <c r="H2402" i="9"/>
  <c r="J2402" i="9" s="1"/>
  <c r="L2400" i="9"/>
  <c r="J2400" i="9"/>
  <c r="L2398" i="9"/>
  <c r="J2398" i="9"/>
  <c r="H2398" i="9"/>
  <c r="L2397" i="9"/>
  <c r="J2397" i="9"/>
  <c r="L2396" i="9"/>
  <c r="J2396" i="9"/>
  <c r="F2392" i="9"/>
  <c r="F2391" i="9"/>
  <c r="L2391" i="9" s="1"/>
  <c r="H2390" i="9"/>
  <c r="L2389" i="9"/>
  <c r="J2389" i="9"/>
  <c r="H2389" i="9"/>
  <c r="H2376" i="9"/>
  <c r="H2375" i="9"/>
  <c r="L2373" i="9"/>
  <c r="J2373" i="9"/>
  <c r="L2371" i="9"/>
  <c r="J2371" i="9"/>
  <c r="H2371" i="9"/>
  <c r="L2370" i="9"/>
  <c r="J2370" i="9"/>
  <c r="L2369" i="9"/>
  <c r="J2369" i="9"/>
  <c r="F2365" i="9"/>
  <c r="F2364" i="9"/>
  <c r="H2363" i="9"/>
  <c r="L2362" i="9"/>
  <c r="J2362" i="9"/>
  <c r="H2362" i="9"/>
  <c r="H2349" i="9"/>
  <c r="H2348" i="9"/>
  <c r="L2346" i="9"/>
  <c r="J2346" i="9"/>
  <c r="L2344" i="9"/>
  <c r="J2344" i="9"/>
  <c r="H2344" i="9"/>
  <c r="L2343" i="9"/>
  <c r="J2343" i="9"/>
  <c r="L2342" i="9"/>
  <c r="J2342" i="9"/>
  <c r="F2338" i="9"/>
  <c r="L2338" i="9" s="1"/>
  <c r="F2337" i="9"/>
  <c r="L2337" i="9" s="1"/>
  <c r="H2336" i="9"/>
  <c r="L2335" i="9"/>
  <c r="J2335" i="9"/>
  <c r="H2335" i="9"/>
  <c r="H2322" i="9"/>
  <c r="H2321" i="9"/>
  <c r="J2321" i="9" s="1"/>
  <c r="J2323" i="9" s="1"/>
  <c r="L2319" i="9"/>
  <c r="J2319" i="9"/>
  <c r="L2317" i="9"/>
  <c r="J2317" i="9"/>
  <c r="H2317" i="9"/>
  <c r="L2316" i="9"/>
  <c r="J2316" i="9"/>
  <c r="L2315" i="9"/>
  <c r="J2315" i="9"/>
  <c r="F2311" i="9"/>
  <c r="L2311" i="9" s="1"/>
  <c r="F2310" i="9"/>
  <c r="H2310" i="9" s="1"/>
  <c r="H2309" i="9"/>
  <c r="L2308" i="9"/>
  <c r="J2308" i="9"/>
  <c r="H2308" i="9"/>
  <c r="H2295" i="9"/>
  <c r="H2294" i="9"/>
  <c r="J2294" i="9" s="1"/>
  <c r="L2292" i="9"/>
  <c r="J2292" i="9"/>
  <c r="L2290" i="9"/>
  <c r="J2290" i="9"/>
  <c r="H2290" i="9"/>
  <c r="L2289" i="9"/>
  <c r="J2289" i="9"/>
  <c r="L2288" i="9"/>
  <c r="J2288" i="9"/>
  <c r="F2284" i="9"/>
  <c r="H2284" i="9" s="1"/>
  <c r="F2283" i="9"/>
  <c r="J2283" i="9" s="1"/>
  <c r="H2282" i="9"/>
  <c r="L2281" i="9"/>
  <c r="J2281" i="9"/>
  <c r="H2281" i="9"/>
  <c r="H2268" i="9"/>
  <c r="H2267" i="9"/>
  <c r="L2265" i="9"/>
  <c r="J2265" i="9"/>
  <c r="L2263" i="9"/>
  <c r="J2263" i="9"/>
  <c r="H2263" i="9"/>
  <c r="L2262" i="9"/>
  <c r="J2262" i="9"/>
  <c r="L2261" i="9"/>
  <c r="J2261" i="9"/>
  <c r="F2257" i="9"/>
  <c r="J2257" i="9" s="1"/>
  <c r="F2256" i="9"/>
  <c r="L2256" i="9" s="1"/>
  <c r="H2255" i="9"/>
  <c r="L2254" i="9"/>
  <c r="J2254" i="9"/>
  <c r="H2254" i="9"/>
  <c r="H2241" i="9"/>
  <c r="H2240" i="9"/>
  <c r="J2240" i="9" s="1"/>
  <c r="J2242" i="9" s="1"/>
  <c r="L2238" i="9"/>
  <c r="J2238" i="9"/>
  <c r="L2236" i="9"/>
  <c r="J2236" i="9"/>
  <c r="H2236" i="9"/>
  <c r="L2235" i="9"/>
  <c r="J2235" i="9"/>
  <c r="L2234" i="9"/>
  <c r="J2234" i="9"/>
  <c r="F2230" i="9"/>
  <c r="H2230" i="9" s="1"/>
  <c r="F2229" i="9"/>
  <c r="H2228" i="9"/>
  <c r="L2227" i="9"/>
  <c r="J2227" i="9"/>
  <c r="H2227" i="9"/>
  <c r="F2219" i="9"/>
  <c r="H2216" i="9"/>
  <c r="H2215" i="9"/>
  <c r="J2215" i="9" s="1"/>
  <c r="J2217" i="9" s="1"/>
  <c r="L2213" i="9"/>
  <c r="J2213" i="9"/>
  <c r="L2211" i="9"/>
  <c r="J2211" i="9"/>
  <c r="H2211" i="9"/>
  <c r="L2210" i="9"/>
  <c r="J2210" i="9"/>
  <c r="H2210" i="9"/>
  <c r="L2209" i="9"/>
  <c r="J2209" i="9"/>
  <c r="H2209" i="9"/>
  <c r="L2205" i="9"/>
  <c r="J2205" i="9"/>
  <c r="H2205" i="9"/>
  <c r="F2204" i="9"/>
  <c r="J2204" i="9" s="1"/>
  <c r="H2203" i="9"/>
  <c r="L2202" i="9"/>
  <c r="J2202" i="9"/>
  <c r="H2202" i="9"/>
  <c r="H2189" i="9"/>
  <c r="H2188" i="9"/>
  <c r="L2186" i="9"/>
  <c r="J2186" i="9"/>
  <c r="L2184" i="9"/>
  <c r="J2184" i="9"/>
  <c r="L2183" i="9"/>
  <c r="J2183" i="9"/>
  <c r="L2182" i="9"/>
  <c r="J2182" i="9"/>
  <c r="H2182" i="9"/>
  <c r="L2178" i="9"/>
  <c r="J2178" i="9"/>
  <c r="H2178" i="9"/>
  <c r="F2177" i="9"/>
  <c r="J2177" i="9" s="1"/>
  <c r="H2176" i="9"/>
  <c r="L2175" i="9"/>
  <c r="J2175" i="9"/>
  <c r="H2175" i="9"/>
  <c r="H2162" i="9"/>
  <c r="H2161" i="9"/>
  <c r="L2159" i="9"/>
  <c r="J2159" i="9"/>
  <c r="L2157" i="9"/>
  <c r="J2157" i="9"/>
  <c r="L2156" i="9"/>
  <c r="J2156" i="9"/>
  <c r="L2155" i="9"/>
  <c r="J2155" i="9"/>
  <c r="H2155" i="9"/>
  <c r="L2151" i="9"/>
  <c r="J2151" i="9"/>
  <c r="H2151" i="9"/>
  <c r="F2150" i="9"/>
  <c r="H2150" i="9" s="1"/>
  <c r="H2149" i="9"/>
  <c r="L2148" i="9"/>
  <c r="J2148" i="9"/>
  <c r="H2148" i="9"/>
  <c r="H2135" i="9"/>
  <c r="H2134" i="9"/>
  <c r="L2132" i="9"/>
  <c r="J2132" i="9"/>
  <c r="L2130" i="9"/>
  <c r="J2130" i="9"/>
  <c r="L2129" i="9"/>
  <c r="J2129" i="9"/>
  <c r="L2128" i="9"/>
  <c r="J2128" i="9"/>
  <c r="H2128" i="9"/>
  <c r="L2124" i="9"/>
  <c r="J2124" i="9"/>
  <c r="H2124" i="9"/>
  <c r="F2123" i="9"/>
  <c r="L2123" i="9" s="1"/>
  <c r="H2122" i="9"/>
  <c r="L2121" i="9"/>
  <c r="J2121" i="9"/>
  <c r="H2121" i="9"/>
  <c r="H2108" i="9"/>
  <c r="H2107" i="9"/>
  <c r="J2107" i="9" s="1"/>
  <c r="J2109" i="9" s="1"/>
  <c r="L2105" i="9"/>
  <c r="J2105" i="9"/>
  <c r="L2103" i="9"/>
  <c r="J2103" i="9"/>
  <c r="L2102" i="9"/>
  <c r="J2102" i="9"/>
  <c r="L2101" i="9"/>
  <c r="J2101" i="9"/>
  <c r="H2101" i="9"/>
  <c r="L2097" i="9"/>
  <c r="J2097" i="9"/>
  <c r="H2097" i="9"/>
  <c r="F2096" i="9"/>
  <c r="H2095" i="9"/>
  <c r="L2094" i="9"/>
  <c r="J2094" i="9"/>
  <c r="H2094" i="9"/>
  <c r="H2081" i="9"/>
  <c r="H2080" i="9"/>
  <c r="L2078" i="9"/>
  <c r="J2078" i="9"/>
  <c r="L2076" i="9"/>
  <c r="J2076" i="9"/>
  <c r="L2075" i="9"/>
  <c r="J2075" i="9"/>
  <c r="L2074" i="9"/>
  <c r="J2074" i="9"/>
  <c r="H2074" i="9"/>
  <c r="L2070" i="9"/>
  <c r="J2070" i="9"/>
  <c r="H2070" i="9"/>
  <c r="F2069" i="9"/>
  <c r="J2069" i="9" s="1"/>
  <c r="H2068" i="9"/>
  <c r="L2067" i="9"/>
  <c r="J2067" i="9"/>
  <c r="H2067" i="9"/>
  <c r="H2054" i="9"/>
  <c r="H2053" i="9"/>
  <c r="J2053" i="9" s="1"/>
  <c r="L2053" i="9" s="1"/>
  <c r="L2055" i="9" s="1"/>
  <c r="L2051" i="9"/>
  <c r="J2051" i="9"/>
  <c r="L2049" i="9"/>
  <c r="J2049" i="9"/>
  <c r="L2048" i="9"/>
  <c r="J2048" i="9"/>
  <c r="L2047" i="9"/>
  <c r="J2047" i="9"/>
  <c r="H2047" i="9"/>
  <c r="L2043" i="9"/>
  <c r="J2043" i="9"/>
  <c r="H2043" i="9"/>
  <c r="F2042" i="9"/>
  <c r="L2042" i="9" s="1"/>
  <c r="H2041" i="9"/>
  <c r="L2040" i="9"/>
  <c r="J2040" i="9"/>
  <c r="H2040" i="9"/>
  <c r="H2027" i="9"/>
  <c r="H2026" i="9"/>
  <c r="L2024" i="9"/>
  <c r="J2024" i="9"/>
  <c r="L2022" i="9"/>
  <c r="J2022" i="9"/>
  <c r="L2021" i="9"/>
  <c r="J2021" i="9"/>
  <c r="L2020" i="9"/>
  <c r="J2020" i="9"/>
  <c r="H2020" i="9"/>
  <c r="L2016" i="9"/>
  <c r="J2016" i="9"/>
  <c r="H2016" i="9"/>
  <c r="F2015" i="9"/>
  <c r="H2014" i="9"/>
  <c r="L2013" i="9"/>
  <c r="J2013" i="9"/>
  <c r="H2013" i="9"/>
  <c r="H2000" i="9"/>
  <c r="H1999" i="9"/>
  <c r="L1997" i="9"/>
  <c r="J1997" i="9"/>
  <c r="L1995" i="9"/>
  <c r="J1995" i="9"/>
  <c r="L1994" i="9"/>
  <c r="J1994" i="9"/>
  <c r="L1993" i="9"/>
  <c r="J1993" i="9"/>
  <c r="H1993" i="9"/>
  <c r="L1989" i="9"/>
  <c r="J1989" i="9"/>
  <c r="H1989" i="9"/>
  <c r="F1988" i="9"/>
  <c r="L1988" i="9" s="1"/>
  <c r="H1987" i="9"/>
  <c r="L1986" i="9"/>
  <c r="J1986" i="9"/>
  <c r="H1986" i="9"/>
  <c r="H1973" i="9"/>
  <c r="H1971" i="9"/>
  <c r="L1969" i="9"/>
  <c r="J1969" i="9"/>
  <c r="L1967" i="9"/>
  <c r="J1967" i="9"/>
  <c r="H1967" i="9"/>
  <c r="L1966" i="9"/>
  <c r="J1966" i="9"/>
  <c r="H1966" i="9"/>
  <c r="L1965" i="9"/>
  <c r="J1965" i="9"/>
  <c r="H1965" i="9"/>
  <c r="L1961" i="9"/>
  <c r="J1961" i="9"/>
  <c r="H1961" i="9"/>
  <c r="F1960" i="9"/>
  <c r="H1959" i="9"/>
  <c r="L1958" i="9"/>
  <c r="J1958" i="9"/>
  <c r="H1958" i="9"/>
  <c r="H1945" i="9"/>
  <c r="H1944" i="9"/>
  <c r="L1942" i="9"/>
  <c r="J1942" i="9"/>
  <c r="L1940" i="9"/>
  <c r="J1940" i="9"/>
  <c r="L1939" i="9"/>
  <c r="J1939" i="9"/>
  <c r="L1938" i="9"/>
  <c r="J1938" i="9"/>
  <c r="H1938" i="9"/>
  <c r="L1934" i="9"/>
  <c r="J1934" i="9"/>
  <c r="H1934" i="9"/>
  <c r="L1933" i="9"/>
  <c r="J1933" i="9"/>
  <c r="H1933" i="9"/>
  <c r="H1932" i="9"/>
  <c r="L1931" i="9"/>
  <c r="J1931" i="9"/>
  <c r="H1931" i="9"/>
  <c r="H1918" i="9"/>
  <c r="H1917" i="9"/>
  <c r="J1917" i="9" s="1"/>
  <c r="L1915" i="9"/>
  <c r="J1915" i="9"/>
  <c r="L1913" i="9"/>
  <c r="J1913" i="9"/>
  <c r="L1912" i="9"/>
  <c r="J1912" i="9"/>
  <c r="L1911" i="9"/>
  <c r="J1911" i="9"/>
  <c r="H1911" i="9"/>
  <c r="L1907" i="9"/>
  <c r="J1907" i="9"/>
  <c r="H1907" i="9"/>
  <c r="F1906" i="9"/>
  <c r="H1905" i="9"/>
  <c r="L1904" i="9"/>
  <c r="J1904" i="9"/>
  <c r="H1904" i="9"/>
  <c r="H1891" i="9"/>
  <c r="H1890" i="9"/>
  <c r="L1888" i="9"/>
  <c r="J1888" i="9"/>
  <c r="L1886" i="9"/>
  <c r="J1886" i="9"/>
  <c r="L1885" i="9"/>
  <c r="J1885" i="9"/>
  <c r="L1884" i="9"/>
  <c r="J1884" i="9"/>
  <c r="H1884" i="9"/>
  <c r="L1880" i="9"/>
  <c r="J1880" i="9"/>
  <c r="H1880" i="9"/>
  <c r="F1879" i="9"/>
  <c r="H1878" i="9"/>
  <c r="L1877" i="9"/>
  <c r="J1877" i="9"/>
  <c r="H1877" i="9"/>
  <c r="H1864" i="9"/>
  <c r="H1863" i="9"/>
  <c r="J1863" i="9" s="1"/>
  <c r="L1861" i="9"/>
  <c r="J1861" i="9"/>
  <c r="L1859" i="9"/>
  <c r="J1859" i="9"/>
  <c r="L1858" i="9"/>
  <c r="J1858" i="9"/>
  <c r="L1857" i="9"/>
  <c r="J1857" i="9"/>
  <c r="H1857" i="9"/>
  <c r="L1853" i="9"/>
  <c r="J1853" i="9"/>
  <c r="H1853" i="9"/>
  <c r="L1852" i="9"/>
  <c r="J1852" i="9"/>
  <c r="H1852" i="9"/>
  <c r="H1851" i="9"/>
  <c r="L1850" i="9"/>
  <c r="J1850" i="9"/>
  <c r="H1850" i="9"/>
  <c r="H1837" i="9"/>
  <c r="H1836" i="9"/>
  <c r="J1836" i="9" s="1"/>
  <c r="J1838" i="9" s="1"/>
  <c r="L1834" i="9"/>
  <c r="J1834" i="9"/>
  <c r="L1832" i="9"/>
  <c r="J1832" i="9"/>
  <c r="L1831" i="9"/>
  <c r="J1831" i="9"/>
  <c r="L1830" i="9"/>
  <c r="J1830" i="9"/>
  <c r="H1830" i="9"/>
  <c r="L1826" i="9"/>
  <c r="J1826" i="9"/>
  <c r="H1826" i="9"/>
  <c r="L1825" i="9"/>
  <c r="J1825" i="9"/>
  <c r="H1825" i="9"/>
  <c r="H1824" i="9"/>
  <c r="L1823" i="9"/>
  <c r="J1823" i="9"/>
  <c r="H1823" i="9"/>
  <c r="H1810" i="9"/>
  <c r="H1809" i="9"/>
  <c r="L1807" i="9"/>
  <c r="J1807" i="9"/>
  <c r="L1805" i="9"/>
  <c r="J1805" i="9"/>
  <c r="L1804" i="9"/>
  <c r="J1804" i="9"/>
  <c r="L1803" i="9"/>
  <c r="J1803" i="9"/>
  <c r="H1803" i="9"/>
  <c r="L1799" i="9"/>
  <c r="J1799" i="9"/>
  <c r="H1799" i="9"/>
  <c r="L1798" i="9"/>
  <c r="J1798" i="9"/>
  <c r="H1798" i="9"/>
  <c r="H1797" i="9"/>
  <c r="L1796" i="9"/>
  <c r="J1796" i="9"/>
  <c r="H1796" i="9"/>
  <c r="H1783" i="9"/>
  <c r="H1782" i="9"/>
  <c r="L1780" i="9"/>
  <c r="J1780" i="9"/>
  <c r="L1778" i="9"/>
  <c r="J1778" i="9"/>
  <c r="L1777" i="9"/>
  <c r="J1777" i="9"/>
  <c r="L1776" i="9"/>
  <c r="J1776" i="9"/>
  <c r="H1776" i="9"/>
  <c r="L1772" i="9"/>
  <c r="J1772" i="9"/>
  <c r="H1772" i="9"/>
  <c r="F1771" i="9"/>
  <c r="H1771" i="9" s="1"/>
  <c r="H1770" i="9"/>
  <c r="L1769" i="9"/>
  <c r="J1769" i="9"/>
  <c r="H1769" i="9"/>
  <c r="H1756" i="9"/>
  <c r="H1755" i="9"/>
  <c r="L1753" i="9"/>
  <c r="J1753" i="9"/>
  <c r="L1751" i="9"/>
  <c r="J1751" i="9"/>
  <c r="L1750" i="9"/>
  <c r="J1750" i="9"/>
  <c r="L1749" i="9"/>
  <c r="J1749" i="9"/>
  <c r="H1749" i="9"/>
  <c r="L1745" i="9"/>
  <c r="J1745" i="9"/>
  <c r="H1745" i="9"/>
  <c r="L1744" i="9"/>
  <c r="J1744" i="9"/>
  <c r="H1744" i="9"/>
  <c r="H1743" i="9"/>
  <c r="L1742" i="9"/>
  <c r="J1742" i="9"/>
  <c r="H1742" i="9"/>
  <c r="H1729" i="9"/>
  <c r="H1728" i="9"/>
  <c r="L1726" i="9"/>
  <c r="J1726" i="9"/>
  <c r="L1724" i="9"/>
  <c r="J1724" i="9"/>
  <c r="L1723" i="9"/>
  <c r="J1723" i="9"/>
  <c r="L1722" i="9"/>
  <c r="J1722" i="9"/>
  <c r="H1722" i="9"/>
  <c r="L1718" i="9"/>
  <c r="J1718" i="9"/>
  <c r="H1718" i="9"/>
  <c r="L1717" i="9"/>
  <c r="J1717" i="9"/>
  <c r="H1717" i="9"/>
  <c r="H1716" i="9"/>
  <c r="L1715" i="9"/>
  <c r="J1715" i="9"/>
  <c r="H1715" i="9"/>
  <c r="H1702" i="9"/>
  <c r="H1701" i="9"/>
  <c r="L1699" i="9"/>
  <c r="J1699" i="9"/>
  <c r="L1697" i="9"/>
  <c r="J1697" i="9"/>
  <c r="L1696" i="9"/>
  <c r="J1696" i="9"/>
  <c r="L1695" i="9"/>
  <c r="J1695" i="9"/>
  <c r="H1695" i="9"/>
  <c r="L1691" i="9"/>
  <c r="J1691" i="9"/>
  <c r="H1691" i="9"/>
  <c r="L1690" i="9"/>
  <c r="J1690" i="9"/>
  <c r="H1690" i="9"/>
  <c r="H1689" i="9"/>
  <c r="L1688" i="9"/>
  <c r="J1688" i="9"/>
  <c r="H1688" i="9"/>
  <c r="H1675" i="9"/>
  <c r="F1673" i="9"/>
  <c r="L1670" i="9"/>
  <c r="J1670" i="9"/>
  <c r="L1668" i="9"/>
  <c r="J1668" i="9"/>
  <c r="H1668" i="9"/>
  <c r="L1667" i="9"/>
  <c r="J1667" i="9"/>
  <c r="H1667" i="9"/>
  <c r="L1666" i="9"/>
  <c r="J1666" i="9"/>
  <c r="H1666" i="9"/>
  <c r="L1662" i="9"/>
  <c r="J1662" i="9"/>
  <c r="H1662" i="9"/>
  <c r="F1661" i="9"/>
  <c r="L1661" i="9" s="1"/>
  <c r="L1660" i="9"/>
  <c r="J1660" i="9"/>
  <c r="H1660" i="9"/>
  <c r="H1647" i="9"/>
  <c r="H1646" i="9"/>
  <c r="L1641" i="9"/>
  <c r="J1641" i="9"/>
  <c r="H1641" i="9"/>
  <c r="L1640" i="9"/>
  <c r="J1640" i="9"/>
  <c r="F1639" i="9"/>
  <c r="L1639" i="9" s="1"/>
  <c r="L1638" i="9"/>
  <c r="J1638" i="9"/>
  <c r="H1638" i="9"/>
  <c r="L1637" i="9"/>
  <c r="J1637" i="9"/>
  <c r="H1637" i="9"/>
  <c r="L1636" i="9"/>
  <c r="J1636" i="9"/>
  <c r="H1636" i="9"/>
  <c r="L1632" i="9"/>
  <c r="J1632" i="9"/>
  <c r="H1632" i="9"/>
  <c r="F1631" i="9"/>
  <c r="J1631" i="9" s="1"/>
  <c r="H1630" i="9"/>
  <c r="L1629" i="9"/>
  <c r="J1629" i="9"/>
  <c r="H1629" i="9"/>
  <c r="H1616" i="9"/>
  <c r="H1615" i="9"/>
  <c r="L1611" i="9"/>
  <c r="J1611" i="9"/>
  <c r="H1611" i="9"/>
  <c r="L1610" i="9"/>
  <c r="J1610" i="9"/>
  <c r="H1610" i="9"/>
  <c r="L1609" i="9"/>
  <c r="J1609" i="9"/>
  <c r="H1609" i="9"/>
  <c r="L1605" i="9"/>
  <c r="J1605" i="9"/>
  <c r="H1605" i="9"/>
  <c r="L1604" i="9"/>
  <c r="J1604" i="9"/>
  <c r="H1604" i="9"/>
  <c r="F1603" i="9"/>
  <c r="L1602" i="9"/>
  <c r="J1602" i="9"/>
  <c r="H1602" i="9"/>
  <c r="H1589" i="9"/>
  <c r="H1588" i="9"/>
  <c r="L1584" i="9"/>
  <c r="J1584" i="9"/>
  <c r="H1584" i="9"/>
  <c r="L1583" i="9"/>
  <c r="J1583" i="9"/>
  <c r="H1583" i="9"/>
  <c r="L1582" i="9"/>
  <c r="J1582" i="9"/>
  <c r="H1582" i="9"/>
  <c r="L1578" i="9"/>
  <c r="J1578" i="9"/>
  <c r="H1578" i="9"/>
  <c r="L1577" i="9"/>
  <c r="J1577" i="9"/>
  <c r="H1577" i="9"/>
  <c r="F1576" i="9"/>
  <c r="H1576" i="9" s="1"/>
  <c r="L1575" i="9"/>
  <c r="J1575" i="9"/>
  <c r="H1575" i="9"/>
  <c r="H1562" i="9"/>
  <c r="H1561" i="9"/>
  <c r="L1557" i="9"/>
  <c r="J1557" i="9"/>
  <c r="H1557" i="9"/>
  <c r="L1556" i="9"/>
  <c r="J1556" i="9"/>
  <c r="H1556" i="9"/>
  <c r="L1555" i="9"/>
  <c r="J1555" i="9"/>
  <c r="H1555" i="9"/>
  <c r="L1551" i="9"/>
  <c r="J1551" i="9"/>
  <c r="H1551" i="9"/>
  <c r="L1550" i="9"/>
  <c r="J1550" i="9"/>
  <c r="H1550" i="9"/>
  <c r="F1549" i="9"/>
  <c r="H1549" i="9" s="1"/>
  <c r="L1548" i="9"/>
  <c r="J1548" i="9"/>
  <c r="H1548" i="9"/>
  <c r="H1535" i="9"/>
  <c r="H1534" i="9"/>
  <c r="L1530" i="9"/>
  <c r="J1530" i="9"/>
  <c r="H1530" i="9"/>
  <c r="L1529" i="9"/>
  <c r="J1529" i="9"/>
  <c r="H1529" i="9"/>
  <c r="L1528" i="9"/>
  <c r="J1528" i="9"/>
  <c r="H1528" i="9"/>
  <c r="L1524" i="9"/>
  <c r="J1524" i="9"/>
  <c r="H1524" i="9"/>
  <c r="L1523" i="9"/>
  <c r="J1523" i="9"/>
  <c r="H1523" i="9"/>
  <c r="H1522" i="9"/>
  <c r="L1521" i="9"/>
  <c r="J1521" i="9"/>
  <c r="H1521" i="9"/>
  <c r="H1480" i="9"/>
  <c r="L1475" i="9"/>
  <c r="J1475" i="9"/>
  <c r="H1475" i="9"/>
  <c r="L1474" i="9"/>
  <c r="J1474" i="9"/>
  <c r="H1474" i="9"/>
  <c r="L1473" i="9"/>
  <c r="J1473" i="9"/>
  <c r="H1473" i="9"/>
  <c r="L1469" i="9"/>
  <c r="J1469" i="9"/>
  <c r="H1469" i="9"/>
  <c r="L1468" i="9"/>
  <c r="J1468" i="9"/>
  <c r="H1468" i="9"/>
  <c r="H1467" i="9"/>
  <c r="L1466" i="9"/>
  <c r="J1466" i="9"/>
  <c r="H1466" i="9"/>
  <c r="H1453" i="9"/>
  <c r="L1448" i="9"/>
  <c r="J1448" i="9"/>
  <c r="H1448" i="9"/>
  <c r="L1447" i="9"/>
  <c r="J1447" i="9"/>
  <c r="H1447" i="9"/>
  <c r="L1446" i="9"/>
  <c r="J1446" i="9"/>
  <c r="H1446" i="9"/>
  <c r="L1442" i="9"/>
  <c r="J1442" i="9"/>
  <c r="H1442" i="9"/>
  <c r="L1441" i="9"/>
  <c r="J1441" i="9"/>
  <c r="H1441" i="9"/>
  <c r="H1440" i="9"/>
  <c r="L1439" i="9"/>
  <c r="J1439" i="9"/>
  <c r="H1439" i="9"/>
  <c r="H1426" i="9"/>
  <c r="H1425" i="9"/>
  <c r="L1421" i="9"/>
  <c r="J1421" i="9"/>
  <c r="H1421" i="9"/>
  <c r="L1420" i="9"/>
  <c r="J1420" i="9"/>
  <c r="H1420" i="9"/>
  <c r="L1419" i="9"/>
  <c r="J1419" i="9"/>
  <c r="H1419" i="9"/>
  <c r="L1415" i="9"/>
  <c r="J1415" i="9"/>
  <c r="H1415" i="9"/>
  <c r="L1414" i="9"/>
  <c r="J1414" i="9"/>
  <c r="H1414" i="9"/>
  <c r="H1413" i="9"/>
  <c r="L1412" i="9"/>
  <c r="J1412" i="9"/>
  <c r="H1412" i="9"/>
  <c r="L1392" i="9"/>
  <c r="J1392" i="9"/>
  <c r="H1392" i="9"/>
  <c r="L1391" i="9"/>
  <c r="J1391" i="9"/>
  <c r="H1391" i="9"/>
  <c r="L1390" i="9"/>
  <c r="J1390" i="9"/>
  <c r="H1390" i="9"/>
  <c r="L1386" i="9"/>
  <c r="J1386" i="9"/>
  <c r="H1386" i="9"/>
  <c r="L1385" i="9"/>
  <c r="J1385" i="9"/>
  <c r="H1385" i="9"/>
  <c r="H1384" i="9"/>
  <c r="L1383" i="9"/>
  <c r="J1383" i="9"/>
  <c r="H1383" i="9"/>
  <c r="H1369" i="9"/>
  <c r="L1365" i="9"/>
  <c r="J1365" i="9"/>
  <c r="H1365" i="9"/>
  <c r="L1364" i="9"/>
  <c r="J1364" i="9"/>
  <c r="H1364" i="9"/>
  <c r="L1363" i="9"/>
  <c r="J1363" i="9"/>
  <c r="H1363" i="9"/>
  <c r="L1359" i="9"/>
  <c r="J1359" i="9"/>
  <c r="H1359" i="9"/>
  <c r="L1358" i="9"/>
  <c r="J1358" i="9"/>
  <c r="H1358" i="9"/>
  <c r="H1357" i="9"/>
  <c r="L1356" i="9"/>
  <c r="J1356" i="9"/>
  <c r="H1356" i="9"/>
  <c r="H1343" i="9"/>
  <c r="L1338" i="9"/>
  <c r="J1338" i="9"/>
  <c r="H1338" i="9"/>
  <c r="L1337" i="9"/>
  <c r="J1337" i="9"/>
  <c r="H1337" i="9"/>
  <c r="L1336" i="9"/>
  <c r="J1336" i="9"/>
  <c r="H1336" i="9"/>
  <c r="L1332" i="9"/>
  <c r="J1332" i="9"/>
  <c r="H1332" i="9"/>
  <c r="L1331" i="9"/>
  <c r="J1331" i="9"/>
  <c r="H1331" i="9"/>
  <c r="H1330" i="9"/>
  <c r="L1329" i="9"/>
  <c r="J1329" i="9"/>
  <c r="H1329" i="9"/>
  <c r="L1311" i="9"/>
  <c r="J1311" i="9"/>
  <c r="H1311" i="9"/>
  <c r="L1310" i="9"/>
  <c r="J1310" i="9"/>
  <c r="H1310" i="9"/>
  <c r="L1309" i="9"/>
  <c r="J1309" i="9"/>
  <c r="H1309" i="9"/>
  <c r="L1305" i="9"/>
  <c r="J1305" i="9"/>
  <c r="H1305" i="9"/>
  <c r="L1304" i="9"/>
  <c r="J1304" i="9"/>
  <c r="H1304" i="9"/>
  <c r="H1303" i="9"/>
  <c r="L1302" i="9"/>
  <c r="J1302" i="9"/>
  <c r="H1302" i="9"/>
  <c r="H1289" i="9"/>
  <c r="L1284" i="9"/>
  <c r="J1284" i="9"/>
  <c r="H1284" i="9"/>
  <c r="L1283" i="9"/>
  <c r="J1283" i="9"/>
  <c r="H1283" i="9"/>
  <c r="L1282" i="9"/>
  <c r="J1282" i="9"/>
  <c r="H1282" i="9"/>
  <c r="L1278" i="9"/>
  <c r="J1278" i="9"/>
  <c r="H1278" i="9"/>
  <c r="L1277" i="9"/>
  <c r="J1277" i="9"/>
  <c r="H1277" i="9"/>
  <c r="H1276" i="9"/>
  <c r="L1275" i="9"/>
  <c r="J1275" i="9"/>
  <c r="H1275" i="9"/>
  <c r="L1257" i="9"/>
  <c r="J1257" i="9"/>
  <c r="H1257" i="9"/>
  <c r="L1256" i="9"/>
  <c r="J1256" i="9"/>
  <c r="H1256" i="9"/>
  <c r="L1255" i="9"/>
  <c r="J1255" i="9"/>
  <c r="H1255" i="9"/>
  <c r="L1251" i="9"/>
  <c r="J1251" i="9"/>
  <c r="H1251" i="9"/>
  <c r="L1250" i="9"/>
  <c r="J1250" i="9"/>
  <c r="H1250" i="9"/>
  <c r="H1249" i="9"/>
  <c r="L1248" i="9"/>
  <c r="J1248" i="9"/>
  <c r="H1248" i="9"/>
  <c r="H1235" i="9"/>
  <c r="L1230" i="9"/>
  <c r="J1230" i="9"/>
  <c r="H1230" i="9"/>
  <c r="L1229" i="9"/>
  <c r="J1229" i="9"/>
  <c r="H1229" i="9"/>
  <c r="L1228" i="9"/>
  <c r="J1228" i="9"/>
  <c r="H1228" i="9"/>
  <c r="L1224" i="9"/>
  <c r="J1224" i="9"/>
  <c r="H1224" i="9"/>
  <c r="L1223" i="9"/>
  <c r="J1223" i="9"/>
  <c r="H1223" i="9"/>
  <c r="L1222" i="9"/>
  <c r="J1222" i="9"/>
  <c r="H1222" i="9"/>
  <c r="H1209" i="9"/>
  <c r="L1204" i="9"/>
  <c r="J1204" i="9"/>
  <c r="H1204" i="9"/>
  <c r="L1203" i="9"/>
  <c r="J1203" i="9"/>
  <c r="H1203" i="9"/>
  <c r="L1202" i="9"/>
  <c r="J1202" i="9"/>
  <c r="H1202" i="9"/>
  <c r="L1198" i="9"/>
  <c r="J1198" i="9"/>
  <c r="H1198" i="9"/>
  <c r="L1197" i="9"/>
  <c r="J1197" i="9"/>
  <c r="H1197" i="9"/>
  <c r="L1196" i="9"/>
  <c r="J1196" i="9"/>
  <c r="H1196" i="9"/>
  <c r="H1183" i="9"/>
  <c r="F1182" i="9"/>
  <c r="F1181" i="9"/>
  <c r="L1178" i="9"/>
  <c r="J1178" i="9"/>
  <c r="H1178" i="9"/>
  <c r="L1177" i="9"/>
  <c r="J1177" i="9"/>
  <c r="H1177" i="9"/>
  <c r="L1176" i="9"/>
  <c r="J1176" i="9"/>
  <c r="H1176" i="9"/>
  <c r="L1172" i="9"/>
  <c r="J1172" i="9"/>
  <c r="H1172" i="9"/>
  <c r="L1171" i="9"/>
  <c r="J1171" i="9"/>
  <c r="H1171" i="9"/>
  <c r="L1170" i="9"/>
  <c r="J1170" i="9"/>
  <c r="H1170" i="9"/>
  <c r="H1157" i="9"/>
  <c r="H1156" i="9"/>
  <c r="F1155" i="9"/>
  <c r="L1152" i="9"/>
  <c r="J1152" i="9"/>
  <c r="H1152" i="9"/>
  <c r="L1151" i="9"/>
  <c r="J1151" i="9"/>
  <c r="H1151" i="9"/>
  <c r="L1150" i="9"/>
  <c r="J1150" i="9"/>
  <c r="H1150" i="9"/>
  <c r="L1146" i="9"/>
  <c r="J1146" i="9"/>
  <c r="H1146" i="9"/>
  <c r="L1145" i="9"/>
  <c r="J1145" i="9"/>
  <c r="H1145" i="9"/>
  <c r="L1144" i="9"/>
  <c r="J1144" i="9"/>
  <c r="H1144" i="9"/>
  <c r="H1131" i="9"/>
  <c r="H1130" i="9"/>
  <c r="F1129" i="9"/>
  <c r="L1126" i="9"/>
  <c r="J1126" i="9"/>
  <c r="H1126" i="9"/>
  <c r="L1125" i="9"/>
  <c r="J1125" i="9"/>
  <c r="H1125" i="9"/>
  <c r="L1124" i="9"/>
  <c r="J1124" i="9"/>
  <c r="H1124" i="9"/>
  <c r="L1120" i="9"/>
  <c r="J1120" i="9"/>
  <c r="H1120" i="9"/>
  <c r="L1119" i="9"/>
  <c r="J1119" i="9"/>
  <c r="H1119" i="9"/>
  <c r="L1118" i="9"/>
  <c r="J1118" i="9"/>
  <c r="H1118" i="9"/>
  <c r="H1105" i="9"/>
  <c r="H1104" i="9"/>
  <c r="F1103" i="9"/>
  <c r="L1100" i="9"/>
  <c r="J1100" i="9"/>
  <c r="H1100" i="9"/>
  <c r="L1099" i="9"/>
  <c r="J1099" i="9"/>
  <c r="H1099" i="9"/>
  <c r="L1098" i="9"/>
  <c r="J1098" i="9"/>
  <c r="H1098" i="9"/>
  <c r="L1094" i="9"/>
  <c r="J1094" i="9"/>
  <c r="H1094" i="9"/>
  <c r="L1093" i="9"/>
  <c r="J1093" i="9"/>
  <c r="H1093" i="9"/>
  <c r="L1092" i="9"/>
  <c r="J1092" i="9"/>
  <c r="H1092" i="9"/>
  <c r="H1079" i="9"/>
  <c r="F1078" i="9"/>
  <c r="F1077" i="9"/>
  <c r="L1074" i="9"/>
  <c r="J1074" i="9"/>
  <c r="H1074" i="9"/>
  <c r="L1073" i="9"/>
  <c r="J1073" i="9"/>
  <c r="H1073" i="9"/>
  <c r="L1072" i="9"/>
  <c r="J1072" i="9"/>
  <c r="H1072" i="9"/>
  <c r="L1068" i="9"/>
  <c r="J1068" i="9"/>
  <c r="H1068" i="9"/>
  <c r="L1067" i="9"/>
  <c r="J1067" i="9"/>
  <c r="H1067" i="9"/>
  <c r="L1066" i="9"/>
  <c r="J1066" i="9"/>
  <c r="H1066" i="9"/>
  <c r="H1053" i="9"/>
  <c r="F1052" i="9"/>
  <c r="F1051" i="9"/>
  <c r="L1048" i="9"/>
  <c r="J1048" i="9"/>
  <c r="H1048" i="9"/>
  <c r="L1047" i="9"/>
  <c r="J1047" i="9"/>
  <c r="H1047" i="9"/>
  <c r="L1046" i="9"/>
  <c r="J1046" i="9"/>
  <c r="H1046" i="9"/>
  <c r="L1042" i="9"/>
  <c r="J1042" i="9"/>
  <c r="H1042" i="9"/>
  <c r="L1041" i="9"/>
  <c r="J1041" i="9"/>
  <c r="H1041" i="9"/>
  <c r="L1040" i="9"/>
  <c r="J1040" i="9"/>
  <c r="H1040" i="9"/>
  <c r="H1027" i="9"/>
  <c r="F1026" i="9"/>
  <c r="F1025" i="9"/>
  <c r="L1022" i="9"/>
  <c r="J1022" i="9"/>
  <c r="H1022" i="9"/>
  <c r="L1021" i="9"/>
  <c r="J1021" i="9"/>
  <c r="H1021" i="9"/>
  <c r="L1020" i="9"/>
  <c r="J1020" i="9"/>
  <c r="H1020" i="9"/>
  <c r="L1016" i="9"/>
  <c r="J1016" i="9"/>
  <c r="H1016" i="9"/>
  <c r="L1015" i="9"/>
  <c r="J1015" i="9"/>
  <c r="H1015" i="9"/>
  <c r="L1014" i="9"/>
  <c r="J1014" i="9"/>
  <c r="H1014" i="9"/>
  <c r="H1001" i="9"/>
  <c r="F1000" i="9"/>
  <c r="L996" i="9"/>
  <c r="J996" i="9"/>
  <c r="H996" i="9"/>
  <c r="L995" i="9"/>
  <c r="J995" i="9"/>
  <c r="H995" i="9"/>
  <c r="L994" i="9"/>
  <c r="J994" i="9"/>
  <c r="H994" i="9"/>
  <c r="L990" i="9"/>
  <c r="J990" i="9"/>
  <c r="H990" i="9"/>
  <c r="L989" i="9"/>
  <c r="J989" i="9"/>
  <c r="H989" i="9"/>
  <c r="L988" i="9"/>
  <c r="J988" i="9"/>
  <c r="H988" i="9"/>
  <c r="H975" i="9"/>
  <c r="F974" i="9"/>
  <c r="L970" i="9"/>
  <c r="J970" i="9"/>
  <c r="H970" i="9"/>
  <c r="L969" i="9"/>
  <c r="J969" i="9"/>
  <c r="H969" i="9"/>
  <c r="L968" i="9"/>
  <c r="J968" i="9"/>
  <c r="H968" i="9"/>
  <c r="L964" i="9"/>
  <c r="J964" i="9"/>
  <c r="H964" i="9"/>
  <c r="L963" i="9"/>
  <c r="J963" i="9"/>
  <c r="H963" i="9"/>
  <c r="L962" i="9"/>
  <c r="J962" i="9"/>
  <c r="H962" i="9"/>
  <c r="H949" i="9"/>
  <c r="F948" i="9"/>
  <c r="L944" i="9"/>
  <c r="J944" i="9"/>
  <c r="H944" i="9"/>
  <c r="L943" i="9"/>
  <c r="J943" i="9"/>
  <c r="H943" i="9"/>
  <c r="L942" i="9"/>
  <c r="J942" i="9"/>
  <c r="H942" i="9"/>
  <c r="L938" i="9"/>
  <c r="J938" i="9"/>
  <c r="H938" i="9"/>
  <c r="L937" i="9"/>
  <c r="J937" i="9"/>
  <c r="H937" i="9"/>
  <c r="L936" i="9"/>
  <c r="J936" i="9"/>
  <c r="H936" i="9"/>
  <c r="H923" i="9"/>
  <c r="F921" i="9"/>
  <c r="L918" i="9"/>
  <c r="J918" i="9"/>
  <c r="H918" i="9"/>
  <c r="L917" i="9"/>
  <c r="J917" i="9"/>
  <c r="H917" i="9"/>
  <c r="L916" i="9"/>
  <c r="J916" i="9"/>
  <c r="H916" i="9"/>
  <c r="L912" i="9"/>
  <c r="J912" i="9"/>
  <c r="H912" i="9"/>
  <c r="L911" i="9"/>
  <c r="J911" i="9"/>
  <c r="H911" i="9"/>
  <c r="L910" i="9"/>
  <c r="J910" i="9"/>
  <c r="H910" i="9"/>
  <c r="H897" i="9"/>
  <c r="F895" i="9"/>
  <c r="L892" i="9"/>
  <c r="J892" i="9"/>
  <c r="H892" i="9"/>
  <c r="L891" i="9"/>
  <c r="J891" i="9"/>
  <c r="H891" i="9"/>
  <c r="L890" i="9"/>
  <c r="J890" i="9"/>
  <c r="H890" i="9"/>
  <c r="L886" i="9"/>
  <c r="J886" i="9"/>
  <c r="H886" i="9"/>
  <c r="L885" i="9"/>
  <c r="J885" i="9"/>
  <c r="H885" i="9"/>
  <c r="F884" i="9"/>
  <c r="H871" i="9"/>
  <c r="F869" i="9"/>
  <c r="L866" i="9"/>
  <c r="J866" i="9"/>
  <c r="H866" i="9"/>
  <c r="L865" i="9"/>
  <c r="J865" i="9"/>
  <c r="H865" i="9"/>
  <c r="L864" i="9"/>
  <c r="J864" i="9"/>
  <c r="H864" i="9"/>
  <c r="L860" i="9"/>
  <c r="J860" i="9"/>
  <c r="H860" i="9"/>
  <c r="L859" i="9"/>
  <c r="J859" i="9"/>
  <c r="H859" i="9"/>
  <c r="L858" i="9"/>
  <c r="J858" i="9"/>
  <c r="H858" i="9"/>
  <c r="H845" i="9"/>
  <c r="F843" i="9"/>
  <c r="L840" i="9"/>
  <c r="J840" i="9"/>
  <c r="H840" i="9"/>
  <c r="L839" i="9"/>
  <c r="J839" i="9"/>
  <c r="H839" i="9"/>
  <c r="L838" i="9"/>
  <c r="J838" i="9"/>
  <c r="H838" i="9"/>
  <c r="L834" i="9"/>
  <c r="J834" i="9"/>
  <c r="H834" i="9"/>
  <c r="L833" i="9"/>
  <c r="J833" i="9"/>
  <c r="H833" i="9"/>
  <c r="L832" i="9"/>
  <c r="J832" i="9"/>
  <c r="H832" i="9"/>
  <c r="H819" i="9"/>
  <c r="F817" i="9"/>
  <c r="L814" i="9"/>
  <c r="J814" i="9"/>
  <c r="H814" i="9"/>
  <c r="L813" i="9"/>
  <c r="J813" i="9"/>
  <c r="H813" i="9"/>
  <c r="L812" i="9"/>
  <c r="J812" i="9"/>
  <c r="H812" i="9"/>
  <c r="L808" i="9"/>
  <c r="J808" i="9"/>
  <c r="H808" i="9"/>
  <c r="L807" i="9"/>
  <c r="J807" i="9"/>
  <c r="H807" i="9"/>
  <c r="F806" i="9"/>
  <c r="H806" i="9" s="1"/>
  <c r="H793" i="9"/>
  <c r="F791" i="9"/>
  <c r="L788" i="9"/>
  <c r="J788" i="9"/>
  <c r="H788" i="9"/>
  <c r="L787" i="9"/>
  <c r="J787" i="9"/>
  <c r="H787" i="9"/>
  <c r="L786" i="9"/>
  <c r="J786" i="9"/>
  <c r="H786" i="9"/>
  <c r="L782" i="9"/>
  <c r="J782" i="9"/>
  <c r="H782" i="9"/>
  <c r="L781" i="9"/>
  <c r="J781" i="9"/>
  <c r="H781" i="9"/>
  <c r="L780" i="9"/>
  <c r="J780" i="9"/>
  <c r="H780" i="9"/>
  <c r="H767" i="9"/>
  <c r="F765" i="9"/>
  <c r="L762" i="9"/>
  <c r="J762" i="9"/>
  <c r="H762" i="9"/>
  <c r="L761" i="9"/>
  <c r="J761" i="9"/>
  <c r="H761" i="9"/>
  <c r="L760" i="9"/>
  <c r="J760" i="9"/>
  <c r="H760" i="9"/>
  <c r="L756" i="9"/>
  <c r="J756" i="9"/>
  <c r="H756" i="9"/>
  <c r="L755" i="9"/>
  <c r="J755" i="9"/>
  <c r="H755" i="9"/>
  <c r="L754" i="9"/>
  <c r="J754" i="9"/>
  <c r="H754" i="9"/>
  <c r="H741" i="9"/>
  <c r="F739" i="9"/>
  <c r="L736" i="9"/>
  <c r="J736" i="9"/>
  <c r="H736" i="9"/>
  <c r="L735" i="9"/>
  <c r="J735" i="9"/>
  <c r="H735" i="9"/>
  <c r="L734" i="9"/>
  <c r="J734" i="9"/>
  <c r="H734" i="9"/>
  <c r="L730" i="9"/>
  <c r="J730" i="9"/>
  <c r="H730" i="9"/>
  <c r="L729" i="9"/>
  <c r="J729" i="9"/>
  <c r="H729" i="9"/>
  <c r="L728" i="9"/>
  <c r="J728" i="9"/>
  <c r="H728" i="9"/>
  <c r="H715" i="9"/>
  <c r="F713" i="9"/>
  <c r="L710" i="9"/>
  <c r="J710" i="9"/>
  <c r="H710" i="9"/>
  <c r="L709" i="9"/>
  <c r="J709" i="9"/>
  <c r="H709" i="9"/>
  <c r="L708" i="9"/>
  <c r="J708" i="9"/>
  <c r="H708" i="9"/>
  <c r="L704" i="9"/>
  <c r="J704" i="9"/>
  <c r="H704" i="9"/>
  <c r="L703" i="9"/>
  <c r="J703" i="9"/>
  <c r="H703" i="9"/>
  <c r="L702" i="9"/>
  <c r="J702" i="9"/>
  <c r="H702" i="9"/>
  <c r="H689" i="9"/>
  <c r="L684" i="9"/>
  <c r="J684" i="9"/>
  <c r="H684" i="9"/>
  <c r="L683" i="9"/>
  <c r="J683" i="9"/>
  <c r="H683" i="9"/>
  <c r="L682" i="9"/>
  <c r="J682" i="9"/>
  <c r="H682" i="9"/>
  <c r="L678" i="9"/>
  <c r="J678" i="9"/>
  <c r="H678" i="9"/>
  <c r="L677" i="9"/>
  <c r="J677" i="9"/>
  <c r="H677" i="9"/>
  <c r="L676" i="9"/>
  <c r="J676" i="9"/>
  <c r="H676" i="9"/>
  <c r="H663" i="9"/>
  <c r="L658" i="9"/>
  <c r="J658" i="9"/>
  <c r="H658" i="9"/>
  <c r="L657" i="9"/>
  <c r="J657" i="9"/>
  <c r="H657" i="9"/>
  <c r="L656" i="9"/>
  <c r="J656" i="9"/>
  <c r="H656" i="9"/>
  <c r="L652" i="9"/>
  <c r="J652" i="9"/>
  <c r="H652" i="9"/>
  <c r="L651" i="9"/>
  <c r="J651" i="9"/>
  <c r="H651" i="9"/>
  <c r="L650" i="9"/>
  <c r="J650" i="9"/>
  <c r="H650" i="9"/>
  <c r="H637" i="9"/>
  <c r="L632" i="9"/>
  <c r="J632" i="9"/>
  <c r="H632" i="9"/>
  <c r="L631" i="9"/>
  <c r="J631" i="9"/>
  <c r="H631" i="9"/>
  <c r="L630" i="9"/>
  <c r="J630" i="9"/>
  <c r="H630" i="9"/>
  <c r="L626" i="9"/>
  <c r="J626" i="9"/>
  <c r="H626" i="9"/>
  <c r="L625" i="9"/>
  <c r="J625" i="9"/>
  <c r="H625" i="9"/>
  <c r="L624" i="9"/>
  <c r="J624" i="9"/>
  <c r="H624" i="9"/>
  <c r="H611" i="9"/>
  <c r="L606" i="9"/>
  <c r="J606" i="9"/>
  <c r="H606" i="9"/>
  <c r="L605" i="9"/>
  <c r="J605" i="9"/>
  <c r="H605" i="9"/>
  <c r="L604" i="9"/>
  <c r="J604" i="9"/>
  <c r="H604" i="9"/>
  <c r="L600" i="9"/>
  <c r="J600" i="9"/>
  <c r="H600" i="9"/>
  <c r="L599" i="9"/>
  <c r="J599" i="9"/>
  <c r="H599" i="9"/>
  <c r="L598" i="9"/>
  <c r="J598" i="9"/>
  <c r="H598" i="9"/>
  <c r="H585" i="9"/>
  <c r="L580" i="9"/>
  <c r="J580" i="9"/>
  <c r="H580" i="9"/>
  <c r="L579" i="9"/>
  <c r="J579" i="9"/>
  <c r="H579" i="9"/>
  <c r="L578" i="9"/>
  <c r="J578" i="9"/>
  <c r="H578" i="9"/>
  <c r="L574" i="9"/>
  <c r="J574" i="9"/>
  <c r="H574" i="9"/>
  <c r="L573" i="9"/>
  <c r="J573" i="9"/>
  <c r="H573" i="9"/>
  <c r="L572" i="9"/>
  <c r="J572" i="9"/>
  <c r="H572" i="9"/>
  <c r="H559" i="9"/>
  <c r="L554" i="9"/>
  <c r="J554" i="9"/>
  <c r="H554" i="9"/>
  <c r="L553" i="9"/>
  <c r="J553" i="9"/>
  <c r="H553" i="9"/>
  <c r="L552" i="9"/>
  <c r="J552" i="9"/>
  <c r="H552" i="9"/>
  <c r="L548" i="9"/>
  <c r="J548" i="9"/>
  <c r="H548" i="9"/>
  <c r="L547" i="9"/>
  <c r="J547" i="9"/>
  <c r="H547" i="9"/>
  <c r="L546" i="9"/>
  <c r="J546" i="9"/>
  <c r="H546" i="9"/>
  <c r="H533" i="9"/>
  <c r="L528" i="9"/>
  <c r="J528" i="9"/>
  <c r="H528" i="9"/>
  <c r="L527" i="9"/>
  <c r="J527" i="9"/>
  <c r="H527" i="9"/>
  <c r="L526" i="9"/>
  <c r="J526" i="9"/>
  <c r="H526" i="9"/>
  <c r="L522" i="9"/>
  <c r="J522" i="9"/>
  <c r="H522" i="9"/>
  <c r="L521" i="9"/>
  <c r="J521" i="9"/>
  <c r="H521" i="9"/>
  <c r="L520" i="9"/>
  <c r="J520" i="9"/>
  <c r="H520" i="9"/>
  <c r="H507" i="9"/>
  <c r="L502" i="9"/>
  <c r="J502" i="9"/>
  <c r="H502" i="9"/>
  <c r="L501" i="9"/>
  <c r="J501" i="9"/>
  <c r="H501" i="9"/>
  <c r="L500" i="9"/>
  <c r="J500" i="9"/>
  <c r="H500" i="9"/>
  <c r="L496" i="9"/>
  <c r="J496" i="9"/>
  <c r="H496" i="9"/>
  <c r="L495" i="9"/>
  <c r="J495" i="9"/>
  <c r="H495" i="9"/>
  <c r="L494" i="9"/>
  <c r="J494" i="9"/>
  <c r="H494" i="9"/>
  <c r="H481" i="9"/>
  <c r="L476" i="9"/>
  <c r="J476" i="9"/>
  <c r="H476" i="9"/>
  <c r="L475" i="9"/>
  <c r="J475" i="9"/>
  <c r="H475" i="9"/>
  <c r="L474" i="9"/>
  <c r="J474" i="9"/>
  <c r="H474" i="9"/>
  <c r="L470" i="9"/>
  <c r="J470" i="9"/>
  <c r="H470" i="9"/>
  <c r="L469" i="9"/>
  <c r="J469" i="9"/>
  <c r="H469" i="9"/>
  <c r="L468" i="9"/>
  <c r="J468" i="9"/>
  <c r="H468" i="9"/>
  <c r="H455" i="9"/>
  <c r="F453" i="9"/>
  <c r="L450" i="9"/>
  <c r="J450" i="9"/>
  <c r="H450" i="9"/>
  <c r="L449" i="9"/>
  <c r="J449" i="9"/>
  <c r="H449" i="9"/>
  <c r="L448" i="9"/>
  <c r="J448" i="9"/>
  <c r="H448" i="9"/>
  <c r="L444" i="9"/>
  <c r="J444" i="9"/>
  <c r="H444" i="9"/>
  <c r="L443" i="9"/>
  <c r="J443" i="9"/>
  <c r="H443" i="9"/>
  <c r="L442" i="9"/>
  <c r="J442" i="9"/>
  <c r="H442" i="9"/>
  <c r="H429" i="9"/>
  <c r="F427" i="9"/>
  <c r="L424" i="9"/>
  <c r="J424" i="9"/>
  <c r="H424" i="9"/>
  <c r="L423" i="9"/>
  <c r="J423" i="9"/>
  <c r="H423" i="9"/>
  <c r="L422" i="9"/>
  <c r="J422" i="9"/>
  <c r="H422" i="9"/>
  <c r="L418" i="9"/>
  <c r="J418" i="9"/>
  <c r="H418" i="9"/>
  <c r="L417" i="9"/>
  <c r="J417" i="9"/>
  <c r="H417" i="9"/>
  <c r="L416" i="9"/>
  <c r="J416" i="9"/>
  <c r="H416" i="9"/>
  <c r="H403" i="9"/>
  <c r="F401" i="9"/>
  <c r="L398" i="9"/>
  <c r="J398" i="9"/>
  <c r="H398" i="9"/>
  <c r="L397" i="9"/>
  <c r="J397" i="9"/>
  <c r="H397" i="9"/>
  <c r="L396" i="9"/>
  <c r="J396" i="9"/>
  <c r="H396" i="9"/>
  <c r="L392" i="9"/>
  <c r="J392" i="9"/>
  <c r="H392" i="9"/>
  <c r="L391" i="9"/>
  <c r="J391" i="9"/>
  <c r="H391" i="9"/>
  <c r="L390" i="9"/>
  <c r="J390" i="9"/>
  <c r="H390" i="9"/>
  <c r="H377" i="9"/>
  <c r="L372" i="9"/>
  <c r="J372" i="9"/>
  <c r="H372" i="9"/>
  <c r="L371" i="9"/>
  <c r="J371" i="9"/>
  <c r="H371" i="9"/>
  <c r="L370" i="9"/>
  <c r="J370" i="9"/>
  <c r="H370" i="9"/>
  <c r="L366" i="9"/>
  <c r="J366" i="9"/>
  <c r="H366" i="9"/>
  <c r="L365" i="9"/>
  <c r="J365" i="9"/>
  <c r="H365" i="9"/>
  <c r="L364" i="9"/>
  <c r="J364" i="9"/>
  <c r="H364" i="9"/>
  <c r="H351" i="9"/>
  <c r="L346" i="9"/>
  <c r="J346" i="9"/>
  <c r="H346" i="9"/>
  <c r="L345" i="9"/>
  <c r="J345" i="9"/>
  <c r="H345" i="9"/>
  <c r="L344" i="9"/>
  <c r="J344" i="9"/>
  <c r="H344" i="9"/>
  <c r="L340" i="9"/>
  <c r="J340" i="9"/>
  <c r="H340" i="9"/>
  <c r="L339" i="9"/>
  <c r="J339" i="9"/>
  <c r="H339" i="9"/>
  <c r="L338" i="9"/>
  <c r="J338" i="9"/>
  <c r="H338" i="9"/>
  <c r="H325" i="9"/>
  <c r="L320" i="9"/>
  <c r="J320" i="9"/>
  <c r="H320" i="9"/>
  <c r="L319" i="9"/>
  <c r="J319" i="9"/>
  <c r="H319" i="9"/>
  <c r="L318" i="9"/>
  <c r="J318" i="9"/>
  <c r="H318" i="9"/>
  <c r="L314" i="9"/>
  <c r="J314" i="9"/>
  <c r="H314" i="9"/>
  <c r="L313" i="9"/>
  <c r="J313" i="9"/>
  <c r="H313" i="9"/>
  <c r="L312" i="9"/>
  <c r="J312" i="9"/>
  <c r="H312" i="9"/>
  <c r="H273" i="9"/>
  <c r="L268" i="9"/>
  <c r="J268" i="9"/>
  <c r="H268" i="9"/>
  <c r="L267" i="9"/>
  <c r="J267" i="9"/>
  <c r="H267" i="9"/>
  <c r="L266" i="9"/>
  <c r="J266" i="9"/>
  <c r="H266" i="9"/>
  <c r="L262" i="9"/>
  <c r="J262" i="9"/>
  <c r="H262" i="9"/>
  <c r="F261" i="9"/>
  <c r="L261" i="9" s="1"/>
  <c r="L260" i="9"/>
  <c r="J260" i="9"/>
  <c r="H260" i="9"/>
  <c r="H247" i="9"/>
  <c r="H245" i="9"/>
  <c r="L242" i="9"/>
  <c r="J242" i="9"/>
  <c r="H242" i="9"/>
  <c r="L241" i="9"/>
  <c r="J241" i="9"/>
  <c r="H241" i="9"/>
  <c r="L240" i="9"/>
  <c r="J240" i="9"/>
  <c r="H240" i="9"/>
  <c r="L236" i="9"/>
  <c r="J236" i="9"/>
  <c r="H236" i="9"/>
  <c r="F235" i="9"/>
  <c r="H235" i="9" s="1"/>
  <c r="L234" i="9"/>
  <c r="J234" i="9"/>
  <c r="H234" i="9"/>
  <c r="H221" i="9"/>
  <c r="H219" i="9"/>
  <c r="J219" i="9" s="1"/>
  <c r="L216" i="9"/>
  <c r="J216" i="9"/>
  <c r="H216" i="9"/>
  <c r="L215" i="9"/>
  <c r="J215" i="9"/>
  <c r="H215" i="9"/>
  <c r="L214" i="9"/>
  <c r="J214" i="9"/>
  <c r="H214" i="9"/>
  <c r="L210" i="9"/>
  <c r="J210" i="9"/>
  <c r="H210" i="9"/>
  <c r="L209" i="9"/>
  <c r="J209" i="9"/>
  <c r="H209" i="9"/>
  <c r="L208" i="9"/>
  <c r="J208" i="9"/>
  <c r="H208" i="9"/>
  <c r="H195" i="9"/>
  <c r="H193" i="9"/>
  <c r="J193" i="9" s="1"/>
  <c r="L193" i="9" s="1"/>
  <c r="L196" i="9" s="1"/>
  <c r="L190" i="9"/>
  <c r="J190" i="9"/>
  <c r="H190" i="9"/>
  <c r="L189" i="9"/>
  <c r="J189" i="9"/>
  <c r="H189" i="9"/>
  <c r="L188" i="9"/>
  <c r="J188" i="9"/>
  <c r="H188" i="9"/>
  <c r="L184" i="9"/>
  <c r="J184" i="9"/>
  <c r="H184" i="9"/>
  <c r="L183" i="9"/>
  <c r="J183" i="9"/>
  <c r="H183" i="9"/>
  <c r="L182" i="9"/>
  <c r="J182" i="9"/>
  <c r="H182" i="9"/>
  <c r="H169" i="9"/>
  <c r="H167" i="9"/>
  <c r="L164" i="9"/>
  <c r="J164" i="9"/>
  <c r="H164" i="9"/>
  <c r="L163" i="9"/>
  <c r="J163" i="9"/>
  <c r="H163" i="9"/>
  <c r="L162" i="9"/>
  <c r="J162" i="9"/>
  <c r="H162" i="9"/>
  <c r="L158" i="9"/>
  <c r="J158" i="9"/>
  <c r="H158" i="9"/>
  <c r="L157" i="9"/>
  <c r="J157" i="9"/>
  <c r="H157" i="9"/>
  <c r="L156" i="9"/>
  <c r="J156" i="9"/>
  <c r="H156" i="9"/>
  <c r="H143" i="9"/>
  <c r="H141" i="9"/>
  <c r="L138" i="9"/>
  <c r="J138" i="9"/>
  <c r="H138" i="9"/>
  <c r="L137" i="9"/>
  <c r="J137" i="9"/>
  <c r="H137" i="9"/>
  <c r="L136" i="9"/>
  <c r="J136" i="9"/>
  <c r="H136" i="9"/>
  <c r="L132" i="9"/>
  <c r="J132" i="9"/>
  <c r="H132" i="9"/>
  <c r="L131" i="9"/>
  <c r="J131" i="9"/>
  <c r="H131" i="9"/>
  <c r="L130" i="9"/>
  <c r="J130" i="9"/>
  <c r="H130" i="9"/>
  <c r="H117" i="9"/>
  <c r="H118" i="9" s="1"/>
  <c r="L114" i="9"/>
  <c r="J114" i="9"/>
  <c r="H114" i="9"/>
  <c r="L113" i="9"/>
  <c r="J113" i="9"/>
  <c r="H113" i="9"/>
  <c r="L112" i="9"/>
  <c r="J112" i="9"/>
  <c r="H112" i="9"/>
  <c r="L108" i="9"/>
  <c r="J108" i="9"/>
  <c r="H108" i="9"/>
  <c r="L107" i="9"/>
  <c r="J107" i="9"/>
  <c r="H107" i="9"/>
  <c r="L106" i="9"/>
  <c r="J106" i="9"/>
  <c r="H106" i="9"/>
  <c r="H93" i="9"/>
  <c r="J93" i="9" s="1"/>
  <c r="L90" i="9"/>
  <c r="J90" i="9"/>
  <c r="H90" i="9"/>
  <c r="L89" i="9"/>
  <c r="J89" i="9"/>
  <c r="H89" i="9"/>
  <c r="L88" i="9"/>
  <c r="J88" i="9"/>
  <c r="H88" i="9"/>
  <c r="L84" i="9"/>
  <c r="J84" i="9"/>
  <c r="H84" i="9"/>
  <c r="L83" i="9"/>
  <c r="J83" i="9"/>
  <c r="H83" i="9"/>
  <c r="L82" i="9"/>
  <c r="J82" i="9"/>
  <c r="H82" i="9"/>
  <c r="H69" i="9"/>
  <c r="H70" i="9" s="1"/>
  <c r="L66" i="9"/>
  <c r="J66" i="9"/>
  <c r="H66" i="9"/>
  <c r="L65" i="9"/>
  <c r="J65" i="9"/>
  <c r="H65" i="9"/>
  <c r="L64" i="9"/>
  <c r="J64" i="9"/>
  <c r="H64" i="9"/>
  <c r="L60" i="9"/>
  <c r="J60" i="9"/>
  <c r="H60" i="9"/>
  <c r="L59" i="9"/>
  <c r="J59" i="9"/>
  <c r="H59" i="9"/>
  <c r="L58" i="9"/>
  <c r="J58" i="9"/>
  <c r="H58" i="9"/>
  <c r="H45" i="9"/>
  <c r="H46" i="9" s="1"/>
  <c r="L42" i="9"/>
  <c r="J42" i="9"/>
  <c r="H42" i="9"/>
  <c r="L41" i="9"/>
  <c r="J41" i="9"/>
  <c r="H41" i="9"/>
  <c r="L40" i="9"/>
  <c r="J40" i="9"/>
  <c r="H40" i="9"/>
  <c r="L36" i="9"/>
  <c r="J36" i="9"/>
  <c r="H36" i="9"/>
  <c r="L35" i="9"/>
  <c r="J35" i="9"/>
  <c r="H35" i="9"/>
  <c r="L34" i="9"/>
  <c r="J34" i="9"/>
  <c r="H34" i="9"/>
  <c r="H21" i="9"/>
  <c r="J21" i="9" s="1"/>
  <c r="L21" i="9" s="1"/>
  <c r="H20" i="9"/>
  <c r="J20" i="9" s="1"/>
  <c r="L20" i="9" s="1"/>
  <c r="L17" i="9"/>
  <c r="J17" i="9"/>
  <c r="H17" i="9"/>
  <c r="L16" i="9"/>
  <c r="J16" i="9"/>
  <c r="H16" i="9"/>
  <c r="L15" i="9"/>
  <c r="J15" i="9"/>
  <c r="H15" i="9"/>
  <c r="L12" i="9"/>
  <c r="J12" i="9"/>
  <c r="L11" i="9"/>
  <c r="J11" i="9"/>
  <c r="H11" i="9"/>
  <c r="L10" i="9"/>
  <c r="J10" i="9"/>
  <c r="H10" i="9"/>
  <c r="L9" i="9"/>
  <c r="J9" i="9"/>
  <c r="H9" i="9"/>
  <c r="D169" i="8" l="1"/>
  <c r="G4442" i="9" s="1"/>
  <c r="H4442" i="9" s="1"/>
  <c r="H4430" i="9"/>
  <c r="H4431" i="9" s="1"/>
  <c r="H4432" i="9" s="1"/>
  <c r="H4433" i="9" s="1"/>
  <c r="H4407" i="9"/>
  <c r="H4408" i="9" s="1"/>
  <c r="H4581" i="9"/>
  <c r="H4582" i="9" s="1"/>
  <c r="H4583" i="9" s="1"/>
  <c r="H4584" i="9" s="1"/>
  <c r="D176" i="8" s="1"/>
  <c r="I37" i="74" s="1"/>
  <c r="H4610" i="9"/>
  <c r="H4611" i="9" s="1"/>
  <c r="D177" i="8" s="1"/>
  <c r="H4635" i="9"/>
  <c r="H4636" i="9" s="1"/>
  <c r="H4637" i="9" s="1"/>
  <c r="H4638" i="9" s="1"/>
  <c r="D178" i="8" s="1"/>
  <c r="H4554" i="9"/>
  <c r="H4555" i="9" s="1"/>
  <c r="H4556" i="9" s="1"/>
  <c r="H4557" i="9" s="1"/>
  <c r="D175" i="8" s="1"/>
  <c r="K518" i="12"/>
  <c r="G1398" i="9" s="1"/>
  <c r="H1398" i="9" s="1"/>
  <c r="K502" i="12"/>
  <c r="G4137" i="9" s="1"/>
  <c r="H4137" i="9" s="1"/>
  <c r="H4139" i="9" s="1"/>
  <c r="G1397" i="9"/>
  <c r="H1397" i="9" s="1"/>
  <c r="H4353" i="9"/>
  <c r="G713" i="9"/>
  <c r="H713" i="9" s="1"/>
  <c r="H716" i="9" s="1"/>
  <c r="H4192" i="9"/>
  <c r="H4194" i="9" s="1"/>
  <c r="D168" i="8"/>
  <c r="G4646" i="9" s="1"/>
  <c r="H4646" i="9" s="1"/>
  <c r="G1341" i="9"/>
  <c r="H1341" i="9" s="1"/>
  <c r="J1341" i="9" s="1"/>
  <c r="G1368" i="9"/>
  <c r="H1368" i="9" s="1"/>
  <c r="J1368" i="9" s="1"/>
  <c r="G1262" i="9"/>
  <c r="H1262" i="9" s="1"/>
  <c r="H1077" i="9"/>
  <c r="J1077" i="9" s="1"/>
  <c r="G1672" i="9"/>
  <c r="H1672" i="9" s="1"/>
  <c r="J1672" i="9" s="1"/>
  <c r="H869" i="9"/>
  <c r="J869" i="9" s="1"/>
  <c r="J872" i="9" s="1"/>
  <c r="G609" i="9"/>
  <c r="H609" i="9" s="1"/>
  <c r="J609" i="9" s="1"/>
  <c r="G1316" i="9"/>
  <c r="H1316" i="9" s="1"/>
  <c r="H1182" i="9"/>
  <c r="H765" i="9"/>
  <c r="H768" i="9" s="1"/>
  <c r="H300" i="9"/>
  <c r="H301" i="9" s="1"/>
  <c r="H921" i="9"/>
  <c r="H924" i="9" s="1"/>
  <c r="H4220" i="9"/>
  <c r="H4222" i="9" s="1"/>
  <c r="G557" i="9"/>
  <c r="H557" i="9" s="1"/>
  <c r="J557" i="9" s="1"/>
  <c r="L557" i="9" s="1"/>
  <c r="L560" i="9" s="1"/>
  <c r="G739" i="9"/>
  <c r="H739" i="9" s="1"/>
  <c r="J739" i="9" s="1"/>
  <c r="H4304" i="9"/>
  <c r="H4306" i="9" s="1"/>
  <c r="G583" i="9"/>
  <c r="H583" i="9" s="1"/>
  <c r="J583" i="9" s="1"/>
  <c r="H453" i="9"/>
  <c r="H456" i="9" s="1"/>
  <c r="G1399" i="9"/>
  <c r="H1399" i="9" s="1"/>
  <c r="G1370" i="9"/>
  <c r="H1370" i="9" s="1"/>
  <c r="H427" i="9"/>
  <c r="J427" i="9" s="1"/>
  <c r="J430" i="9" s="1"/>
  <c r="G1026" i="9"/>
  <c r="H1026" i="9" s="1"/>
  <c r="G1314" i="9"/>
  <c r="H1314" i="9" s="1"/>
  <c r="J1314" i="9" s="1"/>
  <c r="G1078" i="9"/>
  <c r="H1078" i="9" s="1"/>
  <c r="G1052" i="9"/>
  <c r="H1052" i="9" s="1"/>
  <c r="G974" i="9"/>
  <c r="H974" i="9" s="1"/>
  <c r="H976" i="9" s="1"/>
  <c r="G1560" i="9"/>
  <c r="H1560" i="9" s="1"/>
  <c r="J1560" i="9" s="1"/>
  <c r="J1563" i="9" s="1"/>
  <c r="G1233" i="9"/>
  <c r="H1233" i="9" s="1"/>
  <c r="H1236" i="9" s="1"/>
  <c r="G1260" i="9"/>
  <c r="H1260" i="9" s="1"/>
  <c r="J1260" i="9" s="1"/>
  <c r="J1263" i="9" s="1"/>
  <c r="G948" i="9"/>
  <c r="H948" i="9" s="1"/>
  <c r="H950" i="9" s="1"/>
  <c r="G1207" i="9"/>
  <c r="H1207" i="9" s="1"/>
  <c r="J1207" i="9" s="1"/>
  <c r="G1129" i="9"/>
  <c r="H1129" i="9" s="1"/>
  <c r="G1103" i="9"/>
  <c r="H1103" i="9" s="1"/>
  <c r="G1000" i="9"/>
  <c r="H1000" i="9" s="1"/>
  <c r="H1002" i="9" s="1"/>
  <c r="G1479" i="9"/>
  <c r="H1479" i="9" s="1"/>
  <c r="H1481" i="9" s="1"/>
  <c r="G1155" i="9"/>
  <c r="H1155" i="9" s="1"/>
  <c r="H1158" i="9" s="1"/>
  <c r="G1674" i="9"/>
  <c r="H1674" i="9" s="1"/>
  <c r="G1287" i="9"/>
  <c r="H1287" i="9" s="1"/>
  <c r="J1287" i="9" s="1"/>
  <c r="J1290" i="9" s="1"/>
  <c r="G1181" i="9"/>
  <c r="H1181" i="9" s="1"/>
  <c r="J1181" i="9" s="1"/>
  <c r="J1184" i="9" s="1"/>
  <c r="G1452" i="9"/>
  <c r="H1452" i="9" s="1"/>
  <c r="H1454" i="9" s="1"/>
  <c r="H843" i="9"/>
  <c r="J843" i="9" s="1"/>
  <c r="L843" i="9" s="1"/>
  <c r="L846" i="9" s="1"/>
  <c r="H4330" i="9"/>
  <c r="H1025" i="9"/>
  <c r="J1025" i="9" s="1"/>
  <c r="J1028" i="9" s="1"/>
  <c r="H2559" i="9"/>
  <c r="H3963" i="9"/>
  <c r="J4051" i="9"/>
  <c r="J4052" i="9" s="1"/>
  <c r="J4053" i="9" s="1"/>
  <c r="H1811" i="9"/>
  <c r="H1974" i="9"/>
  <c r="H2082" i="9"/>
  <c r="J1634" i="9"/>
  <c r="L91" i="9"/>
  <c r="H3992" i="9"/>
  <c r="H4116" i="9"/>
  <c r="J1417" i="9"/>
  <c r="J1747" i="9"/>
  <c r="J1720" i="9"/>
  <c r="L1747" i="9"/>
  <c r="H4063" i="9"/>
  <c r="H1393" i="9"/>
  <c r="H1703" i="9"/>
  <c r="L1936" i="9"/>
  <c r="J2742" i="9"/>
  <c r="H4248" i="9"/>
  <c r="H4250" i="9" s="1"/>
  <c r="H817" i="9"/>
  <c r="H820" i="9" s="1"/>
  <c r="H791" i="9"/>
  <c r="J791" i="9" s="1"/>
  <c r="H401" i="9"/>
  <c r="H404" i="9" s="1"/>
  <c r="H1051" i="9"/>
  <c r="J1051" i="9" s="1"/>
  <c r="J1054" i="9" s="1"/>
  <c r="H4381" i="9"/>
  <c r="H4382" i="9" s="1"/>
  <c r="H4383" i="9" s="1"/>
  <c r="H4384" i="9" s="1"/>
  <c r="H4385" i="9" s="1"/>
  <c r="J18" i="80" s="1"/>
  <c r="J300" i="9"/>
  <c r="J301" i="9" s="1"/>
  <c r="J304" i="9" s="1"/>
  <c r="J305" i="9" s="1"/>
  <c r="L297" i="9"/>
  <c r="L300" i="9" s="1"/>
  <c r="L301" i="9" s="1"/>
  <c r="L304" i="9" s="1"/>
  <c r="L305" i="9" s="1"/>
  <c r="L2661" i="9"/>
  <c r="L1607" i="9"/>
  <c r="L4023" i="9"/>
  <c r="L4024" i="9" s="1"/>
  <c r="H4050" i="9"/>
  <c r="H3061" i="9"/>
  <c r="L1828" i="9"/>
  <c r="H1617" i="9"/>
  <c r="H1730" i="9"/>
  <c r="J2072" i="9"/>
  <c r="H4109" i="9"/>
  <c r="H1427" i="9"/>
  <c r="L477" i="9"/>
  <c r="H529" i="9"/>
  <c r="H1449" i="9"/>
  <c r="H248" i="9"/>
  <c r="H326" i="9"/>
  <c r="L4279" i="9"/>
  <c r="L4280" i="9" s="1"/>
  <c r="L4283" i="9" s="1"/>
  <c r="J4195" i="9"/>
  <c r="J4196" i="9" s="1"/>
  <c r="J4197" i="9" s="1"/>
  <c r="L1070" i="9"/>
  <c r="L971" i="9"/>
  <c r="L425" i="9"/>
  <c r="J451" i="9"/>
  <c r="J680" i="9"/>
  <c r="H2721" i="9"/>
  <c r="J2769" i="9"/>
  <c r="H144" i="9"/>
  <c r="L451" i="9"/>
  <c r="J706" i="9"/>
  <c r="H2373" i="9"/>
  <c r="H2613" i="9"/>
  <c r="J1200" i="9"/>
  <c r="J1312" i="9"/>
  <c r="J836" i="9"/>
  <c r="H966" i="9"/>
  <c r="J862" i="9"/>
  <c r="J2633" i="9"/>
  <c r="H508" i="9"/>
  <c r="H1757" i="9"/>
  <c r="H2190" i="9"/>
  <c r="J867" i="9"/>
  <c r="J425" i="9"/>
  <c r="L1205" i="9"/>
  <c r="J1258" i="9"/>
  <c r="J1307" i="9"/>
  <c r="L2549" i="9"/>
  <c r="L1449" i="9"/>
  <c r="L4095" i="9"/>
  <c r="L4096" i="9" s="1"/>
  <c r="L4099" i="9" s="1"/>
  <c r="H1101" i="9"/>
  <c r="L2798" i="9"/>
  <c r="H4070" i="9"/>
  <c r="H4094" i="9"/>
  <c r="H3820" i="9"/>
  <c r="J394" i="9"/>
  <c r="J110" i="9"/>
  <c r="L394" i="9"/>
  <c r="J784" i="9"/>
  <c r="L420" i="9"/>
  <c r="L784" i="9"/>
  <c r="L1855" i="9"/>
  <c r="H945" i="9"/>
  <c r="J2180" i="9"/>
  <c r="L446" i="9"/>
  <c r="J763" i="9"/>
  <c r="L3595" i="9"/>
  <c r="L3597" i="9" s="1"/>
  <c r="J4023" i="9"/>
  <c r="J4024" i="9" s="1"/>
  <c r="J91" i="9"/>
  <c r="L763" i="9"/>
  <c r="H919" i="9"/>
  <c r="J1607" i="9"/>
  <c r="H3602" i="9"/>
  <c r="L2630" i="9"/>
  <c r="L2633" i="9" s="1"/>
  <c r="H711" i="9"/>
  <c r="J3408" i="9"/>
  <c r="L186" i="9"/>
  <c r="H1148" i="9"/>
  <c r="L1388" i="9"/>
  <c r="L1664" i="9"/>
  <c r="J18" i="9"/>
  <c r="L139" i="9"/>
  <c r="J165" i="9"/>
  <c r="J269" i="9"/>
  <c r="L498" i="9"/>
  <c r="L711" i="9"/>
  <c r="H841" i="9"/>
  <c r="J1148" i="9"/>
  <c r="J1801" i="9"/>
  <c r="L18" i="9"/>
  <c r="L165" i="9"/>
  <c r="J191" i="9"/>
  <c r="L269" i="9"/>
  <c r="J472" i="9"/>
  <c r="J550" i="9"/>
  <c r="L659" i="9"/>
  <c r="L815" i="9"/>
  <c r="J841" i="9"/>
  <c r="J1075" i="9"/>
  <c r="L1801" i="9"/>
  <c r="L2230" i="9"/>
  <c r="H2534" i="9"/>
  <c r="J4251" i="9"/>
  <c r="J4252" i="9" s="1"/>
  <c r="J139" i="9"/>
  <c r="H165" i="9"/>
  <c r="L243" i="9"/>
  <c r="J576" i="9"/>
  <c r="L1075" i="9"/>
  <c r="L1643" i="9"/>
  <c r="J2534" i="9"/>
  <c r="L2685" i="9"/>
  <c r="L2688" i="9" s="1"/>
  <c r="L2699" i="9" s="1"/>
  <c r="J3209" i="9"/>
  <c r="L3623" i="9"/>
  <c r="L3625" i="9" s="1"/>
  <c r="J602" i="9"/>
  <c r="J1253" i="9"/>
  <c r="L1476" i="9"/>
  <c r="H2311" i="9"/>
  <c r="H2313" i="9" s="1"/>
  <c r="H4037" i="9"/>
  <c r="L602" i="9"/>
  <c r="J628" i="9"/>
  <c r="H1179" i="9"/>
  <c r="L1253" i="9"/>
  <c r="H1476" i="9"/>
  <c r="L1580" i="9"/>
  <c r="J1693" i="9"/>
  <c r="J2311" i="9"/>
  <c r="L2715" i="9"/>
  <c r="H3181" i="9"/>
  <c r="L22" i="9"/>
  <c r="H451" i="9"/>
  <c r="L628" i="9"/>
  <c r="L1693" i="9"/>
  <c r="L2524" i="9"/>
  <c r="L2535" i="9" s="1"/>
  <c r="L2536" i="9" s="1"/>
  <c r="L2537" i="9" s="1"/>
  <c r="H2584" i="9"/>
  <c r="H3089" i="9"/>
  <c r="J3595" i="9"/>
  <c r="J3597" i="9" s="1"/>
  <c r="H3879" i="9"/>
  <c r="L4307" i="9"/>
  <c r="L4308" i="9" s="1"/>
  <c r="L4311" i="9" s="1"/>
  <c r="H2739" i="9"/>
  <c r="H2742" i="9" s="1"/>
  <c r="J4140" i="9"/>
  <c r="J4141" i="9" s="1"/>
  <c r="J4144" i="9" s="1"/>
  <c r="L503" i="9"/>
  <c r="J1096" i="9"/>
  <c r="L4140" i="9"/>
  <c r="L4141" i="9" s="1"/>
  <c r="L2739" i="9"/>
  <c r="L2742" i="9" s="1"/>
  <c r="H3664" i="9"/>
  <c r="L4051" i="9"/>
  <c r="L4052" i="9" s="1"/>
  <c r="L4053" i="9" s="1"/>
  <c r="L217" i="9"/>
  <c r="L919" i="9"/>
  <c r="L1366" i="9"/>
  <c r="L1393" i="9"/>
  <c r="L1631" i="9"/>
  <c r="L1634" i="9" s="1"/>
  <c r="L1720" i="9"/>
  <c r="L529" i="9"/>
  <c r="H581" i="9"/>
  <c r="J971" i="9"/>
  <c r="L997" i="9"/>
  <c r="J1044" i="9"/>
  <c r="L1096" i="9"/>
  <c r="H1366" i="9"/>
  <c r="H3706" i="9"/>
  <c r="H3708" i="9" s="1"/>
  <c r="L3993" i="9"/>
  <c r="L3994" i="9" s="1"/>
  <c r="L3997" i="9" s="1"/>
  <c r="J806" i="9"/>
  <c r="J810" i="9" s="1"/>
  <c r="L945" i="9"/>
  <c r="J1366" i="9"/>
  <c r="H1526" i="9"/>
  <c r="L2766" i="9"/>
  <c r="L2769" i="9" s="1"/>
  <c r="J3706" i="9"/>
  <c r="J3708" i="9" s="1"/>
  <c r="J38" i="9"/>
  <c r="J186" i="9"/>
  <c r="L806" i="9"/>
  <c r="L810" i="9" s="1"/>
  <c r="L1023" i="9"/>
  <c r="H1049" i="9"/>
  <c r="J1612" i="9"/>
  <c r="F3091" i="9"/>
  <c r="H3091" i="9" s="1"/>
  <c r="J3091" i="9" s="1"/>
  <c r="L3091" i="9" s="1"/>
  <c r="L3094" i="9" s="1"/>
  <c r="L3781" i="9"/>
  <c r="L3783" i="9" s="1"/>
  <c r="J3964" i="9"/>
  <c r="J3965" i="9" s="1"/>
  <c r="J4075" i="9"/>
  <c r="J4076" i="9" s="1"/>
  <c r="J4077" i="9" s="1"/>
  <c r="J1049" i="9"/>
  <c r="J1444" i="9"/>
  <c r="L1585" i="9"/>
  <c r="L1612" i="9"/>
  <c r="L3964" i="9"/>
  <c r="J160" i="9"/>
  <c r="L862" i="9"/>
  <c r="H940" i="9"/>
  <c r="L1049" i="9"/>
  <c r="L1422" i="9"/>
  <c r="L1471" i="9"/>
  <c r="J1936" i="9"/>
  <c r="H2001" i="9"/>
  <c r="H2242" i="9"/>
  <c r="H2671" i="9"/>
  <c r="L3939" i="9"/>
  <c r="L3940" i="9" s="1"/>
  <c r="H3959" i="9"/>
  <c r="H4074" i="9"/>
  <c r="L3740" i="9"/>
  <c r="L3743" i="9" s="1"/>
  <c r="J3743" i="9"/>
  <c r="L1917" i="9"/>
  <c r="L1919" i="9" s="1"/>
  <c r="J1919" i="9"/>
  <c r="L3547" i="9"/>
  <c r="L3550" i="9" s="1"/>
  <c r="J3550" i="9"/>
  <c r="J3123" i="9"/>
  <c r="L3120" i="9"/>
  <c r="L3123" i="9" s="1"/>
  <c r="J3820" i="9"/>
  <c r="L3817" i="9"/>
  <c r="L3820" i="9" s="1"/>
  <c r="J3009" i="9"/>
  <c r="L3006" i="9"/>
  <c r="L3009" i="9" s="1"/>
  <c r="J2669" i="9"/>
  <c r="J2671" i="9" s="1"/>
  <c r="J914" i="9"/>
  <c r="L160" i="9"/>
  <c r="J3139" i="9"/>
  <c r="J3141" i="9" s="1"/>
  <c r="L4195" i="9"/>
  <c r="L43" i="9"/>
  <c r="H2546" i="9"/>
  <c r="H2549" i="9" s="1"/>
  <c r="J815" i="9"/>
  <c r="J789" i="9"/>
  <c r="H503" i="9"/>
  <c r="H1988" i="9"/>
  <c r="H1991" i="9" s="1"/>
  <c r="J1701" i="9"/>
  <c r="L3024" i="9"/>
  <c r="L3026" i="9" s="1"/>
  <c r="J3024" i="9"/>
  <c r="J3026" i="9" s="1"/>
  <c r="J997" i="9"/>
  <c r="L1127" i="9"/>
  <c r="J1639" i="9"/>
  <c r="J1643" i="9" s="1"/>
  <c r="H3168" i="9"/>
  <c r="H3170" i="9" s="1"/>
  <c r="L3168" i="9"/>
  <c r="L3170" i="9" s="1"/>
  <c r="J3168" i="9"/>
  <c r="J3170" i="9" s="1"/>
  <c r="H3453" i="9"/>
  <c r="J3636" i="9"/>
  <c r="J2123" i="9"/>
  <c r="J2126" i="9" s="1"/>
  <c r="H2257" i="9"/>
  <c r="H2658" i="9"/>
  <c r="H2661" i="9" s="1"/>
  <c r="H3550" i="9"/>
  <c r="L3731" i="9"/>
  <c r="L3733" i="9" s="1"/>
  <c r="J3731" i="9"/>
  <c r="J3733" i="9" s="1"/>
  <c r="L67" i="9"/>
  <c r="H67" i="9"/>
  <c r="L550" i="9"/>
  <c r="H789" i="9"/>
  <c r="L2257" i="9"/>
  <c r="L2259" i="9" s="1"/>
  <c r="L2284" i="9"/>
  <c r="J2284" i="9"/>
  <c r="J2286" i="9" s="1"/>
  <c r="J2546" i="9"/>
  <c r="J2549" i="9" s="1"/>
  <c r="L3367" i="9"/>
  <c r="L3369" i="9" s="1"/>
  <c r="H3738" i="9"/>
  <c r="J477" i="9"/>
  <c r="L654" i="9"/>
  <c r="J2150" i="9"/>
  <c r="J2153" i="9" s="1"/>
  <c r="H477" i="9"/>
  <c r="J1988" i="9"/>
  <c r="J1991" i="9" s="1"/>
  <c r="L2340" i="9"/>
  <c r="J2484" i="9"/>
  <c r="L2482" i="9"/>
  <c r="L2484" i="9" s="1"/>
  <c r="L2723" i="9"/>
  <c r="L2725" i="9" s="1"/>
  <c r="J117" i="9"/>
  <c r="H2431" i="9"/>
  <c r="H269" i="9"/>
  <c r="L1101" i="9"/>
  <c r="H1285" i="9"/>
  <c r="H1312" i="9"/>
  <c r="J1422" i="9"/>
  <c r="J2015" i="9"/>
  <c r="J2018" i="9" s="1"/>
  <c r="L2015" i="9"/>
  <c r="L2018" i="9" s="1"/>
  <c r="H2015" i="9"/>
  <c r="H2018" i="9" s="1"/>
  <c r="L2240" i="9"/>
  <c r="L2242" i="9" s="1"/>
  <c r="J2338" i="9"/>
  <c r="J2712" i="9"/>
  <c r="J2715" i="9" s="1"/>
  <c r="J2726" i="9" s="1"/>
  <c r="J2727" i="9" s="1"/>
  <c r="J2825" i="9"/>
  <c r="J2828" i="9" s="1"/>
  <c r="L3253" i="9"/>
  <c r="L3255" i="9" s="1"/>
  <c r="J3253" i="9"/>
  <c r="J3255" i="9" s="1"/>
  <c r="H3713" i="9"/>
  <c r="L4166" i="9"/>
  <c r="L4167" i="9" s="1"/>
  <c r="L4170" i="9" s="1"/>
  <c r="L1044" i="9"/>
  <c r="L1200" i="9"/>
  <c r="L2364" i="9"/>
  <c r="J2364" i="9"/>
  <c r="H2364" i="9"/>
  <c r="H2643" i="9"/>
  <c r="J3566" i="9"/>
  <c r="J3568" i="9" s="1"/>
  <c r="J3938" i="9"/>
  <c r="J3939" i="9" s="1"/>
  <c r="L685" i="9"/>
  <c r="J711" i="9"/>
  <c r="H971" i="9"/>
  <c r="L1018" i="9"/>
  <c r="H1044" i="9"/>
  <c r="J1226" i="9"/>
  <c r="H1919" i="9"/>
  <c r="L3225" i="9"/>
  <c r="L3227" i="9" s="1"/>
  <c r="J3225" i="9"/>
  <c r="J3227" i="9" s="1"/>
  <c r="L3566" i="9"/>
  <c r="L3568" i="9" s="1"/>
  <c r="H3623" i="9"/>
  <c r="H3625" i="9" s="1"/>
  <c r="L1771" i="9"/>
  <c r="L1774" i="9" s="1"/>
  <c r="J1771" i="9"/>
  <c r="J1774" i="9" s="1"/>
  <c r="J222" i="9"/>
  <c r="L219" i="9"/>
  <c r="L222" i="9" s="1"/>
  <c r="H763" i="9"/>
  <c r="H1639" i="9"/>
  <c r="H1643" i="9" s="1"/>
  <c r="H43" i="9"/>
  <c r="H737" i="9"/>
  <c r="H1023" i="9"/>
  <c r="H2123" i="9"/>
  <c r="H2126" i="9" s="1"/>
  <c r="J2557" i="9"/>
  <c r="J2559" i="9" s="1"/>
  <c r="H3139" i="9"/>
  <c r="J3453" i="9"/>
  <c r="J3455" i="9" s="1"/>
  <c r="L737" i="9"/>
  <c r="J1728" i="9"/>
  <c r="J2658" i="9"/>
  <c r="J2661" i="9" s="1"/>
  <c r="H3367" i="9"/>
  <c r="H3369" i="9" s="1"/>
  <c r="J3604" i="9"/>
  <c r="H3607" i="9"/>
  <c r="L3661" i="9"/>
  <c r="L3664" i="9" s="1"/>
  <c r="J3664" i="9"/>
  <c r="J3665" i="9" s="1"/>
  <c r="J43" i="9"/>
  <c r="J4095" i="9"/>
  <c r="J4096" i="9" s="1"/>
  <c r="J4099" i="9" s="1"/>
  <c r="L115" i="9"/>
  <c r="J1393" i="9"/>
  <c r="L2150" i="9"/>
  <c r="L2153" i="9" s="1"/>
  <c r="L2429" i="9"/>
  <c r="L2431" i="9" s="1"/>
  <c r="J2431" i="9"/>
  <c r="H2457" i="9"/>
  <c r="H4046" i="9"/>
  <c r="J529" i="9"/>
  <c r="J4279" i="9"/>
  <c r="J4280" i="9" s="1"/>
  <c r="J4307" i="9"/>
  <c r="J4308" i="9" s="1"/>
  <c r="J4311" i="9" s="1"/>
  <c r="L191" i="9"/>
  <c r="J1101" i="9"/>
  <c r="L1174" i="9"/>
  <c r="L1285" i="9"/>
  <c r="H1422" i="9"/>
  <c r="H1612" i="9"/>
  <c r="H2338" i="9"/>
  <c r="H2712" i="9"/>
  <c r="H2715" i="9" s="1"/>
  <c r="H2825" i="9"/>
  <c r="H2828" i="9" s="1"/>
  <c r="H3123" i="9"/>
  <c r="H3253" i="9"/>
  <c r="H3255" i="9" s="1"/>
  <c r="H4022" i="9"/>
  <c r="L1312" i="9"/>
  <c r="H1070" i="9"/>
  <c r="H1153" i="9"/>
  <c r="J1361" i="9"/>
  <c r="J1388" i="9"/>
  <c r="J1661" i="9"/>
  <c r="J1664" i="9" s="1"/>
  <c r="H3225" i="9"/>
  <c r="H3227" i="9" s="1"/>
  <c r="J3715" i="9"/>
  <c r="J3718" i="9" s="1"/>
  <c r="H3718" i="9"/>
  <c r="H2775" i="9"/>
  <c r="H1471" i="9"/>
  <c r="H1558" i="9"/>
  <c r="H1670" i="9"/>
  <c r="H18" i="9"/>
  <c r="L966" i="9"/>
  <c r="J1122" i="9"/>
  <c r="L1148" i="9"/>
  <c r="J1334" i="9"/>
  <c r="J1558" i="9"/>
  <c r="L1906" i="9"/>
  <c r="L1909" i="9" s="1"/>
  <c r="J1906" i="9"/>
  <c r="J1909" i="9" s="1"/>
  <c r="J2207" i="9"/>
  <c r="J2218" i="9" s="1"/>
  <c r="J2219" i="9" s="1"/>
  <c r="J2220" i="9" s="1"/>
  <c r="J2611" i="9"/>
  <c r="J2688" i="9"/>
  <c r="J3282" i="9"/>
  <c r="J3284" i="9" s="1"/>
  <c r="H3865" i="9"/>
  <c r="H3867" i="9" s="1"/>
  <c r="J134" i="9"/>
  <c r="H191" i="9"/>
  <c r="J243" i="9"/>
  <c r="J373" i="9"/>
  <c r="J945" i="9"/>
  <c r="H992" i="9"/>
  <c r="H1205" i="9"/>
  <c r="J1231" i="9"/>
  <c r="L1334" i="9"/>
  <c r="H1631" i="9"/>
  <c r="H1634" i="9" s="1"/>
  <c r="H2391" i="9"/>
  <c r="J3865" i="9"/>
  <c r="J3867" i="9" s="1"/>
  <c r="L110" i="9"/>
  <c r="L134" i="9"/>
  <c r="H170" i="9"/>
  <c r="J992" i="9"/>
  <c r="J1174" i="9"/>
  <c r="J2230" i="9"/>
  <c r="J2391" i="9"/>
  <c r="H2484" i="9"/>
  <c r="H2555" i="9"/>
  <c r="J3379" i="9"/>
  <c r="J3380" i="9" s="1"/>
  <c r="J3381" i="9" s="1"/>
  <c r="L3376" i="9"/>
  <c r="L3379" i="9" s="1"/>
  <c r="H867" i="9"/>
  <c r="H1339" i="9"/>
  <c r="H2509" i="9"/>
  <c r="H3743" i="9"/>
  <c r="J3993" i="9"/>
  <c r="J13" i="9"/>
  <c r="H347" i="9"/>
  <c r="L373" i="9"/>
  <c r="J581" i="9"/>
  <c r="J659" i="9"/>
  <c r="L758" i="9"/>
  <c r="J1023" i="9"/>
  <c r="J1153" i="9"/>
  <c r="J347" i="9"/>
  <c r="J399" i="9"/>
  <c r="H555" i="9"/>
  <c r="J607" i="9"/>
  <c r="J919" i="9"/>
  <c r="L1153" i="9"/>
  <c r="L1339" i="9"/>
  <c r="J1449" i="9"/>
  <c r="J2600" i="9"/>
  <c r="J2603" i="9" s="1"/>
  <c r="J2870" i="9"/>
  <c r="J2871" i="9" s="1"/>
  <c r="J2874" i="9" s="1"/>
  <c r="H3009" i="9"/>
  <c r="L3632" i="9"/>
  <c r="L3635" i="9" s="1"/>
  <c r="L4223" i="9"/>
  <c r="L4224" i="9" s="1"/>
  <c r="L4226" i="9" s="1"/>
  <c r="H115" i="9"/>
  <c r="H222" i="9"/>
  <c r="L399" i="9"/>
  <c r="L472" i="9"/>
  <c r="J555" i="9"/>
  <c r="J633" i="9"/>
  <c r="H1096" i="9"/>
  <c r="J1553" i="9"/>
  <c r="H2350" i="9"/>
  <c r="H2685" i="9"/>
  <c r="H2688" i="9" s="1"/>
  <c r="H2698" i="9"/>
  <c r="H2766" i="9"/>
  <c r="H2769" i="9" s="1"/>
  <c r="J3537" i="9"/>
  <c r="J3539" i="9" s="1"/>
  <c r="H3781" i="9"/>
  <c r="H3783" i="9" s="1"/>
  <c r="H893" i="9"/>
  <c r="H399" i="9"/>
  <c r="L633" i="9"/>
  <c r="J966" i="9"/>
  <c r="H1075" i="9"/>
  <c r="J1280" i="9"/>
  <c r="J1526" i="9"/>
  <c r="L2177" i="9"/>
  <c r="L2180" i="9" s="1"/>
  <c r="H2323" i="9"/>
  <c r="L13" i="9"/>
  <c r="J69" i="9"/>
  <c r="J70" i="9" s="1"/>
  <c r="J212" i="9"/>
  <c r="J732" i="9"/>
  <c r="L1526" i="9"/>
  <c r="H139" i="9"/>
  <c r="H425" i="9"/>
  <c r="J498" i="9"/>
  <c r="J685" i="9"/>
  <c r="L841" i="9"/>
  <c r="L940" i="9"/>
  <c r="H1122" i="9"/>
  <c r="L1553" i="9"/>
  <c r="H1838" i="9"/>
  <c r="J2348" i="9"/>
  <c r="H2480" i="9"/>
  <c r="H2748" i="9"/>
  <c r="H3379" i="9"/>
  <c r="L3537" i="9"/>
  <c r="L3539" i="9" s="1"/>
  <c r="H2265" i="9"/>
  <c r="H2427" i="9"/>
  <c r="H1174" i="9"/>
  <c r="H2453" i="9"/>
  <c r="H2051" i="9"/>
  <c r="H3545" i="9"/>
  <c r="H1388" i="9"/>
  <c r="H1580" i="9"/>
  <c r="H2400" i="9"/>
  <c r="H2292" i="9"/>
  <c r="H3138" i="9"/>
  <c r="H2238" i="9"/>
  <c r="H4131" i="9"/>
  <c r="H264" i="9"/>
  <c r="H3004" i="9"/>
  <c r="H3793" i="9"/>
  <c r="H2639" i="9"/>
  <c r="J1999" i="9"/>
  <c r="J2001" i="9" s="1"/>
  <c r="H3687" i="9"/>
  <c r="H3346" i="9"/>
  <c r="H3452" i="9"/>
  <c r="H3679" i="9"/>
  <c r="H3682" i="9" s="1"/>
  <c r="H2186" i="9"/>
  <c r="H238" i="9"/>
  <c r="H3118" i="9"/>
  <c r="H134" i="9"/>
  <c r="H1253" i="9"/>
  <c r="H1280" i="9"/>
  <c r="H1693" i="9"/>
  <c r="H1553" i="9"/>
  <c r="H1807" i="9"/>
  <c r="H3955" i="9"/>
  <c r="H3341" i="9"/>
  <c r="H4009" i="9"/>
  <c r="H638" i="9"/>
  <c r="H3232" i="9"/>
  <c r="H2809" i="9"/>
  <c r="H3261" i="9"/>
  <c r="H4181" i="9"/>
  <c r="H3053" i="9"/>
  <c r="H3056" i="9" s="1"/>
  <c r="H3109" i="9"/>
  <c r="H3112" i="9" s="1"/>
  <c r="H3318" i="9"/>
  <c r="H4276" i="9"/>
  <c r="H4278" i="9" s="1"/>
  <c r="H654" i="9"/>
  <c r="H1720" i="9"/>
  <c r="H1906" i="9"/>
  <c r="H1909" i="9" s="1"/>
  <c r="H2521" i="9"/>
  <c r="H2524" i="9" s="1"/>
  <c r="J2836" i="9"/>
  <c r="H2839" i="9"/>
  <c r="J3036" i="9"/>
  <c r="J3039" i="9" s="1"/>
  <c r="H3039" i="9"/>
  <c r="J3793" i="9"/>
  <c r="J3794" i="9" s="1"/>
  <c r="L3790" i="9"/>
  <c r="L3793" i="9" s="1"/>
  <c r="H3026" i="9"/>
  <c r="H4165" i="9"/>
  <c r="H3460" i="9"/>
  <c r="H1726" i="9"/>
  <c r="L1395" i="9"/>
  <c r="L1400" i="9" s="1"/>
  <c r="J1400" i="9"/>
  <c r="J1648" i="9"/>
  <c r="H784" i="9"/>
  <c r="H3488" i="9"/>
  <c r="H2109" i="9"/>
  <c r="H1648" i="9"/>
  <c r="J1536" i="9"/>
  <c r="L1533" i="9"/>
  <c r="L1536" i="9" s="1"/>
  <c r="H3980" i="9"/>
  <c r="H110" i="9"/>
  <c r="H1536" i="9"/>
  <c r="H1801" i="9"/>
  <c r="H550" i="9"/>
  <c r="H1855" i="9"/>
  <c r="H3290" i="9"/>
  <c r="H1673" i="9"/>
  <c r="H576" i="9"/>
  <c r="H732" i="9"/>
  <c r="H2580" i="9"/>
  <c r="H1307" i="9"/>
  <c r="H2834" i="9"/>
  <c r="H38" i="9"/>
  <c r="H160" i="9"/>
  <c r="H62" i="9"/>
  <c r="H186" i="9"/>
  <c r="H498" i="9"/>
  <c r="H810" i="9"/>
  <c r="H2055" i="9"/>
  <c r="H3432" i="9"/>
  <c r="H4293" i="9"/>
  <c r="G4650" i="9" s="1"/>
  <c r="H4650" i="9" s="1"/>
  <c r="H196" i="9"/>
  <c r="H680" i="9"/>
  <c r="J2055" i="9"/>
  <c r="J196" i="9"/>
  <c r="H2609" i="9"/>
  <c r="H2667" i="9"/>
  <c r="H2948" i="9"/>
  <c r="H3516" i="9"/>
  <c r="H3938" i="9"/>
  <c r="H4237" i="9"/>
  <c r="H2105" i="9"/>
  <c r="H2153" i="9"/>
  <c r="H1699" i="9"/>
  <c r="H3204" i="9"/>
  <c r="H13" i="9"/>
  <c r="H3176" i="9"/>
  <c r="H3731" i="9"/>
  <c r="H3733" i="9" s="1"/>
  <c r="H4087" i="9"/>
  <c r="H3403" i="9"/>
  <c r="H2976" i="9"/>
  <c r="H602" i="9"/>
  <c r="H758" i="9"/>
  <c r="H1780" i="9"/>
  <c r="H1936" i="9"/>
  <c r="H3536" i="9"/>
  <c r="H3539" i="9" s="1"/>
  <c r="H3659" i="9"/>
  <c r="J999" i="9"/>
  <c r="H1334" i="9"/>
  <c r="J531" i="9"/>
  <c r="H534" i="9"/>
  <c r="H212" i="9"/>
  <c r="H690" i="9"/>
  <c r="J687" i="9"/>
  <c r="J94" i="9"/>
  <c r="L93" i="9"/>
  <c r="L94" i="9" s="1"/>
  <c r="J2026" i="9"/>
  <c r="H2028" i="9"/>
  <c r="H3082" i="9"/>
  <c r="H3084" i="9" s="1"/>
  <c r="J3082" i="9"/>
  <c r="J3084" i="9" s="1"/>
  <c r="L3082" i="9"/>
  <c r="L3084" i="9" s="1"/>
  <c r="H1784" i="9"/>
  <c r="J1782" i="9"/>
  <c r="L2096" i="9"/>
  <c r="L2099" i="9" s="1"/>
  <c r="H2096" i="9"/>
  <c r="H2099" i="9" s="1"/>
  <c r="J2096" i="9"/>
  <c r="J2099" i="9" s="1"/>
  <c r="J2110" i="9" s="1"/>
  <c r="H1361" i="9"/>
  <c r="J3320" i="9"/>
  <c r="H3323" i="9"/>
  <c r="H352" i="9"/>
  <c r="J1424" i="9"/>
  <c r="J1451" i="9"/>
  <c r="J2643" i="9"/>
  <c r="L2641" i="9"/>
  <c r="L2643" i="9" s="1"/>
  <c r="L38" i="9"/>
  <c r="J323" i="9"/>
  <c r="J352" i="9"/>
  <c r="H472" i="9"/>
  <c r="J1809" i="9"/>
  <c r="H1888" i="9"/>
  <c r="J2296" i="9"/>
  <c r="L2294" i="9"/>
  <c r="L2296" i="9" s="1"/>
  <c r="L316" i="9"/>
  <c r="H394" i="9"/>
  <c r="J2375" i="9"/>
  <c r="H2377" i="9"/>
  <c r="H2571" i="9"/>
  <c r="H2574" i="9" s="1"/>
  <c r="L2571" i="9"/>
  <c r="L2574" i="9" s="1"/>
  <c r="J2571" i="9"/>
  <c r="J2574" i="9" s="1"/>
  <c r="H446" i="9"/>
  <c r="H607" i="9"/>
  <c r="H1226" i="9"/>
  <c r="J45" i="9"/>
  <c r="L867" i="9"/>
  <c r="J1070" i="9"/>
  <c r="L2107" i="9"/>
  <c r="L2109" i="9" s="1"/>
  <c r="J261" i="9"/>
  <c r="J264" i="9" s="1"/>
  <c r="L1226" i="9"/>
  <c r="H1946" i="9"/>
  <c r="J1944" i="9"/>
  <c r="H628" i="9"/>
  <c r="H368" i="9"/>
  <c r="H274" i="9"/>
  <c r="H1865" i="9"/>
  <c r="H1942" i="9"/>
  <c r="J446" i="9"/>
  <c r="J22" i="9"/>
  <c r="J342" i="9"/>
  <c r="L914" i="9"/>
  <c r="J1471" i="9"/>
  <c r="H2159" i="9"/>
  <c r="J3348" i="9"/>
  <c r="H3351" i="9"/>
  <c r="J3395" i="9"/>
  <c r="J3397" i="9" s="1"/>
  <c r="H3395" i="9"/>
  <c r="H3397" i="9" s="1"/>
  <c r="L3395" i="9"/>
  <c r="L3397" i="9" s="1"/>
  <c r="L3409" i="9" s="1"/>
  <c r="L62" i="9"/>
  <c r="H94" i="9"/>
  <c r="J2894" i="9"/>
  <c r="H2897" i="9"/>
  <c r="L2978" i="9"/>
  <c r="L2981" i="9" s="1"/>
  <c r="H2069" i="9"/>
  <c r="H2072" i="9" s="1"/>
  <c r="L2069" i="9"/>
  <c r="L2072" i="9" s="1"/>
  <c r="H86" i="9"/>
  <c r="H1834" i="9"/>
  <c r="J2809" i="9"/>
  <c r="L2806" i="9"/>
  <c r="L2809" i="9" s="1"/>
  <c r="J245" i="9"/>
  <c r="L271" i="9"/>
  <c r="L274" i="9" s="1"/>
  <c r="J274" i="9"/>
  <c r="J505" i="9"/>
  <c r="L1863" i="9"/>
  <c r="L1865" i="9" s="1"/>
  <c r="J1865" i="9"/>
  <c r="L884" i="9"/>
  <c r="L888" i="9" s="1"/>
  <c r="J884" i="9"/>
  <c r="J888" i="9" s="1"/>
  <c r="H884" i="9"/>
  <c r="H888" i="9" s="1"/>
  <c r="H1861" i="9"/>
  <c r="J479" i="9"/>
  <c r="H482" i="9"/>
  <c r="H3848" i="9"/>
  <c r="J3845" i="9"/>
  <c r="H22" i="9"/>
  <c r="H664" i="9"/>
  <c r="H914" i="9"/>
  <c r="H3313" i="9"/>
  <c r="H3768" i="9"/>
  <c r="J3765" i="9"/>
  <c r="J62" i="9"/>
  <c r="J141" i="9"/>
  <c r="H342" i="9"/>
  <c r="J664" i="9"/>
  <c r="H1417" i="9"/>
  <c r="L342" i="9"/>
  <c r="L635" i="9"/>
  <c r="L638" i="9" s="1"/>
  <c r="H316" i="9"/>
  <c r="J503" i="9"/>
  <c r="H524" i="9"/>
  <c r="H685" i="9"/>
  <c r="J973" i="9"/>
  <c r="H1531" i="9"/>
  <c r="L3110" i="9"/>
  <c r="L3112" i="9" s="1"/>
  <c r="J3110" i="9"/>
  <c r="J3112" i="9" s="1"/>
  <c r="J893" i="9"/>
  <c r="L1531" i="9"/>
  <c r="L1558" i="9"/>
  <c r="J2471" i="9"/>
  <c r="J2474" i="9" s="1"/>
  <c r="L2471" i="9"/>
  <c r="L2474" i="9" s="1"/>
  <c r="H2471" i="9"/>
  <c r="H2474" i="9" s="1"/>
  <c r="J2509" i="9"/>
  <c r="L2507" i="9"/>
  <c r="L2509" i="9" s="1"/>
  <c r="H3815" i="9"/>
  <c r="H217" i="9"/>
  <c r="L836" i="9"/>
  <c r="H862" i="9"/>
  <c r="L893" i="9"/>
  <c r="H1200" i="9"/>
  <c r="L1444" i="9"/>
  <c r="J1476" i="9"/>
  <c r="J217" i="9"/>
  <c r="H373" i="9"/>
  <c r="L607" i="9"/>
  <c r="H659" i="9"/>
  <c r="J2134" i="9"/>
  <c r="H2136" i="9"/>
  <c r="J3879" i="9"/>
  <c r="L3876" i="9"/>
  <c r="L3879" i="9" s="1"/>
  <c r="L3880" i="9" s="1"/>
  <c r="J4166" i="9"/>
  <c r="H2346" i="9"/>
  <c r="H2365" i="9"/>
  <c r="L2365" i="9"/>
  <c r="J2365" i="9"/>
  <c r="H2804" i="9"/>
  <c r="H3197" i="9"/>
  <c r="H3199" i="9" s="1"/>
  <c r="J3197" i="9"/>
  <c r="J3199" i="9" s="1"/>
  <c r="L3197" i="9"/>
  <c r="L3199" i="9" s="1"/>
  <c r="L3210" i="9" s="1"/>
  <c r="L1361" i="9"/>
  <c r="J3462" i="9"/>
  <c r="H3465" i="9"/>
  <c r="J167" i="9"/>
  <c r="L264" i="9"/>
  <c r="L368" i="9"/>
  <c r="J2188" i="9"/>
  <c r="L2215" i="9"/>
  <c r="L2217" i="9" s="1"/>
  <c r="L2392" i="9"/>
  <c r="L2394" i="9" s="1"/>
  <c r="H2392" i="9"/>
  <c r="J2404" i="9"/>
  <c r="L2402" i="9"/>
  <c r="L2404" i="9" s="1"/>
  <c r="L2419" i="9"/>
  <c r="J2419" i="9"/>
  <c r="H2419" i="9"/>
  <c r="H3635" i="9"/>
  <c r="J947" i="9"/>
  <c r="H2530" i="9"/>
  <c r="H2886" i="9"/>
  <c r="M2886" i="9" s="1"/>
  <c r="G4455" i="9" s="1"/>
  <c r="J235" i="9"/>
  <c r="J238" i="9" s="1"/>
  <c r="L235" i="9"/>
  <c r="L238" i="9" s="1"/>
  <c r="L1231" i="9"/>
  <c r="J1587" i="9"/>
  <c r="H1590" i="9"/>
  <c r="H1997" i="9"/>
  <c r="H2940" i="9"/>
  <c r="H2942" i="9" s="1"/>
  <c r="L2940" i="9"/>
  <c r="L2942" i="9" s="1"/>
  <c r="J2940" i="9"/>
  <c r="J2942" i="9" s="1"/>
  <c r="J2954" i="9" s="1"/>
  <c r="L576" i="9"/>
  <c r="H1747" i="9"/>
  <c r="H1892" i="9"/>
  <c r="J1890" i="9"/>
  <c r="J316" i="9"/>
  <c r="J3292" i="9"/>
  <c r="H3295" i="9"/>
  <c r="L706" i="9"/>
  <c r="L732" i="9"/>
  <c r="L789" i="9"/>
  <c r="J1478" i="9"/>
  <c r="L1836" i="9"/>
  <c r="L1838" i="9" s="1"/>
  <c r="J2080" i="9"/>
  <c r="H2217" i="9"/>
  <c r="J2392" i="9"/>
  <c r="H2694" i="9"/>
  <c r="L3311" i="9"/>
  <c r="L3313" i="9" s="1"/>
  <c r="J3311" i="9"/>
  <c r="J3313" i="9" s="1"/>
  <c r="L1179" i="9"/>
  <c r="H3034" i="9"/>
  <c r="J3149" i="9"/>
  <c r="H3152" i="9"/>
  <c r="L2446" i="9"/>
  <c r="L2448" i="9" s="1"/>
  <c r="J2446" i="9"/>
  <c r="J2777" i="9"/>
  <c r="H2779" i="9"/>
  <c r="H2856" i="9"/>
  <c r="H3908" i="9"/>
  <c r="L4117" i="9"/>
  <c r="H378" i="9"/>
  <c r="J375" i="9"/>
  <c r="H420" i="9"/>
  <c r="J524" i="9"/>
  <c r="J737" i="9"/>
  <c r="J1018" i="9"/>
  <c r="J1179" i="9"/>
  <c r="J1614" i="9"/>
  <c r="H2024" i="9"/>
  <c r="H2337" i="9"/>
  <c r="H2630" i="9"/>
  <c r="H2633" i="9" s="1"/>
  <c r="H3281" i="9"/>
  <c r="H3284" i="9" s="1"/>
  <c r="J321" i="9"/>
  <c r="J420" i="9"/>
  <c r="L524" i="9"/>
  <c r="H706" i="9"/>
  <c r="H836" i="9"/>
  <c r="L1307" i="9"/>
  <c r="J1339" i="9"/>
  <c r="L2045" i="9"/>
  <c r="L2056" i="9" s="1"/>
  <c r="J2161" i="9"/>
  <c r="H2163" i="9"/>
  <c r="J2337" i="9"/>
  <c r="H2446" i="9"/>
  <c r="J3518" i="9"/>
  <c r="H3521" i="9"/>
  <c r="H3896" i="9"/>
  <c r="J67" i="9"/>
  <c r="H91" i="9"/>
  <c r="L321" i="9"/>
  <c r="J1205" i="9"/>
  <c r="L1960" i="9"/>
  <c r="L1963" i="9" s="1"/>
  <c r="J1960" i="9"/>
  <c r="J1963" i="9" s="1"/>
  <c r="H1960" i="9"/>
  <c r="H1963" i="9" s="1"/>
  <c r="H2078" i="9"/>
  <c r="L2321" i="9"/>
  <c r="L2323" i="9" s="1"/>
  <c r="H3147" i="9"/>
  <c r="J3178" i="9"/>
  <c r="H3808" i="9"/>
  <c r="H3810" i="9" s="1"/>
  <c r="L3808" i="9"/>
  <c r="L3810" i="9" s="1"/>
  <c r="J3808" i="9"/>
  <c r="J3810" i="9" s="1"/>
  <c r="H633" i="9"/>
  <c r="H815" i="9"/>
  <c r="L1280" i="9"/>
  <c r="J2750" i="9"/>
  <c r="H2752" i="9"/>
  <c r="H3424" i="9"/>
  <c r="J3424" i="9"/>
  <c r="J3426" i="9" s="1"/>
  <c r="L3424" i="9"/>
  <c r="L3426" i="9" s="1"/>
  <c r="L4251" i="9"/>
  <c r="H321" i="9"/>
  <c r="J368" i="9"/>
  <c r="L555" i="9"/>
  <c r="L1122" i="9"/>
  <c r="H1444" i="9"/>
  <c r="J1531" i="9"/>
  <c r="J1879" i="9"/>
  <c r="J1882" i="9" s="1"/>
  <c r="L1879" i="9"/>
  <c r="L1882" i="9" s="1"/>
  <c r="H1879" i="9"/>
  <c r="H1882" i="9" s="1"/>
  <c r="J2582" i="9"/>
  <c r="L2996" i="9"/>
  <c r="L2998" i="9" s="1"/>
  <c r="J2996" i="9"/>
  <c r="J2998" i="9" s="1"/>
  <c r="H2996" i="9"/>
  <c r="H2998" i="9" s="1"/>
  <c r="H3509" i="9"/>
  <c r="H3511" i="9" s="1"/>
  <c r="L3509" i="9"/>
  <c r="L3511" i="9" s="1"/>
  <c r="J3509" i="9"/>
  <c r="J3511" i="9" s="1"/>
  <c r="L3651" i="9"/>
  <c r="L3653" i="9" s="1"/>
  <c r="H3651" i="9"/>
  <c r="H3653" i="9" s="1"/>
  <c r="J940" i="9"/>
  <c r="H1127" i="9"/>
  <c r="H1258" i="9"/>
  <c r="L1417" i="9"/>
  <c r="H1774" i="9"/>
  <c r="H1828" i="9"/>
  <c r="J1855" i="9"/>
  <c r="H1969" i="9"/>
  <c r="H2968" i="9"/>
  <c r="H2970" i="9" s="1"/>
  <c r="L2968" i="9"/>
  <c r="L2970" i="9" s="1"/>
  <c r="H1915" i="9"/>
  <c r="H2042" i="9"/>
  <c r="H2045" i="9" s="1"/>
  <c r="J2042" i="9"/>
  <c r="J2045" i="9" s="1"/>
  <c r="H2283" i="9"/>
  <c r="H2286" i="9" s="1"/>
  <c r="H2795" i="9"/>
  <c r="H2798" i="9" s="1"/>
  <c r="J3909" i="9"/>
  <c r="H4265" i="9"/>
  <c r="J2457" i="9"/>
  <c r="L2455" i="9"/>
  <c r="L2457" i="9" s="1"/>
  <c r="J86" i="9"/>
  <c r="L212" i="9"/>
  <c r="L86" i="9"/>
  <c r="H243" i="9"/>
  <c r="L581" i="9"/>
  <c r="J654" i="9"/>
  <c r="J1127" i="9"/>
  <c r="H1753" i="9"/>
  <c r="L347" i="9"/>
  <c r="L992" i="9"/>
  <c r="H1018" i="9"/>
  <c r="H1661" i="9"/>
  <c r="H1664" i="9" s="1"/>
  <c r="J1755" i="9"/>
  <c r="L2283" i="9"/>
  <c r="J2521" i="9"/>
  <c r="J2524" i="9" s="1"/>
  <c r="J2795" i="9"/>
  <c r="J2798" i="9" s="1"/>
  <c r="H2920" i="9"/>
  <c r="H2925" i="9"/>
  <c r="J2922" i="9"/>
  <c r="J2968" i="9"/>
  <c r="J2970" i="9" s="1"/>
  <c r="J2982" i="9" s="1"/>
  <c r="H3836" i="9"/>
  <c r="H3838" i="9" s="1"/>
  <c r="L3836" i="9"/>
  <c r="L3838" i="9" s="1"/>
  <c r="J115" i="9"/>
  <c r="J758" i="9"/>
  <c r="H997" i="9"/>
  <c r="L1258" i="9"/>
  <c r="J1580" i="9"/>
  <c r="H1603" i="9"/>
  <c r="H1607" i="9" s="1"/>
  <c r="L2229" i="9"/>
  <c r="J2229" i="9"/>
  <c r="H2229" i="9"/>
  <c r="H2232" i="9" s="1"/>
  <c r="H2319" i="9"/>
  <c r="H2892" i="9"/>
  <c r="J3054" i="9"/>
  <c r="J3056" i="9" s="1"/>
  <c r="L3054" i="9"/>
  <c r="L3056" i="9" s="1"/>
  <c r="J3263" i="9"/>
  <c r="H3266" i="9"/>
  <c r="H1585" i="9"/>
  <c r="J2310" i="9"/>
  <c r="L2310" i="9"/>
  <c r="L2313" i="9" s="1"/>
  <c r="J2445" i="9"/>
  <c r="H2445" i="9"/>
  <c r="L3680" i="9"/>
  <c r="L3682" i="9" s="1"/>
  <c r="J3680" i="9"/>
  <c r="J3682" i="9" s="1"/>
  <c r="L680" i="9"/>
  <c r="J1585" i="9"/>
  <c r="J1971" i="9"/>
  <c r="H2256" i="9"/>
  <c r="H2296" i="9"/>
  <c r="H895" i="9"/>
  <c r="J1285" i="9"/>
  <c r="J1828" i="9"/>
  <c r="J1839" i="9" s="1"/>
  <c r="J2256" i="9"/>
  <c r="J2259" i="9" s="1"/>
  <c r="L2603" i="9"/>
  <c r="H2914" i="9"/>
  <c r="L3282" i="9"/>
  <c r="L3284" i="9" s="1"/>
  <c r="H3437" i="9"/>
  <c r="J3434" i="9"/>
  <c r="H3493" i="9"/>
  <c r="J3490" i="9"/>
  <c r="H3574" i="9"/>
  <c r="H1231" i="9"/>
  <c r="L2126" i="9"/>
  <c r="H2505" i="9"/>
  <c r="H3237" i="9"/>
  <c r="J3234" i="9"/>
  <c r="L3339" i="9"/>
  <c r="L3341" i="9" s="1"/>
  <c r="J3339" i="9"/>
  <c r="J3341" i="9" s="1"/>
  <c r="H3597" i="9"/>
  <c r="H2132" i="9"/>
  <c r="L2912" i="9"/>
  <c r="L2914" i="9" s="1"/>
  <c r="J2912" i="9"/>
  <c r="J2914" i="9" s="1"/>
  <c r="H2981" i="9"/>
  <c r="H3481" i="9"/>
  <c r="H3483" i="9" s="1"/>
  <c r="L3481" i="9"/>
  <c r="L3483" i="9" s="1"/>
  <c r="J3481" i="9"/>
  <c r="J3483" i="9" s="1"/>
  <c r="J3576" i="9"/>
  <c r="H3579" i="9"/>
  <c r="H3843" i="9"/>
  <c r="L1991" i="9"/>
  <c r="H2213" i="9"/>
  <c r="H3408" i="9"/>
  <c r="H3423" i="9"/>
  <c r="H3630" i="9"/>
  <c r="H3926" i="9"/>
  <c r="H2269" i="9"/>
  <c r="J2418" i="9"/>
  <c r="L2418" i="9"/>
  <c r="H2418" i="9"/>
  <c r="H3374" i="9"/>
  <c r="J2267" i="9"/>
  <c r="H2496" i="9"/>
  <c r="H2499" i="9" s="1"/>
  <c r="L2496" i="9"/>
  <c r="L2499" i="9" s="1"/>
  <c r="J2496" i="9"/>
  <c r="J2499" i="9" s="1"/>
  <c r="J2698" i="9"/>
  <c r="L2866" i="9"/>
  <c r="L2869" i="9" s="1"/>
  <c r="L2870" i="9" s="1"/>
  <c r="H3066" i="9"/>
  <c r="J3063" i="9"/>
  <c r="H3568" i="9"/>
  <c r="H3763" i="9"/>
  <c r="J3756" i="9"/>
  <c r="J3758" i="9" s="1"/>
  <c r="H3756" i="9"/>
  <c r="H3758" i="9" s="1"/>
  <c r="J4117" i="9"/>
  <c r="H3786" i="9"/>
  <c r="H3788" i="9" s="1"/>
  <c r="H4154" i="9"/>
  <c r="H2177" i="9"/>
  <c r="H2180" i="9" s="1"/>
  <c r="L2204" i="9"/>
  <c r="L2207" i="9" s="1"/>
  <c r="H2204" i="9"/>
  <c r="H2207" i="9" s="1"/>
  <c r="H2404" i="9"/>
  <c r="H2600" i="9"/>
  <c r="H2603" i="9" s="1"/>
  <c r="H2869" i="9"/>
  <c r="L2950" i="9"/>
  <c r="L2953" i="9" s="1"/>
  <c r="H3209" i="9"/>
  <c r="L4075" i="9"/>
  <c r="H3692" i="9"/>
  <c r="J3689" i="9"/>
  <c r="H4209" i="9"/>
  <c r="H2725" i="9"/>
  <c r="L2828" i="9"/>
  <c r="H2953" i="9"/>
  <c r="J4223" i="9"/>
  <c r="L3905" i="9"/>
  <c r="L3908" i="9" s="1"/>
  <c r="L3909" i="9" s="1"/>
  <c r="H4354" i="9" l="1"/>
  <c r="H4355" i="9" s="1"/>
  <c r="H4331" i="9"/>
  <c r="H4332" i="9" s="1"/>
  <c r="H302" i="9"/>
  <c r="H303" i="9" s="1"/>
  <c r="H304" i="9" s="1"/>
  <c r="H305" i="9" s="1"/>
  <c r="D17" i="8" s="1"/>
  <c r="I81" i="74"/>
  <c r="J81" i="74" s="1"/>
  <c r="I48" i="74"/>
  <c r="J48" i="74" s="1"/>
  <c r="I39" i="74"/>
  <c r="I95" i="74"/>
  <c r="J95" i="74" s="1"/>
  <c r="I73" i="74"/>
  <c r="I66" i="74"/>
  <c r="J66" i="74" s="1"/>
  <c r="I17" i="74"/>
  <c r="J17" i="74" s="1"/>
  <c r="J19" i="74" s="1"/>
  <c r="J20" i="74" s="1"/>
  <c r="H15" i="73" s="1"/>
  <c r="H1400" i="9"/>
  <c r="H1401" i="9" s="1"/>
  <c r="G4487" i="9"/>
  <c r="H4487" i="9" s="1"/>
  <c r="H1344" i="9"/>
  <c r="H1345" i="9" s="1"/>
  <c r="H1346" i="9" s="1"/>
  <c r="H1347" i="9" s="1"/>
  <c r="H1348" i="9" s="1"/>
  <c r="H1349" i="9" s="1"/>
  <c r="G4456" i="9"/>
  <c r="H4455" i="9"/>
  <c r="G4441" i="9"/>
  <c r="H4441" i="9" s="1"/>
  <c r="G4483" i="9"/>
  <c r="H4483" i="9" s="1"/>
  <c r="H1371" i="9"/>
  <c r="H1372" i="9" s="1"/>
  <c r="H1373" i="9" s="1"/>
  <c r="H1374" i="9" s="1"/>
  <c r="H1375" i="9" s="1"/>
  <c r="H1376" i="9" s="1"/>
  <c r="H1080" i="9"/>
  <c r="H1081" i="9" s="1"/>
  <c r="L869" i="9"/>
  <c r="L872" i="9" s="1"/>
  <c r="L873" i="9" s="1"/>
  <c r="L876" i="9" s="1"/>
  <c r="L877" i="9" s="1"/>
  <c r="H872" i="9"/>
  <c r="H873" i="9" s="1"/>
  <c r="H874" i="9" s="1"/>
  <c r="H875" i="9" s="1"/>
  <c r="H612" i="9"/>
  <c r="H613" i="9" s="1"/>
  <c r="J921" i="9"/>
  <c r="L921" i="9" s="1"/>
  <c r="L924" i="9" s="1"/>
  <c r="L925" i="9" s="1"/>
  <c r="J765" i="9"/>
  <c r="J768" i="9" s="1"/>
  <c r="J769" i="9" s="1"/>
  <c r="H1317" i="9"/>
  <c r="H1318" i="9" s="1"/>
  <c r="H1319" i="9" s="1"/>
  <c r="H1320" i="9" s="1"/>
  <c r="J453" i="9"/>
  <c r="J456" i="9" s="1"/>
  <c r="J457" i="9" s="1"/>
  <c r="J846" i="9"/>
  <c r="J847" i="9" s="1"/>
  <c r="J850" i="9" s="1"/>
  <c r="J851" i="9" s="1"/>
  <c r="H586" i="9"/>
  <c r="H587" i="9" s="1"/>
  <c r="H1676" i="9"/>
  <c r="H1677" i="9" s="1"/>
  <c r="H1678" i="9" s="1"/>
  <c r="H1679" i="9" s="1"/>
  <c r="H1680" i="9" s="1"/>
  <c r="H1681" i="9" s="1"/>
  <c r="L1287" i="9"/>
  <c r="L1290" i="9" s="1"/>
  <c r="L1291" i="9" s="1"/>
  <c r="L1292" i="9" s="1"/>
  <c r="L1295" i="9" s="1"/>
  <c r="J560" i="9"/>
  <c r="J561" i="9" s="1"/>
  <c r="J562" i="9" s="1"/>
  <c r="H560" i="9"/>
  <c r="H561" i="9" s="1"/>
  <c r="H562" i="9" s="1"/>
  <c r="H563" i="9" s="1"/>
  <c r="H564" i="9" s="1"/>
  <c r="H565" i="9" s="1"/>
  <c r="H1290" i="9"/>
  <c r="H1291" i="9" s="1"/>
  <c r="J1233" i="9"/>
  <c r="J1236" i="9" s="1"/>
  <c r="J1237" i="9" s="1"/>
  <c r="H430" i="9"/>
  <c r="H431" i="9" s="1"/>
  <c r="H432" i="9" s="1"/>
  <c r="H433" i="9" s="1"/>
  <c r="H434" i="9" s="1"/>
  <c r="H435" i="9" s="1"/>
  <c r="H1132" i="9"/>
  <c r="H1133" i="9" s="1"/>
  <c r="J1129" i="9"/>
  <c r="J1132" i="9" s="1"/>
  <c r="J1133" i="9" s="1"/>
  <c r="J1103" i="9"/>
  <c r="J1106" i="9" s="1"/>
  <c r="J1107" i="9" s="1"/>
  <c r="H1106" i="9"/>
  <c r="H1107" i="9" s="1"/>
  <c r="L1560" i="9"/>
  <c r="L1563" i="9" s="1"/>
  <c r="L1564" i="9" s="1"/>
  <c r="L1565" i="9" s="1"/>
  <c r="L1568" i="9" s="1"/>
  <c r="H1184" i="9"/>
  <c r="H1185" i="9" s="1"/>
  <c r="H1563" i="9"/>
  <c r="H1564" i="9" s="1"/>
  <c r="H1565" i="9" s="1"/>
  <c r="H1566" i="9" s="1"/>
  <c r="H1567" i="9" s="1"/>
  <c r="H1568" i="9" s="1"/>
  <c r="L1025" i="9"/>
  <c r="L1028" i="9" s="1"/>
  <c r="L1029" i="9" s="1"/>
  <c r="H1210" i="9"/>
  <c r="H1211" i="9" s="1"/>
  <c r="L1260" i="9"/>
  <c r="L1263" i="9" s="1"/>
  <c r="L1264" i="9" s="1"/>
  <c r="L1265" i="9" s="1"/>
  <c r="L1268" i="9" s="1"/>
  <c r="H1028" i="9"/>
  <c r="H1029" i="9" s="1"/>
  <c r="H1030" i="9" s="1"/>
  <c r="H1031" i="9" s="1"/>
  <c r="H846" i="9"/>
  <c r="H847" i="9" s="1"/>
  <c r="H1263" i="9"/>
  <c r="H1264" i="9" s="1"/>
  <c r="L427" i="9"/>
  <c r="L430" i="9" s="1"/>
  <c r="L431" i="9" s="1"/>
  <c r="L434" i="9" s="1"/>
  <c r="L435" i="9" s="1"/>
  <c r="H4117" i="9"/>
  <c r="J713" i="9"/>
  <c r="J716" i="9" s="1"/>
  <c r="J717" i="9" s="1"/>
  <c r="L4027" i="9"/>
  <c r="H4075" i="9"/>
  <c r="H4076" i="9" s="1"/>
  <c r="H742" i="9"/>
  <c r="H743" i="9" s="1"/>
  <c r="J817" i="9"/>
  <c r="J820" i="9" s="1"/>
  <c r="J821" i="9" s="1"/>
  <c r="H1054" i="9"/>
  <c r="H1055" i="9" s="1"/>
  <c r="H1056" i="9" s="1"/>
  <c r="H1057" i="9" s="1"/>
  <c r="H1058" i="9" s="1"/>
  <c r="H1059" i="9" s="1"/>
  <c r="J401" i="9"/>
  <c r="L401" i="9" s="1"/>
  <c r="L404" i="9" s="1"/>
  <c r="L405" i="9" s="1"/>
  <c r="H794" i="9"/>
  <c r="H795" i="9" s="1"/>
  <c r="L1051" i="9"/>
  <c r="L1054" i="9" s="1"/>
  <c r="L1055" i="9" s="1"/>
  <c r="L1058" i="9" s="1"/>
  <c r="L1059" i="9" s="1"/>
  <c r="L1839" i="9"/>
  <c r="L1840" i="9" s="1"/>
  <c r="L1843" i="9" s="1"/>
  <c r="J3551" i="9"/>
  <c r="J3552" i="9" s="1"/>
  <c r="J3555" i="9" s="1"/>
  <c r="L3636" i="9"/>
  <c r="L3637" i="9" s="1"/>
  <c r="L3640" i="9" s="1"/>
  <c r="J2644" i="9"/>
  <c r="J2645" i="9" s="1"/>
  <c r="J2648" i="9" s="1"/>
  <c r="L2286" i="9"/>
  <c r="L2297" i="9" s="1"/>
  <c r="H3964" i="9"/>
  <c r="J639" i="9"/>
  <c r="J642" i="9" s="1"/>
  <c r="J643" i="9" s="1"/>
  <c r="H2560" i="9"/>
  <c r="H2561" i="9" s="1"/>
  <c r="H2562" i="9" s="1"/>
  <c r="D102" i="8" s="1"/>
  <c r="L1866" i="9"/>
  <c r="L1867" i="9" s="1"/>
  <c r="L1870" i="9" s="1"/>
  <c r="H1428" i="9"/>
  <c r="H1429" i="9" s="1"/>
  <c r="H1430" i="9" s="1"/>
  <c r="H1431" i="9" s="1"/>
  <c r="H1432" i="9" s="1"/>
  <c r="H3455" i="9"/>
  <c r="H3466" i="9" s="1"/>
  <c r="J95" i="9"/>
  <c r="J96" i="9" s="1"/>
  <c r="J99" i="9" s="1"/>
  <c r="J873" i="9"/>
  <c r="J876" i="9" s="1"/>
  <c r="J877" i="9" s="1"/>
  <c r="H2726" i="9"/>
  <c r="J1264" i="9"/>
  <c r="J1265" i="9" s="1"/>
  <c r="J1268" i="9" s="1"/>
  <c r="L2644" i="9"/>
  <c r="L2645" i="9" s="1"/>
  <c r="L2648" i="9" s="1"/>
  <c r="J2672" i="9"/>
  <c r="J2673" i="9" s="1"/>
  <c r="J2676" i="9" s="1"/>
  <c r="J4255" i="9"/>
  <c r="L1649" i="9"/>
  <c r="L1650" i="9" s="1"/>
  <c r="L1653" i="9" s="1"/>
  <c r="H1455" i="9"/>
  <c r="H1456" i="9" s="1"/>
  <c r="H1457" i="9" s="1"/>
  <c r="H1458" i="9" s="1"/>
  <c r="H1459" i="9" s="1"/>
  <c r="J4027" i="9"/>
  <c r="J3880" i="9"/>
  <c r="J3881" i="9" s="1"/>
  <c r="J3884" i="9" s="1"/>
  <c r="J2313" i="9"/>
  <c r="J2324" i="9" s="1"/>
  <c r="J2325" i="9" s="1"/>
  <c r="J2328" i="9" s="1"/>
  <c r="L3124" i="9"/>
  <c r="L3125" i="9" s="1"/>
  <c r="L3128" i="9" s="1"/>
  <c r="J3040" i="9"/>
  <c r="J3041" i="9" s="1"/>
  <c r="J3044" i="9" s="1"/>
  <c r="L2367" i="9"/>
  <c r="H4051" i="9"/>
  <c r="H4052" i="9" s="1"/>
  <c r="L3744" i="9"/>
  <c r="L3745" i="9" s="1"/>
  <c r="L3748" i="9" s="1"/>
  <c r="L665" i="9"/>
  <c r="L668" i="9" s="1"/>
  <c r="L669" i="9" s="1"/>
  <c r="J3409" i="9"/>
  <c r="J3410" i="9" s="1"/>
  <c r="J3413" i="9" s="1"/>
  <c r="H3094" i="9"/>
  <c r="H3095" i="9" s="1"/>
  <c r="H3096" i="9" s="1"/>
  <c r="H3097" i="9" s="1"/>
  <c r="H3098" i="9" s="1"/>
  <c r="H3099" i="9" s="1"/>
  <c r="H4095" i="9"/>
  <c r="J3124" i="9"/>
  <c r="L2810" i="9"/>
  <c r="L2811" i="9" s="1"/>
  <c r="L2814" i="9" s="1"/>
  <c r="L1920" i="9"/>
  <c r="L1921" i="9" s="1"/>
  <c r="L1924" i="9" s="1"/>
  <c r="L3380" i="9"/>
  <c r="L3381" i="9" s="1"/>
  <c r="L3384" i="9" s="1"/>
  <c r="J2367" i="9"/>
  <c r="H1975" i="9"/>
  <c r="J2699" i="9"/>
  <c r="J2700" i="9" s="1"/>
  <c r="J2703" i="9" s="1"/>
  <c r="J3744" i="9"/>
  <c r="J3745" i="9" s="1"/>
  <c r="J3748" i="9" s="1"/>
  <c r="L23" i="9"/>
  <c r="L24" i="9" s="1"/>
  <c r="L27" i="9" s="1"/>
  <c r="H509" i="9"/>
  <c r="J2394" i="9"/>
  <c r="J2405" i="9" s="1"/>
  <c r="J2406" i="9" s="1"/>
  <c r="L561" i="9"/>
  <c r="L562" i="9" s="1"/>
  <c r="L565" i="9" s="1"/>
  <c r="H71" i="9"/>
  <c r="J1564" i="9"/>
  <c r="J1565" i="9" s="1"/>
  <c r="J3210" i="9"/>
  <c r="J3211" i="9" s="1"/>
  <c r="J3214" i="9" s="1"/>
  <c r="L223" i="9"/>
  <c r="L226" i="9" s="1"/>
  <c r="L227" i="9" s="1"/>
  <c r="H1159" i="9"/>
  <c r="J197" i="9"/>
  <c r="J200" i="9" s="1"/>
  <c r="J201" i="9" s="1"/>
  <c r="J1055" i="9"/>
  <c r="J1058" i="9" s="1"/>
  <c r="J1059" i="9" s="1"/>
  <c r="H977" i="9"/>
  <c r="L2421" i="9"/>
  <c r="L2432" i="9" s="1"/>
  <c r="L2433" i="9" s="1"/>
  <c r="H3608" i="9"/>
  <c r="L3665" i="9"/>
  <c r="L3666" i="9" s="1"/>
  <c r="L3669" i="9" s="1"/>
  <c r="H2340" i="9"/>
  <c r="H2351" i="9" s="1"/>
  <c r="H3719" i="9"/>
  <c r="H3720" i="9" s="1"/>
  <c r="H3721" i="9" s="1"/>
  <c r="H3722" i="9" s="1"/>
  <c r="H3723" i="9" s="1"/>
  <c r="J3968" i="9"/>
  <c r="L847" i="9"/>
  <c r="L850" i="9" s="1"/>
  <c r="L851" i="9" s="1"/>
  <c r="J2535" i="9"/>
  <c r="J2536" i="9" s="1"/>
  <c r="J2537" i="9" s="1"/>
  <c r="J1185" i="9"/>
  <c r="J1186" i="9" s="1"/>
  <c r="J1189" i="9" s="1"/>
  <c r="H3141" i="9"/>
  <c r="H3153" i="9" s="1"/>
  <c r="H3154" i="9" s="1"/>
  <c r="H3155" i="9" s="1"/>
  <c r="L2726" i="9"/>
  <c r="L2727" i="9" s="1"/>
  <c r="L2730" i="9" s="1"/>
  <c r="J3010" i="9"/>
  <c r="J3011" i="9" s="1"/>
  <c r="J3014" i="9" s="1"/>
  <c r="J1401" i="9"/>
  <c r="J1402" i="9" s="1"/>
  <c r="J1405" i="9" s="1"/>
  <c r="J3821" i="9"/>
  <c r="J3822" i="9" s="1"/>
  <c r="J3825" i="9" s="1"/>
  <c r="L2232" i="9"/>
  <c r="L2243" i="9" s="1"/>
  <c r="L2244" i="9" s="1"/>
  <c r="L2247" i="9" s="1"/>
  <c r="H1618" i="9"/>
  <c r="H1619" i="9" s="1"/>
  <c r="H1620" i="9" s="1"/>
  <c r="H1621" i="9" s="1"/>
  <c r="H1622" i="9" s="1"/>
  <c r="L2485" i="9"/>
  <c r="L2486" i="9" s="1"/>
  <c r="L2487" i="9" s="1"/>
  <c r="L639" i="9"/>
  <c r="L642" i="9" s="1"/>
  <c r="L643" i="9" s="1"/>
  <c r="L3010" i="9"/>
  <c r="L3011" i="9" s="1"/>
  <c r="L3014" i="9" s="1"/>
  <c r="L1401" i="9"/>
  <c r="L1402" i="9" s="1"/>
  <c r="L1405" i="9" s="1"/>
  <c r="L3821" i="9"/>
  <c r="L3822" i="9" s="1"/>
  <c r="L3825" i="9" s="1"/>
  <c r="L4144" i="9"/>
  <c r="L3965" i="9"/>
  <c r="L3968" i="9" s="1"/>
  <c r="J3384" i="9"/>
  <c r="J3719" i="9"/>
  <c r="J3720" i="9" s="1"/>
  <c r="J3723" i="9" s="1"/>
  <c r="L197" i="9"/>
  <c r="L200" i="9" s="1"/>
  <c r="H951" i="9"/>
  <c r="H171" i="9"/>
  <c r="H172" i="9" s="1"/>
  <c r="H173" i="9" s="1"/>
  <c r="H174" i="9" s="1"/>
  <c r="H175" i="9" s="1"/>
  <c r="H1537" i="9"/>
  <c r="H1538" i="9" s="1"/>
  <c r="H1539" i="9" s="1"/>
  <c r="H1540" i="9" s="1"/>
  <c r="H1541" i="9" s="1"/>
  <c r="J1537" i="9"/>
  <c r="J1538" i="9" s="1"/>
  <c r="J1541" i="9" s="1"/>
  <c r="H4140" i="9"/>
  <c r="H769" i="9"/>
  <c r="L3794" i="9"/>
  <c r="L3795" i="9" s="1"/>
  <c r="L3798" i="9" s="1"/>
  <c r="J2560" i="9"/>
  <c r="J2561" i="9" s="1"/>
  <c r="J2562" i="9" s="1"/>
  <c r="J3940" i="9"/>
  <c r="J1920" i="9"/>
  <c r="J1921" i="9" s="1"/>
  <c r="J1924" i="9" s="1"/>
  <c r="J4283" i="9"/>
  <c r="J223" i="9"/>
  <c r="J226" i="9" s="1"/>
  <c r="J227" i="9" s="1"/>
  <c r="J1649" i="9"/>
  <c r="J1650" i="9" s="1"/>
  <c r="J1653" i="9" s="1"/>
  <c r="J2421" i="9"/>
  <c r="J2432" i="9" s="1"/>
  <c r="J2433" i="9" s="1"/>
  <c r="J2730" i="9"/>
  <c r="J23" i="9"/>
  <c r="J24" i="9" s="1"/>
  <c r="J27" i="9" s="1"/>
  <c r="H3067" i="9"/>
  <c r="H47" i="9"/>
  <c r="H119" i="9"/>
  <c r="H249" i="9"/>
  <c r="H250" i="9" s="1"/>
  <c r="H251" i="9" s="1"/>
  <c r="L2324" i="9"/>
  <c r="L2325" i="9" s="1"/>
  <c r="L2328" i="9" s="1"/>
  <c r="L2669" i="9"/>
  <c r="L2671" i="9" s="1"/>
  <c r="L2672" i="9" s="1"/>
  <c r="L2673" i="9" s="1"/>
  <c r="L2676" i="9" s="1"/>
  <c r="J2485" i="9"/>
  <c r="J2486" i="9" s="1"/>
  <c r="H145" i="9"/>
  <c r="L95" i="9"/>
  <c r="L96" i="9" s="1"/>
  <c r="L3715" i="9"/>
  <c r="L3718" i="9" s="1"/>
  <c r="L3719" i="9" s="1"/>
  <c r="L3720" i="9" s="1"/>
  <c r="L3723" i="9" s="1"/>
  <c r="J2340" i="9"/>
  <c r="J118" i="9"/>
  <c r="J119" i="9" s="1"/>
  <c r="J120" i="9" s="1"/>
  <c r="L117" i="9"/>
  <c r="L118" i="9" s="1"/>
  <c r="L119" i="9" s="1"/>
  <c r="L120" i="9" s="1"/>
  <c r="L1701" i="9"/>
  <c r="L1703" i="9" s="1"/>
  <c r="L1704" i="9" s="1"/>
  <c r="L1705" i="9" s="1"/>
  <c r="L1708" i="9" s="1"/>
  <c r="J1703" i="9"/>
  <c r="J1704" i="9" s="1"/>
  <c r="J1705" i="9" s="1"/>
  <c r="J1708" i="9" s="1"/>
  <c r="H2485" i="9"/>
  <c r="H2486" i="9" s="1"/>
  <c r="H2487" i="9" s="1"/>
  <c r="D99" i="8" s="1"/>
  <c r="J1291" i="9"/>
  <c r="J1292" i="9" s="1"/>
  <c r="J1295" i="9" s="1"/>
  <c r="J3994" i="9"/>
  <c r="J3997" i="9" s="1"/>
  <c r="H2394" i="9"/>
  <c r="H2405" i="9" s="1"/>
  <c r="H2259" i="9"/>
  <c r="H2270" i="9" s="1"/>
  <c r="L2700" i="9"/>
  <c r="L2703" i="9" s="1"/>
  <c r="H1482" i="9"/>
  <c r="H1483" i="9" s="1"/>
  <c r="H1484" i="9" s="1"/>
  <c r="H1485" i="9" s="1"/>
  <c r="H1486" i="9" s="1"/>
  <c r="L2405" i="9"/>
  <c r="L2406" i="9" s="1"/>
  <c r="L2409" i="9" s="1"/>
  <c r="J2297" i="9"/>
  <c r="J2298" i="9" s="1"/>
  <c r="J3607" i="9"/>
  <c r="J3608" i="9" s="1"/>
  <c r="J3609" i="9" s="1"/>
  <c r="J3612" i="9" s="1"/>
  <c r="L3604" i="9"/>
  <c r="L3607" i="9" s="1"/>
  <c r="L3608" i="9" s="1"/>
  <c r="H3551" i="9"/>
  <c r="H3124" i="9"/>
  <c r="H3125" i="9" s="1"/>
  <c r="H3126" i="9" s="1"/>
  <c r="H3127" i="9" s="1"/>
  <c r="H3128" i="9" s="1"/>
  <c r="J2350" i="9"/>
  <c r="L2348" i="9"/>
  <c r="L2350" i="9" s="1"/>
  <c r="L2351" i="9" s="1"/>
  <c r="H2367" i="9"/>
  <c r="H2378" i="9" s="1"/>
  <c r="H3744" i="9"/>
  <c r="L3551" i="9"/>
  <c r="L1728" i="9"/>
  <c r="L1730" i="9" s="1"/>
  <c r="L1731" i="9" s="1"/>
  <c r="J1730" i="9"/>
  <c r="J1731" i="9" s="1"/>
  <c r="J1732" i="9" s="1"/>
  <c r="J1735" i="9" s="1"/>
  <c r="L2458" i="9"/>
  <c r="L2459" i="9" s="1"/>
  <c r="J2002" i="9"/>
  <c r="J2003" i="9" s="1"/>
  <c r="J2006" i="9" s="1"/>
  <c r="L4196" i="9"/>
  <c r="L4197" i="9" s="1"/>
  <c r="J2232" i="9"/>
  <c r="J2243" i="9" s="1"/>
  <c r="J2244" i="9" s="1"/>
  <c r="J2247" i="9" s="1"/>
  <c r="L2557" i="9"/>
  <c r="L2559" i="9" s="1"/>
  <c r="L2560" i="9" s="1"/>
  <c r="L2561" i="9" s="1"/>
  <c r="L2562" i="9" s="1"/>
  <c r="L2611" i="9"/>
  <c r="L2613" i="9" s="1"/>
  <c r="L2614" i="9" s="1"/>
  <c r="L2615" i="9" s="1"/>
  <c r="L2618" i="9" s="1"/>
  <c r="J2613" i="9"/>
  <c r="J2614" i="9" s="1"/>
  <c r="J2615" i="9" s="1"/>
  <c r="J2618" i="9" s="1"/>
  <c r="L69" i="9"/>
  <c r="L70" i="9" s="1"/>
  <c r="L71" i="9" s="1"/>
  <c r="L72" i="9" s="1"/>
  <c r="L75" i="9" s="1"/>
  <c r="J3637" i="9"/>
  <c r="J3640" i="9" s="1"/>
  <c r="H3238" i="9"/>
  <c r="J2810" i="9"/>
  <c r="J2811" i="9" s="1"/>
  <c r="J2814" i="9" s="1"/>
  <c r="H3352" i="9"/>
  <c r="H4166" i="9"/>
  <c r="H4167" i="9" s="1"/>
  <c r="H4168" i="9" s="1"/>
  <c r="H4169" i="9" s="1"/>
  <c r="H4170" i="9" s="1"/>
  <c r="H3821" i="9"/>
  <c r="H3822" i="9" s="1"/>
  <c r="H3823" i="9" s="1"/>
  <c r="H3665" i="9"/>
  <c r="H3666" i="9" s="1"/>
  <c r="H3667" i="9" s="1"/>
  <c r="H3668" i="9" s="1"/>
  <c r="H3669" i="9" s="1"/>
  <c r="H3040" i="9"/>
  <c r="H2810" i="9"/>
  <c r="H2191" i="9"/>
  <c r="L275" i="9"/>
  <c r="L276" i="9" s="1"/>
  <c r="L279" i="9" s="1"/>
  <c r="H1731" i="9"/>
  <c r="H2644" i="9"/>
  <c r="H2243" i="9"/>
  <c r="H1839" i="9"/>
  <c r="L3036" i="9"/>
  <c r="L3039" i="9" s="1"/>
  <c r="L3040" i="9" s="1"/>
  <c r="L3041" i="9" s="1"/>
  <c r="L3044" i="9" s="1"/>
  <c r="H2297" i="9"/>
  <c r="H1003" i="9"/>
  <c r="H3010" i="9"/>
  <c r="H3011" i="9" s="1"/>
  <c r="H3012" i="9" s="1"/>
  <c r="H3013" i="9" s="1"/>
  <c r="H3014" i="9" s="1"/>
  <c r="J1155" i="9"/>
  <c r="J1158" i="9" s="1"/>
  <c r="J1159" i="9" s="1"/>
  <c r="H2421" i="9"/>
  <c r="H2432" i="9" s="1"/>
  <c r="H2433" i="9" s="1"/>
  <c r="H2434" i="9" s="1"/>
  <c r="H457" i="9"/>
  <c r="H2535" i="9"/>
  <c r="H2536" i="9" s="1"/>
  <c r="H2537" i="9" s="1"/>
  <c r="D101" i="8" s="1"/>
  <c r="J1866" i="9"/>
  <c r="J1867" i="9" s="1"/>
  <c r="J3094" i="9"/>
  <c r="J3095" i="9" s="1"/>
  <c r="J3096" i="9" s="1"/>
  <c r="J3099" i="9" s="1"/>
  <c r="L1999" i="9"/>
  <c r="L2001" i="9" s="1"/>
  <c r="L2002" i="9" s="1"/>
  <c r="L2003" i="9" s="1"/>
  <c r="L2006" i="9" s="1"/>
  <c r="H2324" i="9"/>
  <c r="J431" i="9"/>
  <c r="J434" i="9" s="1"/>
  <c r="J435" i="9" s="1"/>
  <c r="H1649" i="9"/>
  <c r="H1650" i="9" s="1"/>
  <c r="H1651" i="9" s="1"/>
  <c r="H1652" i="9" s="1"/>
  <c r="H1653" i="9" s="1"/>
  <c r="H3296" i="9"/>
  <c r="H2585" i="9"/>
  <c r="J353" i="9"/>
  <c r="J356" i="9" s="1"/>
  <c r="H1812" i="9"/>
  <c r="H665" i="9"/>
  <c r="H3182" i="9"/>
  <c r="J1029" i="9"/>
  <c r="J1032" i="9" s="1"/>
  <c r="J1033" i="9" s="1"/>
  <c r="L1181" i="9"/>
  <c r="L1184" i="9" s="1"/>
  <c r="L1185" i="9" s="1"/>
  <c r="L1186" i="9" s="1"/>
  <c r="L1189" i="9" s="1"/>
  <c r="H405" i="9"/>
  <c r="H691" i="9"/>
  <c r="H1785" i="9"/>
  <c r="H3409" i="9"/>
  <c r="H3267" i="9"/>
  <c r="H3268" i="9" s="1"/>
  <c r="H3269" i="9" s="1"/>
  <c r="H1704" i="9"/>
  <c r="H2164" i="9"/>
  <c r="H925" i="9"/>
  <c r="H926" i="9" s="1"/>
  <c r="H927" i="9" s="1"/>
  <c r="H928" i="9" s="1"/>
  <c r="H929" i="9" s="1"/>
  <c r="H2954" i="9"/>
  <c r="H3769" i="9"/>
  <c r="H2448" i="9"/>
  <c r="H2458" i="9" s="1"/>
  <c r="H2459" i="9" s="1"/>
  <c r="H2460" i="9" s="1"/>
  <c r="H2461" i="9" s="1"/>
  <c r="H2462" i="9" s="1"/>
  <c r="H3522" i="9"/>
  <c r="H2002" i="9"/>
  <c r="H3693" i="9"/>
  <c r="J2056" i="9"/>
  <c r="J2057" i="9" s="1"/>
  <c r="J2060" i="9" s="1"/>
  <c r="H1591" i="9"/>
  <c r="H1592" i="9" s="1"/>
  <c r="H1593" i="9" s="1"/>
  <c r="H1594" i="9" s="1"/>
  <c r="H1595" i="9" s="1"/>
  <c r="H2056" i="9"/>
  <c r="H3849" i="9"/>
  <c r="H3850" i="9" s="1"/>
  <c r="H3851" i="9" s="1"/>
  <c r="H3852" i="9" s="1"/>
  <c r="H3853" i="9" s="1"/>
  <c r="H2753" i="9"/>
  <c r="H3426" i="9"/>
  <c r="H3438" i="9" s="1"/>
  <c r="H3439" i="9" s="1"/>
  <c r="H3440" i="9" s="1"/>
  <c r="H3441" i="9" s="1"/>
  <c r="H3442" i="9" s="1"/>
  <c r="H2699" i="9"/>
  <c r="H2614" i="9"/>
  <c r="H2615" i="9" s="1"/>
  <c r="H2616" i="9" s="1"/>
  <c r="H2617" i="9" s="1"/>
  <c r="H2618" i="9" s="1"/>
  <c r="H821" i="9"/>
  <c r="H23" i="9"/>
  <c r="L2110" i="9"/>
  <c r="L2111" i="9" s="1"/>
  <c r="L2114" i="9" s="1"/>
  <c r="H2218" i="9"/>
  <c r="H2219" i="9" s="1"/>
  <c r="H2220" i="9" s="1"/>
  <c r="D89" i="8" s="1"/>
  <c r="H1947" i="9"/>
  <c r="G4950" i="9" s="1"/>
  <c r="H4950" i="9" s="1"/>
  <c r="H483" i="9"/>
  <c r="H2982" i="9"/>
  <c r="H1893" i="9"/>
  <c r="H3210" i="9"/>
  <c r="J275" i="9"/>
  <c r="J276" i="9" s="1"/>
  <c r="L1537" i="9"/>
  <c r="L1538" i="9" s="1"/>
  <c r="L1541" i="9" s="1"/>
  <c r="L3095" i="9"/>
  <c r="L3096" i="9" s="1"/>
  <c r="L3099" i="9" s="1"/>
  <c r="H197" i="9"/>
  <c r="H198" i="9" s="1"/>
  <c r="H199" i="9" s="1"/>
  <c r="H200" i="9" s="1"/>
  <c r="H201" i="9" s="1"/>
  <c r="H2840" i="9"/>
  <c r="H2841" i="9" s="1"/>
  <c r="H2842" i="9" s="1"/>
  <c r="H353" i="9"/>
  <c r="H2672" i="9"/>
  <c r="H2898" i="9"/>
  <c r="H3494" i="9"/>
  <c r="H3495" i="9" s="1"/>
  <c r="H3496" i="9" s="1"/>
  <c r="H3497" i="9" s="1"/>
  <c r="H3498" i="9" s="1"/>
  <c r="H2110" i="9"/>
  <c r="H2029" i="9"/>
  <c r="H2137" i="9"/>
  <c r="H1920" i="9"/>
  <c r="H1866" i="9"/>
  <c r="H1758" i="9"/>
  <c r="H3636" i="9"/>
  <c r="H3637" i="9" s="1"/>
  <c r="H3638" i="9" s="1"/>
  <c r="H3639" i="9" s="1"/>
  <c r="H3640" i="9" s="1"/>
  <c r="L2836" i="9"/>
  <c r="L2839" i="9" s="1"/>
  <c r="L2840" i="9" s="1"/>
  <c r="L2841" i="9" s="1"/>
  <c r="J2839" i="9"/>
  <c r="J2840" i="9" s="1"/>
  <c r="L3881" i="9"/>
  <c r="L3884" i="9" s="1"/>
  <c r="L1424" i="9"/>
  <c r="L1427" i="9" s="1"/>
  <c r="L1428" i="9" s="1"/>
  <c r="J1427" i="9"/>
  <c r="J1428" i="9" s="1"/>
  <c r="J3795" i="9"/>
  <c r="J3798" i="9" s="1"/>
  <c r="J1811" i="9"/>
  <c r="J1812" i="9" s="1"/>
  <c r="L1809" i="9"/>
  <c r="L1811" i="9" s="1"/>
  <c r="L1812" i="9" s="1"/>
  <c r="L1478" i="9"/>
  <c r="L1481" i="9" s="1"/>
  <c r="L1482" i="9" s="1"/>
  <c r="J1481" i="9"/>
  <c r="J1482" i="9" s="1"/>
  <c r="L687" i="9"/>
  <c r="L690" i="9" s="1"/>
  <c r="L691" i="9" s="1"/>
  <c r="J690" i="9"/>
  <c r="J691" i="9" s="1"/>
  <c r="L1755" i="9"/>
  <c r="L1757" i="9" s="1"/>
  <c r="L1758" i="9" s="1"/>
  <c r="J1757" i="9"/>
  <c r="J1758" i="9" s="1"/>
  <c r="L375" i="9"/>
  <c r="L378" i="9" s="1"/>
  <c r="L379" i="9" s="1"/>
  <c r="J378" i="9"/>
  <c r="J379" i="9" s="1"/>
  <c r="J1892" i="9"/>
  <c r="J1893" i="9" s="1"/>
  <c r="L1890" i="9"/>
  <c r="L1892" i="9" s="1"/>
  <c r="L1893" i="9" s="1"/>
  <c r="L3410" i="9"/>
  <c r="L3413" i="9" s="1"/>
  <c r="J3323" i="9"/>
  <c r="J3324" i="9" s="1"/>
  <c r="L3320" i="9"/>
  <c r="L3323" i="9" s="1"/>
  <c r="L3324" i="9" s="1"/>
  <c r="J3152" i="9"/>
  <c r="J3153" i="9" s="1"/>
  <c r="L3149" i="9"/>
  <c r="L3152" i="9" s="1"/>
  <c r="L3153" i="9" s="1"/>
  <c r="L1341" i="9"/>
  <c r="L1344" i="9" s="1"/>
  <c r="L1345" i="9" s="1"/>
  <c r="J1344" i="9"/>
  <c r="J1345" i="9" s="1"/>
  <c r="L947" i="9"/>
  <c r="L950" i="9" s="1"/>
  <c r="L951" i="9" s="1"/>
  <c r="J950" i="9"/>
  <c r="J951" i="9" s="1"/>
  <c r="J976" i="9"/>
  <c r="J977" i="9" s="1"/>
  <c r="L973" i="9"/>
  <c r="L976" i="9" s="1"/>
  <c r="L977" i="9" s="1"/>
  <c r="L3845" i="9"/>
  <c r="L3848" i="9" s="1"/>
  <c r="L3849" i="9" s="1"/>
  <c r="J3848" i="9"/>
  <c r="J3849" i="9" s="1"/>
  <c r="J2377" i="9"/>
  <c r="L2375" i="9"/>
  <c r="L2377" i="9" s="1"/>
  <c r="J2269" i="9"/>
  <c r="J2270" i="9" s="1"/>
  <c r="L2267" i="9"/>
  <c r="L2269" i="9" s="1"/>
  <c r="L2270" i="9" s="1"/>
  <c r="H3794" i="9"/>
  <c r="H3795" i="9" s="1"/>
  <c r="H3796" i="9" s="1"/>
  <c r="H3797" i="9" s="1"/>
  <c r="H3798" i="9" s="1"/>
  <c r="J144" i="9"/>
  <c r="J145" i="9" s="1"/>
  <c r="L141" i="9"/>
  <c r="L144" i="9" s="1"/>
  <c r="L145" i="9" s="1"/>
  <c r="J794" i="9"/>
  <c r="J795" i="9" s="1"/>
  <c r="L791" i="9"/>
  <c r="L794" i="9" s="1"/>
  <c r="L795" i="9" s="1"/>
  <c r="J4120" i="9"/>
  <c r="J4121" i="9" s="1"/>
  <c r="J2448" i="9"/>
  <c r="J2458" i="9" s="1"/>
  <c r="J3579" i="9"/>
  <c r="J3580" i="9" s="1"/>
  <c r="L3576" i="9"/>
  <c r="L3579" i="9" s="1"/>
  <c r="L3580" i="9" s="1"/>
  <c r="H3380" i="9"/>
  <c r="H3381" i="9" s="1"/>
  <c r="H3382" i="9" s="1"/>
  <c r="H3383" i="9" s="1"/>
  <c r="H3384" i="9" s="1"/>
  <c r="J3521" i="9"/>
  <c r="J3522" i="9" s="1"/>
  <c r="L3518" i="9"/>
  <c r="L3521" i="9" s="1"/>
  <c r="L3522" i="9" s="1"/>
  <c r="J71" i="9"/>
  <c r="H3580" i="9"/>
  <c r="H3581" i="9" s="1"/>
  <c r="H3582" i="9" s="1"/>
  <c r="H3583" i="9" s="1"/>
  <c r="H3584" i="9" s="1"/>
  <c r="L1971" i="9"/>
  <c r="L1974" i="9" s="1"/>
  <c r="L1975" i="9" s="1"/>
  <c r="J1974" i="9"/>
  <c r="J1975" i="9" s="1"/>
  <c r="L4252" i="9"/>
  <c r="L4255" i="9" s="1"/>
  <c r="J3768" i="9"/>
  <c r="J3769" i="9" s="1"/>
  <c r="L3765" i="9"/>
  <c r="L3768" i="9" s="1"/>
  <c r="L3769" i="9" s="1"/>
  <c r="J3910" i="9"/>
  <c r="J3913" i="9" s="1"/>
  <c r="H2780" i="9"/>
  <c r="H2781" i="9" s="1"/>
  <c r="H2782" i="9" s="1"/>
  <c r="L2218" i="9"/>
  <c r="L4120" i="9"/>
  <c r="L4121" i="9" s="1"/>
  <c r="J2955" i="9"/>
  <c r="J2958" i="9" s="1"/>
  <c r="J4167" i="9"/>
  <c r="J4170" i="9" s="1"/>
  <c r="J665" i="9"/>
  <c r="L2161" i="9"/>
  <c r="L2163" i="9" s="1"/>
  <c r="L2164" i="9" s="1"/>
  <c r="J2163" i="9"/>
  <c r="J2164" i="9" s="1"/>
  <c r="L2954" i="9"/>
  <c r="J508" i="9"/>
  <c r="J509" i="9" s="1"/>
  <c r="L505" i="9"/>
  <c r="L508" i="9" s="1"/>
  <c r="L509" i="9" s="1"/>
  <c r="H1237" i="9"/>
  <c r="H1238" i="9" s="1"/>
  <c r="H1239" i="9" s="1"/>
  <c r="H1240" i="9" s="1"/>
  <c r="H1241" i="9" s="1"/>
  <c r="J2111" i="9"/>
  <c r="J2114" i="9" s="1"/>
  <c r="J4224" i="9"/>
  <c r="J4226" i="9" s="1"/>
  <c r="J1840" i="9"/>
  <c r="J1843" i="9" s="1"/>
  <c r="J2752" i="9"/>
  <c r="J2753" i="9" s="1"/>
  <c r="L2750" i="9"/>
  <c r="L2752" i="9" s="1"/>
  <c r="L2753" i="9" s="1"/>
  <c r="L2057" i="9"/>
  <c r="L2060" i="9" s="1"/>
  <c r="J3666" i="9"/>
  <c r="J3669" i="9" s="1"/>
  <c r="J612" i="9"/>
  <c r="J613" i="9" s="1"/>
  <c r="L609" i="9"/>
  <c r="L612" i="9" s="1"/>
  <c r="L613" i="9" s="1"/>
  <c r="H327" i="9"/>
  <c r="H328" i="9" s="1"/>
  <c r="H329" i="9" s="1"/>
  <c r="H330" i="9" s="1"/>
  <c r="H331" i="9" s="1"/>
  <c r="H639" i="9"/>
  <c r="H640" i="9" s="1"/>
  <c r="H641" i="9" s="1"/>
  <c r="H642" i="9" s="1"/>
  <c r="H643" i="9" s="1"/>
  <c r="L739" i="9"/>
  <c r="L742" i="9" s="1"/>
  <c r="L743" i="9" s="1"/>
  <c r="J742" i="9"/>
  <c r="J743" i="9" s="1"/>
  <c r="H223" i="9"/>
  <c r="H224" i="9" s="1"/>
  <c r="H225" i="9" s="1"/>
  <c r="H226" i="9" s="1"/>
  <c r="H227" i="9" s="1"/>
  <c r="J2510" i="9"/>
  <c r="J1617" i="9"/>
  <c r="J1618" i="9" s="1"/>
  <c r="L1614" i="9"/>
  <c r="L1617" i="9" s="1"/>
  <c r="L1618" i="9" s="1"/>
  <c r="L1207" i="9"/>
  <c r="L1210" i="9" s="1"/>
  <c r="L1211" i="9" s="1"/>
  <c r="J1210" i="9"/>
  <c r="J1211" i="9" s="1"/>
  <c r="L1314" i="9"/>
  <c r="L1317" i="9" s="1"/>
  <c r="L1318" i="9" s="1"/>
  <c r="J1317" i="9"/>
  <c r="J1318" i="9" s="1"/>
  <c r="J170" i="9"/>
  <c r="J171" i="9" s="1"/>
  <c r="L167" i="9"/>
  <c r="L170" i="9" s="1"/>
  <c r="L171" i="9" s="1"/>
  <c r="L2777" i="9"/>
  <c r="L2779" i="9" s="1"/>
  <c r="L2780" i="9" s="1"/>
  <c r="J2779" i="9"/>
  <c r="J2780" i="9" s="1"/>
  <c r="L3178" i="9"/>
  <c r="L3181" i="9" s="1"/>
  <c r="L3182" i="9" s="1"/>
  <c r="J3181" i="9"/>
  <c r="J3182" i="9" s="1"/>
  <c r="L45" i="9"/>
  <c r="L46" i="9" s="1"/>
  <c r="J46" i="9"/>
  <c r="L3490" i="9"/>
  <c r="L3493" i="9" s="1"/>
  <c r="L3494" i="9" s="1"/>
  <c r="J3493" i="9"/>
  <c r="J3494" i="9" s="1"/>
  <c r="J2028" i="9"/>
  <c r="J2029" i="9" s="1"/>
  <c r="L2026" i="9"/>
  <c r="L2028" i="9" s="1"/>
  <c r="L2029" i="9" s="1"/>
  <c r="L3910" i="9"/>
  <c r="L3913" i="9" s="1"/>
  <c r="L3434" i="9"/>
  <c r="L3437" i="9" s="1"/>
  <c r="L3438" i="9" s="1"/>
  <c r="J3437" i="9"/>
  <c r="J3438" i="9" s="1"/>
  <c r="L3063" i="9"/>
  <c r="L3066" i="9" s="1"/>
  <c r="L3067" i="9" s="1"/>
  <c r="J3066" i="9"/>
  <c r="J3067" i="9" s="1"/>
  <c r="H95" i="9"/>
  <c r="H96" i="9" s="1"/>
  <c r="H97" i="9" s="1"/>
  <c r="H98" i="9" s="1"/>
  <c r="H99" i="9" s="1"/>
  <c r="J1676" i="9"/>
  <c r="J1677" i="9" s="1"/>
  <c r="L1672" i="9"/>
  <c r="L1676" i="9" s="1"/>
  <c r="L1677" i="9" s="1"/>
  <c r="H2083" i="9"/>
  <c r="L999" i="9"/>
  <c r="L1002" i="9" s="1"/>
  <c r="L1003" i="9" s="1"/>
  <c r="J1002" i="9"/>
  <c r="J1003" i="9" s="1"/>
  <c r="L2510" i="9"/>
  <c r="J895" i="9"/>
  <c r="H898" i="9"/>
  <c r="H899" i="9" s="1"/>
  <c r="H900" i="9" s="1"/>
  <c r="H901" i="9" s="1"/>
  <c r="H902" i="9" s="1"/>
  <c r="H903" i="9" s="1"/>
  <c r="J2983" i="9"/>
  <c r="J2986" i="9" s="1"/>
  <c r="L353" i="9"/>
  <c r="L3292" i="9"/>
  <c r="L3295" i="9" s="1"/>
  <c r="L3296" i="9" s="1"/>
  <c r="J3295" i="9"/>
  <c r="J3296" i="9" s="1"/>
  <c r="J248" i="9"/>
  <c r="J249" i="9" s="1"/>
  <c r="L245" i="9"/>
  <c r="L248" i="9" s="1"/>
  <c r="L249" i="9" s="1"/>
  <c r="J1946" i="9"/>
  <c r="J1947" i="9" s="1"/>
  <c r="L1944" i="9"/>
  <c r="L1946" i="9" s="1"/>
  <c r="L1947" i="9" s="1"/>
  <c r="J3692" i="9"/>
  <c r="J3693" i="9" s="1"/>
  <c r="L3689" i="9"/>
  <c r="L3692" i="9" s="1"/>
  <c r="L3693" i="9" s="1"/>
  <c r="L1077" i="9"/>
  <c r="L1080" i="9" s="1"/>
  <c r="L1081" i="9" s="1"/>
  <c r="J1080" i="9"/>
  <c r="J1081" i="9" s="1"/>
  <c r="L531" i="9"/>
  <c r="L534" i="9" s="1"/>
  <c r="L535" i="9" s="1"/>
  <c r="J534" i="9"/>
  <c r="J535" i="9" s="1"/>
  <c r="L2080" i="9"/>
  <c r="L2082" i="9" s="1"/>
  <c r="L2083" i="9" s="1"/>
  <c r="J2082" i="9"/>
  <c r="J2083" i="9" s="1"/>
  <c r="L2188" i="9"/>
  <c r="L2190" i="9" s="1"/>
  <c r="L2191" i="9" s="1"/>
  <c r="J2190" i="9"/>
  <c r="J2191" i="9" s="1"/>
  <c r="J586" i="9"/>
  <c r="J587" i="9" s="1"/>
  <c r="L583" i="9"/>
  <c r="L586" i="9" s="1"/>
  <c r="L587" i="9" s="1"/>
  <c r="L4076" i="9"/>
  <c r="L4077" i="9" s="1"/>
  <c r="L3211" i="9"/>
  <c r="L3214" i="9" s="1"/>
  <c r="J326" i="9"/>
  <c r="J327" i="9" s="1"/>
  <c r="L323" i="9"/>
  <c r="L326" i="9" s="1"/>
  <c r="L327" i="9" s="1"/>
  <c r="H2926" i="9"/>
  <c r="H275" i="9"/>
  <c r="H276" i="9" s="1"/>
  <c r="H277" i="9" s="1"/>
  <c r="H278" i="9" s="1"/>
  <c r="H279" i="9" s="1"/>
  <c r="H3324" i="9"/>
  <c r="H3325" i="9" s="1"/>
  <c r="H3326" i="9" s="1"/>
  <c r="H3327" i="9" s="1"/>
  <c r="H3328" i="9" s="1"/>
  <c r="J3351" i="9"/>
  <c r="J3352" i="9" s="1"/>
  <c r="L3348" i="9"/>
  <c r="L3351" i="9" s="1"/>
  <c r="L3352" i="9" s="1"/>
  <c r="J3266" i="9"/>
  <c r="J3267" i="9" s="1"/>
  <c r="L3263" i="9"/>
  <c r="L3266" i="9" s="1"/>
  <c r="L3267" i="9" s="1"/>
  <c r="L3462" i="9"/>
  <c r="L3465" i="9" s="1"/>
  <c r="L3466" i="9" s="1"/>
  <c r="J3465" i="9"/>
  <c r="J3466" i="9" s="1"/>
  <c r="H535" i="9"/>
  <c r="H536" i="9" s="1"/>
  <c r="H537" i="9" s="1"/>
  <c r="H538" i="9" s="1"/>
  <c r="H539" i="9" s="1"/>
  <c r="H379" i="9"/>
  <c r="H380" i="9" s="1"/>
  <c r="H381" i="9" s="1"/>
  <c r="H382" i="9" s="1"/>
  <c r="H383" i="9" s="1"/>
  <c r="L2871" i="9"/>
  <c r="L2874" i="9" s="1"/>
  <c r="J2897" i="9"/>
  <c r="J2898" i="9" s="1"/>
  <c r="L2894" i="9"/>
  <c r="L2897" i="9" s="1"/>
  <c r="L2898" i="9" s="1"/>
  <c r="J1784" i="9"/>
  <c r="J1785" i="9" s="1"/>
  <c r="L1782" i="9"/>
  <c r="L1784" i="9" s="1"/>
  <c r="L1785" i="9" s="1"/>
  <c r="H2510" i="9"/>
  <c r="J2925" i="9"/>
  <c r="J2926" i="9" s="1"/>
  <c r="L2922" i="9"/>
  <c r="L2925" i="9" s="1"/>
  <c r="L2926" i="9" s="1"/>
  <c r="L1368" i="9"/>
  <c r="L1371" i="9" s="1"/>
  <c r="L1372" i="9" s="1"/>
  <c r="J1371" i="9"/>
  <c r="J1372" i="9" s="1"/>
  <c r="J3237" i="9"/>
  <c r="J3238" i="9" s="1"/>
  <c r="L3234" i="9"/>
  <c r="L3237" i="9" s="1"/>
  <c r="L3238" i="9" s="1"/>
  <c r="L2982" i="9"/>
  <c r="J2584" i="9"/>
  <c r="J2585" i="9" s="1"/>
  <c r="L2582" i="9"/>
  <c r="L2584" i="9" s="1"/>
  <c r="L2585" i="9" s="1"/>
  <c r="H717" i="9"/>
  <c r="H718" i="9" s="1"/>
  <c r="H719" i="9" s="1"/>
  <c r="H720" i="9" s="1"/>
  <c r="H721" i="9" s="1"/>
  <c r="L1587" i="9"/>
  <c r="L1590" i="9" s="1"/>
  <c r="L1591" i="9" s="1"/>
  <c r="J1590" i="9"/>
  <c r="J1591" i="9" s="1"/>
  <c r="J2136" i="9"/>
  <c r="J2137" i="9" s="1"/>
  <c r="L2134" i="9"/>
  <c r="L2136" i="9" s="1"/>
  <c r="L2137" i="9" s="1"/>
  <c r="L479" i="9"/>
  <c r="L482" i="9" s="1"/>
  <c r="L483" i="9" s="1"/>
  <c r="J482" i="9"/>
  <c r="J483" i="9" s="1"/>
  <c r="J1454" i="9"/>
  <c r="J1455" i="9" s="1"/>
  <c r="L1451" i="9"/>
  <c r="L1454" i="9" s="1"/>
  <c r="L1455" i="9" s="1"/>
  <c r="H2927" i="9" l="1"/>
  <c r="H2928" i="9" s="1"/>
  <c r="H2929" i="9" s="1"/>
  <c r="H2930" i="9" s="1"/>
  <c r="G4954" i="9"/>
  <c r="H4954" i="9" s="1"/>
  <c r="H4333" i="9"/>
  <c r="H4334" i="9"/>
  <c r="D166" i="8" s="1"/>
  <c r="H4356" i="9"/>
  <c r="H4357" i="9" s="1"/>
  <c r="D167" i="8" s="1"/>
  <c r="H4141" i="9"/>
  <c r="H4142" i="9" s="1"/>
  <c r="H4143" i="9" s="1"/>
  <c r="H4144" i="9" s="1"/>
  <c r="D159" i="8" s="1"/>
  <c r="H4118" i="9"/>
  <c r="H4119" i="9" s="1"/>
  <c r="H4120" i="9" s="1"/>
  <c r="H4121" i="9" s="1"/>
  <c r="D158" i="8" s="1"/>
  <c r="H4096" i="9"/>
  <c r="H4097" i="9" s="1"/>
  <c r="H4098" i="9" s="1"/>
  <c r="H4099" i="9" s="1"/>
  <c r="D157" i="8" s="1"/>
  <c r="H3745" i="9"/>
  <c r="H3746" i="9" s="1"/>
  <c r="H3770" i="9"/>
  <c r="H3771" i="9" s="1"/>
  <c r="H3772" i="9" s="1"/>
  <c r="H3773" i="9" s="1"/>
  <c r="D145" i="8" s="1"/>
  <c r="H3824" i="9"/>
  <c r="H3825" i="9" s="1"/>
  <c r="D147" i="8" s="1"/>
  <c r="H3965" i="9"/>
  <c r="H3966" i="9" s="1"/>
  <c r="H3967" i="9" s="1"/>
  <c r="H3968" i="9" s="1"/>
  <c r="D152" i="8" s="1"/>
  <c r="H3609" i="9"/>
  <c r="H3610" i="9" s="1"/>
  <c r="H3611" i="9" s="1"/>
  <c r="H3612" i="9" s="1"/>
  <c r="D139" i="8" s="1"/>
  <c r="H3694" i="9"/>
  <c r="H3695" i="9" s="1"/>
  <c r="H3696" i="9" s="1"/>
  <c r="H3697" i="9" s="1"/>
  <c r="D142" i="8" s="1"/>
  <c r="H3183" i="9"/>
  <c r="H3184" i="9" s="1"/>
  <c r="H3185" i="9" s="1"/>
  <c r="H3186" i="9" s="1"/>
  <c r="D124" i="8" s="1"/>
  <c r="H3467" i="9"/>
  <c r="H3468" i="9" s="1"/>
  <c r="H3469" i="9" s="1"/>
  <c r="H3470" i="9" s="1"/>
  <c r="D134" i="8" s="1"/>
  <c r="H3211" i="9"/>
  <c r="H3212" i="9" s="1"/>
  <c r="H3213" i="9" s="1"/>
  <c r="H3214" i="9" s="1"/>
  <c r="D125" i="8" s="1"/>
  <c r="H2983" i="9"/>
  <c r="H2984" i="9" s="1"/>
  <c r="H2955" i="9"/>
  <c r="H2956" i="9" s="1"/>
  <c r="H3156" i="9"/>
  <c r="H3157" i="9" s="1"/>
  <c r="D123" i="8" s="1"/>
  <c r="H3068" i="9"/>
  <c r="H3069" i="9" s="1"/>
  <c r="H3070" i="9" s="1"/>
  <c r="H3071" i="9" s="1"/>
  <c r="D120" i="8" s="1"/>
  <c r="H3552" i="9"/>
  <c r="H3553" i="9" s="1"/>
  <c r="H3554" i="9" s="1"/>
  <c r="H3555" i="9" s="1"/>
  <c r="D137" i="8" s="1"/>
  <c r="H3270" i="9"/>
  <c r="H3271" i="9" s="1"/>
  <c r="D127" i="8" s="1"/>
  <c r="I52" i="74" s="1"/>
  <c r="J52" i="74" s="1"/>
  <c r="H3239" i="9"/>
  <c r="H3240" i="9" s="1"/>
  <c r="H3241" i="9" s="1"/>
  <c r="H3242" i="9" s="1"/>
  <c r="D126" i="8" s="1"/>
  <c r="H3297" i="9"/>
  <c r="H3298" i="9" s="1"/>
  <c r="H3299" i="9" s="1"/>
  <c r="H3300" i="9" s="1"/>
  <c r="D128" i="8" s="1"/>
  <c r="H3523" i="9"/>
  <c r="H3524" i="9" s="1"/>
  <c r="H3041" i="9"/>
  <c r="H3042" i="9" s="1"/>
  <c r="H3043" i="9" s="1"/>
  <c r="H3044" i="9" s="1"/>
  <c r="D119" i="8" s="1"/>
  <c r="H3353" i="9"/>
  <c r="H3354" i="9" s="1"/>
  <c r="H3355" i="9" s="1"/>
  <c r="H3356" i="9" s="1"/>
  <c r="D130" i="8" s="1"/>
  <c r="H3410" i="9"/>
  <c r="H3411" i="9" s="1"/>
  <c r="H3412" i="9" s="1"/>
  <c r="H3413" i="9" s="1"/>
  <c r="D132" i="8" s="1"/>
  <c r="H2783" i="9"/>
  <c r="H2784" i="9" s="1"/>
  <c r="D110" i="8" s="1"/>
  <c r="H2899" i="9"/>
  <c r="H2900" i="9" s="1"/>
  <c r="H2901" i="9" s="1"/>
  <c r="H2902" i="9" s="1"/>
  <c r="D114" i="8" s="1"/>
  <c r="H2754" i="9"/>
  <c r="H2755" i="9" s="1"/>
  <c r="H2756" i="9" s="1"/>
  <c r="H2757" i="9" s="1"/>
  <c r="D109" i="8" s="1"/>
  <c r="H2645" i="9"/>
  <c r="H2646" i="9" s="1"/>
  <c r="H2647" i="9" s="1"/>
  <c r="H2648" i="9" s="1"/>
  <c r="D105" i="8" s="1"/>
  <c r="H2811" i="9"/>
  <c r="H2812" i="9" s="1"/>
  <c r="H2813" i="9" s="1"/>
  <c r="H2814" i="9" s="1"/>
  <c r="D111" i="8" s="1"/>
  <c r="H2700" i="9"/>
  <c r="H2701" i="9" s="1"/>
  <c r="H2727" i="9"/>
  <c r="H2728" i="9" s="1"/>
  <c r="H2729" i="9" s="1"/>
  <c r="H2730" i="9" s="1"/>
  <c r="D108" i="8" s="1"/>
  <c r="H2673" i="9"/>
  <c r="H2674" i="9" s="1"/>
  <c r="H2675" i="9" s="1"/>
  <c r="H2676" i="9" s="1"/>
  <c r="D106" i="8" s="1"/>
  <c r="H2586" i="9"/>
  <c r="H2587" i="9" s="1"/>
  <c r="H2588" i="9" s="1"/>
  <c r="H2589" i="9" s="1"/>
  <c r="D103" i="8" s="1"/>
  <c r="H2843" i="9"/>
  <c r="H2844" i="9" s="1"/>
  <c r="D112" i="8" s="1"/>
  <c r="H2352" i="9"/>
  <c r="H2353" i="9" s="1"/>
  <c r="H2354" i="9" s="1"/>
  <c r="H2355" i="9" s="1"/>
  <c r="D94" i="8" s="1"/>
  <c r="H2298" i="9"/>
  <c r="H2299" i="9" s="1"/>
  <c r="H2300" i="9" s="1"/>
  <c r="H2301" i="9" s="1"/>
  <c r="D92" i="8" s="1"/>
  <c r="H2271" i="9"/>
  <c r="H2272" i="9" s="1"/>
  <c r="H2273" i="9" s="1"/>
  <c r="H2274" i="9" s="1"/>
  <c r="D91" i="8" s="1"/>
  <c r="G4452" i="9" s="1"/>
  <c r="H4452" i="9" s="1"/>
  <c r="H2406" i="9"/>
  <c r="H2407" i="9" s="1"/>
  <c r="H2408" i="9" s="1"/>
  <c r="H2409" i="9" s="1"/>
  <c r="D96" i="8" s="1"/>
  <c r="H2379" i="9"/>
  <c r="H2380" i="9" s="1"/>
  <c r="H2381" i="9" s="1"/>
  <c r="H2382" i="9" s="1"/>
  <c r="D95" i="8" s="1"/>
  <c r="H2325" i="9"/>
  <c r="H2326" i="9" s="1"/>
  <c r="H2327" i="9" s="1"/>
  <c r="H2328" i="9" s="1"/>
  <c r="D93" i="8" s="1"/>
  <c r="H2244" i="9"/>
  <c r="H2245" i="9" s="1"/>
  <c r="H2435" i="9"/>
  <c r="H2436" i="9" s="1"/>
  <c r="H2192" i="9"/>
  <c r="H2193" i="9" s="1"/>
  <c r="H2165" i="9"/>
  <c r="H2166" i="9" s="1"/>
  <c r="H2138" i="9"/>
  <c r="H2139" i="9" s="1"/>
  <c r="H2111" i="9"/>
  <c r="H2112" i="9" s="1"/>
  <c r="H2084" i="9"/>
  <c r="H2085" i="9" s="1"/>
  <c r="H2057" i="9"/>
  <c r="H2058" i="9" s="1"/>
  <c r="H2030" i="9"/>
  <c r="H2031" i="9" s="1"/>
  <c r="H2003" i="9"/>
  <c r="H2004" i="9" s="1"/>
  <c r="H1976" i="9"/>
  <c r="H1977" i="9" s="1"/>
  <c r="H1948" i="9"/>
  <c r="H1921" i="9"/>
  <c r="H1922" i="9" s="1"/>
  <c r="H1894" i="9"/>
  <c r="H1895" i="9" s="1"/>
  <c r="H1867" i="9"/>
  <c r="H1868" i="9" s="1"/>
  <c r="H1840" i="9"/>
  <c r="H1841" i="9" s="1"/>
  <c r="H1813" i="9"/>
  <c r="H1814" i="9" s="1"/>
  <c r="H1786" i="9"/>
  <c r="H1787" i="9" s="1"/>
  <c r="H1759" i="9"/>
  <c r="H1760" i="9" s="1"/>
  <c r="H1732" i="9"/>
  <c r="H1733" i="9" s="1"/>
  <c r="H1402" i="9"/>
  <c r="H1403" i="9" s="1"/>
  <c r="H1404" i="9" s="1"/>
  <c r="H1405" i="9" s="1"/>
  <c r="D59" i="8" s="1"/>
  <c r="H1705" i="9"/>
  <c r="H1706" i="9" s="1"/>
  <c r="H1292" i="9"/>
  <c r="H1293" i="9" s="1"/>
  <c r="H1294" i="9" s="1"/>
  <c r="H1295" i="9" s="1"/>
  <c r="D55" i="8" s="1"/>
  <c r="H1321" i="9"/>
  <c r="H1322" i="9" s="1"/>
  <c r="D56" i="8" s="1"/>
  <c r="I29" i="74" s="1"/>
  <c r="J29" i="74" s="1"/>
  <c r="H978" i="9"/>
  <c r="H979" i="9" s="1"/>
  <c r="H980" i="9" s="1"/>
  <c r="H981" i="9" s="1"/>
  <c r="D43" i="8" s="1"/>
  <c r="H876" i="9"/>
  <c r="H877" i="9" s="1"/>
  <c r="D39" i="8" s="1"/>
  <c r="H1134" i="9"/>
  <c r="H1135" i="9" s="1"/>
  <c r="H1004" i="9"/>
  <c r="H1005" i="9" s="1"/>
  <c r="H1006" i="9" s="1"/>
  <c r="H1007" i="9" s="1"/>
  <c r="D44" i="8" s="1"/>
  <c r="H1032" i="9"/>
  <c r="H1033" i="9" s="1"/>
  <c r="D45" i="8" s="1"/>
  <c r="H1108" i="9"/>
  <c r="H1109" i="9" s="1"/>
  <c r="H1082" i="9"/>
  <c r="H1083" i="9" s="1"/>
  <c r="H1084" i="9" s="1"/>
  <c r="H1085" i="9" s="1"/>
  <c r="D47" i="8" s="1"/>
  <c r="H1160" i="9"/>
  <c r="H1161" i="9" s="1"/>
  <c r="H1162" i="9" s="1"/>
  <c r="H1163" i="9" s="1"/>
  <c r="D50" i="8" s="1"/>
  <c r="H952" i="9"/>
  <c r="H953" i="9" s="1"/>
  <c r="H954" i="9" s="1"/>
  <c r="H955" i="9" s="1"/>
  <c r="D42" i="8" s="1"/>
  <c r="H744" i="9"/>
  <c r="H745" i="9" s="1"/>
  <c r="H746" i="9" s="1"/>
  <c r="H747" i="9" s="1"/>
  <c r="D34" i="8" s="1"/>
  <c r="H666" i="9"/>
  <c r="H667" i="9" s="1"/>
  <c r="H588" i="9"/>
  <c r="H589" i="9" s="1"/>
  <c r="H848" i="9"/>
  <c r="H849" i="9" s="1"/>
  <c r="H850" i="9" s="1"/>
  <c r="H851" i="9" s="1"/>
  <c r="D38" i="8" s="1" a="1"/>
  <c r="D38" i="8" s="1"/>
  <c r="H692" i="9"/>
  <c r="H693" i="9" s="1"/>
  <c r="H614" i="9"/>
  <c r="H615" i="9" s="1"/>
  <c r="H616" i="9" s="1"/>
  <c r="H617" i="9" s="1"/>
  <c r="D29" i="8" s="1"/>
  <c r="H796" i="9"/>
  <c r="H797" i="9" s="1"/>
  <c r="H798" i="9" s="1"/>
  <c r="H799" i="9" s="1"/>
  <c r="D36" i="8" s="1"/>
  <c r="H822" i="9"/>
  <c r="H823" i="9" s="1"/>
  <c r="H824" i="9" s="1"/>
  <c r="H825" i="9" s="1"/>
  <c r="D37" i="8" s="1"/>
  <c r="H770" i="9"/>
  <c r="H771" i="9" s="1"/>
  <c r="H772" i="9" s="1"/>
  <c r="H773" i="9" s="1"/>
  <c r="D35" i="8" s="1"/>
  <c r="H484" i="9"/>
  <c r="H485" i="9" s="1"/>
  <c r="H486" i="9" s="1"/>
  <c r="H487" i="9" s="1"/>
  <c r="D24" i="8" s="1"/>
  <c r="H252" i="9"/>
  <c r="H253" i="9" s="1"/>
  <c r="D15" i="8" s="1"/>
  <c r="H406" i="9"/>
  <c r="H407" i="9" s="1"/>
  <c r="H408" i="9" s="1"/>
  <c r="H409" i="9" s="1"/>
  <c r="D21" i="8" s="1"/>
  <c r="H510" i="9"/>
  <c r="H511" i="9" s="1"/>
  <c r="H512" i="9" s="1"/>
  <c r="H513" i="9" s="1"/>
  <c r="D25" i="8" s="1"/>
  <c r="I24" i="74" s="1"/>
  <c r="J24" i="74" s="1"/>
  <c r="H458" i="9"/>
  <c r="H459" i="9" s="1"/>
  <c r="H354" i="9"/>
  <c r="H355" i="9" s="1"/>
  <c r="H356" i="9" s="1"/>
  <c r="H357" i="9" s="1"/>
  <c r="D19" i="8" s="1"/>
  <c r="H146" i="9"/>
  <c r="H147" i="9" s="1"/>
  <c r="H148" i="9" s="1"/>
  <c r="H149" i="9" s="1"/>
  <c r="D11" i="8" s="1"/>
  <c r="H120" i="9"/>
  <c r="H121" i="9" s="1"/>
  <c r="H122" i="9" s="1"/>
  <c r="H123" i="9" s="1"/>
  <c r="D68" i="8" a="1"/>
  <c r="D68" i="8" s="1"/>
  <c r="H1186" i="9"/>
  <c r="H1187" i="9" s="1"/>
  <c r="H1188" i="9" s="1"/>
  <c r="H1189" i="9" s="1"/>
  <c r="H1265" i="9"/>
  <c r="H1266" i="9" s="1"/>
  <c r="H1267" i="9" s="1"/>
  <c r="H1268" i="9" s="1"/>
  <c r="D122" i="8"/>
  <c r="I55" i="74" s="1"/>
  <c r="J55" i="74" s="1"/>
  <c r="H72" i="9"/>
  <c r="H73" i="9" s="1"/>
  <c r="H74" i="9" s="1"/>
  <c r="H75" i="9" s="1"/>
  <c r="J47" i="9"/>
  <c r="J48" i="9" s="1"/>
  <c r="J51" i="9" s="1"/>
  <c r="L47" i="9"/>
  <c r="L48" i="9" s="1"/>
  <c r="L51" i="9" s="1"/>
  <c r="H48" i="9"/>
  <c r="H49" i="9" s="1"/>
  <c r="H50" i="9" s="1"/>
  <c r="H51" i="9" s="1"/>
  <c r="L765" i="9"/>
  <c r="L768" i="9" s="1"/>
  <c r="L769" i="9" s="1"/>
  <c r="L772" i="9" s="1"/>
  <c r="L773" i="9" s="1"/>
  <c r="J924" i="9"/>
  <c r="J925" i="9" s="1"/>
  <c r="J928" i="9" s="1"/>
  <c r="J929" i="9" s="1"/>
  <c r="L1103" i="9"/>
  <c r="L1106" i="9" s="1"/>
  <c r="L1107" i="9" s="1"/>
  <c r="L1110" i="9" s="1"/>
  <c r="L1111" i="9" s="1"/>
  <c r="L453" i="9"/>
  <c r="L456" i="9" s="1"/>
  <c r="L457" i="9" s="1"/>
  <c r="L460" i="9" s="1"/>
  <c r="L461" i="9" s="1"/>
  <c r="L1129" i="9"/>
  <c r="L1132" i="9" s="1"/>
  <c r="L1133" i="9" s="1"/>
  <c r="L1136" i="9" s="1"/>
  <c r="L1137" i="9" s="1"/>
  <c r="L1233" i="9"/>
  <c r="L1236" i="9" s="1"/>
  <c r="L1237" i="9" s="1"/>
  <c r="L1240" i="9" s="1"/>
  <c r="L1241" i="9" s="1"/>
  <c r="L713" i="9"/>
  <c r="L716" i="9" s="1"/>
  <c r="L717" i="9" s="1"/>
  <c r="L720" i="9" s="1"/>
  <c r="L721" i="9" s="1"/>
  <c r="H4077" i="9"/>
  <c r="D156" i="8" s="1"/>
  <c r="D57" i="8"/>
  <c r="L817" i="9"/>
  <c r="L820" i="9" s="1"/>
  <c r="L821" i="9" s="1"/>
  <c r="L824" i="9" s="1"/>
  <c r="L825" i="9" s="1"/>
  <c r="J404" i="9"/>
  <c r="J405" i="9" s="1"/>
  <c r="J408" i="9" s="1"/>
  <c r="J409" i="9" s="1"/>
  <c r="D135" i="8"/>
  <c r="D140" i="8"/>
  <c r="J565" i="9"/>
  <c r="D46" i="8"/>
  <c r="H4053" i="9"/>
  <c r="L2378" i="9"/>
  <c r="L2379" i="9" s="1"/>
  <c r="L2382" i="9" s="1"/>
  <c r="J2301" i="9"/>
  <c r="J3125" i="9"/>
  <c r="J3128" i="9" s="1"/>
  <c r="L1032" i="9"/>
  <c r="L1033" i="9" s="1"/>
  <c r="L99" i="9"/>
  <c r="J2409" i="9"/>
  <c r="J1568" i="9"/>
  <c r="L2436" i="9"/>
  <c r="J2378" i="9"/>
  <c r="J2379" i="9" s="1"/>
  <c r="J2382" i="9" s="1"/>
  <c r="L201" i="9"/>
  <c r="D12" i="8"/>
  <c r="J123" i="9"/>
  <c r="J2487" i="9"/>
  <c r="L2352" i="9"/>
  <c r="L2355" i="9" s="1"/>
  <c r="L1732" i="9"/>
  <c r="L1735" i="9" s="1"/>
  <c r="J2351" i="9"/>
  <c r="J2352" i="9" s="1"/>
  <c r="J2355" i="9" s="1"/>
  <c r="J2436" i="9"/>
  <c r="L2462" i="9"/>
  <c r="L3552" i="9"/>
  <c r="L3555" i="9" s="1"/>
  <c r="L3609" i="9"/>
  <c r="L3612" i="9" s="1"/>
  <c r="L123" i="9"/>
  <c r="D121" i="8"/>
  <c r="J279" i="9"/>
  <c r="J1870" i="9"/>
  <c r="J357" i="9"/>
  <c r="L1155" i="9"/>
  <c r="L1158" i="9" s="1"/>
  <c r="L1159" i="9" s="1"/>
  <c r="L1162" i="9" s="1"/>
  <c r="L1163" i="9" s="1"/>
  <c r="D41" i="8"/>
  <c r="D148" i="8"/>
  <c r="D104" i="8"/>
  <c r="H24" i="9"/>
  <c r="H25" i="9" s="1"/>
  <c r="D133" i="8"/>
  <c r="J2841" i="9"/>
  <c r="J2844" i="9" s="1"/>
  <c r="L2844" i="9"/>
  <c r="L2084" i="9"/>
  <c r="L2087" i="9" s="1"/>
  <c r="J746" i="9"/>
  <c r="J747" i="9" s="1"/>
  <c r="L382" i="9"/>
  <c r="L383" i="9" s="1"/>
  <c r="L3353" i="9"/>
  <c r="L3356" i="9" s="1"/>
  <c r="J538" i="9"/>
  <c r="J539" i="9" s="1"/>
  <c r="L694" i="9"/>
  <c r="L695" i="9" s="1"/>
  <c r="J1483" i="9"/>
  <c r="J1486" i="9" s="1"/>
  <c r="L1429" i="9"/>
  <c r="L1432" i="9" s="1"/>
  <c r="L1456" i="9"/>
  <c r="L1459" i="9" s="1"/>
  <c r="L3439" i="9"/>
  <c r="L3442" i="9" s="1"/>
  <c r="L616" i="9"/>
  <c r="L617" i="9" s="1"/>
  <c r="J3770" i="9"/>
  <c r="J3773" i="9" s="1"/>
  <c r="L3495" i="9"/>
  <c r="L3498" i="9" s="1"/>
  <c r="L746" i="9"/>
  <c r="L747" i="9" s="1"/>
  <c r="L3523" i="9"/>
  <c r="L3526" i="9" s="1"/>
  <c r="J330" i="9"/>
  <c r="J331" i="9" s="1"/>
  <c r="L590" i="9"/>
  <c r="L591" i="9" s="1"/>
  <c r="J2927" i="9"/>
  <c r="J2930" i="9" s="1"/>
  <c r="J1976" i="9"/>
  <c r="J1979" i="9" s="1"/>
  <c r="L1976" i="9"/>
  <c r="L1979" i="9" s="1"/>
  <c r="J460" i="9"/>
  <c r="J461" i="9" s="1"/>
  <c r="L252" i="9"/>
  <c r="L253" i="9" s="1"/>
  <c r="J3523" i="9"/>
  <c r="J3526" i="9" s="1"/>
  <c r="L1373" i="9"/>
  <c r="L1376" i="9" s="1"/>
  <c r="D40" i="8"/>
  <c r="J2138" i="9"/>
  <c r="J2141" i="9" s="1"/>
  <c r="L1319" i="9"/>
  <c r="L1322" i="9" s="1"/>
  <c r="L1786" i="9"/>
  <c r="L1789" i="9" s="1"/>
  <c r="J3495" i="9"/>
  <c r="J3498" i="9" s="1"/>
  <c r="L1894" i="9"/>
  <c r="L1897" i="9" s="1"/>
  <c r="L2955" i="9"/>
  <c r="L2958" i="9" s="1"/>
  <c r="J1348" i="9"/>
  <c r="J1349" i="9" s="1"/>
  <c r="D26" i="8"/>
  <c r="J1084" i="9"/>
  <c r="J1085" i="9" s="1"/>
  <c r="J1592" i="9"/>
  <c r="J1595" i="9" s="1"/>
  <c r="J1212" i="9"/>
  <c r="J1215" i="9" s="1"/>
  <c r="L3581" i="9"/>
  <c r="L3584" i="9" s="1"/>
  <c r="J1786" i="9"/>
  <c r="J1789" i="9" s="1"/>
  <c r="L1212" i="9"/>
  <c r="L1215" i="9" s="1"/>
  <c r="L2165" i="9"/>
  <c r="L2168" i="9" s="1"/>
  <c r="J382" i="9"/>
  <c r="J383" i="9" s="1"/>
  <c r="J3154" i="9"/>
  <c r="J3157" i="9" s="1"/>
  <c r="J1136" i="9"/>
  <c r="J1137" i="9" s="1"/>
  <c r="L3239" i="9"/>
  <c r="L3242" i="9" s="1"/>
  <c r="L2899" i="9"/>
  <c r="L2902" i="9" s="1"/>
  <c r="L2511" i="9"/>
  <c r="L2512" i="9" s="1"/>
  <c r="J2781" i="9"/>
  <c r="J2784" i="9" s="1"/>
  <c r="L1813" i="9"/>
  <c r="L1816" i="9" s="1"/>
  <c r="J252" i="9"/>
  <c r="J253" i="9" s="1"/>
  <c r="J3239" i="9"/>
  <c r="J3242" i="9" s="1"/>
  <c r="J2899" i="9"/>
  <c r="J2902" i="9" s="1"/>
  <c r="J1110" i="9"/>
  <c r="J1111" i="9" s="1"/>
  <c r="J1006" i="9"/>
  <c r="J1007" i="9" s="1"/>
  <c r="L2030" i="9"/>
  <c r="L2033" i="9" s="1"/>
  <c r="L2781" i="9"/>
  <c r="L2784" i="9" s="1"/>
  <c r="D18" i="8"/>
  <c r="J668" i="9"/>
  <c r="J669" i="9" s="1"/>
  <c r="J2586" i="9"/>
  <c r="J2589" i="9" s="1"/>
  <c r="J1813" i="9"/>
  <c r="J1816" i="9" s="1"/>
  <c r="J3325" i="9"/>
  <c r="J3328" i="9" s="1"/>
  <c r="L3268" i="9"/>
  <c r="L3271" i="9" s="1"/>
  <c r="J2030" i="9"/>
  <c r="J2033" i="9" s="1"/>
  <c r="J3183" i="9"/>
  <c r="J3186" i="9" s="1"/>
  <c r="H1212" i="9"/>
  <c r="H1213" i="9" s="1"/>
  <c r="H1214" i="9" s="1"/>
  <c r="H1215" i="9" s="1"/>
  <c r="J72" i="9"/>
  <c r="J75" i="9" s="1"/>
  <c r="J486" i="9"/>
  <c r="J487" i="9" s="1"/>
  <c r="L3325" i="9"/>
  <c r="L3328" i="9" s="1"/>
  <c r="J3268" i="9"/>
  <c r="J3271" i="9" s="1"/>
  <c r="L1948" i="9"/>
  <c r="L1951" i="9" s="1"/>
  <c r="L3183" i="9"/>
  <c r="L3186" i="9" s="1"/>
  <c r="L486" i="9"/>
  <c r="L487" i="9" s="1"/>
  <c r="J1373" i="9"/>
  <c r="J1376" i="9" s="1"/>
  <c r="J1948" i="9"/>
  <c r="J1951" i="9" s="1"/>
  <c r="L1619" i="9"/>
  <c r="L1622" i="9" s="1"/>
  <c r="J1162" i="9"/>
  <c r="J1163" i="9" s="1"/>
  <c r="J772" i="9"/>
  <c r="J773" i="9" s="1"/>
  <c r="L2983" i="9"/>
  <c r="L2986" i="9" s="1"/>
  <c r="L146" i="9"/>
  <c r="L149" i="9" s="1"/>
  <c r="J1456" i="9"/>
  <c r="J1459" i="9" s="1"/>
  <c r="J3439" i="9"/>
  <c r="J3442" i="9" s="1"/>
  <c r="L1348" i="9"/>
  <c r="L1349" i="9" s="1"/>
  <c r="J3467" i="9"/>
  <c r="J3470" i="9" s="1"/>
  <c r="J2165" i="9"/>
  <c r="J2168" i="9" s="1"/>
  <c r="L2927" i="9"/>
  <c r="L2930" i="9" s="1"/>
  <c r="D20" i="8"/>
  <c r="J146" i="9"/>
  <c r="J149" i="9" s="1"/>
  <c r="J1319" i="9"/>
  <c r="J1322" i="9" s="1"/>
  <c r="L928" i="9"/>
  <c r="L929" i="9" s="1"/>
  <c r="J1894" i="9"/>
  <c r="J1897" i="9" s="1"/>
  <c r="L3154" i="9"/>
  <c r="L3157" i="9" s="1"/>
  <c r="L3694" i="9"/>
  <c r="L3697" i="9" s="1"/>
  <c r="J3581" i="9"/>
  <c r="J3584" i="9" s="1"/>
  <c r="L3297" i="9"/>
  <c r="L3300" i="9" s="1"/>
  <c r="J1678" i="9"/>
  <c r="J1681" i="9" s="1"/>
  <c r="L1592" i="9"/>
  <c r="L1595" i="9" s="1"/>
  <c r="D53" i="8"/>
  <c r="J980" i="9"/>
  <c r="J981" i="9" s="1"/>
  <c r="J3297" i="9"/>
  <c r="J3300" i="9" s="1"/>
  <c r="J590" i="9"/>
  <c r="J591" i="9" s="1"/>
  <c r="L2273" i="9"/>
  <c r="L2274" i="9" s="1"/>
  <c r="D33" i="8"/>
  <c r="L1084" i="9"/>
  <c r="L1085" i="9" s="1"/>
  <c r="J954" i="9"/>
  <c r="J955" i="9" s="1"/>
  <c r="L1759" i="9"/>
  <c r="L1762" i="9" s="1"/>
  <c r="H2511" i="9"/>
  <c r="H2512" i="9" s="1"/>
  <c r="D100" i="8" s="1"/>
  <c r="L356" i="9"/>
  <c r="L357" i="9" s="1"/>
  <c r="D22" i="8"/>
  <c r="D14" i="8"/>
  <c r="L330" i="9"/>
  <c r="L331" i="9" s="1"/>
  <c r="L2138" i="9"/>
  <c r="L2141" i="9" s="1"/>
  <c r="L1483" i="9"/>
  <c r="L1486" i="9" s="1"/>
  <c r="L895" i="9"/>
  <c r="L898" i="9" s="1"/>
  <c r="L899" i="9" s="1"/>
  <c r="J898" i="9"/>
  <c r="J899" i="9" s="1"/>
  <c r="L1678" i="9"/>
  <c r="L1681" i="9" s="1"/>
  <c r="J1619" i="9"/>
  <c r="J1622" i="9" s="1"/>
  <c r="L3770" i="9"/>
  <c r="L3773" i="9" s="1"/>
  <c r="J616" i="9"/>
  <c r="J617" i="9" s="1"/>
  <c r="L980" i="9"/>
  <c r="L981" i="9" s="1"/>
  <c r="L3068" i="9"/>
  <c r="L3071" i="9" s="1"/>
  <c r="D9" i="8"/>
  <c r="L538" i="9"/>
  <c r="L539" i="9" s="1"/>
  <c r="J1759" i="9"/>
  <c r="J1762" i="9" s="1"/>
  <c r="J2273" i="9"/>
  <c r="J2274" i="9" s="1"/>
  <c r="J2192" i="9"/>
  <c r="J2195" i="9" s="1"/>
  <c r="L174" i="9"/>
  <c r="L175" i="9" s="1"/>
  <c r="J2511" i="9"/>
  <c r="J2512" i="9" s="1"/>
  <c r="L2754" i="9"/>
  <c r="L2757" i="9" s="1"/>
  <c r="L512" i="9"/>
  <c r="L513" i="9" s="1"/>
  <c r="L954" i="9"/>
  <c r="L955" i="9" s="1"/>
  <c r="J2084" i="9"/>
  <c r="J2087" i="9" s="1"/>
  <c r="L3850" i="9"/>
  <c r="L3853" i="9" s="1"/>
  <c r="L1006" i="9"/>
  <c r="L1007" i="9" s="1"/>
  <c r="L408" i="9"/>
  <c r="L409" i="9" s="1"/>
  <c r="D115" i="8"/>
  <c r="D138" i="8"/>
  <c r="J824" i="9"/>
  <c r="J825" i="9" s="1"/>
  <c r="L3467" i="9"/>
  <c r="L3470" i="9" s="1"/>
  <c r="D30" i="8"/>
  <c r="J1240" i="9"/>
  <c r="J1241" i="9" s="1"/>
  <c r="J3850" i="9"/>
  <c r="J3853" i="9" s="1"/>
  <c r="J1429" i="9"/>
  <c r="J1432" i="9" s="1"/>
  <c r="J3694" i="9"/>
  <c r="J3697" i="9" s="1"/>
  <c r="L2298" i="9"/>
  <c r="L2301" i="9" s="1"/>
  <c r="J720" i="9"/>
  <c r="J721" i="9" s="1"/>
  <c r="D131" i="8"/>
  <c r="J3068" i="9"/>
  <c r="J3071" i="9" s="1"/>
  <c r="L798" i="9"/>
  <c r="L799" i="9" s="1"/>
  <c r="J3353" i="9"/>
  <c r="J3356" i="9" s="1"/>
  <c r="J798" i="9"/>
  <c r="J799" i="9" s="1"/>
  <c r="L2586" i="9"/>
  <c r="L2589" i="9" s="1"/>
  <c r="D129" i="8"/>
  <c r="L2192" i="9"/>
  <c r="L2195" i="9" s="1"/>
  <c r="J174" i="9"/>
  <c r="J175" i="9" s="1"/>
  <c r="J2754" i="9"/>
  <c r="J2757" i="9" s="1"/>
  <c r="J512" i="9"/>
  <c r="J513" i="9" s="1"/>
  <c r="L2219" i="9"/>
  <c r="L2220" i="9" s="1"/>
  <c r="J2459" i="9"/>
  <c r="J2462" i="9" s="1"/>
  <c r="J694" i="9"/>
  <c r="J695" i="9" s="1"/>
  <c r="D10" i="8" l="1"/>
  <c r="J21" i="80"/>
  <c r="H1949" i="9"/>
  <c r="H4952" i="9" s="1"/>
  <c r="H4951" i="9"/>
  <c r="I41" i="74"/>
  <c r="I83" i="74"/>
  <c r="I77" i="74"/>
  <c r="I47" i="74"/>
  <c r="J47" i="74" s="1"/>
  <c r="I97" i="74"/>
  <c r="J97" i="74" s="1"/>
  <c r="G4446" i="9"/>
  <c r="H4446" i="9" s="1"/>
  <c r="D155" i="8"/>
  <c r="H3747" i="9"/>
  <c r="H3748" i="9" s="1"/>
  <c r="D144" i="8" s="1"/>
  <c r="I100" i="74"/>
  <c r="J100" i="74" s="1"/>
  <c r="I88" i="74"/>
  <c r="H2957" i="9"/>
  <c r="H2958" i="9" s="1"/>
  <c r="D116" i="8" s="1"/>
  <c r="H2985" i="9"/>
  <c r="H2986" i="9" s="1"/>
  <c r="D117" i="8" s="1"/>
  <c r="H3525" i="9"/>
  <c r="H3526" i="9" s="1"/>
  <c r="D136" i="8" s="1"/>
  <c r="H2702" i="9"/>
  <c r="H2703" i="9" s="1"/>
  <c r="D107" i="8" s="1"/>
  <c r="I99" i="74"/>
  <c r="J99" i="74" s="1"/>
  <c r="I87" i="74"/>
  <c r="H2246" i="9"/>
  <c r="H2247" i="9" s="1"/>
  <c r="D90" i="8" s="1"/>
  <c r="H2194" i="9"/>
  <c r="H2195" i="9" s="1"/>
  <c r="D88" i="8" s="1"/>
  <c r="H2167" i="9"/>
  <c r="H2168" i="9" s="1"/>
  <c r="D87" i="8" s="1"/>
  <c r="H2140" i="9"/>
  <c r="H2141" i="9" s="1"/>
  <c r="D86" i="8" s="1"/>
  <c r="H2113" i="9"/>
  <c r="H2114" i="9" s="1"/>
  <c r="D85" i="8" s="1"/>
  <c r="H2086" i="9"/>
  <c r="H2087" i="9" s="1"/>
  <c r="D84" i="8" s="1"/>
  <c r="H2059" i="9"/>
  <c r="H2060" i="9" s="1"/>
  <c r="D83" i="8" s="1"/>
  <c r="H2032" i="9"/>
  <c r="H2033" i="9" s="1"/>
  <c r="D82" i="8" s="1"/>
  <c r="H2005" i="9"/>
  <c r="H2006" i="9" s="1"/>
  <c r="D81" i="8" s="1" a="1"/>
  <c r="D81" i="8" s="1"/>
  <c r="H1978" i="9"/>
  <c r="H1979" i="9" s="1"/>
  <c r="D80" i="8" s="1"/>
  <c r="I65" i="74" s="1"/>
  <c r="J65" i="74" s="1"/>
  <c r="H1950" i="9"/>
  <c r="H1923" i="9"/>
  <c r="H1924" i="9" s="1"/>
  <c r="D78" i="8" s="1"/>
  <c r="H1896" i="9"/>
  <c r="H1897" i="9" s="1"/>
  <c r="D77" i="8" s="1"/>
  <c r="H1869" i="9"/>
  <c r="H1870" i="9" s="1"/>
  <c r="H1842" i="9"/>
  <c r="H1843" i="9" s="1"/>
  <c r="D75" i="8" s="1"/>
  <c r="H1815" i="9"/>
  <c r="H1816" i="9" s="1"/>
  <c r="D74" i="8" s="1"/>
  <c r="H1788" i="9"/>
  <c r="H1789" i="9" s="1"/>
  <c r="D73" i="8" s="1"/>
  <c r="H1761" i="9"/>
  <c r="H1762" i="9" s="1"/>
  <c r="D72" i="8" s="1"/>
  <c r="H1734" i="9"/>
  <c r="H1735" i="9" s="1"/>
  <c r="H1707" i="9"/>
  <c r="H1708" i="9" s="1"/>
  <c r="D70" i="8" s="1"/>
  <c r="H1136" i="9"/>
  <c r="H1137" i="9" s="1"/>
  <c r="D49" i="8" s="1"/>
  <c r="H1110" i="9"/>
  <c r="H1111" i="9" s="1"/>
  <c r="D48" i="8" s="1"/>
  <c r="H694" i="9"/>
  <c r="H695" i="9" s="1"/>
  <c r="D32" i="8" s="1"/>
  <c r="H590" i="9"/>
  <c r="H591" i="9" s="1"/>
  <c r="D28" i="8" s="1"/>
  <c r="H668" i="9"/>
  <c r="H669" i="9" s="1"/>
  <c r="D31" i="8" s="1"/>
  <c r="G4647" i="9"/>
  <c r="H4647" i="9" s="1"/>
  <c r="G4484" i="9"/>
  <c r="H4484" i="9" s="1"/>
  <c r="G4443" i="9"/>
  <c r="H4443" i="9" s="1"/>
  <c r="H460" i="9"/>
  <c r="H461" i="9" s="1"/>
  <c r="D23" i="8" s="1"/>
  <c r="D13" i="8"/>
  <c r="D65" i="8"/>
  <c r="D67" i="8"/>
  <c r="D63" i="8"/>
  <c r="D64" i="8"/>
  <c r="J35" i="80"/>
  <c r="J32" i="80"/>
  <c r="D66" i="8"/>
  <c r="D54" i="8"/>
  <c r="I23" i="74" s="1"/>
  <c r="J23" i="74" s="1"/>
  <c r="D51" i="8"/>
  <c r="D143" i="8"/>
  <c r="D98" i="8"/>
  <c r="D97" i="8"/>
  <c r="D118" i="8"/>
  <c r="D160" i="8"/>
  <c r="D141" i="8"/>
  <c r="I49" i="74" s="1"/>
  <c r="J49" i="74" s="1"/>
  <c r="D52" i="8"/>
  <c r="I31" i="74" s="1"/>
  <c r="D58" i="8"/>
  <c r="I28" i="74" s="1"/>
  <c r="J28" i="74" s="1"/>
  <c r="D69" i="8"/>
  <c r="I27" i="74" s="1"/>
  <c r="J27" i="74" s="1"/>
  <c r="D16" i="8"/>
  <c r="D146" i="8"/>
  <c r="D27" i="8"/>
  <c r="I25" i="74" s="1"/>
  <c r="J25" i="74" s="1"/>
  <c r="D60" i="8"/>
  <c r="I30" i="74" s="1"/>
  <c r="J30" i="74" s="1"/>
  <c r="D8" i="8"/>
  <c r="D7" i="8"/>
  <c r="H26" i="9"/>
  <c r="H27" i="9" s="1"/>
  <c r="H4526" i="9"/>
  <c r="H4527" i="9" s="1"/>
  <c r="H4528" i="9" s="1"/>
  <c r="G4448" i="9"/>
  <c r="H4448" i="9" s="1"/>
  <c r="J902" i="9"/>
  <c r="J903" i="9" s="1"/>
  <c r="L902" i="9"/>
  <c r="L903" i="9" s="1"/>
  <c r="H1951" i="9" l="1"/>
  <c r="D79" i="8" s="1"/>
  <c r="H4959" i="9"/>
  <c r="H4964" i="9" s="1"/>
  <c r="H4965" i="9" s="1"/>
  <c r="H4966" i="9" s="1"/>
  <c r="H4967" i="9" s="1"/>
  <c r="H4968" i="9" s="1"/>
  <c r="J16" i="80" s="1"/>
  <c r="H4529" i="9"/>
  <c r="H4530" i="9" s="1"/>
  <c r="D71" i="8"/>
  <c r="D62" i="8"/>
  <c r="D61" i="8"/>
  <c r="I72" i="74"/>
  <c r="I36" i="74"/>
  <c r="I75" i="74"/>
  <c r="I68" i="74"/>
  <c r="J68" i="74" s="1"/>
  <c r="I85" i="74"/>
  <c r="I26" i="74"/>
  <c r="J26" i="74" s="1"/>
  <c r="J32" i="74" s="1"/>
  <c r="I42" i="74"/>
  <c r="I50" i="74"/>
  <c r="J50" i="74" s="1"/>
  <c r="I56" i="74"/>
  <c r="J56" i="74" s="1"/>
  <c r="I101" i="74"/>
  <c r="J101" i="74" s="1"/>
  <c r="I89" i="74"/>
  <c r="I54" i="74"/>
  <c r="J54" i="74" s="1"/>
  <c r="I57" i="74"/>
  <c r="J57" i="74" s="1"/>
  <c r="I51" i="74"/>
  <c r="J51" i="74" s="1"/>
  <c r="I90" i="74"/>
  <c r="I102" i="74"/>
  <c r="J102" i="74" s="1"/>
  <c r="I76" i="74"/>
  <c r="I86" i="74"/>
  <c r="I69" i="74"/>
  <c r="J69" i="74" s="1"/>
  <c r="I103" i="74"/>
  <c r="J103" i="74" s="1"/>
  <c r="I91" i="74"/>
  <c r="D76" i="8"/>
  <c r="G4453" i="9"/>
  <c r="H4453" i="9" s="1"/>
  <c r="G4485" i="9"/>
  <c r="H4485" i="9" s="1"/>
  <c r="H4489" i="9" s="1"/>
  <c r="H4499" i="9" s="1"/>
  <c r="H4500" i="9" s="1"/>
  <c r="H4501" i="9" s="1"/>
  <c r="G4444" i="9"/>
  <c r="H4444" i="9" s="1"/>
  <c r="G4648" i="9"/>
  <c r="H4648" i="9" s="1"/>
  <c r="H4652" i="9" s="1"/>
  <c r="H4662" i="9" s="1"/>
  <c r="H4663" i="9" s="1"/>
  <c r="H4664" i="9" s="1"/>
  <c r="H4665" i="9" s="1"/>
  <c r="H4666" i="9" s="1"/>
  <c r="H4502" i="9" l="1"/>
  <c r="H4503" i="9" s="1"/>
  <c r="I84" i="74"/>
  <c r="I98" i="74"/>
  <c r="J98" i="74" s="1"/>
  <c r="I38" i="74"/>
  <c r="I67" i="74"/>
  <c r="J67" i="74" s="1"/>
  <c r="J70" i="74" s="1"/>
  <c r="I74" i="74"/>
  <c r="J78" i="74" s="1"/>
  <c r="H4459" i="9"/>
  <c r="H4471" i="9" s="1"/>
  <c r="H4472" i="9" s="1"/>
  <c r="H4473" i="9" s="1"/>
  <c r="H4474" i="9" s="1"/>
  <c r="H4475" i="9" s="1"/>
  <c r="D174" i="8"/>
  <c r="I43" i="74" s="1"/>
  <c r="D179" i="8"/>
  <c r="I35" i="74" s="1"/>
  <c r="G655" i="12"/>
  <c r="K655" i="12" s="1"/>
  <c r="D170" i="8" l="1"/>
  <c r="I34" i="74" s="1"/>
  <c r="G657" i="12"/>
  <c r="K657" i="12" s="1"/>
  <c r="G663" i="12"/>
  <c r="K663" i="12" s="1"/>
  <c r="G656" i="12"/>
  <c r="K656" i="12" s="1"/>
  <c r="G645" i="12"/>
  <c r="K645" i="12" s="1"/>
  <c r="G659" i="12"/>
  <c r="K659" i="12" s="1"/>
  <c r="G652" i="12"/>
  <c r="K652" i="12" s="1"/>
  <c r="G658" i="12"/>
  <c r="K658" i="12" s="1"/>
  <c r="G662" i="12"/>
  <c r="K662" i="12" s="1"/>
  <c r="G661" i="12"/>
  <c r="K661" i="12" s="1"/>
  <c r="G646" i="12"/>
  <c r="K646" i="12" s="1"/>
  <c r="G648" i="12"/>
  <c r="K648" i="12" s="1"/>
  <c r="G651" i="12"/>
  <c r="K651" i="12" s="1"/>
  <c r="G660" i="12"/>
  <c r="K660" i="12" s="1"/>
  <c r="G2860" i="9" s="1"/>
  <c r="H2860" i="9" l="1"/>
  <c r="H2864" i="9" s="1"/>
  <c r="H2870" i="9" s="1"/>
  <c r="G3901" i="9"/>
  <c r="H3901" i="9" s="1"/>
  <c r="H3903" i="9" s="1"/>
  <c r="H3909" i="9" s="1"/>
  <c r="G3872" i="9"/>
  <c r="H3872" i="9" s="1"/>
  <c r="H3874" i="9" s="1"/>
  <c r="H3880" i="9" s="1"/>
  <c r="G3931" i="9"/>
  <c r="H3934" i="9" s="1"/>
  <c r="H3939" i="9" s="1"/>
  <c r="H3940" i="9" s="1"/>
  <c r="H3941" i="9" s="1"/>
  <c r="H3942" i="9" s="1"/>
  <c r="H3943" i="9" s="1"/>
  <c r="G649" i="12"/>
  <c r="K649" i="12" s="1"/>
  <c r="G654" i="12"/>
  <c r="K654" i="12" s="1"/>
  <c r="G650" i="12"/>
  <c r="K650" i="12" s="1"/>
  <c r="G647" i="12"/>
  <c r="K647" i="12" s="1"/>
  <c r="G653" i="12"/>
  <c r="K653" i="12" s="1"/>
  <c r="H3910" i="9" l="1"/>
  <c r="H3911" i="9" s="1"/>
  <c r="H3912" i="9" s="1"/>
  <c r="H3913" i="9" s="1"/>
  <c r="D150" i="8" s="1"/>
  <c r="H3881" i="9"/>
  <c r="H3882" i="9" s="1"/>
  <c r="H2871" i="9"/>
  <c r="H2872" i="9" s="1"/>
  <c r="H2873" i="9" s="1"/>
  <c r="H2874" i="9" s="1"/>
  <c r="D113" i="8" s="1"/>
  <c r="D151" i="8"/>
  <c r="I80" i="74" s="1"/>
  <c r="G3985" i="9"/>
  <c r="H3985" i="9" s="1"/>
  <c r="H3988" i="9" s="1"/>
  <c r="H3993" i="9" s="1"/>
  <c r="G4015" i="9"/>
  <c r="H4015" i="9" s="1"/>
  <c r="H4018" i="9" s="1"/>
  <c r="H4023" i="9" s="1"/>
  <c r="H4024" i="9" s="1"/>
  <c r="H4025" i="9" s="1"/>
  <c r="H4026" i="9" s="1"/>
  <c r="H4027" i="9" s="1"/>
  <c r="H3994" i="9" l="1"/>
  <c r="H3995" i="9" s="1"/>
  <c r="H3996" i="9" s="1"/>
  <c r="H3997" i="9" s="1"/>
  <c r="D153" i="8" s="1"/>
  <c r="H3883" i="9"/>
  <c r="H3884" i="9" s="1"/>
  <c r="D149" i="8" s="1"/>
  <c r="J80" i="74"/>
  <c r="J105" i="74" s="1"/>
  <c r="D154" i="8"/>
  <c r="H4214" i="9" l="1"/>
  <c r="H4186" i="9"/>
  <c r="H4212" i="9"/>
  <c r="H4240" i="9"/>
  <c r="H4184" i="9"/>
  <c r="H4270" i="9"/>
  <c r="H4242" i="9"/>
  <c r="H4298" i="9"/>
  <c r="H4185" i="9"/>
  <c r="H4269" i="9"/>
  <c r="H4268" i="9"/>
  <c r="H4241" i="9"/>
  <c r="H4213" i="9"/>
  <c r="H4301" i="9" l="1"/>
  <c r="H4307" i="9" s="1"/>
  <c r="H4308" i="9" s="1"/>
  <c r="H4309" i="9" s="1"/>
  <c r="H4310" i="9" s="1"/>
  <c r="H4311" i="9" s="1"/>
  <c r="H4217" i="9"/>
  <c r="H4223" i="9" s="1"/>
  <c r="H4189" i="9"/>
  <c r="H4195" i="9" s="1"/>
  <c r="H4196" i="9" s="1"/>
  <c r="H4197" i="9" s="1"/>
  <c r="H4198" i="9" s="1"/>
  <c r="H4199" i="9" s="1"/>
  <c r="H4273" i="9"/>
  <c r="H4279" i="9" s="1"/>
  <c r="H4245" i="9"/>
  <c r="H4251" i="9" s="1"/>
  <c r="H4252" i="9" s="1"/>
  <c r="H4253" i="9" s="1"/>
  <c r="H4254" i="9" s="1"/>
  <c r="H4255" i="9" s="1"/>
  <c r="H4280" i="9" l="1"/>
  <c r="H4281" i="9" s="1"/>
  <c r="H4282" i="9" s="1"/>
  <c r="H4283" i="9" s="1"/>
  <c r="D164" i="8" s="1"/>
  <c r="H4224" i="9"/>
  <c r="H4225" i="9" s="1"/>
  <c r="H4226" i="9" s="1"/>
  <c r="H4227" i="9" s="1"/>
  <c r="D162" i="8" s="1"/>
  <c r="I40" i="74"/>
  <c r="J45" i="74" s="1"/>
  <c r="D163" i="8"/>
  <c r="I53" i="74" s="1"/>
  <c r="J53" i="74" s="1"/>
  <c r="J63" i="74" s="1"/>
  <c r="J106" i="74" l="1"/>
  <c r="H16" i="73" s="1"/>
  <c r="H18" i="73" s="1"/>
  <c r="H24" i="73" s="1"/>
  <c r="O5" i="75" s="1"/>
  <c r="O55" i="75" s="1"/>
  <c r="O81" i="75" s="1"/>
  <c r="D165" i="8"/>
  <c r="D161" i="8"/>
  <c r="J107" i="74" l="1"/>
  <c r="J109" i="7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tc={BB7672DB-B759-4984-8267-46ED6CECFFA8}</author>
  </authors>
  <commentList>
    <comment ref="I11" authorId="0" shapeId="0" xr:uid="{BB7672DB-B759-4984-8267-46ED6CECFFA8}">
      <text>
        <t>[Threaded comment]
Your version of Excel allows you to read this threaded comment; however, any edits to it will get removed if the file is opened in a newer version of Excel. Learn more: https://go.microsoft.com/fwlink/?linkid=870924
Comment:
    Perlu disesuaikan ukuran dilapangan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<sst xmlns="http://schemas.openxmlformats.org/spreadsheetml/2006/main" count="16607" uniqueCount="2761">
  <si>
    <t>NO</t>
  </si>
  <si>
    <t>JENIS PEKERJAAN</t>
  </si>
  <si>
    <t>DAFTAR HARGA SATUAN PEKERJAAN</t>
  </si>
  <si>
    <t>KATEGORI II (SEDANG)</t>
  </si>
  <si>
    <t>KATEGORI III (SULIT)</t>
  </si>
  <si>
    <t>A</t>
  </si>
  <si>
    <t>B</t>
  </si>
  <si>
    <t>C</t>
  </si>
  <si>
    <t>D</t>
  </si>
  <si>
    <t>E</t>
  </si>
  <si>
    <t>F</t>
  </si>
  <si>
    <t>G</t>
  </si>
  <si>
    <t>I</t>
  </si>
  <si>
    <t>L</t>
  </si>
  <si>
    <t>SATUAN</t>
  </si>
  <si>
    <t>KODE</t>
  </si>
  <si>
    <t>(Rp)</t>
  </si>
  <si>
    <t>OH</t>
  </si>
  <si>
    <t>Tukang Alumunium/Kaca</t>
  </si>
  <si>
    <t>Kepala Tukang</t>
  </si>
  <si>
    <t>Pekerja</t>
  </si>
  <si>
    <t>Mandor</t>
  </si>
  <si>
    <t>m³</t>
  </si>
  <si>
    <t>Batu Belah 15 / 20 cm</t>
  </si>
  <si>
    <t>kg</t>
  </si>
  <si>
    <t>Batu Pecah 0,50 - 1 cm</t>
  </si>
  <si>
    <t>m3</t>
  </si>
  <si>
    <t>bh</t>
  </si>
  <si>
    <t>Bata merah</t>
  </si>
  <si>
    <t>Pasir Urug</t>
  </si>
  <si>
    <t>Pasir Pasang</t>
  </si>
  <si>
    <t>Pasir Beton (PB)</t>
  </si>
  <si>
    <t>Pasir Beton (Kg)</t>
  </si>
  <si>
    <t>Tanah Urug</t>
  </si>
  <si>
    <t>Kg</t>
  </si>
  <si>
    <t>Semen Portland (kg)</t>
  </si>
  <si>
    <t>lbr</t>
  </si>
  <si>
    <t>m'</t>
  </si>
  <si>
    <t>Seng Plat BJLS 30 ( 0,90 x 1 m )</t>
  </si>
  <si>
    <t>Kayu Kalba 5/7</t>
  </si>
  <si>
    <t>bt</t>
  </si>
  <si>
    <t>Besi beton polos</t>
  </si>
  <si>
    <t>Gording Canal C</t>
  </si>
  <si>
    <t>btg</t>
  </si>
  <si>
    <t>Besi Siku</t>
  </si>
  <si>
    <t>Besi Strip</t>
  </si>
  <si>
    <t>jaring Anyaman Tulang Tunggal (Wiremesh) M6-M8</t>
  </si>
  <si>
    <t>Paku 5  – 10 cm</t>
  </si>
  <si>
    <t>Bh</t>
  </si>
  <si>
    <t>m</t>
  </si>
  <si>
    <t>Lbr</t>
  </si>
  <si>
    <t>roll</t>
  </si>
  <si>
    <t>Air</t>
  </si>
  <si>
    <t>liter</t>
  </si>
  <si>
    <t>Minyak bekisting</t>
  </si>
  <si>
    <t xml:space="preserve">Pipa PVC (1 " )  AW Putih </t>
  </si>
  <si>
    <t>Pipa PVC ( 2" ) AW Putih</t>
  </si>
  <si>
    <t>Pipa PVC ( 4" ) AW Putih</t>
  </si>
  <si>
    <t>Kawat las merkNIKO RD-260</t>
  </si>
  <si>
    <t>ijuk</t>
  </si>
  <si>
    <t>jam</t>
  </si>
  <si>
    <t>RIAU</t>
  </si>
  <si>
    <t>JAMBI</t>
  </si>
  <si>
    <t>BENGKULU</t>
  </si>
  <si>
    <t>ACEH</t>
  </si>
  <si>
    <t>SUMATERA UTARA</t>
  </si>
  <si>
    <t>SUMATERA BARAT</t>
  </si>
  <si>
    <t>SUMATERA SELATAN</t>
  </si>
  <si>
    <t>LAMPUNG</t>
  </si>
  <si>
    <t>KEP. BANGKA BELITUNG</t>
  </si>
  <si>
    <t>KEP. RIAU</t>
  </si>
  <si>
    <t>DKI JAKARTA</t>
  </si>
  <si>
    <t>JAWA BARAT</t>
  </si>
  <si>
    <t>JAWA TENGAH</t>
  </si>
  <si>
    <t>DI. YOGYAKARTA</t>
  </si>
  <si>
    <t>JAWA TIMUR</t>
  </si>
  <si>
    <t>BANTEN</t>
  </si>
  <si>
    <t>KALIMANTAN BARAT</t>
  </si>
  <si>
    <t>KALIMANTAN TENGAH</t>
  </si>
  <si>
    <t>KALIMANTAN SELATAN</t>
  </si>
  <si>
    <t>KALIMANTAN TIMUR</t>
  </si>
  <si>
    <t>KALIMANTAN UTARA</t>
  </si>
  <si>
    <t>Kab. Simeulue</t>
  </si>
  <si>
    <t>Kab. Aceh Singkil</t>
  </si>
  <si>
    <t>Kab. Aceh Selatan</t>
  </si>
  <si>
    <t>Kab. Aceh Tenggara</t>
  </si>
  <si>
    <t>Kab. Aceh Timur</t>
  </si>
  <si>
    <t>Kab. Aceh Tengah</t>
  </si>
  <si>
    <t>Kab. Aceh Barat</t>
  </si>
  <si>
    <t>Kab. Aceh Besar</t>
  </si>
  <si>
    <t>Kab. Pidie</t>
  </si>
  <si>
    <t>Kab. Bireuen</t>
  </si>
  <si>
    <t>Kab. Aceh Utara</t>
  </si>
  <si>
    <t>Kab. Aceh Barat Daya</t>
  </si>
  <si>
    <t>Kab. Gayo Lues</t>
  </si>
  <si>
    <t>Kab. Aceh Tamiang</t>
  </si>
  <si>
    <t>Kab. Nagan Raya</t>
  </si>
  <si>
    <t>Kab. Aceh Jaya</t>
  </si>
  <si>
    <t>Kab. Bener Meriah</t>
  </si>
  <si>
    <t>Kab. Pidie Jaya</t>
  </si>
  <si>
    <t>Kota Banda Aceh</t>
  </si>
  <si>
    <t>Kota Sabang</t>
  </si>
  <si>
    <t>Kota Langsa</t>
  </si>
  <si>
    <t>Kota Lhokseumawe</t>
  </si>
  <si>
    <t>Kota Subulussalam</t>
  </si>
  <si>
    <t>Kab. Nias</t>
  </si>
  <si>
    <t>Kab. Mandailing Natal</t>
  </si>
  <si>
    <t>Kab. Tapanuli Selatan</t>
  </si>
  <si>
    <t>Kab. Tapanuli Tengah</t>
  </si>
  <si>
    <t>Kab. Tapanuli Utara</t>
  </si>
  <si>
    <t>Kab. Toba Samosir</t>
  </si>
  <si>
    <t>Kab. Labuhanbatu</t>
  </si>
  <si>
    <t>Kab. Asahan</t>
  </si>
  <si>
    <t>Kab. Simalungun</t>
  </si>
  <si>
    <t>Kab. Dairi</t>
  </si>
  <si>
    <t>Kab. Karo</t>
  </si>
  <si>
    <t>Kab. Deli Serdang</t>
  </si>
  <si>
    <t>Kab. Langkat</t>
  </si>
  <si>
    <t>Kab. Nias Selatan</t>
  </si>
  <si>
    <t>Kab. Humbang Hasundutan</t>
  </si>
  <si>
    <t>Kab. Pakpak Bharat</t>
  </si>
  <si>
    <t>Kab. Samosir</t>
  </si>
  <si>
    <t>Kab. Serdang Bedagai</t>
  </si>
  <si>
    <t>Kab. Batu Bara</t>
  </si>
  <si>
    <t>Kab. Padang Lawas Utara</t>
  </si>
  <si>
    <t>Kab. Padang Lawas</t>
  </si>
  <si>
    <t>Kab. Labuhanbatu Selatan</t>
  </si>
  <si>
    <t>Kab. Labuhanbatu Utara</t>
  </si>
  <si>
    <t>Kab. Nias Utara</t>
  </si>
  <si>
    <t>Kab. Nias Barat</t>
  </si>
  <si>
    <t>Kota Sibolga</t>
  </si>
  <si>
    <t>Kota Tanjung Balai</t>
  </si>
  <si>
    <t>Kota Pematangsiantar</t>
  </si>
  <si>
    <t>Kota Tebing Tinggi</t>
  </si>
  <si>
    <t>Kota Medan</t>
  </si>
  <si>
    <t>Kota Binjai</t>
  </si>
  <si>
    <t>Kota Padang Sidempuan</t>
  </si>
  <si>
    <t>Kota Gunungsitoli</t>
  </si>
  <si>
    <t>Kab. Kuantan Singingi</t>
  </si>
  <si>
    <t>Kab. Indragiri Hulu</t>
  </si>
  <si>
    <t>Kab. Indragiri Hilir</t>
  </si>
  <si>
    <t>Kab. Pelalawan</t>
  </si>
  <si>
    <t>Kab. Siak</t>
  </si>
  <si>
    <t>Kab. Kampar</t>
  </si>
  <si>
    <t>Kab. Rokan Hulu</t>
  </si>
  <si>
    <t>Kab. Bengkalis</t>
  </si>
  <si>
    <t>Kab. Rokan Hilir</t>
  </si>
  <si>
    <t>Kab. Kepulauan Meranti</t>
  </si>
  <si>
    <t>Kota Pekanbaru</t>
  </si>
  <si>
    <t>Kota Dumai</t>
  </si>
  <si>
    <t>Kab. Ogan Komering Ulu</t>
  </si>
  <si>
    <t>Kab. Ogan Komering Ilir</t>
  </si>
  <si>
    <t>Kab. Muara Enim</t>
  </si>
  <si>
    <t>Kab. Lahat</t>
  </si>
  <si>
    <t>Kab. Musi Rawas</t>
  </si>
  <si>
    <t>Kab. Musi Banyuasin</t>
  </si>
  <si>
    <t>Kab. Banyuasin</t>
  </si>
  <si>
    <t>Kab. Ogan Ilir</t>
  </si>
  <si>
    <t>Kab. Empat Lawang</t>
  </si>
  <si>
    <t>Kab. Penukal Abab Lematang</t>
  </si>
  <si>
    <t>Kab. Musi Rawas Utara</t>
  </si>
  <si>
    <t>Kota Palembang</t>
  </si>
  <si>
    <t>Kota Prabumulih</t>
  </si>
  <si>
    <t>Kota Pagar Alam</t>
  </si>
  <si>
    <t>Kota Lubuk Linggau</t>
  </si>
  <si>
    <t>Kab. Lampung Barat</t>
  </si>
  <si>
    <t>Kab. Tanggamus</t>
  </si>
  <si>
    <t>Kab. Lampung Selatan</t>
  </si>
  <si>
    <t>Kab. Lampung Timur</t>
  </si>
  <si>
    <t>Kab. Lampung Tengah</t>
  </si>
  <si>
    <t>Kab. Lampung Utara</t>
  </si>
  <si>
    <t>Kab. Way Kanan</t>
  </si>
  <si>
    <t>Kab. Tulang Bawang</t>
  </si>
  <si>
    <t>Kab. Pesawaran</t>
  </si>
  <si>
    <t>Kab. Pringsewu</t>
  </si>
  <si>
    <t>Kab. Mesuji</t>
  </si>
  <si>
    <t>Kab. Tulang Bawang Barat</t>
  </si>
  <si>
    <t>Kab. Pesisir Barat</t>
  </si>
  <si>
    <t>Kota Bandar Lampung</t>
  </si>
  <si>
    <t>Kota Metro</t>
  </si>
  <si>
    <t>Kab. Malinau</t>
  </si>
  <si>
    <t>Kab. Bulungan</t>
  </si>
  <si>
    <t>Kab. Tana Tidung</t>
  </si>
  <si>
    <t>Kab. Nunukan</t>
  </si>
  <si>
    <t>Kota Tarakan</t>
  </si>
  <si>
    <t>Kab. Tanah Laut</t>
  </si>
  <si>
    <t>Kab. Kotabaru</t>
  </si>
  <si>
    <t>Kab. Banjar</t>
  </si>
  <si>
    <t>Kab. Barito Kuala</t>
  </si>
  <si>
    <t>Kab. Tapin</t>
  </si>
  <si>
    <t>Kab. Hulu Sungai Selatan</t>
  </si>
  <si>
    <t>Kab. Hulu Sungai Tengah</t>
  </si>
  <si>
    <t>Kab. Hulu Sungai Utara</t>
  </si>
  <si>
    <t>Kab. Tabalong</t>
  </si>
  <si>
    <t>Kab. Tanah Bumbu</t>
  </si>
  <si>
    <t>Kab. Balangan</t>
  </si>
  <si>
    <t>Kota Banjarmasin</t>
  </si>
  <si>
    <t>Kota Banjarbaru</t>
  </si>
  <si>
    <t>Kab. Kerinci</t>
  </si>
  <si>
    <t>Kab. Merangin</t>
  </si>
  <si>
    <t>Kab. Sarolangun</t>
  </si>
  <si>
    <t>Kab. Batanghari</t>
  </si>
  <si>
    <t>Kab. Muaro Jambi</t>
  </si>
  <si>
    <t>Kab. Tanjung Jabung Timur</t>
  </si>
  <si>
    <t>Kab. Tanjung Jabung Barat</t>
  </si>
  <si>
    <t>Kab. Tebo</t>
  </si>
  <si>
    <t>Kab. Bungo</t>
  </si>
  <si>
    <t>Kota Jambi</t>
  </si>
  <si>
    <t>Kota Sungai Penuh</t>
  </si>
  <si>
    <t>:</t>
  </si>
  <si>
    <t>Overhead &amp; Profit</t>
  </si>
  <si>
    <t>RENCANA ANGGARAN BIAYA</t>
  </si>
  <si>
    <t>Provinsi</t>
  </si>
  <si>
    <t>Kabupaten / Kota</t>
  </si>
  <si>
    <t>WILAYAH</t>
  </si>
  <si>
    <t>No</t>
  </si>
  <si>
    <t>Uraian</t>
  </si>
  <si>
    <t>Kode</t>
  </si>
  <si>
    <t>Satuan</t>
  </si>
  <si>
    <t>Koefisien</t>
  </si>
  <si>
    <t>Harga Satuan</t>
  </si>
  <si>
    <t>Jumlah</t>
  </si>
  <si>
    <t>Harga</t>
  </si>
  <si>
    <t>TENAGA</t>
  </si>
  <si>
    <t>L.01</t>
  </si>
  <si>
    <t>L.02</t>
  </si>
  <si>
    <t>L.03</t>
  </si>
  <si>
    <t>JUMLAH TENAGA KERJA</t>
  </si>
  <si>
    <t>BAHAN</t>
  </si>
  <si>
    <t>JUMLAH HARGA BAHAN</t>
  </si>
  <si>
    <t>PERALATAN</t>
  </si>
  <si>
    <t>JUMLAH HARGA ALAT</t>
  </si>
  <si>
    <t>Jumlah (A+B+C)</t>
  </si>
  <si>
    <t>Overhead &amp; Profit (Maksimal 15 %)</t>
  </si>
  <si>
    <t>x D</t>
  </si>
  <si>
    <t>Harga Satuan Pekerjaan (D+E)</t>
  </si>
  <si>
    <t>A.1.01.a1</t>
  </si>
  <si>
    <t>1 m2 Pembersihan dan pengupasan permukaan tanah (stripping) s.d. tanaman dia. 2m</t>
  </si>
  <si>
    <t>Tukang listrik</t>
  </si>
  <si>
    <t>Tukang kayu</t>
  </si>
  <si>
    <t>Tukang batu</t>
  </si>
  <si>
    <t>Tukang besi</t>
  </si>
  <si>
    <t>Tukang cat</t>
  </si>
  <si>
    <t>Tukang las</t>
  </si>
  <si>
    <t>OJ</t>
  </si>
  <si>
    <t>Operator</t>
  </si>
  <si>
    <t>Dolken 8-10 cm</t>
  </si>
  <si>
    <t>Multipleks 120 X 240 X  12 mm</t>
  </si>
  <si>
    <t>Multipleks 120 X 240 X  18 mm</t>
  </si>
  <si>
    <t>1 m3 Galian Batu sedalam 0 s.d. 1 m, manual</t>
  </si>
  <si>
    <t>1 m3 Galian Batu sedalam 1 s.d. 2 m, manual</t>
  </si>
  <si>
    <t>1 m3 Galian Batu sedalam 2 s.d. 3 m, manual</t>
  </si>
  <si>
    <t>A.1.01.b1.1</t>
  </si>
  <si>
    <t>A.1.01.b1.2</t>
  </si>
  <si>
    <t>A.1.01.b1.3</t>
  </si>
  <si>
    <t>A.1.01.b2.1</t>
  </si>
  <si>
    <t>1 m2 Pembabadan rumput (tidak diketahui kondisi medan secara detail)</t>
  </si>
  <si>
    <t>A.2.01.b1.1</t>
  </si>
  <si>
    <t>1 m3 Galian Batu sedalam 0 s.d. 1 m, semi mekanis</t>
  </si>
  <si>
    <t>Jack Hammer drill &amp; Kompressor 75HP</t>
  </si>
  <si>
    <t>hari</t>
  </si>
  <si>
    <t>A.2.01.b1.2</t>
  </si>
  <si>
    <t>1 m3 Galian Batu sedalam 1 s.d. 2 m, semi mekanis</t>
  </si>
  <si>
    <t>A.2.01.b1.3</t>
  </si>
  <si>
    <t>1 m3 Galian Batu sedalam 2 s.d. 3 m, semi mekanis</t>
  </si>
  <si>
    <t>1 m3 Pemadatan Pasangan campuran Tanah dan Semen PC +
Pemadat Timbris</t>
  </si>
  <si>
    <t>A.2.01.c1.2</t>
  </si>
  <si>
    <t>A.2.01.c1.1</t>
  </si>
  <si>
    <t>1 m3 Pemadatan Pasangan campuran Tanah dan Semen PC dengan
Pemadat Stamper VRR</t>
  </si>
  <si>
    <t>Concrete Mixer 0,3 - 0,6 m3</t>
  </si>
  <si>
    <t>Excavator 80-140 HP</t>
  </si>
  <si>
    <t>Flat Bed truck 3-4 m3</t>
  </si>
  <si>
    <t>Pneumatirc Tire Roller 8-10 ton</t>
  </si>
  <si>
    <t>Vibratory Roller 5-8 ton</t>
  </si>
  <si>
    <t>Concrete Vibrator</t>
  </si>
  <si>
    <t>Water tank 3000-4500 liter</t>
  </si>
  <si>
    <t>Jack Hammer</t>
  </si>
  <si>
    <t>Concrete Pump</t>
  </si>
  <si>
    <t>Pembantu Operator</t>
  </si>
  <si>
    <t>31100022a</t>
  </si>
  <si>
    <t>A.3.01.1b.1</t>
  </si>
  <si>
    <t>A.3.01.1b.2</t>
  </si>
  <si>
    <t>A.3.01.1b.3</t>
  </si>
  <si>
    <t>Tukang</t>
  </si>
  <si>
    <t>1 m3 Galian tanah biasa di Stockpile nomal tinggi &gt; 1 m, muat ke DT pakai Excavator std</t>
  </si>
  <si>
    <t>1 m3 Galian pasir di Stockpile nomal tinggi &gt; 1 m, muat ke DT pakai Excavator std</t>
  </si>
  <si>
    <t>1 m3 Galian tanah liat/lempung di Stockpile nomal tinggi &gt; 1 m, muat ke DT pakai Excavator std</t>
  </si>
  <si>
    <t>1 m3 Galian cadas/tanah keras di Stockpile nomal tinggi &gt; 1 m, muat ke DT pakai Excavator std</t>
  </si>
  <si>
    <t>A.3.01.1b.4</t>
  </si>
  <si>
    <t>A.3.01.1b.5</t>
  </si>
  <si>
    <t>1 m3 angkat dan muat batu belah 12-&lt;25 cm di Stockpile nomal tinggi &gt; 1 m, muat ke DT pakai Excavator std</t>
  </si>
  <si>
    <t>A.3.01.1b.6</t>
  </si>
  <si>
    <t>1 m3 angkat dan muat batu belah 25-&lt;50 cm di Stockpile nomal tinggi &gt; 1 m, muat ke DT pakai Excavator std</t>
  </si>
  <si>
    <t>A.3.01.1b.7</t>
  </si>
  <si>
    <t>1 m3 angkat dan muat batu belah 50-100 cm di Stockpile nomal tinggi &gt; 1 m, muat ke DT pakai Excavator std</t>
  </si>
  <si>
    <t>A.3.01.1c.1</t>
  </si>
  <si>
    <t>1 m3 Galian tanah biasa di BA/saluran sedalam (0-40%) Dm, atau (0-2,64)m dimuat ke DT dengan Excavator std</t>
  </si>
  <si>
    <t>A.3.01.1c.2</t>
  </si>
  <si>
    <t>1 m3 Galian tanah biasa di BA/saluran sedalam (40-75%) Dm, atau (2,64-&lt;5,0)m dimuat ke DT dengan Excavator std</t>
  </si>
  <si>
    <t>A.3.01.1c.3</t>
  </si>
  <si>
    <t>A.3.01.1c.4</t>
  </si>
  <si>
    <t>1 m3 Galian tanah biasa di BA/saluran sedalam (75-100%) Dm, atau (5,0-&lt;6,6)m dimuat ke DT dengan Excavator std</t>
  </si>
  <si>
    <t>1 m3 Galian tanah biasa di BA/saluran sedalam (0-40%) Dm, atau (0-&lt;5,4)m dimuat ke DT dengan Excavator long arm</t>
  </si>
  <si>
    <t>A.3.01.1c.5</t>
  </si>
  <si>
    <t>1 m3 Galian tanah biasa di BA/saluran sedalam (40-75%) Dm, atau (5,4-&lt;10)m dimuat ke DT dengan Excavator long arm</t>
  </si>
  <si>
    <t>A.3.01.1c.6</t>
  </si>
  <si>
    <t>1 m3 Galian tanah biasa di BA/saluran sedalam (75-100%) Dm, atau (10-&lt;13,4)m dimuat ke DT dengan Excavator long arm</t>
  </si>
  <si>
    <t>A.3.01.1d.1</t>
  </si>
  <si>
    <t>1 m3 Galian pasir di BA/saluran sedalam (0-40%) Dm, atau (0-2,64)m dimuat ke DT dengan Excavator std</t>
  </si>
  <si>
    <t>1 m3 Galian pasir di BA/saluran sedalam (40-75%) Dm, atau (2,64-&lt;5,0)m dimuat ke DT dengan Excavator std</t>
  </si>
  <si>
    <t>A.3.01.1d.2</t>
  </si>
  <si>
    <t>A.3.01.1d.3</t>
  </si>
  <si>
    <t>1 m3 Galian pasir di BA/saluran sedalam (75-100%) Dm, atau (5,0-&lt;6,6)m dimuat ke DT dengan Excavator std</t>
  </si>
  <si>
    <t>1 m3 Galian pasir di BA/saluran sedalam (0-40%) Dm, atau (0-&lt;5,4)m dimuat ke DT dengan Excavator long arm</t>
  </si>
  <si>
    <t>A.3.01.1d.4</t>
  </si>
  <si>
    <t>A.3.01.1d.5</t>
  </si>
  <si>
    <t>1 m3 Galian pasir di BA/saluran sedalam (40-75%) Dm, atau (5,4-&lt;10)m dimuat ke DT dengan Excavator long arm</t>
  </si>
  <si>
    <t>A.3.01.1d.6</t>
  </si>
  <si>
    <t>1 m3 Galian pasir di BA/saluran sedalam (75-100%) Dm, atau (10-&lt;13,4)m dimuat ke DT dengan Excavator long arm</t>
  </si>
  <si>
    <t>A.3.01.1e.1</t>
  </si>
  <si>
    <t>A.3.01.1e.3</t>
  </si>
  <si>
    <t>A.3.01.1e.2</t>
  </si>
  <si>
    <t>1 m3 Galian tanah liat/lempung di BA/saluran sedalam (40-75%) Dm, atau (2,64-&lt;5,0)m dimuat ke DT dengan Excavator std</t>
  </si>
  <si>
    <t>1 m3 Galian tanah liat/lempung di BA/saluran sedalam (75-100%) Dm, atau (5,0-&lt;6,6)m dimuat ke DT dengan Excavator std</t>
  </si>
  <si>
    <t>1 m3 Galian tanah liat/lempung di BA/saluran sedalam (0-40%) Dm, atau (0-2,64)m dimuat ke DT dengan Excavator std</t>
  </si>
  <si>
    <t>A.3.01.1f.1</t>
  </si>
  <si>
    <t>A.3.01.1f.2</t>
  </si>
  <si>
    <t>A.3.01.1f.3</t>
  </si>
  <si>
    <t>1 m3 Galian cadas/tanah keras di BA/saluran sedalam (0-40%) Dm, atau (0-2,64)m dimuat ke DT dengan Excavator std</t>
  </si>
  <si>
    <t>1 m3 Galian cadas/tanah keras di BA/saluran sedalam (40-75%) Dm, atau (2,64-&lt;5,0)m dimuat ke DT dengan Excavator std</t>
  </si>
  <si>
    <t>1 m3 Galiancadas/tanah keras di BA/saluran sedalam (75-100%) Dm, atau (5,0-&lt;6,6)m dimuat ke DT dengan Excavator std</t>
  </si>
  <si>
    <t>A.3.01.1g.1.a</t>
  </si>
  <si>
    <t>A.3.01.1g.1.b</t>
  </si>
  <si>
    <t>A.3.01.1g.2.a</t>
  </si>
  <si>
    <t>A.3.01.1g.2.b</t>
  </si>
  <si>
    <t>1 m3 Memuat tanah biasa dari SP/hasil galian ke DT dengan Excavator std, dan angkut 1 km</t>
  </si>
  <si>
    <t>1 m3 Gali dan memuat tanah biasa dari SP/hasil galian ke DT dengan Excavator std, dan angkut 1 km</t>
  </si>
  <si>
    <t>1 m3 Memuat tanah liat/lempung dari SP/hasil galian ke DT dengan Excavator std, dan angkut 1 km</t>
  </si>
  <si>
    <t>A.3.01.1g.3.a</t>
  </si>
  <si>
    <t>1 m3 Memuat cadas/tanah keras dari SP/hasil galian ke DT dengan Excavator std, dan angkut 1 km</t>
  </si>
  <si>
    <t>31100006.5</t>
  </si>
  <si>
    <t>Dump truck 7 ton</t>
  </si>
  <si>
    <t>1 m3 Gali dan memuat cadas/tanah keras dari SP/hasil galian ke DT dengan Excavator std, dan angkut 1 km</t>
  </si>
  <si>
    <t>A.3.01.1g.3.b</t>
  </si>
  <si>
    <t>A.3.01.2b.1</t>
  </si>
  <si>
    <t>1 m3 Memuat dan angkut tanah biasa menggunakan DT dengan jarak angkut 1 km</t>
  </si>
  <si>
    <t>A.3.01.2b.2</t>
  </si>
  <si>
    <t>1 m3 Memuat dan angkut cadas/tanah keras menggunakan DT dengan jarak angkut 1 km</t>
  </si>
  <si>
    <t>A.3.01.2b.3</t>
  </si>
  <si>
    <t>1 m3 Memuat dan angkut batu pecah menggunakan DT dengan jarak angkut 1 km</t>
  </si>
  <si>
    <t>A.3.01.2d.2</t>
  </si>
  <si>
    <t>1 m3 Memuat pakai excavator dan membuang limbah pohon/tunggul/akar menggunakan DT dengan jarak angkut 2 km</t>
  </si>
  <si>
    <t>A.3.01.2d.3</t>
  </si>
  <si>
    <t>1 m3 Menggali dan memuat pakai excavator dan angkut material yang tidak terpakai menggunakan DT dengan jarak angkut 2 km</t>
  </si>
  <si>
    <t>A.3.01.2d.5</t>
  </si>
  <si>
    <t>1 m3 Menggali dan memuat tanah biasa dari BA pakai excavator dan angkut material yang tidak terpakai menggunakan DT dengan jarak angkut 2 km</t>
  </si>
  <si>
    <t>(untuk tambahan bahan tanggul)</t>
  </si>
  <si>
    <t>A.3.02.1c</t>
  </si>
  <si>
    <t>1 m3 Penambahan tanah bahan tanggul dari BA menggunakan DT ke lokasi pekerjaan</t>
  </si>
  <si>
    <t>A.3.02.1a</t>
  </si>
  <si>
    <t>1 m3 Stripping/kupas top soil di BA, gali dengan Excavator dan angkut ke lokasi pekerjaan</t>
  </si>
  <si>
    <t>Bulldozer</t>
  </si>
  <si>
    <t>A.3.02.1b</t>
  </si>
  <si>
    <t>1 m3 Pembuangan material yang tidak terpakai menggunakan DT dan diangkut ke dumpsite</t>
  </si>
  <si>
    <t>A.3.02.1d.1</t>
  </si>
  <si>
    <t>1 m3 Urugan tanah di tempat sempit, tidak menggunakan vibro roller</t>
  </si>
  <si>
    <t>A.3.02.1d.2</t>
  </si>
  <si>
    <t xml:space="preserve">1 m3 Penghamparan, perataan dan pemadatan tanah ringan </t>
  </si>
  <si>
    <t>A.3.02.1d.3</t>
  </si>
  <si>
    <t>1 m3 Penghamparan, perataan dan pemadatan tanah berat</t>
  </si>
  <si>
    <t>31100017.1</t>
  </si>
  <si>
    <t>Sheep foot Roller 10-12 ton</t>
  </si>
  <si>
    <t>A.3.02.1e.1</t>
  </si>
  <si>
    <t>1 m2 Finishing badan tanggul, dipapras pakai excavator</t>
  </si>
  <si>
    <t>A.3.02.2a.1</t>
  </si>
  <si>
    <t>1 m' Pemasangan atau pengambilan gambangan secara semi mekanis</t>
  </si>
  <si>
    <t>1 m' Pemasangan atau pengambilan gambangan secara mekanis</t>
  </si>
  <si>
    <t>A.3.02.2b.1</t>
  </si>
  <si>
    <t>1 m3 Galian Tanah di Rawa menggunakan Excavator Standar</t>
  </si>
  <si>
    <t>1 m3 Angkut material hasil galian di rawa menggunakan DT sejauh 1,5 km</t>
  </si>
  <si>
    <t>A.3.02.3a</t>
  </si>
  <si>
    <t>1 m3 Gali dan urug posisi dekat</t>
  </si>
  <si>
    <t>1 m3 Gali dan urug posisi jauh</t>
  </si>
  <si>
    <t>A.3.02.3b</t>
  </si>
  <si>
    <t>A.3.03.2c</t>
  </si>
  <si>
    <t>1 m2 Tempat penirisan sedimen (TPS)</t>
  </si>
  <si>
    <t>lembar</t>
  </si>
  <si>
    <t>A.3.03.4a</t>
  </si>
  <si>
    <t>1 m3 Pemanenan gulma air</t>
  </si>
  <si>
    <t>Ponton besi kap 15 ton</t>
  </si>
  <si>
    <t>A.1.02.1a.1</t>
  </si>
  <si>
    <t>A.1.02.1a.6</t>
  </si>
  <si>
    <t>A.2.02.1a.1</t>
  </si>
  <si>
    <t>A.2.02.1a.6</t>
  </si>
  <si>
    <t>A.1.02.1b.1</t>
  </si>
  <si>
    <t>A.1.02.1b.6</t>
  </si>
  <si>
    <t>A.2.02.1b.1</t>
  </si>
  <si>
    <t>A.2.02.1b.6</t>
  </si>
  <si>
    <t>A.1.02.1e.1</t>
  </si>
  <si>
    <t>1 m3 Pembersihan bongkaran pasangan batu untuk dimanfaatkan kembali material batu</t>
  </si>
  <si>
    <t>A.1.02.2a.1</t>
  </si>
  <si>
    <t>A.1.02.2a.6</t>
  </si>
  <si>
    <t>A.2.02.2a.1</t>
  </si>
  <si>
    <t>A.2.02.2a.6</t>
  </si>
  <si>
    <t>1 m3 Pasangan batu belah dengan mortar tipe M (17,2 Mpa) / 1PC : 2PS / 1PC : 2PS, manual, beda tinggi 0 s.d. 1 m</t>
  </si>
  <si>
    <t>1 m3 Pasangan batu belah dengan mortar tipe M (17,2 Mpa) / 1PC : 2PS / 1PC : 2PS, manual, beda tinggi 5 s.d. 6 m</t>
  </si>
  <si>
    <t>1 m3 Pasangan batu belah dengan mortar tipe M (17,2 Mpa) / 1PC : 2PS / 1PC : 2PS, semi mekanis, beda tinggi 0 s.d. 1 m</t>
  </si>
  <si>
    <t>1 m3 Pasangan batu belah dengan mortar tipe M (17,2 Mpa) / 1PC : 2PS / 1PC : 2PS, semi mekanis, beda tinggi 5 s.d. 6 m</t>
  </si>
  <si>
    <t>1 m3 Pasangan batu merah dengan mortar tipe M (17,2 Mpa) / 1PC : 2PS, manual, beda tinggi 0 s.d. 1 m</t>
  </si>
  <si>
    <t>1 m3 Pasangan batu belah dengan mortar tipe S (12,5 Mpa) / 1PC : 3PS, manual, beda tinggi 0 s.d. 1 m</t>
  </si>
  <si>
    <t>1 m3 Pasangan batu belah dengan mortar tipe S (12,5 Mpa) / 1PC : 3PS, manual, beda tinggi 5 s.d. 6 m</t>
  </si>
  <si>
    <t>1 m3 Pasangan batu belah dengan mortar tipe S (12,5 Mpa) / 1PC : 3PS, semi mekanis, beda tinggi 0 s.d. 1 m</t>
  </si>
  <si>
    <t>1 m3 Pasangan batu belah dengan mortar tipe S (12,5 Mpa) / 1PC : 3PS, semi mekanis, beda tinggi 5 s.d. 6 m</t>
  </si>
  <si>
    <t>1 m3 Pasangan batu merah dengan mortar tipe M (17,2 Mpa) / 1PC : 2PS , semi mekanis, beda tinggi 0 s.d. 1 m</t>
  </si>
  <si>
    <t>1 m3 Pasangan batu merah dengan mortar tipe M (17,2 Mpa) / 1PC : 2PS , semi mekanis, beda tinggi 5 s.d. 6 m</t>
  </si>
  <si>
    <t>A.1.02.2b.1</t>
  </si>
  <si>
    <t>A.2.02.2b.1</t>
  </si>
  <si>
    <t>1 m3 Pasangan batu merah dengan mortar tipe S (12,5 Mpa) / 1PC : 3PS, manual, beda tinggi 0 s.d. 1 m</t>
  </si>
  <si>
    <t>1 m3 Pasangan batu merah dengan mortar tipe S (12,5 Mpa) / 1PC : 3PS, semi mekanis, beda tinggi 0 s.d. 1 m</t>
  </si>
  <si>
    <t>A.1.02.2c.1</t>
  </si>
  <si>
    <t>A.2.02.2c.1</t>
  </si>
  <si>
    <t>1 m3 Pasangan batu merah dengan mortar tipe N (5,2 Mpa) / 1PC : 4PS, manual, beda tinggi 0 s.d. 1 m</t>
  </si>
  <si>
    <t>1 m3 Pasangan batu merah dengan mortar tipe N (5,2 Mpa) / 1PC : 4PS, semi mekanis, beda tinggi 0 s.d. 1 m</t>
  </si>
  <si>
    <t>A.1.02.1c.1</t>
  </si>
  <si>
    <t>1 m3 Pasangan batu belah dengan mortar tipe N (5,2 Mpa) / 1PC : 4PS, manual, beda tinggi 0 s.d. 1 m</t>
  </si>
  <si>
    <t>1 m3 Pasangan batu belah dengan mortar tipe N (5,2 Mpa) / 1PC : 4PS, semi mekanis, beda tinggi 0 s.d. 1 m</t>
  </si>
  <si>
    <t>A.2.02.1c.2</t>
  </si>
  <si>
    <t>A.1.02.2e.1</t>
  </si>
  <si>
    <t>1 m3 Bongkar pasangan bata merah dengan jack hammer</t>
  </si>
  <si>
    <t>A.1.02.3a.1</t>
  </si>
  <si>
    <t xml:space="preserve">1 m2 Pekerjaan siaran pasangan dinding dengan mortar tipe M (17,2 Mpa) / 1PC : 2PS </t>
  </si>
  <si>
    <t xml:space="preserve">1 m2 Pekerjaan siaran pasangan dinding dengan mortar tipe S (12,5 Mpa) / 1PC : 3PS </t>
  </si>
  <si>
    <t>A.1.02.3a.2</t>
  </si>
  <si>
    <t>1 m2 Pekerjaan plesteran trasraam tebal 1 cm dengan mortar tipe M (17,2 Mpa) / 1PC : 2PS</t>
  </si>
  <si>
    <t>A.1.02.3b.2</t>
  </si>
  <si>
    <t>1 m2 Pekerjaan plesteran trasraam tebal 1 cm dengan mortar tipe S (12,5 Mpa) / 1PC : 3PS</t>
  </si>
  <si>
    <t>1 m2 Pekerjaan plesteran trasraam tebal 1 cm dengan mortar tipe N (5,2 Mpa) / 1PC : 4PS</t>
  </si>
  <si>
    <t>A.1.02.3b.5</t>
  </si>
  <si>
    <t>A.1.02.3b.7</t>
  </si>
  <si>
    <t>1 m2 Pekerjaan plesteran trasraam tebal 1,5 cm dengan mortar tipe M (17,2 Mpa) / 1PC : 2PS</t>
  </si>
  <si>
    <t>A.1.02.3b.8</t>
  </si>
  <si>
    <t>1 m2 Pekerjaan plesteran trasraam tebal 1,5 cm dengan mortar tipe S (12,5 Mpa) / 1PC : 3PS</t>
  </si>
  <si>
    <t>1 m2 Pekerjaan plesteran trasraam tebal 1,5 cm dengan mortar tipe N (5,2 Mpa) / 1PC : 4PS</t>
  </si>
  <si>
    <t>A.1.02.3b.9</t>
  </si>
  <si>
    <t>A.1.02.3c</t>
  </si>
  <si>
    <t>1 m2 Pekerjaan acian</t>
  </si>
  <si>
    <t>1 m3 Pasangan batu kosong yang teratur dan padat - sedikit rongga, beda tinggi 0 s.d 1 m</t>
  </si>
  <si>
    <t>1 m3 Pasangan batu kosong yang teratur dan padat - sedikit rongga, beda tinggi 3 s.d 4 m</t>
  </si>
  <si>
    <t>A.1.02.4a.2.a</t>
  </si>
  <si>
    <t>A.1.02.4a.2.d</t>
  </si>
  <si>
    <t>A.1.02.4a.1.d</t>
  </si>
  <si>
    <t>A.1.02.4a.1.a</t>
  </si>
  <si>
    <t>1 m3 Pasangan batu kosong tidak teratur dan kurang padat - banyak rongga, beda tinggi 0 s.d 1 m</t>
  </si>
  <si>
    <t>1 m3 Pasangan batu kosong tidak teratur dan kurang padat - banyak rongga, beda tinggi 3 s.d 4 m</t>
  </si>
  <si>
    <t>buah</t>
  </si>
  <si>
    <t>Kawat bronjong dia 2-4 mm (galvanis), heksagonal 80x100mm uk 2x1x0,5 m3</t>
  </si>
  <si>
    <t>1 m3 Pasangan batu bronjong kawat pabrikasi, lubang heksagonal 80x100mm beda tinggi 0 s.d. 1 m</t>
  </si>
  <si>
    <t>Catatan : Untuk bronjong yang kontak langsung dengan tanah, maka menggunakan pasir pasang untuk landasan. Jika tidak maka item</t>
  </si>
  <si>
    <t>pasir pasang bisa dihilangkan.</t>
  </si>
  <si>
    <t>A.1.02.4b.2.a</t>
  </si>
  <si>
    <t>A.1.02.4b.2.d</t>
  </si>
  <si>
    <t>1 m3 Pasangan batu bronjong kawat pabrikasi, lubang heksagonal 80x100mm beda tinggi 3 s.d. 4 m</t>
  </si>
  <si>
    <t>A.1.02.5a.1</t>
  </si>
  <si>
    <t>1 m2 Pasangan Batu Muka</t>
  </si>
  <si>
    <t>Batu Muka</t>
  </si>
  <si>
    <t>Batu Candi uk. 20x40</t>
  </si>
  <si>
    <t>A.1.02.5a.2</t>
  </si>
  <si>
    <t>1 m2 Pasangan Batu Candi</t>
  </si>
  <si>
    <t>A.1.02.5b.1</t>
  </si>
  <si>
    <t>1 m2 Pasangan Geotextile tipis 100 s.d. 400 gr/m2, secara manual</t>
  </si>
  <si>
    <t>m2</t>
  </si>
  <si>
    <t>Geotekstile non woven 200 gr</t>
  </si>
  <si>
    <t>A.1.02.5b.2</t>
  </si>
  <si>
    <t>1 m2 Pasangan Geotextile sedang 400 s.d. 800 gr/m2, secara manual</t>
  </si>
  <si>
    <t>Geotekstile non woven 600 gr</t>
  </si>
  <si>
    <t>A.1.02.5b.4a</t>
  </si>
  <si>
    <t>1 m' Penjahitan pada geotekstil tipis 100 s.d. 400 gr/m2, secara mekanis</t>
  </si>
  <si>
    <t>Benang geotekstil</t>
  </si>
  <si>
    <t xml:space="preserve">Mesin jahit portable geotekstile </t>
  </si>
  <si>
    <t>1 m' Penjahitan pada geotekstil tipis 400 s.d. 800 gr/m2, secara mekanis</t>
  </si>
  <si>
    <t>A.1.02.5b.4b</t>
  </si>
  <si>
    <t>A.2.02.5c.1</t>
  </si>
  <si>
    <t>1 m2 Pekerjaan bar screen / saringan kasar pada intake, pengukur - pengatur lainnya</t>
  </si>
  <si>
    <t>Las listrik</t>
  </si>
  <si>
    <t>Bor Listrik</t>
  </si>
  <si>
    <t>A.2.02.5c.2</t>
  </si>
  <si>
    <t>1 m' Ambang ukur pada bangunan pengukur dan/atau pengatur</t>
  </si>
  <si>
    <t>Dynablolt dia 8mm</t>
  </si>
  <si>
    <t>pcs</t>
  </si>
  <si>
    <t>Besi Siku L.40.40.4</t>
  </si>
  <si>
    <t>21904003.2</t>
  </si>
  <si>
    <t>A.1.02.5c.1</t>
  </si>
  <si>
    <t>1 m' Mistar duga muka air</t>
  </si>
  <si>
    <t>Kenek truk</t>
  </si>
  <si>
    <t>Tenaga ahli utama</t>
  </si>
  <si>
    <t>Tenaga ahli madya</t>
  </si>
  <si>
    <t>Tenaga ahli muda</t>
  </si>
  <si>
    <t>Tenaga ahli pratama</t>
  </si>
  <si>
    <t>Narasumber pejabat eselon II</t>
  </si>
  <si>
    <t>Narasumber pejabat eselon III</t>
  </si>
  <si>
    <t>Narasumber praktisi</t>
  </si>
  <si>
    <t>Tenaga Terampil Teknisi</t>
  </si>
  <si>
    <t>Tenaga Terampil Operator</t>
  </si>
  <si>
    <t>Tenaga Terampil Analis</t>
  </si>
  <si>
    <t>Juru ukur</t>
  </si>
  <si>
    <t>Pembantu juru ukur</t>
  </si>
  <si>
    <t>Mekanik alat berat</t>
  </si>
  <si>
    <t>Mistar duga muka air /peilschall</t>
  </si>
  <si>
    <t>unit</t>
  </si>
  <si>
    <t>A.2.02.5d.3</t>
  </si>
  <si>
    <t>1 m' Pasangan pipa suling - suling</t>
  </si>
  <si>
    <t>A.1.03.1a.1</t>
  </si>
  <si>
    <r>
      <t>1 m3 Beton mutu rendah fc' 10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</si>
  <si>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=</t>
  </si>
  <si>
    <t>211100108.1</t>
  </si>
  <si>
    <t>A.1.03.1a.2</t>
  </si>
  <si>
    <r>
      <t>1 m3 Beton mutu rendah fc' 15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</si>
  <si>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A.1.03.1b.1</t>
  </si>
  <si>
    <r>
      <t>1 m3 Beton mutu sedang fc' 20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</si>
  <si>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A.1.03.1b.2</t>
  </si>
  <si>
    <r>
      <t>1 m3 Beton mutu sedang fc' 25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manual</t>
    </r>
  </si>
  <si>
    <t>A.2.03.1b.1</t>
  </si>
  <si>
    <r>
      <t>1 m3 Beton mutu sedang fc' 40 Mpa, slump (10</t>
    </r>
    <r>
      <rPr>
        <b/>
        <sz val="10"/>
        <rFont val="Calibri"/>
        <family val="2"/>
      </rPr>
      <t>±</t>
    </r>
    <r>
      <rPr>
        <b/>
        <sz val="10"/>
        <rFont val="Arial Narrow"/>
        <family val="2"/>
      </rPr>
      <t>2,5)cm, agregat maks 19 mm secara semi mekanis</t>
    </r>
  </si>
  <si>
    <t>Fly ash</t>
  </si>
  <si>
    <t>Superplastizier ex Sika</t>
  </si>
  <si>
    <t>A.1.03.1c.1</t>
  </si>
  <si>
    <t>1 m3 Beton readymix dicor secara manual</t>
  </si>
  <si>
    <t>Beton Readymix K 250</t>
  </si>
  <si>
    <t>Beton Readymix K 300 (FC 25) NFA Slump 12</t>
  </si>
  <si>
    <t>Catatan : Disesuaikan dengan mutu beton yang akan digunakan</t>
  </si>
  <si>
    <t>A.2.03.1c.1</t>
  </si>
  <si>
    <t>1 m3 Beton readymix dicor menggunakan pompa beton</t>
  </si>
  <si>
    <t>A.1.03.2b.1</t>
  </si>
  <si>
    <t>1 m2 Bekisting biasa lantai beton dengan multiplek 12 - 18 mm</t>
  </si>
  <si>
    <t>Catatan : untuk penggunaan 3x pakai</t>
  </si>
  <si>
    <t>A.1.03.2b.2</t>
  </si>
  <si>
    <t>1 m2 Bekisting expose plat lantai beton dengan multiplek 18 mm, JaTm 0,60 m</t>
  </si>
  <si>
    <t>A.1.03.2b.4</t>
  </si>
  <si>
    <t>1 m2 Perancah bekisting lantai beton dengan kaso 5/7 tinggi 4 m, JaTm 0,60 m</t>
  </si>
  <si>
    <t>A.1.03.2b.5</t>
  </si>
  <si>
    <t>A.1.03.2b.6</t>
  </si>
  <si>
    <t>1 m2 Perancah bekisting lantai beton dengan bambu dia 8-10cm tinggi 4 m, JaTm 0,60 m</t>
  </si>
  <si>
    <t>A.1.03.2d.1</t>
  </si>
  <si>
    <t>1 m2 Bekisting biasa balok beton dengan multiplek 12 - 18 mm</t>
  </si>
  <si>
    <t>A.1.03.2d.2</t>
  </si>
  <si>
    <t>1 m2 Bekisting expose balok beton dengan multiplek 18 mm, JaTm 1,0 m</t>
  </si>
  <si>
    <t>1 m2 Perancah bekisting lantai beton dengan dolken dia 8-10cm tinggi 4 m, JaTm 0,60 m</t>
  </si>
  <si>
    <t>A.1.03.2d.4</t>
  </si>
  <si>
    <t>1 m2 Perancah bekisting balok beton dengan kaso 5/7 tinggi 4 m, JaTm 1,0 m</t>
  </si>
  <si>
    <t>1 m2 Perancah bekisting balok beton dengan dolken dia 8-10cm tinggi 4 m, JaTm 1,2 m</t>
  </si>
  <si>
    <t>1 m2 Perancah bekisting balok beton dengan bambu dia 8-10cm tinggi 4 m, JaTm 1,0 m</t>
  </si>
  <si>
    <t>A.1.03.2d.5</t>
  </si>
  <si>
    <t>A.1.03.2d.6</t>
  </si>
  <si>
    <t>A.1.03.2e.1</t>
  </si>
  <si>
    <t>1 m2 Bekisting biasa kolom beton dengan multiplek 12 - 18 mm</t>
  </si>
  <si>
    <t>A.1.03.2e.2</t>
  </si>
  <si>
    <t>A.1.03.2e.4</t>
  </si>
  <si>
    <t>1 m2 Perancah bekisting kolom beton dengan kaso 5/7 tinggi 4 m, JaTm 1,0 m</t>
  </si>
  <si>
    <t>1 m2 Bekisting expose kolom beton dengan multiplek 18 mm</t>
  </si>
  <si>
    <t>A.1.03.2e.5</t>
  </si>
  <si>
    <t>A.1.03.2e.6</t>
  </si>
  <si>
    <t>1 m2 Perancah bekisting kolom beton dengan dolken dia 8-10cm tinggi 4 m, JaTm 1,2 m</t>
  </si>
  <si>
    <t>1 m2 Perancah bekisting kolom beton dengan bambu dia 8-10cm tinggi 4 m, JaTm 1,0 m</t>
  </si>
  <si>
    <t>A.1.03.2f.1</t>
  </si>
  <si>
    <t>1 m2 Bekisting biasa dinding beton dengan multiplek 12 - 18 mm</t>
  </si>
  <si>
    <t>A.1.03.2f.2</t>
  </si>
  <si>
    <t>1 m2 Bekisting expose dinding beton dengan multiplek 18 mm</t>
  </si>
  <si>
    <t>A.1.03.2f.4</t>
  </si>
  <si>
    <t>1 m2 Perancah bekisting dinding beton dengan kaso 5/7 tinggi 4 m, JaTm 1,0 m</t>
  </si>
  <si>
    <t>1 m2 Perancah bekisting balok 8/12 untuk dinding beton Tm 4,5 m</t>
  </si>
  <si>
    <t>A.1.03.2g.1</t>
  </si>
  <si>
    <t>1 m2 Bekisting biasa untuk pondasi dan sloof beton dengan multiplek 12 - 18 mm</t>
  </si>
  <si>
    <t>A.1.03.2g.3</t>
  </si>
  <si>
    <t>1 m2 Perancah bekisting  kaso 5/7 untuk pondasi dan sloof beton , Tm 2,0 m</t>
  </si>
  <si>
    <t>A.1.03.2i.1</t>
  </si>
  <si>
    <t>1 m2 Bongkar bekisting dan perancah secara biasa (beserta membereskan puing)</t>
  </si>
  <si>
    <t>A.1.03.2i.2</t>
  </si>
  <si>
    <t>1 m2 Bongkar bekisting dan perancah secara hati - hati (beserta membereskan puing)</t>
  </si>
  <si>
    <t>A.2.03.2j.2</t>
  </si>
  <si>
    <t>1 m3 Bongkar beton dengan Jack Hammer kompressor 75HP</t>
  </si>
  <si>
    <t xml:space="preserve">A.1.04.1a </t>
  </si>
  <si>
    <t>1 buah Kisdam pasir/tanah, karung plastik/bagor/goni (karung 25kg) uk 43x65 cm</t>
  </si>
  <si>
    <t xml:space="preserve">karung plastik </t>
  </si>
  <si>
    <t>tali rafia</t>
  </si>
  <si>
    <t>A.1.04.2</t>
  </si>
  <si>
    <t>1 unit kerangka kayu untuk 1m3 kisdam pasir/tanah</t>
  </si>
  <si>
    <t>asumsi dibutuhkan 47 karung (uk. 43x65cm) untuk 1 m3, dengan ketinggian 3 m + 1 m ke dalam tanah</t>
  </si>
  <si>
    <t>A.1.04.3</t>
  </si>
  <si>
    <t>1 unit kerangka profil siku L 40x40 untuk 1m3 kisdam pasir/tanah</t>
  </si>
  <si>
    <t>Baut biasa</t>
  </si>
  <si>
    <t>A.2.06.1</t>
  </si>
  <si>
    <t>1 unit Pemasangan pintu angkat</t>
  </si>
  <si>
    <t>Tackle / tripod tinggi 4-5m</t>
  </si>
  <si>
    <t>A.2.06.2</t>
  </si>
  <si>
    <t>1 unit Pemasangan pintu sorong kayu</t>
  </si>
  <si>
    <t>Catatan : Contoh Pintu Sorong Kayu dengan Roda Gigi (Stang Draat Ganda) No.1; Lebar B = 1500mm; H = 1500mm; H1 = 3000mm dan TR = 3800mm</t>
  </si>
  <si>
    <t>A.2.06.3</t>
  </si>
  <si>
    <t>1 unit Pemasangan pintu sorong baja dengan roda gigi</t>
  </si>
  <si>
    <t>pintu air</t>
  </si>
  <si>
    <t>A.1.07.7a</t>
  </si>
  <si>
    <t>1 m2 Pasangan Geotekstil (land base)</t>
  </si>
  <si>
    <t>A.1.08.1a</t>
  </si>
  <si>
    <t>1 m' Rangka baja L.40.40.4 dengan tinggi 1,8 m</t>
  </si>
  <si>
    <t>21901002.1</t>
  </si>
  <si>
    <t>kawat seng t=3mm</t>
  </si>
  <si>
    <t>A.1.08.1b</t>
  </si>
  <si>
    <t>1 m' Rangka kayu dengan tinggi 1,8 m</t>
  </si>
  <si>
    <t>A.1.08.2a</t>
  </si>
  <si>
    <t>Fasilitas</t>
  </si>
  <si>
    <t>Tenaga ahli atau petugas</t>
  </si>
  <si>
    <t>Tenaga spesialis</t>
  </si>
  <si>
    <t>OB</t>
  </si>
  <si>
    <t>FASILITAS *)</t>
  </si>
  <si>
    <t>Base camp</t>
  </si>
  <si>
    <t>Kantor lapangan dan direksi keet</t>
  </si>
  <si>
    <t>Barak</t>
  </si>
  <si>
    <t>Bengkel</t>
  </si>
  <si>
    <t>Gudang, dan lain-lain</t>
  </si>
  <si>
    <t>Ruang Laboratorium</t>
  </si>
  <si>
    <t>Peralatan Laboratorium</t>
  </si>
  <si>
    <t>Ls</t>
  </si>
  <si>
    <t>A.1.08.2b</t>
  </si>
  <si>
    <t>Kebutuhan lain - lain</t>
  </si>
  <si>
    <t>Perkuatan jalan yang dilalui</t>
  </si>
  <si>
    <t>Perkuatan jembatan yang dilalui</t>
  </si>
  <si>
    <t>Biaya perbaikan infrastruktur yang rusak</t>
  </si>
  <si>
    <t>Biaya transportasi peralatan</t>
  </si>
  <si>
    <t>Papan  Nama</t>
  </si>
  <si>
    <t>Buah</t>
  </si>
  <si>
    <t>A.1.08.3a</t>
  </si>
  <si>
    <t>A.1.08.4a</t>
  </si>
  <si>
    <t>1 m3 Pengangkatan gulma dan/atau sampah apung seccara manual</t>
  </si>
  <si>
    <t>A.2.08.4a</t>
  </si>
  <si>
    <t>1 m3 Pengangkatan gulma padat dan/atau sampah ketebalan 25 cm secara manual</t>
  </si>
  <si>
    <t>1 m3 Pengangkatan gulma padat dan/atau sampah ketebalan 25 cm secara semi mekanis</t>
  </si>
  <si>
    <t>A.2.08.6a</t>
  </si>
  <si>
    <t>1 kg Pemasangan besi profil siku, IWF, INP, UNP atau pipa</t>
  </si>
  <si>
    <t>Gergaji Listrik</t>
  </si>
  <si>
    <t>Generator Set 5 KW</t>
  </si>
  <si>
    <t>31100010.1</t>
  </si>
  <si>
    <t>A.3.09.2a.1.a</t>
  </si>
  <si>
    <t>1 m' Pasangan Uditch 40x60x120 cm (tanpa seal karet)</t>
  </si>
  <si>
    <t>Catatan : Disesuaikan dengan profil apa yang akan dipasang</t>
  </si>
  <si>
    <t>U Ditch 30 x 30 cm Precast 1,2 m</t>
  </si>
  <si>
    <t>U Ditch 30 x 40 cm Precast 1,2 m</t>
  </si>
  <si>
    <t>U Ditch 30 x 50 cm Precast 1,2 m</t>
  </si>
  <si>
    <t>U Ditch 40 x 40 cm Precast 1,2 m</t>
  </si>
  <si>
    <t>U Ditch 40 x 50 cm Precast 1.2 m</t>
  </si>
  <si>
    <t>U Ditch 40 x 60 cm Precast 1,2 m</t>
  </si>
  <si>
    <t>U Ditch 50 x 40 cm Precast 1,2 m</t>
  </si>
  <si>
    <t>U Ditch 50 x 50 cm Precast 1,2 m</t>
  </si>
  <si>
    <t>U Ditch 50 x 60 cm Precast 1,2 m</t>
  </si>
  <si>
    <t>U Ditch 60 x 50 cm Precast 1,2 m</t>
  </si>
  <si>
    <t>U Ditch 60 x 60 cm Precast 1,2 m</t>
  </si>
  <si>
    <t>U Ditch 60 x 80 cm Precast 1,2 m</t>
  </si>
  <si>
    <t>U Ditch 80 x 60 cm Precast 1,2 m</t>
  </si>
  <si>
    <t>U Ditch 80 x 70 cm Precast 1,2 m</t>
  </si>
  <si>
    <t>U Ditch 80 x 80 cm Precast 1,2 m</t>
  </si>
  <si>
    <t>U Ditch 80 x 100 cm Precast 1,2 m</t>
  </si>
  <si>
    <t>U Ditch 80 x 120 cm Precast 1,2 m</t>
  </si>
  <si>
    <t>U Ditch 100 x 80 cm Precast 1,2 m</t>
  </si>
  <si>
    <t>U Ditch 100 x 100 cm Precast 1,2 m</t>
  </si>
  <si>
    <t>U Ditch 50 x 40 cm Precast 1,2 m dengan stek</t>
  </si>
  <si>
    <t>U Ditch 50 x 50 cm Precast 1,2 m dengan stek</t>
  </si>
  <si>
    <t>U Ditch 50 x 60 cm Precast 1,2 m dengan stek</t>
  </si>
  <si>
    <t xml:space="preserve">U Ditch 60 x 50 cm Precast 1,2 m dengan stek </t>
  </si>
  <si>
    <t xml:space="preserve">U Ditch 60 x 60 cm Precast 1,2 m dengan stek </t>
  </si>
  <si>
    <t xml:space="preserve">U Ditch 60 x 80 cm Precast 1,2 m dengan stek </t>
  </si>
  <si>
    <t xml:space="preserve">U Ditch 80 x 60 cm Precast 1,2 m dengan stek </t>
  </si>
  <si>
    <t xml:space="preserve">U Ditch 80 x 70 cm Precast 1,2 m dengan stek </t>
  </si>
  <si>
    <t xml:space="preserve">U Ditch 80 x 80 cm Precast 1,2 m dengan stek </t>
  </si>
  <si>
    <t xml:space="preserve">U Ditch 80 x 100 cm Precast 1,2 m dengan stek </t>
  </si>
  <si>
    <t xml:space="preserve">U Ditch 100 x 80 cm Precast 1,2 m dengan stek </t>
  </si>
  <si>
    <t xml:space="preserve">U Ditch 100 x 100 cm Precast 1,2 m dengan stek </t>
  </si>
  <si>
    <t>U Ditch 40 x 40 cm Precast 1,2 m dengan stek</t>
  </si>
  <si>
    <t>U Ditch 40 x 50 cm Precast 1.2 m dengan stek</t>
  </si>
  <si>
    <t>U Ditch 40 x 60 cm Precast 1,2 m dengan stek</t>
  </si>
  <si>
    <t>1 m3 Beton mutu rendah fc' 10 Mpa, slump (10±2,5)cm, agregat maks 19 mm secara manual</t>
  </si>
  <si>
    <t>1 m3 Beton mutu rendah fc' 15 Mpa, slump (10±2,5)cm, agregat maks 19 mm secara manual</t>
  </si>
  <si>
    <t>1 m3 Beton mutu sedang fc' 20 Mpa, slump (10±2,5)cm, agregat maks 19 mm secara manual</t>
  </si>
  <si>
    <t>1 m3 Beton mutu sedang fc' 25 Mpa, slump (10±2,5)cm, agregat maks 19 mm secara manual</t>
  </si>
  <si>
    <t>1 m3 Beton mutu sedang fc' 40 Mpa, slump (10±2,5)cm, agregat maks 19 mm secara semi mekanis</t>
  </si>
  <si>
    <t>A.3.09.2a.2.a</t>
  </si>
  <si>
    <t>Box Culvert 40 x 40 cm</t>
  </si>
  <si>
    <t>Box Culvert 60 x 60 cm</t>
  </si>
  <si>
    <t>Box Culvert 100 x 100 cm</t>
  </si>
  <si>
    <t>A.3.09.2b.1.a</t>
  </si>
  <si>
    <t>1 m' Pasangan Uditch 100x100x120 cm (tanpa seal karet)</t>
  </si>
  <si>
    <t>1 m' Pasangan Box Culvert 40x40x100 cm (tanpa seal karet)</t>
  </si>
  <si>
    <t>A.3.09.2b.2.a</t>
  </si>
  <si>
    <t>1 m' Pasangan Box Culvert 60x60x100 cm (tanpa seal karet)</t>
  </si>
  <si>
    <t>A.3.09.2b.3.a</t>
  </si>
  <si>
    <t>1 m' Pasangan Box Culvert 100x100x100 cm (tanpa seal karet)</t>
  </si>
  <si>
    <t>1 m3 Galian cadas/tanah keras di BA/saluran sedalam (75-100%) Dm, atau (5,0-&lt;6,6)m dimuat ke DT dengan Excavator std</t>
  </si>
  <si>
    <t>disesuaikan mutu betonnya yang digunakan</t>
  </si>
  <si>
    <t>disesuaikan jenis pintu</t>
  </si>
  <si>
    <t>batang</t>
  </si>
  <si>
    <t>HSD</t>
  </si>
  <si>
    <t>Biaya Angkutan Material Ke Lokasi Pekerjaan</t>
  </si>
  <si>
    <t xml:space="preserve">No </t>
  </si>
  <si>
    <t>Lokasi Pekerjaan</t>
  </si>
  <si>
    <t>Ket.</t>
  </si>
  <si>
    <t>( Rp. )</t>
  </si>
  <si>
    <t>Deskripsi</t>
  </si>
  <si>
    <t>UPAH TENAGA KERJA</t>
  </si>
  <si>
    <t>II</t>
  </si>
  <si>
    <t xml:space="preserve"> BAHAN / MATERIAL</t>
  </si>
  <si>
    <t xml:space="preserve"> KELOMPOK AIR, TANAH, BATU DAN SEMEN</t>
  </si>
  <si>
    <t xml:space="preserve"> Abu Batu</t>
  </si>
  <si>
    <t xml:space="preserve"> Bahan Aditif (Caldbon, Strorox, dll)</t>
  </si>
  <si>
    <t xml:space="preserve"> Batu bata / merah bakar kelas I</t>
  </si>
  <si>
    <t>Mengangkut  1 bh bata merah dengan jarak angkut  300 m</t>
  </si>
  <si>
    <t xml:space="preserve"> Batu bata / merah bakar kelas II</t>
  </si>
  <si>
    <t xml:space="preserve"> Batu bata / merah bakar kw biasa</t>
  </si>
  <si>
    <t xml:space="preserve"> Batu bata / merah oven (Klingker)</t>
  </si>
  <si>
    <t xml:space="preserve"> Batu / batu kali/ batu belah</t>
  </si>
  <si>
    <t xml:space="preserve"> Batu brojol (Untuk bronjong)</t>
  </si>
  <si>
    <t xml:space="preserve"> Bentonit</t>
  </si>
  <si>
    <t xml:space="preserve"> Beton Ready Mixed K-175</t>
  </si>
  <si>
    <t xml:space="preserve"> Beton Ready Mixed K-200</t>
  </si>
  <si>
    <t xml:space="preserve"> Beton Ready Mixed K-225</t>
  </si>
  <si>
    <t xml:space="preserve"> Beton Ready Mixed K-250</t>
  </si>
  <si>
    <t xml:space="preserve"> Beton Ready Mixed K-275</t>
  </si>
  <si>
    <t xml:space="preserve"> Beton Ready Mixed K-325</t>
  </si>
  <si>
    <t xml:space="preserve"> Beton Ready Mixed K-350</t>
  </si>
  <si>
    <t xml:space="preserve"> Beton Ready Mixed K-375</t>
  </si>
  <si>
    <t xml:space="preserve"> Beton Ready Mixed K-400</t>
  </si>
  <si>
    <t xml:space="preserve"> Beton Ready Mixed K-425</t>
  </si>
  <si>
    <t xml:space="preserve"> Beton Ready Mixed K-450</t>
  </si>
  <si>
    <t xml:space="preserve"> Beton Ready Mixed K-500</t>
  </si>
  <si>
    <t xml:space="preserve"> Buis Beton dia 30 cm tanpa tulang, pjg 0,5m</t>
  </si>
  <si>
    <t xml:space="preserve"> Buis Beton dia 40 cm tanpa tulang, pjg 0,5m</t>
  </si>
  <si>
    <t xml:space="preserve"> Buis Beton dia 50 cm tanpa tulang, pjg 0,5m</t>
  </si>
  <si>
    <t xml:space="preserve"> Buis Beton dia 60 cm tanpa tulang, pjg 0,5m</t>
  </si>
  <si>
    <t xml:space="preserve"> Buis Beton grevel dia 20 cm tanpa tulang, pjg 1 m</t>
  </si>
  <si>
    <t xml:space="preserve"> Buis Beton grevel dia 30 cm tanpa tulang, pjg 1 m</t>
  </si>
  <si>
    <t xml:space="preserve"> Buis Beton grevel dia 40 cm tanpa tulang, pjg 1 m</t>
  </si>
  <si>
    <t xml:space="preserve"> Kapur</t>
  </si>
  <si>
    <t xml:space="preserve"> Lempengan rumput</t>
  </si>
  <si>
    <t xml:space="preserve"> Pasir teras</t>
  </si>
  <si>
    <t>Mengangkut 1 zak (50 kg) semen dengan jarak angkut 300 m</t>
  </si>
  <si>
    <t xml:space="preserve"> Sirtu</t>
  </si>
  <si>
    <t xml:space="preserve"> Tanah liat</t>
  </si>
  <si>
    <t xml:space="preserve"> Tanah urug di lokasi</t>
  </si>
  <si>
    <t xml:space="preserve"> Tanah urugan di Borrrow Area</t>
  </si>
  <si>
    <t xml:space="preserve"> Tiang pancang beton dia 20 cm</t>
  </si>
  <si>
    <t xml:space="preserve"> Tiang pancang beton dia 30 cm</t>
  </si>
  <si>
    <t xml:space="preserve"> Tiang Pancang beton tulang 30x30 cm</t>
  </si>
  <si>
    <t xml:space="preserve"> Tiang Pancang beton tulang 40x40 cm</t>
  </si>
  <si>
    <t xml:space="preserve"> Tiang pancang beton ukuran 30x30 cm</t>
  </si>
  <si>
    <t xml:space="preserve"> Tiang pancang beton ukuran 40x40 cm</t>
  </si>
  <si>
    <t xml:space="preserve"> Turap beton pre-cast ukuran 30x12 cm</t>
  </si>
  <si>
    <t xml:space="preserve"> Turap beton pre-cast ukuran 40x20 cm</t>
  </si>
  <si>
    <t xml:space="preserve"> Turap beton tulang pre-cast 30x12 cm</t>
  </si>
  <si>
    <t xml:space="preserve"> Turap beton tulang pre-cast 40x15 cm</t>
  </si>
  <si>
    <t xml:space="preserve"> Turap beton tulang pre-cast 50x22 cm</t>
  </si>
  <si>
    <t>KELOMPOK KAYU</t>
  </si>
  <si>
    <t xml:space="preserve"> Dolken kayu galam dia 10 cm, pjg 3m</t>
  </si>
  <si>
    <t xml:space="preserve"> Dolken kayu galam dia   8 cm, pjg 3m</t>
  </si>
  <si>
    <t xml:space="preserve"> Dolken kayu klas III 5 – 7 cm ,  pjg 3m</t>
  </si>
  <si>
    <t xml:space="preserve"> Dolken kayu klas III 7 – 10 cm, pjg 3m</t>
  </si>
  <si>
    <t xml:space="preserve"> Ijuk tebal 5 cm</t>
  </si>
  <si>
    <t xml:space="preserve"> Kayu balok klas 2 (Kamper Banjar)</t>
  </si>
  <si>
    <t xml:space="preserve"> Kayu balok klas 2 (Kamper Medan/Borneo Super)</t>
  </si>
  <si>
    <t xml:space="preserve"> Kayu balok klas 2 (Kamper Samarinda)</t>
  </si>
  <si>
    <t xml:space="preserve"> Kayu balok klas 3 (Albasia)</t>
  </si>
  <si>
    <t xml:space="preserve"> Kayu gelondongan diameter 20cm</t>
  </si>
  <si>
    <t xml:space="preserve"> Kayu papan bekisting kelas 3</t>
  </si>
  <si>
    <t xml:space="preserve"> Kayu papan klas 2 (Kamper Banjar)</t>
  </si>
  <si>
    <t xml:space="preserve"> Kayu papan klas 2 (Kamper Medan/Borneo Super)</t>
  </si>
  <si>
    <t xml:space="preserve"> Kayu papan klas 2 (Kamper Samarinda)</t>
  </si>
  <si>
    <t xml:space="preserve"> Kayu papan klas 3 (Albasia)</t>
  </si>
  <si>
    <t xml:space="preserve"> Kayu untuk cerucuk dia  2", pjg 2,5 m</t>
  </si>
  <si>
    <t xml:space="preserve"> Kayu untuk cerucuk dia  3", pjg 2,5 m</t>
  </si>
  <si>
    <t xml:space="preserve"> Kayu untuk cerucuk dia  4", pjg 2,5 m</t>
  </si>
  <si>
    <t xml:space="preserve"> Kayu untuk cerucuk dia  6", pjg 2,5 m</t>
  </si>
  <si>
    <t xml:space="preserve"> Kayu usuk/kaso klas 2 (Kamper Medan/B. Super)</t>
  </si>
  <si>
    <t xml:space="preserve"> Kayu usuk/kaso klas 3 (Albasia)</t>
  </si>
  <si>
    <t xml:space="preserve"> Seseg Bambu</t>
  </si>
  <si>
    <t xml:space="preserve"> Teakwood 3mm 120 x 240</t>
  </si>
  <si>
    <t xml:space="preserve"> Teakwood 3mm uk. Pintu</t>
  </si>
  <si>
    <t xml:space="preserve"> Teakwood 4mm 120 x 240</t>
  </si>
  <si>
    <t xml:space="preserve"> Teakwood 4mm uk. Pintu</t>
  </si>
  <si>
    <t xml:space="preserve"> Tiang Pancang kayu dia 8-10 cm</t>
  </si>
  <si>
    <t xml:space="preserve"> Tiang Pancang kayu dia 20 cm</t>
  </si>
  <si>
    <t xml:space="preserve"> Triflex t=3mm</t>
  </si>
  <si>
    <t xml:space="preserve"> Triflex t=4mm</t>
  </si>
  <si>
    <t xml:space="preserve"> Tusuk bambu</t>
  </si>
  <si>
    <t xml:space="preserve"> KELOMPOK LOGAM</t>
  </si>
  <si>
    <t xml:space="preserve"> Baja Pelat tebal 2 mm</t>
  </si>
  <si>
    <t xml:space="preserve"> Baja Pelat tebal 3 mm</t>
  </si>
  <si>
    <t xml:space="preserve"> Baja Pelat tebal 5 mm</t>
  </si>
  <si>
    <t xml:space="preserve"> Baja Pelat tebal 6 mm</t>
  </si>
  <si>
    <t xml:space="preserve"> Baja Pelat tebal 8 mm</t>
  </si>
  <si>
    <t xml:space="preserve"> Baja Pelat setrip</t>
  </si>
  <si>
    <t xml:space="preserve"> Baja Profil IWF Ex. Jepang</t>
  </si>
  <si>
    <t xml:space="preserve"> Baja Profil IWF Ex. DN SII</t>
  </si>
  <si>
    <t xml:space="preserve"> Baja Profil DN SII </t>
  </si>
  <si>
    <t xml:space="preserve"> Baja Profil Ex. Luar Negeri</t>
  </si>
  <si>
    <t xml:space="preserve"> Baja Profil INP</t>
  </si>
  <si>
    <t xml:space="preserve"> Baja Profil siku</t>
  </si>
  <si>
    <t xml:space="preserve"> Baja Profil UNP</t>
  </si>
  <si>
    <t xml:space="preserve"> Baja Tulangan U 32 Ulir</t>
  </si>
  <si>
    <t xml:space="preserve"> Baja Tulangan U 39 Ulir</t>
  </si>
  <si>
    <t xml:space="preserve"> Baja Tulangan U 42 Ulir</t>
  </si>
  <si>
    <t xml:space="preserve"> Baja Tulangan U 24 (besi beton biasa) Polos</t>
  </si>
  <si>
    <t xml:space="preserve"> Baja Tulangan U 32 Polos</t>
  </si>
  <si>
    <t xml:space="preserve"> Baut dia 10 mm panjang 5 cm</t>
  </si>
  <si>
    <t xml:space="preserve"> Baut dia 10 mm panjang 10 cm</t>
  </si>
  <si>
    <t xml:space="preserve"> Baut dia 12 mm panjang 10 cm</t>
  </si>
  <si>
    <t xml:space="preserve"> Baut dia 12 mm panjang 20 cm</t>
  </si>
  <si>
    <t xml:space="preserve"> Kabel baja/sling</t>
  </si>
  <si>
    <t xml:space="preserve"> Kabel prestress</t>
  </si>
  <si>
    <t xml:space="preserve"> Kawat beton / Bendrat</t>
  </si>
  <si>
    <t xml:space="preserve"> Paku biasa 1 cm - 3 cm</t>
  </si>
  <si>
    <t>Pintu Angkat Type I.B = 0,30 m</t>
  </si>
  <si>
    <t>Pintu Angkat Type I.B = 0,40 m</t>
  </si>
  <si>
    <t>Pintu Angkat Type I.B = 0,50 m</t>
  </si>
  <si>
    <t>Pintu Angkat Type II.B = 0,30 m</t>
  </si>
  <si>
    <t>Pintu Angkat Type II.B = 0,40 m</t>
  </si>
  <si>
    <t>Pintu Angkat Type II.B = 0,50 m</t>
  </si>
  <si>
    <t>Pintu Sorong Baja (satu draad) stang</t>
  </si>
  <si>
    <t>b = 0,30 ,  h = 0,30</t>
  </si>
  <si>
    <t>b = 0,30 ,  h = 0,50</t>
  </si>
  <si>
    <t>b = 0,30 ,  h = 1,00</t>
  </si>
  <si>
    <t>b = 0,40 ,  h = 0,30</t>
  </si>
  <si>
    <t>b = 0,40 ,  h = 0,50</t>
  </si>
  <si>
    <t>b = 0,40 ,  h = 1,00</t>
  </si>
  <si>
    <t>b = 0,50 ,  h = 0,30</t>
  </si>
  <si>
    <t>B = 0,50,   h = 0,50</t>
  </si>
  <si>
    <t>b = 0,50 ,  h = 1,00</t>
  </si>
  <si>
    <t>b = 0,60 ,  h = 0,30</t>
  </si>
  <si>
    <t>b = 0,60 ,  h = 0,50</t>
  </si>
  <si>
    <t>b = 0,60 ,  h = 1,00</t>
  </si>
  <si>
    <t>b = 0,70 ,  h = 0,30</t>
  </si>
  <si>
    <t>b = 0,70 ,  h = 0,50</t>
  </si>
  <si>
    <t>b = 0,70 ,  h =1,00</t>
  </si>
  <si>
    <t>b = 0,80,   h = 0,30</t>
  </si>
  <si>
    <t>b = 0,80,   h = 0,50</t>
  </si>
  <si>
    <t>b = 0,80,   h =1,00</t>
  </si>
  <si>
    <t>b = 0,90 ,  h = 0,30</t>
  </si>
  <si>
    <t>b = 0,90 ,  h = 0,50</t>
  </si>
  <si>
    <t>b = 0,90,   h = 1,00</t>
  </si>
  <si>
    <t>b =1,00 ,  h = 0,30</t>
  </si>
  <si>
    <t>b =1,00 ,  h = 0,50</t>
  </si>
  <si>
    <t>b =1,00 ,  h = 1,00</t>
  </si>
  <si>
    <t>b = 1,50,  h = 0,30</t>
  </si>
  <si>
    <t>b = 1,50,  h = 0,50</t>
  </si>
  <si>
    <t>b = 1,50,  h = 1,00</t>
  </si>
  <si>
    <t>b = 2.00  h = 0.30</t>
  </si>
  <si>
    <t>b = 2.00  h = 0.50</t>
  </si>
  <si>
    <t>b = 2,00,  h = 1,00</t>
  </si>
  <si>
    <t>Pintu Sorong Baja (dua draad) stang</t>
  </si>
  <si>
    <t>b = 1,20,  h = 1,00</t>
  </si>
  <si>
    <t>b = 1,20,  h = 1,50</t>
  </si>
  <si>
    <t>b = 1,20,  h = 2.00</t>
  </si>
  <si>
    <t>b = 1,30,  h = 1,00</t>
  </si>
  <si>
    <t>b = 1,30,  h = 1,50</t>
  </si>
  <si>
    <t>b = 1,30,  h = 2,00</t>
  </si>
  <si>
    <t>b = 1,40,  h = 1,00</t>
  </si>
  <si>
    <t>b = 1,40,  h = 1,50</t>
  </si>
  <si>
    <t>b = 1,40,  h = 2,00</t>
  </si>
  <si>
    <t>b = 1,50,  h = 1,50</t>
  </si>
  <si>
    <t>b = 1,50,  h = 2,00</t>
  </si>
  <si>
    <t>b = 1,60,  h = 1,00</t>
  </si>
  <si>
    <t>b = 1,60,  h = 1,50</t>
  </si>
  <si>
    <t>b = 1,60,  h = 2,00</t>
  </si>
  <si>
    <t>b = 1,70,  h = 1,00</t>
  </si>
  <si>
    <t>b = 1,70,  h = 1,50</t>
  </si>
  <si>
    <t>b = 1,70,  h = 2,00</t>
  </si>
  <si>
    <t>b = 1,80,  h = 1,00</t>
  </si>
  <si>
    <t>b = 1,80,  h = 1,50</t>
  </si>
  <si>
    <t>b = 1,80,  h = 2,00</t>
  </si>
  <si>
    <t>b = 1,90,  h = 1,00</t>
  </si>
  <si>
    <t>b = 1,90,  h = 1,50</t>
  </si>
  <si>
    <t>b = 1,90,  h = 2,00</t>
  </si>
  <si>
    <t>b = 2,00,  h = 1,50</t>
  </si>
  <si>
    <t>b = 2,00,  h = 2,00</t>
  </si>
  <si>
    <t xml:space="preserve"> Seng gelombang uk. 0,9 x 1,8, t=0,02</t>
  </si>
  <si>
    <t xml:space="preserve"> Seng gelombang uk. 0,9 x 1,8, t=0,025</t>
  </si>
  <si>
    <t xml:space="preserve"> Seng gelombang uk. 0,9 x 1,8, t=0,03</t>
  </si>
  <si>
    <t xml:space="preserve"> Seng gelombang uk. 0,9 x 1,8, t=0,05</t>
  </si>
  <si>
    <t xml:space="preserve"> Seng pelat BJLS-30 lebar 0,6 m' </t>
  </si>
  <si>
    <t xml:space="preserve"> Seng pelat lebar 0,9 m' t=0,02</t>
  </si>
  <si>
    <t xml:space="preserve"> Seng pelat lebar 0,9 m' t=0,025</t>
  </si>
  <si>
    <t xml:space="preserve"> Seng pelat lebar 0,9 m' t=0,03</t>
  </si>
  <si>
    <t xml:space="preserve"> Seng pelat lebar 0,9 m' t=0,04</t>
  </si>
  <si>
    <t xml:space="preserve"> Seng pelat lebar 0,9 m' t=0,05</t>
  </si>
  <si>
    <t xml:space="preserve"> Stang besi polos diameter 12 mm</t>
  </si>
  <si>
    <t xml:space="preserve"> Stang besi ulir diameter 16 mm</t>
  </si>
  <si>
    <t xml:space="preserve"> Stang besi ulir diameter 16 mm + gear</t>
  </si>
  <si>
    <t xml:space="preserve"> Stang besi ulir diameter 20 mm</t>
  </si>
  <si>
    <t xml:space="preserve"> Stang ulir diameter 20 mm + gear</t>
  </si>
  <si>
    <t xml:space="preserve"> Tiang Pancang Baja dia 30 cm</t>
  </si>
  <si>
    <t xml:space="preserve"> Tiang Pancang baja kotak 30 x 30 cm</t>
  </si>
  <si>
    <t xml:space="preserve"> Turap baja profi larsen lebar 350 mm</t>
  </si>
  <si>
    <t xml:space="preserve"> Wiremesh untuk pelat lantai beton</t>
  </si>
  <si>
    <t xml:space="preserve"> Wiremesh utk bronjong dia 6 mm  (buatan pabrik)</t>
  </si>
  <si>
    <t xml:space="preserve"> Wiremesh utk bronjong dia 8 mm (buatan pabrik)</t>
  </si>
  <si>
    <t xml:space="preserve"> Wiremesh utk bronjong dia 10 mm (buatan pabrik)</t>
  </si>
  <si>
    <t xml:space="preserve"> KELOMPOK PIPA</t>
  </si>
  <si>
    <t>Pipa Black Steel dia 1/2"</t>
  </si>
  <si>
    <t>Pipa Black Steel dia 3/4"</t>
  </si>
  <si>
    <t>Pipa Black Steel dia 1"</t>
  </si>
  <si>
    <t>Pipa Black Steel dia 1,5"</t>
  </si>
  <si>
    <t>Pipa Black Steel dia 2,5"</t>
  </si>
  <si>
    <t>Pipa Black Steel dia 2"</t>
  </si>
  <si>
    <t>Pipa Black Steel dia 3"</t>
  </si>
  <si>
    <t>Pipa Black Steel dia 4"</t>
  </si>
  <si>
    <t>Pipa Black Steel dia 6"</t>
  </si>
  <si>
    <t>Pipa Black Steel dia 8"</t>
  </si>
  <si>
    <t>Pipa DCI dia 4"</t>
  </si>
  <si>
    <t>Pipa DCI dia 6"</t>
  </si>
  <si>
    <t>Pipa DCI dia 8"</t>
  </si>
  <si>
    <t>Pipa DCI dia 10"</t>
  </si>
  <si>
    <t>Pipa DCI dia 12"</t>
  </si>
  <si>
    <t>Pipa DCI dia 14"</t>
  </si>
  <si>
    <t>Pipa DCI dia 400mm</t>
  </si>
  <si>
    <t>Pipa DCI dia 600mm</t>
  </si>
  <si>
    <t>Pipa DCI dia 800mm</t>
  </si>
  <si>
    <t>Pipa DCI dia 1000mm</t>
  </si>
  <si>
    <t>Pipa DCI dia 1200mm</t>
  </si>
  <si>
    <t>Pipa GI tebal Class dia 1/2"</t>
  </si>
  <si>
    <t>Pipa GI Medium Class dia 1/2"</t>
  </si>
  <si>
    <t>Pipa GI Medium Class dia 3/4"</t>
  </si>
  <si>
    <t>Pipa GI Medium Class dia 1 1/2"</t>
  </si>
  <si>
    <t>Pipa GI Medium Class dia 2"</t>
  </si>
  <si>
    <t>Pipa GI Medium Class dia 2 1/2"</t>
  </si>
  <si>
    <t>Pipa GI Medium Class dia 3"</t>
  </si>
  <si>
    <t>Pipa GI Medium Class dia 4"</t>
  </si>
  <si>
    <t>Pipa PVC dia. 20 mm S.10</t>
  </si>
  <si>
    <t>Pipa PVC dia. 25 mm S.10</t>
  </si>
  <si>
    <t>Pipa PVC dia. 32 mm S.10</t>
  </si>
  <si>
    <t>Pipa PVC dia. 40 mm S.10</t>
  </si>
  <si>
    <t>Pipa PVC dia. 50 mm S.10</t>
  </si>
  <si>
    <t>Pipa PVC dia. 63 mm S.12.5</t>
  </si>
  <si>
    <t>Pipa PVC dia. 75 mm S.12.5</t>
  </si>
  <si>
    <t>Pipa PVC dia. 90 mm S.12.5</t>
  </si>
  <si>
    <t>Pipa PVC dia. 110 mm S.12,5</t>
  </si>
  <si>
    <t>Pipa PVC dia. 140 mm S.12,5</t>
  </si>
  <si>
    <t>Pipa PVC dia. 160 mm S.12,5</t>
  </si>
  <si>
    <t>Pipa PVC dia. 200 mm S.12,5</t>
  </si>
  <si>
    <t>Pipa PVC dia. 225 mm S.12,5</t>
  </si>
  <si>
    <t>Pipa PVC dia. 250 mm S.12,5</t>
  </si>
  <si>
    <t>Pipa PVC dia. 315 mm S.12,5</t>
  </si>
  <si>
    <t>Pipa PVC dia. 355 mm S.12,5</t>
  </si>
  <si>
    <t>Pipa PVC dia. 400 mm S.12,5</t>
  </si>
  <si>
    <t>Pipa PVC dia. 500 mm S.12,5</t>
  </si>
  <si>
    <t>Pipa PVC dia. 630 mm S.12,5</t>
  </si>
  <si>
    <t>Screen 4'' low carbon</t>
  </si>
  <si>
    <t>Screen 6'' low carbon</t>
  </si>
  <si>
    <t>Screen 8'' low carbon</t>
  </si>
  <si>
    <t>III</t>
  </si>
  <si>
    <t xml:space="preserve"> KELOMPOK PERALATAN</t>
  </si>
  <si>
    <t xml:space="preserve"> Alat Hammer 0,5 - 1  ton</t>
  </si>
  <si>
    <t>Sewa-hari</t>
  </si>
  <si>
    <t xml:space="preserve"> Alat Hammer 1 - 2 ton</t>
  </si>
  <si>
    <t xml:space="preserve"> Alat pancang + Hammer 1 ton</t>
  </si>
  <si>
    <t>Sewa-jam</t>
  </si>
  <si>
    <t xml:space="preserve"> Alat pancang + Hammer 2 ton</t>
  </si>
  <si>
    <t xml:space="preserve"> Alat penyambung tiang pancang beton</t>
  </si>
  <si>
    <t xml:space="preserve"> Alat penyambung turap beton</t>
  </si>
  <si>
    <t xml:space="preserve"> Alat penyambung tiang pancang dolken</t>
  </si>
  <si>
    <t xml:space="preserve"> Crane 2.5 ton</t>
  </si>
  <si>
    <t xml:space="preserve"> Crane 5-10  ton</t>
  </si>
  <si>
    <t xml:space="preserve"> Crane &gt; 10  ton</t>
  </si>
  <si>
    <t xml:space="preserve"> Dump truck 3,5 ton</t>
  </si>
  <si>
    <t xml:space="preserve"> Dump truck 5 ton</t>
  </si>
  <si>
    <t xml:space="preserve"> Drilling Rig</t>
  </si>
  <si>
    <t xml:space="preserve"> Excavator (standar)/Backhoe</t>
  </si>
  <si>
    <t xml:space="preserve"> Geo Listrik</t>
  </si>
  <si>
    <t xml:space="preserve"> Jack Stressing</t>
  </si>
  <si>
    <t xml:space="preserve"> Las listrik 250 A diesel</t>
  </si>
  <si>
    <t xml:space="preserve"> Lift sampai dengan tinggi maksimum 12m</t>
  </si>
  <si>
    <t xml:space="preserve"> Wheel Loader</t>
  </si>
  <si>
    <t xml:space="preserve"> Track Loader</t>
  </si>
  <si>
    <t xml:space="preserve"> Mesin pancang kompresor udara 8 ton</t>
  </si>
  <si>
    <t xml:space="preserve"> Mesin pancang tenaga diesel 8 ton</t>
  </si>
  <si>
    <t xml:space="preserve"> Mesin pancang tenaga uap 8 ton</t>
  </si>
  <si>
    <t xml:space="preserve"> Molen (Concrete Mixer 0.35 m3)</t>
  </si>
  <si>
    <t xml:space="preserve"> Pick up (Mobil)</t>
  </si>
  <si>
    <t xml:space="preserve"> Pompa air diesel 5 KW; 3"</t>
  </si>
  <si>
    <t xml:space="preserve"> Pompa air diesel 10 KW</t>
  </si>
  <si>
    <t xml:space="preserve"> Pompa air diesel 20 KW</t>
  </si>
  <si>
    <t xml:space="preserve"> Pompa dan Conveyor Beton</t>
  </si>
  <si>
    <t xml:space="preserve"> Perahu</t>
  </si>
  <si>
    <t xml:space="preserve"> Ponton kecil</t>
  </si>
  <si>
    <t xml:space="preserve"> Ponton sedang</t>
  </si>
  <si>
    <t xml:space="preserve"> Ponton besar</t>
  </si>
  <si>
    <t xml:space="preserve"> Roller, Steel wheel</t>
  </si>
  <si>
    <t xml:space="preserve"> Roller, Tandem</t>
  </si>
  <si>
    <t xml:space="preserve"> Speedboat, Motor 10 HP</t>
  </si>
  <si>
    <t xml:space="preserve"> Theodolit</t>
  </si>
  <si>
    <t xml:space="preserve"> Tongkang 500 ton</t>
  </si>
  <si>
    <t xml:space="preserve"> Tongkang 1000 ton</t>
  </si>
  <si>
    <t xml:space="preserve"> Tongkang 2000 ton</t>
  </si>
  <si>
    <t xml:space="preserve"> Trawl diameter lubang 5mm</t>
  </si>
  <si>
    <t xml:space="preserve"> Waterpass</t>
  </si>
  <si>
    <t>IV</t>
  </si>
  <si>
    <t>LAIN-LAIN</t>
  </si>
  <si>
    <t>a.</t>
  </si>
  <si>
    <t xml:space="preserve"> Peralatan Kecil Penunjang</t>
  </si>
  <si>
    <t xml:space="preserve"> Bodem</t>
  </si>
  <si>
    <t xml:space="preserve"> Ember</t>
  </si>
  <si>
    <t xml:space="preserve"> Gergaji besi (mata gergaji)</t>
  </si>
  <si>
    <t xml:space="preserve"> Gunting pemotong baja</t>
  </si>
  <si>
    <t xml:space="preserve"> Kamera SLR</t>
  </si>
  <si>
    <t xml:space="preserve"> Kayu Kasut</t>
  </si>
  <si>
    <t xml:space="preserve"> Kayu pemikul + tampar</t>
  </si>
  <si>
    <t xml:space="preserve"> Kereta dorong</t>
  </si>
  <si>
    <t xml:space="preserve"> Kotak adukan (dolak kayu)</t>
  </si>
  <si>
    <t xml:space="preserve"> Kuas</t>
  </si>
  <si>
    <t xml:space="preserve"> Kunci pembengkok tulangan (baja keras)</t>
  </si>
  <si>
    <t xml:space="preserve"> Linggis (Baja keras)</t>
  </si>
  <si>
    <t xml:space="preserve"> Pahat Beton (baja keras)</t>
  </si>
  <si>
    <t xml:space="preserve"> Palu/godam pemecah batu</t>
  </si>
  <si>
    <t xml:space="preserve"> Tang / alat pemotong kawat</t>
  </si>
  <si>
    <t xml:space="preserve"> Timbris</t>
  </si>
  <si>
    <t>b.</t>
  </si>
  <si>
    <t>Bahan / Peralatan Lain Penunjang</t>
  </si>
  <si>
    <t xml:space="preserve"> Ajir acuan tanaman</t>
  </si>
  <si>
    <t xml:space="preserve"> Asbes gelombang besar uk. 105 x 180, 5mm</t>
  </si>
  <si>
    <t xml:space="preserve"> Asbes gelombang kecil uk. 80 x 180, 4mm</t>
  </si>
  <si>
    <t xml:space="preserve"> Asbes uk 1 x 1 m2</t>
  </si>
  <si>
    <t xml:space="preserve"> Aspal Panas</t>
  </si>
  <si>
    <t>ltr</t>
  </si>
  <si>
    <t xml:space="preserve"> Bibit Mangrove</t>
  </si>
  <si>
    <t xml:space="preserve"> Blue/black print uk A1</t>
  </si>
  <si>
    <t xml:space="preserve"> Blue/black print uk A2</t>
  </si>
  <si>
    <t xml:space="preserve"> Blue/black print uk A3</t>
  </si>
  <si>
    <t xml:space="preserve"> Cat besi</t>
  </si>
  <si>
    <t xml:space="preserve"> Cat meni</t>
  </si>
  <si>
    <t xml:space="preserve"> Cat tembok</t>
  </si>
  <si>
    <t xml:space="preserve"> Cetakan armor</t>
  </si>
  <si>
    <t xml:space="preserve"> Copy CD (soft file)</t>
  </si>
  <si>
    <t xml:space="preserve"> Cuka Bibit</t>
  </si>
  <si>
    <t xml:space="preserve"> Foto Album</t>
  </si>
  <si>
    <t xml:space="preserve"> Foto cuci film Selulosa Kimia</t>
  </si>
  <si>
    <t>rol</t>
  </si>
  <si>
    <t xml:space="preserve"> Foto Film Selulosa Kimia</t>
  </si>
  <si>
    <t xml:space="preserve"> Foto printing</t>
  </si>
  <si>
    <t xml:space="preserve"> Foto copy kalkir A1 ke kalkir</t>
  </si>
  <si>
    <t xml:space="preserve"> Foto copy kertas Letter, Legal, A4</t>
  </si>
  <si>
    <t xml:space="preserve"> Geotekstil A</t>
  </si>
  <si>
    <t xml:space="preserve"> Geotekstil B (Polyfelt, dll.)</t>
  </si>
  <si>
    <t xml:space="preserve"> Geotekstil C</t>
  </si>
  <si>
    <t xml:space="preserve"> Geotekstil tali</t>
  </si>
  <si>
    <t xml:space="preserve"> Geotekstil mesin jahit</t>
  </si>
  <si>
    <t xml:space="preserve"> Karung plastik / bagor </t>
  </si>
  <si>
    <t xml:space="preserve"> Karung goni/terpal</t>
  </si>
  <si>
    <t xml:space="preserve"> Kertas HVS 80 gr ukuran A0</t>
  </si>
  <si>
    <t xml:space="preserve"> Kertas HVS 80 gr ukuran A1</t>
  </si>
  <si>
    <t xml:space="preserve"> Kertas HVS 80 gr ukuran A2</t>
  </si>
  <si>
    <t xml:space="preserve"> Kertas HVS 80 gr ukuran A3</t>
  </si>
  <si>
    <t xml:space="preserve"> Kertas HVS 70 gr ukuran A4/legal/letter/B5</t>
  </si>
  <si>
    <t xml:space="preserve"> Kertas HVS 80 gr ukuran A4/legal/letter/B5</t>
  </si>
  <si>
    <t xml:space="preserve"> Kertas Kalkir 80 gr ukuran A0 (lebar 90 cm)</t>
  </si>
  <si>
    <t xml:space="preserve"> Kertas Kalkir 80 gr ukuran A1 (lebar 60 cm)</t>
  </si>
  <si>
    <t xml:space="preserve"> Meni / ter / solinem</t>
  </si>
  <si>
    <t xml:space="preserve"> Menjilid pakai kertas di lakban A4</t>
  </si>
  <si>
    <t>*</t>
  </si>
  <si>
    <t xml:space="preserve"> Menjilid pakai kertas langsung A4</t>
  </si>
  <si>
    <t xml:space="preserve"> Menjilid pakai kertas langsung A4 + laminasi</t>
  </si>
  <si>
    <t xml:space="preserve"> Menjilid uk A1</t>
  </si>
  <si>
    <t xml:space="preserve"> Menjilid uk A2</t>
  </si>
  <si>
    <t xml:space="preserve"> Menjilid uk A3</t>
  </si>
  <si>
    <t xml:space="preserve"> Mimic panel untuk 6 channel pintu air</t>
  </si>
  <si>
    <t>set</t>
  </si>
  <si>
    <t xml:space="preserve"> Minyak tanah</t>
  </si>
  <si>
    <t xml:space="preserve"> Motor 2 KW 1350 rpm + pengkabelan</t>
  </si>
  <si>
    <t xml:space="preserve"> Motor 5 KW 1350 rpm + pengkabelan</t>
  </si>
  <si>
    <t xml:space="preserve"> Motor 10 KW 1350 rpm + pengkabelan</t>
  </si>
  <si>
    <t xml:space="preserve"> Olie mesin (Mesran 40 SAE)</t>
  </si>
  <si>
    <t xml:space="preserve"> Oli hidraulic</t>
  </si>
  <si>
    <t xml:space="preserve"> Oli transmisi</t>
  </si>
  <si>
    <t xml:space="preserve"> Pemotong Rumput</t>
  </si>
  <si>
    <t xml:space="preserve"> Pena Rapido</t>
  </si>
  <si>
    <t xml:space="preserve"> Perlengkapan ruang jaga meja kursi</t>
  </si>
  <si>
    <t xml:space="preserve"> Rakit</t>
  </si>
  <si>
    <t xml:space="preserve"> Reduksi kalkir A2 ke kertas A4</t>
  </si>
  <si>
    <t xml:space="preserve"> Reduksi kalkir dari A1 ke A2</t>
  </si>
  <si>
    <t xml:space="preserve"> Sewa Komputer utk drafting CAD</t>
  </si>
  <si>
    <t>sewa-bulan</t>
  </si>
  <si>
    <t xml:space="preserve"> Sewa Scaner A4</t>
  </si>
  <si>
    <t xml:space="preserve"> Sewa Plotter uk. A1</t>
  </si>
  <si>
    <t xml:space="preserve"> Solar bersubsidi</t>
  </si>
  <si>
    <t xml:space="preserve"> Solar non subsidi</t>
  </si>
  <si>
    <t xml:space="preserve"> Tali pengikat/Tambang Nylon</t>
  </si>
  <si>
    <t xml:space="preserve"> Tinta Printer</t>
  </si>
  <si>
    <t>botol</t>
  </si>
  <si>
    <t xml:space="preserve"> Tinta Rapido (Hitam)</t>
  </si>
  <si>
    <t xml:space="preserve"> Waterstop PVC.150</t>
  </si>
  <si>
    <t xml:space="preserve"> Waterstop PVC.200</t>
  </si>
  <si>
    <t xml:space="preserve"> Waterstop PVC.270</t>
  </si>
  <si>
    <t xml:space="preserve"> Waterstop Rubber lebar 150mm - 200mm</t>
  </si>
  <si>
    <t xml:space="preserve">Keterangan:  * item tambahan </t>
  </si>
  <si>
    <t xml:space="preserve"> Multiplek tebal 6 mm</t>
  </si>
  <si>
    <t xml:space="preserve"> Multiplek tebal 9 mm</t>
  </si>
  <si>
    <t>Kayu balok 8/12</t>
  </si>
  <si>
    <t>M.03</t>
  </si>
  <si>
    <t>M.04.a</t>
  </si>
  <si>
    <t>M.04.b</t>
  </si>
  <si>
    <t>M.04.c</t>
  </si>
  <si>
    <t>M.04.d</t>
  </si>
  <si>
    <t>M.04.e</t>
  </si>
  <si>
    <t>M.05</t>
  </si>
  <si>
    <t>M.06</t>
  </si>
  <si>
    <t>M.07a</t>
  </si>
  <si>
    <t>M.07b</t>
  </si>
  <si>
    <t>M.08</t>
  </si>
  <si>
    <t>M.09.a</t>
  </si>
  <si>
    <t>M.09.b</t>
  </si>
  <si>
    <t>M.09.c</t>
  </si>
  <si>
    <t>M.09.d</t>
  </si>
  <si>
    <t>M.09.e</t>
  </si>
  <si>
    <t>M.09.f</t>
  </si>
  <si>
    <t>M.09.g</t>
  </si>
  <si>
    <t>M.09.h</t>
  </si>
  <si>
    <t>M.09.i</t>
  </si>
  <si>
    <t>M.09.j</t>
  </si>
  <si>
    <t>M.09.k</t>
  </si>
  <si>
    <t>M.09.l</t>
  </si>
  <si>
    <t>M.09.m</t>
  </si>
  <si>
    <t>M.10.a</t>
  </si>
  <si>
    <t>M.10.b</t>
  </si>
  <si>
    <t>M.10.c</t>
  </si>
  <si>
    <t>M.10.d</t>
  </si>
  <si>
    <t>M.10.e</t>
  </si>
  <si>
    <t>M.10.f</t>
  </si>
  <si>
    <t>M.10.g</t>
  </si>
  <si>
    <t>M.11</t>
  </si>
  <si>
    <t>M.13</t>
  </si>
  <si>
    <t>M.14.a</t>
  </si>
  <si>
    <t>M.14.b</t>
  </si>
  <si>
    <t>M.14.c</t>
  </si>
  <si>
    <t>M.14.d</t>
  </si>
  <si>
    <t>M.15</t>
  </si>
  <si>
    <t>M.16</t>
  </si>
  <si>
    <t>M.17.a</t>
  </si>
  <si>
    <t>M.17.b</t>
  </si>
  <si>
    <t>M.17.c</t>
  </si>
  <si>
    <t>M.18.a</t>
  </si>
  <si>
    <t>M.18.b</t>
  </si>
  <si>
    <t>M.18.c</t>
  </si>
  <si>
    <t>M.18.d</t>
  </si>
  <si>
    <t>M.18.e</t>
  </si>
  <si>
    <t>M.18.f</t>
  </si>
  <si>
    <t>M.19.a</t>
  </si>
  <si>
    <t>M.19.b</t>
  </si>
  <si>
    <t>M.19.c</t>
  </si>
  <si>
    <t>M.19.d</t>
  </si>
  <si>
    <t>M.19.e</t>
  </si>
  <si>
    <t>M.30.a</t>
  </si>
  <si>
    <t>M.30.b</t>
  </si>
  <si>
    <t>M.31.a</t>
  </si>
  <si>
    <t>M.31.b</t>
  </si>
  <si>
    <t>M.31.c</t>
  </si>
  <si>
    <t>M.31.d</t>
  </si>
  <si>
    <t>M.32</t>
  </si>
  <si>
    <t>M.33.a</t>
  </si>
  <si>
    <t>M.33.b</t>
  </si>
  <si>
    <t>M.33.c</t>
  </si>
  <si>
    <t>M.33.d</t>
  </si>
  <si>
    <t>M.35.a</t>
  </si>
  <si>
    <t>M.35.b</t>
  </si>
  <si>
    <t>M.35.c</t>
  </si>
  <si>
    <t>M.35.d</t>
  </si>
  <si>
    <t>M.35.e</t>
  </si>
  <si>
    <t>M.36.a</t>
  </si>
  <si>
    <t>M.36.b</t>
  </si>
  <si>
    <t>M.36.c</t>
  </si>
  <si>
    <t>M.36.d</t>
  </si>
  <si>
    <t>M.37.a</t>
  </si>
  <si>
    <t>M.37.b</t>
  </si>
  <si>
    <t>M.38.a</t>
  </si>
  <si>
    <t>M.38.b</t>
  </si>
  <si>
    <t>M.38.c</t>
  </si>
  <si>
    <t>M.38.d</t>
  </si>
  <si>
    <t>M.39</t>
  </si>
  <si>
    <t>M.40.a</t>
  </si>
  <si>
    <t>M.40.b</t>
  </si>
  <si>
    <t>M.40.c</t>
  </si>
  <si>
    <t>M.40.d</t>
  </si>
  <si>
    <t>M.41.a</t>
  </si>
  <si>
    <t>M.42.b</t>
  </si>
  <si>
    <t>M.42.a</t>
  </si>
  <si>
    <t>M.42.c</t>
  </si>
  <si>
    <t>M.53.a</t>
  </si>
  <si>
    <t>M.53.b</t>
  </si>
  <si>
    <t>M.53.c</t>
  </si>
  <si>
    <t>M.53.d</t>
  </si>
  <si>
    <t>M.53.e</t>
  </si>
  <si>
    <t>M.53.f</t>
  </si>
  <si>
    <t>M.54.a</t>
  </si>
  <si>
    <t>M.54.b</t>
  </si>
  <si>
    <t>M.54.c</t>
  </si>
  <si>
    <t>M.54.d</t>
  </si>
  <si>
    <t>M.54.e</t>
  </si>
  <si>
    <t>M.54.f</t>
  </si>
  <si>
    <t>M.54.g</t>
  </si>
  <si>
    <t>M.54.h</t>
  </si>
  <si>
    <t>M.55.a</t>
  </si>
  <si>
    <t>M.55.b</t>
  </si>
  <si>
    <t>M.55.c</t>
  </si>
  <si>
    <t>M.55.d</t>
  </si>
  <si>
    <t>M.55.e</t>
  </si>
  <si>
    <t>M.56.a</t>
  </si>
  <si>
    <t>M.56.b</t>
  </si>
  <si>
    <t>M.56.c</t>
  </si>
  <si>
    <t>M.56.d</t>
  </si>
  <si>
    <t>M.57</t>
  </si>
  <si>
    <t>M.58</t>
  </si>
  <si>
    <t>M.59</t>
  </si>
  <si>
    <t>M.60</t>
  </si>
  <si>
    <t>M.61</t>
  </si>
  <si>
    <t>M.62</t>
  </si>
  <si>
    <t>M.63</t>
  </si>
  <si>
    <t>M.64.a</t>
  </si>
  <si>
    <t>M.65.b</t>
  </si>
  <si>
    <t>M.66.c</t>
  </si>
  <si>
    <t>M.67.a</t>
  </si>
  <si>
    <t>M.67.b</t>
  </si>
  <si>
    <t>M.67.c</t>
  </si>
  <si>
    <t>M.68.a</t>
  </si>
  <si>
    <t>M.68.b</t>
  </si>
  <si>
    <t>M.68.c</t>
  </si>
  <si>
    <t>M.69.a</t>
  </si>
  <si>
    <t>M.69.b</t>
  </si>
  <si>
    <t>M.69.c</t>
  </si>
  <si>
    <t>M.70.a</t>
  </si>
  <si>
    <t>M.70.b</t>
  </si>
  <si>
    <t>M.70.c</t>
  </si>
  <si>
    <t>M.71.a</t>
  </si>
  <si>
    <t>M.71.b</t>
  </si>
  <si>
    <t>M.71.c</t>
  </si>
  <si>
    <t>M.72.a</t>
  </si>
  <si>
    <t>M.72.b</t>
  </si>
  <si>
    <t>M.72.c</t>
  </si>
  <si>
    <t>M.73.a</t>
  </si>
  <si>
    <t>M.73.b</t>
  </si>
  <si>
    <t>M.73.c</t>
  </si>
  <si>
    <t>M.74.a</t>
  </si>
  <si>
    <t>M.74.b</t>
  </si>
  <si>
    <t>M.74.c</t>
  </si>
  <si>
    <t>M.75.a</t>
  </si>
  <si>
    <t>M.75.b</t>
  </si>
  <si>
    <t>M.75.c</t>
  </si>
  <si>
    <t>M.76.a</t>
  </si>
  <si>
    <t>M.76.b</t>
  </si>
  <si>
    <t>M.76.c</t>
  </si>
  <si>
    <t>M.77.a</t>
  </si>
  <si>
    <t>M.77.b</t>
  </si>
  <si>
    <t>M.77.c</t>
  </si>
  <si>
    <t>M.78.a</t>
  </si>
  <si>
    <t>M.78.b</t>
  </si>
  <si>
    <t>M.78.c</t>
  </si>
  <si>
    <t>M.79.a</t>
  </si>
  <si>
    <t>M.79.b</t>
  </si>
  <si>
    <t>M.79.c</t>
  </si>
  <si>
    <t>M.80.a</t>
  </si>
  <si>
    <t>M.80.b</t>
  </si>
  <si>
    <t>M.80.c</t>
  </si>
  <si>
    <t>M.81.a</t>
  </si>
  <si>
    <t>M.81.b</t>
  </si>
  <si>
    <t>M.81.c</t>
  </si>
  <si>
    <t>M.82.a</t>
  </si>
  <si>
    <t>M.82.b</t>
  </si>
  <si>
    <t>M.82.c</t>
  </si>
  <si>
    <t>M.83.a</t>
  </si>
  <si>
    <t>M.83.b</t>
  </si>
  <si>
    <t>M.83.c</t>
  </si>
  <si>
    <t>M.84.a</t>
  </si>
  <si>
    <t>M.84.b</t>
  </si>
  <si>
    <t>M.84.c</t>
  </si>
  <si>
    <t>M.85.a</t>
  </si>
  <si>
    <t>M.85.b</t>
  </si>
  <si>
    <t>M.85.c</t>
  </si>
  <si>
    <t>M.86.a</t>
  </si>
  <si>
    <t>M.86.b</t>
  </si>
  <si>
    <t>M.86.c</t>
  </si>
  <si>
    <t>M.87.a</t>
  </si>
  <si>
    <t>M.87.b</t>
  </si>
  <si>
    <t>M.87.c</t>
  </si>
  <si>
    <t>M.88.a</t>
  </si>
  <si>
    <t>M.88.b</t>
  </si>
  <si>
    <t>M.88.c</t>
  </si>
  <si>
    <t>M.88.d</t>
  </si>
  <si>
    <t>M.89.a</t>
  </si>
  <si>
    <t>M.89.b</t>
  </si>
  <si>
    <t>M.90.a</t>
  </si>
  <si>
    <t>M.90.b</t>
  </si>
  <si>
    <t>M.90.c</t>
  </si>
  <si>
    <t>M.90.d</t>
  </si>
  <si>
    <t>M.90.e</t>
  </si>
  <si>
    <t>M.91.a</t>
  </si>
  <si>
    <t>M.91.b</t>
  </si>
  <si>
    <t>M.91.c</t>
  </si>
  <si>
    <t>M.91.d</t>
  </si>
  <si>
    <t>M.91.e</t>
  </si>
  <si>
    <t>M.92.a</t>
  </si>
  <si>
    <t>M.92.b</t>
  </si>
  <si>
    <t>M.93</t>
  </si>
  <si>
    <t>M.94.a</t>
  </si>
  <si>
    <t>M.94.b</t>
  </si>
  <si>
    <t>M.94.c</t>
  </si>
  <si>
    <t>M.94.d</t>
  </si>
  <si>
    <t>M.104.a</t>
  </si>
  <si>
    <t>M.104.b</t>
  </si>
  <si>
    <t>M.104.c</t>
  </si>
  <si>
    <t>M.104.d</t>
  </si>
  <si>
    <t>M.104.e</t>
  </si>
  <si>
    <t>M.104.f</t>
  </si>
  <si>
    <t>M.104.g</t>
  </si>
  <si>
    <t>M.104.h</t>
  </si>
  <si>
    <t>M.104.i</t>
  </si>
  <si>
    <t>M.104.j</t>
  </si>
  <si>
    <t>M.105.a</t>
  </si>
  <si>
    <t>M.105.b</t>
  </si>
  <si>
    <t>M.105.c</t>
  </si>
  <si>
    <t>M.105.d</t>
  </si>
  <si>
    <t>M.105.e</t>
  </si>
  <si>
    <t>M.105.f</t>
  </si>
  <si>
    <t>M.105.g</t>
  </si>
  <si>
    <t>M.105.h</t>
  </si>
  <si>
    <t>M.105.i</t>
  </si>
  <si>
    <t>M.105.j</t>
  </si>
  <si>
    <t>M.105.k</t>
  </si>
  <si>
    <t>M.106.a</t>
  </si>
  <si>
    <t>M.106.b</t>
  </si>
  <si>
    <t>M.106.c</t>
  </si>
  <si>
    <t>M.106.d</t>
  </si>
  <si>
    <t>M.106.e</t>
  </si>
  <si>
    <t>M.106.f</t>
  </si>
  <si>
    <t>M.106.g</t>
  </si>
  <si>
    <t>M.106.h</t>
  </si>
  <si>
    <t>M.107.a</t>
  </si>
  <si>
    <t>M.107.b</t>
  </si>
  <si>
    <t>M.107.c</t>
  </si>
  <si>
    <t>M.107.d</t>
  </si>
  <si>
    <t>M.107.e</t>
  </si>
  <si>
    <t>M.107.f</t>
  </si>
  <si>
    <t>M.107.g</t>
  </si>
  <si>
    <t>M.107.h</t>
  </si>
  <si>
    <t>M.107.i</t>
  </si>
  <si>
    <t>M.107.j</t>
  </si>
  <si>
    <t>M.107.k</t>
  </si>
  <si>
    <t>M.107.l</t>
  </si>
  <si>
    <t>M.107.m</t>
  </si>
  <si>
    <t>M.107.n</t>
  </si>
  <si>
    <t>M.107.o</t>
  </si>
  <si>
    <t>M.107.p</t>
  </si>
  <si>
    <t>M.107.q</t>
  </si>
  <si>
    <t>M.107.r</t>
  </si>
  <si>
    <t>M.107.s</t>
  </si>
  <si>
    <t>M.108.a</t>
  </si>
  <si>
    <t>M.108.b</t>
  </si>
  <si>
    <t>M.108.c</t>
  </si>
  <si>
    <t>E.01.a</t>
  </si>
  <si>
    <t>E.01.b</t>
  </si>
  <si>
    <t>E.01.c</t>
  </si>
  <si>
    <t>E.01.d</t>
  </si>
  <si>
    <t>E.02.a</t>
  </si>
  <si>
    <t>E.02.b</t>
  </si>
  <si>
    <t>E.02.c</t>
  </si>
  <si>
    <t>E.05</t>
  </si>
  <si>
    <t>E.06</t>
  </si>
  <si>
    <t>E.07.a</t>
  </si>
  <si>
    <t>E.07.b</t>
  </si>
  <si>
    <t>E.07.c</t>
  </si>
  <si>
    <t>E.08.a</t>
  </si>
  <si>
    <t>E.08.b</t>
  </si>
  <si>
    <t>E.09</t>
  </si>
  <si>
    <t>E.11.a</t>
  </si>
  <si>
    <t>E.11.b</t>
  </si>
  <si>
    <t>E.121</t>
  </si>
  <si>
    <t>E.14</t>
  </si>
  <si>
    <t>E.15</t>
  </si>
  <si>
    <t>E.22</t>
  </si>
  <si>
    <t>E.23</t>
  </si>
  <si>
    <t>E.25a</t>
  </si>
  <si>
    <t>E.25b</t>
  </si>
  <si>
    <t>E.26</t>
  </si>
  <si>
    <t>E.27.a</t>
  </si>
  <si>
    <t>E.27.b</t>
  </si>
  <si>
    <t>E.27.c</t>
  </si>
  <si>
    <t>E.28.a</t>
  </si>
  <si>
    <t>E.28.b</t>
  </si>
  <si>
    <t>E.31</t>
  </si>
  <si>
    <t>E.32</t>
  </si>
  <si>
    <t>E.34.a</t>
  </si>
  <si>
    <t>E.34.b</t>
  </si>
  <si>
    <t>E.34.c</t>
  </si>
  <si>
    <t>E.35</t>
  </si>
  <si>
    <t>E.36</t>
  </si>
  <si>
    <t>E.37.a</t>
  </si>
  <si>
    <t>E.37.b</t>
  </si>
  <si>
    <t>E.37.c</t>
  </si>
  <si>
    <t>E.38.a</t>
  </si>
  <si>
    <t>E.38.b</t>
  </si>
  <si>
    <t>E.39</t>
  </si>
  <si>
    <t>E.41</t>
  </si>
  <si>
    <t>E.43a</t>
  </si>
  <si>
    <t>E.43b</t>
  </si>
  <si>
    <t>E.43c</t>
  </si>
  <si>
    <t>E.44</t>
  </si>
  <si>
    <t>E.45</t>
  </si>
  <si>
    <t>E.47</t>
  </si>
  <si>
    <t>E.48</t>
  </si>
  <si>
    <t>E.49</t>
  </si>
  <si>
    <t>E.50</t>
  </si>
  <si>
    <t>To.01</t>
  </si>
  <si>
    <t>To.02</t>
  </si>
  <si>
    <t>To.03</t>
  </si>
  <si>
    <t>To.04</t>
  </si>
  <si>
    <t>To.05</t>
  </si>
  <si>
    <t>To.06</t>
  </si>
  <si>
    <t>To.07</t>
  </si>
  <si>
    <t>To.08</t>
  </si>
  <si>
    <t>To.09</t>
  </si>
  <si>
    <t>To.10</t>
  </si>
  <si>
    <t>To.11</t>
  </si>
  <si>
    <t>To.12</t>
  </si>
  <si>
    <t>To.13</t>
  </si>
  <si>
    <t>To.14</t>
  </si>
  <si>
    <t>To.15</t>
  </si>
  <si>
    <t>To.16</t>
  </si>
  <si>
    <t>To.17</t>
  </si>
  <si>
    <t>To.18</t>
  </si>
  <si>
    <t>M.109</t>
  </si>
  <si>
    <t>M.110.a</t>
  </si>
  <si>
    <t>M.110.b</t>
  </si>
  <si>
    <t>M.110.c</t>
  </si>
  <si>
    <t>M.111</t>
  </si>
  <si>
    <t>M.112.a</t>
  </si>
  <si>
    <t>M.112.b</t>
  </si>
  <si>
    <t>M.113</t>
  </si>
  <si>
    <t>M.114.a</t>
  </si>
  <si>
    <t>M.114.b</t>
  </si>
  <si>
    <t>M.114.c</t>
  </si>
  <si>
    <t>M.115.a</t>
  </si>
  <si>
    <t>M.115.b</t>
  </si>
  <si>
    <t>M.115.c</t>
  </si>
  <si>
    <t>M.115.d</t>
  </si>
  <si>
    <t>M.116</t>
  </si>
  <si>
    <t>M.117</t>
  </si>
  <si>
    <t>M.118</t>
  </si>
  <si>
    <t>M.119a</t>
  </si>
  <si>
    <t>M.119b</t>
  </si>
  <si>
    <t>M.119c</t>
  </si>
  <si>
    <t>M.119d</t>
  </si>
  <si>
    <t>M.120.a</t>
  </si>
  <si>
    <t>M.120.b</t>
  </si>
  <si>
    <t>M.122.a</t>
  </si>
  <si>
    <t>M.122.b</t>
  </si>
  <si>
    <t>M.122.c</t>
  </si>
  <si>
    <t>M.122.d</t>
  </si>
  <si>
    <t>M.122.e</t>
  </si>
  <si>
    <t>M.123.a</t>
  </si>
  <si>
    <t>M.123.b</t>
  </si>
  <si>
    <t>M.124.a</t>
  </si>
  <si>
    <t>M.125.b</t>
  </si>
  <si>
    <t>M.125.c</t>
  </si>
  <si>
    <t>M.125.d</t>
  </si>
  <si>
    <t>M.125.e</t>
  </si>
  <si>
    <t>M.125.f</t>
  </si>
  <si>
    <t>M.125.g</t>
  </si>
  <si>
    <t>M.125.h</t>
  </si>
  <si>
    <t>M.126</t>
  </si>
  <si>
    <t>M.127.a</t>
  </si>
  <si>
    <t>M.127.b</t>
  </si>
  <si>
    <t>M.127.c</t>
  </si>
  <si>
    <t>M.127.d</t>
  </si>
  <si>
    <t>M.127.e</t>
  </si>
  <si>
    <t>M.127.f</t>
  </si>
  <si>
    <t>M.128</t>
  </si>
  <si>
    <t>M.129</t>
  </si>
  <si>
    <t>M.130</t>
  </si>
  <si>
    <t>M.131.a</t>
  </si>
  <si>
    <t>M.131.b</t>
  </si>
  <si>
    <t>M.131.c</t>
  </si>
  <si>
    <t>M.132a</t>
  </si>
  <si>
    <t>M.132b</t>
  </si>
  <si>
    <t>M.132c</t>
  </si>
  <si>
    <t>M.133</t>
  </si>
  <si>
    <t>M.134</t>
  </si>
  <si>
    <t>M.135</t>
  </si>
  <si>
    <t>M.136</t>
  </si>
  <si>
    <t>M.137.a</t>
  </si>
  <si>
    <t>M.137.b</t>
  </si>
  <si>
    <t>M.139.a</t>
  </si>
  <si>
    <t>M.139.b</t>
  </si>
  <si>
    <t>M.139.c</t>
  </si>
  <si>
    <t>M.140a</t>
  </si>
  <si>
    <t>M.140b</t>
  </si>
  <si>
    <t>M.141</t>
  </si>
  <si>
    <t>M.143a</t>
  </si>
  <si>
    <t>M.143b</t>
  </si>
  <si>
    <t>M.144.a</t>
  </si>
  <si>
    <t>M.144.b</t>
  </si>
  <si>
    <t>M.144.c</t>
  </si>
  <si>
    <t>M.144.d</t>
  </si>
  <si>
    <t>Nama Lokas Pekerjaan</t>
  </si>
  <si>
    <t>Pake biaya angkut manual ?  (Ya=1; Tidak=0)</t>
  </si>
  <si>
    <t>c.</t>
  </si>
  <si>
    <t xml:space="preserve">Contoh untuk jarak angkut horizontal </t>
  </si>
  <si>
    <t>Bambu dia 8-10 cm, panjang 4-6 m</t>
  </si>
  <si>
    <t>Bambu dia 6-8 cm, panjang 4 m</t>
  </si>
  <si>
    <t>1 m3 Bongkar pasangan  Batu bata / merah bakar pres dengan jack hammer</t>
  </si>
  <si>
    <t>Batu bata / merah bakar pres</t>
  </si>
  <si>
    <t>Batu alam/Batu Kali 12-25cm</t>
  </si>
  <si>
    <t>T.15a.8)</t>
  </si>
  <si>
    <t>Mengangkut  1 m3 material dengan jarak angkut  300 m</t>
  </si>
  <si>
    <t>Batu Candi</t>
  </si>
  <si>
    <t>M.12.a</t>
  </si>
  <si>
    <t>M.12.b</t>
  </si>
  <si>
    <t>Kerikil/Koral/Agregat Beton</t>
  </si>
  <si>
    <t>Baut dia 12 mm panjang 5 cm</t>
  </si>
  <si>
    <t>Baja Tulangan BJTS 280</t>
  </si>
  <si>
    <t>Baja Tulangan BJTP 280</t>
  </si>
  <si>
    <t>Baja Tulangan BJTS 520</t>
  </si>
  <si>
    <t>Baja Tulangan BJTS 700</t>
  </si>
  <si>
    <t>Baja Profil siku L.40.40.4</t>
  </si>
  <si>
    <t>Baja Profil siku L.50.50.5</t>
  </si>
  <si>
    <t xml:space="preserve">Baja Profil siku L.40.40.4 </t>
  </si>
  <si>
    <t>Pelat setrip / 3x30x300mm</t>
  </si>
  <si>
    <t xml:space="preserve"> Beton Ready Mixed K-300 (fc' 25 Mpa)</t>
  </si>
  <si>
    <t>Beton Ready Mixed K-300 (fc' 25 Mpa)</t>
  </si>
  <si>
    <t>Box Culvert 40 x 40 x 100 cm; Bcrat 0,43 l Ton</t>
  </si>
  <si>
    <t>Box Culvert 50 x 50 x 100 cm; Berat 0,576 Ton</t>
  </si>
  <si>
    <t>Box Culvert 60 x 60 x 100 cm; Berat 0,837 Ton</t>
  </si>
  <si>
    <t>Box Culvert 80 x 80 x 100 cm; Berat 1,375 Ton</t>
  </si>
  <si>
    <t>Box Culvert 100 x 100 x 100 cm; &amp;rat 1,7 Ton</t>
  </si>
  <si>
    <t>Box Culvert 120 x 120 x 100 cm; Beret 2,2 Ton</t>
  </si>
  <si>
    <t>Box Culvert 140 x 140 x 100 cm; &amp;rat 2,75 Ton</t>
  </si>
  <si>
    <t>Box Culvert 150 x 150 x 100 cm; &amp;rat 3,095 Ton</t>
  </si>
  <si>
    <t>Box Culvert 180 x 180 x 100 cm; &amp;rat 4,035 Ton</t>
  </si>
  <si>
    <t>Box Culvert 200 x 200 x 100 cm; &amp;rat 4,973 Ton</t>
  </si>
  <si>
    <t>Box Culvert 300 x 300 x 100 cm; &amp;rat 8,827 Ton</t>
  </si>
  <si>
    <t>Box Culvert 40 x 40 x 100 cm; Berat 0,431 Ton</t>
  </si>
  <si>
    <t>Box Culvert 100 x 100 x 100 cm; Berat 1,7 Ton</t>
  </si>
  <si>
    <t>Bulldozer 50-60 HP</t>
  </si>
  <si>
    <t>Bulldozer 105 HP</t>
  </si>
  <si>
    <t>Bulldozer 155 HP</t>
  </si>
  <si>
    <t>Bulldozer 220 HP, 21 Ton</t>
  </si>
  <si>
    <t>Molen (Concrete Mixer 0.35 m3)</t>
  </si>
  <si>
    <t>Pompa beton (D) 13,5 KW, 14 bar, T=10 m</t>
  </si>
  <si>
    <t>Pompa beton (D) 10 KW, 14 bar, T=10 m</t>
  </si>
  <si>
    <t>Pompa beton (D) 7,5 KW, 8 bar, T=5 m</t>
  </si>
  <si>
    <t xml:space="preserve"> Dolken kayu galam dia 8-10</t>
  </si>
  <si>
    <t>Dolken kayu galam dia 8-10</t>
  </si>
  <si>
    <t>Dynabolt/raamset dia 8 mm panjang 4-5 cm</t>
  </si>
  <si>
    <t>Excavator (standar)/Backhoe</t>
  </si>
  <si>
    <t>Excavator (long arm)</t>
  </si>
  <si>
    <t>Fly Ash</t>
  </si>
  <si>
    <t>Superplastizier</t>
  </si>
  <si>
    <t>Gcoteksti1 Non-Woven 150 g/m.2</t>
  </si>
  <si>
    <t>Geotekstil Woven 400 g/m2</t>
  </si>
  <si>
    <t>Geotekstil Non-Woven 500 g/m2</t>
  </si>
  <si>
    <t>Geotekstil Woven 600 g/m2</t>
  </si>
  <si>
    <t>Geotekstil Non-Woven 600 g/m2</t>
  </si>
  <si>
    <t>Geotekstil Woven 800 g/m2</t>
  </si>
  <si>
    <t>Geotekstil Woven 150 g/m.2</t>
  </si>
  <si>
    <t>Geotekstil Non-Woven 250 g/m2</t>
  </si>
  <si>
    <t>Geotekstil Non-Woven 400 g/m2</t>
  </si>
  <si>
    <t>Geotekstil Woven 500 g/m2</t>
  </si>
  <si>
    <t>Geotekstil Woven 250 g/m2</t>
  </si>
  <si>
    <t>Geotekstil Non-Woven 800 g/m2</t>
  </si>
  <si>
    <t>Geotekstil Woven 1200 g/ m2</t>
  </si>
  <si>
    <t>Geotekstil Non-Woven 1200 g/m2</t>
  </si>
  <si>
    <t>Gergaji listrik</t>
  </si>
  <si>
    <t>Baja Profil CNP</t>
  </si>
  <si>
    <t>Ijuk tebal 5 cm</t>
  </si>
  <si>
    <t>Jack hammer</t>
  </si>
  <si>
    <t>Baja Wiremesh M7 ; 2,1 m x 5,4 m; 47.31 kg</t>
  </si>
  <si>
    <t>Baja Wiremesh M11; 2,1 m x 5,4 m; 116.82 kg</t>
  </si>
  <si>
    <t>Baja Wiremesh M12; 2,1 m x 5,4 m; 140.62kg</t>
  </si>
  <si>
    <t>Baja Wiremesh M4 ; 2,1 m x 5,4 m; 15.45 kg</t>
  </si>
  <si>
    <t>Baja Wiremesh M5 ; 2,1 m x 5,4 m; 24.14 kg</t>
  </si>
  <si>
    <t>Baja Wiremesh M6 ; 2,1 m x 5,4 m; 34.76 kg</t>
  </si>
  <si>
    <t>Baja Wiremesh M8 ; 2,1 m x 5,4 m; 61.79 kg</t>
  </si>
  <si>
    <t>Baja Wiremesh M9 ; 2,1m x 5,4 m; 78.21 kg</t>
  </si>
  <si>
    <t>Baja Wiremesh M10; 2,1m x 5,4 m; 96.55 kg</t>
  </si>
  <si>
    <t xml:space="preserve">Karung plastik / bagor </t>
  </si>
  <si>
    <t>1 buah Kisdam pasir/tanah, Karung plastik / bagor /bagor/goni (karung 25kg) uk 43x65 cm</t>
  </si>
  <si>
    <t xml:space="preserve">Kawat bronjong dia 2 - 4 mm </t>
  </si>
  <si>
    <t>kawat las</t>
  </si>
  <si>
    <t>Kawat las listrik</t>
  </si>
  <si>
    <t>Kawat seng t=3mm</t>
  </si>
  <si>
    <t>Kayu kaso 5/7</t>
  </si>
  <si>
    <t>Paku 5 - 7cm</t>
  </si>
  <si>
    <t>Paku seng gelombang</t>
  </si>
  <si>
    <t xml:space="preserve">Paku seng gelombang </t>
  </si>
  <si>
    <t>Paku seng gelombang  gelombang</t>
  </si>
  <si>
    <t>Pipa PVC 2 inch AW Putih</t>
  </si>
  <si>
    <t>Pipa PVC 4 inch AW Putih</t>
  </si>
  <si>
    <t xml:space="preserve">Pipa PVC 1 inch AW Putih </t>
  </si>
  <si>
    <t>Seng pelat BJLS-30 lebar 0,9 m'</t>
  </si>
  <si>
    <t>Stamper Hand (hari)</t>
  </si>
  <si>
    <t>Stamper Hand (jam)</t>
  </si>
  <si>
    <t>Tanah urug</t>
  </si>
  <si>
    <t>Mandor (jam)</t>
  </si>
  <si>
    <t>Kepala Tukang (jam)</t>
  </si>
  <si>
    <t>Tukang (jam)</t>
  </si>
  <si>
    <t>Pekerja (jam)</t>
  </si>
  <si>
    <t>Operator (jam)</t>
  </si>
  <si>
    <t>Pembantu Operator (jam)</t>
  </si>
  <si>
    <t>Molen (Concrete Mixer 0.125 m3)</t>
  </si>
  <si>
    <t>Batu candi</t>
  </si>
  <si>
    <t>Batu muka</t>
  </si>
  <si>
    <t>Bor listrik</t>
  </si>
  <si>
    <t>Pekerjaan</t>
  </si>
  <si>
    <t>Pasangan batu belah dengan mortar tipe M (17,2 Mpa) / 1PC : 2PS / 1PC : 2PS, manual, beda tinggi 0 s.d. 1 m</t>
  </si>
  <si>
    <t>Pasangan batu belah dengan mortar tipe M (17,2 Mpa) / 1PC : 2PS / 1PC : 2PS, manual, beda tinggi 5 s.d. 6 m</t>
  </si>
  <si>
    <t>Pasangan batu belah dengan mortar tipe M (17,2 Mpa) / 1PC : 2PS / 1PC : 2PS, semi mekanis, beda tinggi 0 s.d. 1 m</t>
  </si>
  <si>
    <t>Pasangan batu belah dengan mortar tipe M (17,2 Mpa) / 1PC : 2PS / 1PC : 2PS, semi mekanis, beda tinggi 5 s.d. 6 m</t>
  </si>
  <si>
    <t>Pasangan batu belah dengan mortar tipe S (12,5 Mpa) / 1PC : 3PS, manual, beda tinggi 0 s.d. 1 m</t>
  </si>
  <si>
    <t>Pasangan batu belah dengan mortar tipe S (12,5 Mpa) / 1PC : 3PS, manual, beda tinggi 5 s.d. 6 m</t>
  </si>
  <si>
    <t>Pasangan batu belah dengan mortar tipe S (12,5 Mpa) / 1PC : 3PS, semi mekanis, beda tinggi 0 s.d. 1 m</t>
  </si>
  <si>
    <t>Pasangan batu belah dengan mortar tipe S (12,5 Mpa) / 1PC : 3PS, semi mekanis, beda tinggi 5 s.d. 6 m</t>
  </si>
  <si>
    <t>Pasangan batu belah dengan mortar tipe N (5,2 Mpa) / 1PC : 4PS, manual, beda tinggi 0 s.d. 1 m</t>
  </si>
  <si>
    <t>Pasangan batu belah dengan mortar tipe N (5,2 Mpa) / 1PC : 4PS, semi mekanis, beda tinggi 0 s.d. 1 m</t>
  </si>
  <si>
    <t>Pasangan batu merah dengan mortar tipe M (17,2 Mpa) / 1PC : 2PS, manual, beda tinggi 0 s.d. 1 m</t>
  </si>
  <si>
    <t>Pasangan batu merah dengan mortar tipe M (17,2 Mpa) / 1PC : 2PS , semi mekanis, beda tinggi 0 s.d. 1 m</t>
  </si>
  <si>
    <t>Pasangan batu merah dengan mortar tipe M (17,2 Mpa) / 1PC : 2PS , semi mekanis, beda tinggi 5 s.d. 6 m</t>
  </si>
  <si>
    <t>Pasangan batu merah dengan mortar tipe S (12,5 Mpa) / 1PC : 3PS, manual, beda tinggi 0 s.d. 1 m</t>
  </si>
  <si>
    <t>Pasangan batu merah dengan mortar tipe S (12,5 Mpa) / 1PC : 3PS, semi mekanis, beda tinggi 0 s.d. 1 m</t>
  </si>
  <si>
    <t>Pasangan batu merah dengan mortar tipe N (5,2 Mpa) / 1PC : 4PS, manual, beda tinggi 0 s.d. 1 m</t>
  </si>
  <si>
    <t>Pasangan batu merah dengan mortar tipe N (5,2 Mpa) / 1PC : 4PS, semi mekanis, beda tinggi 0 s.d. 1 m</t>
  </si>
  <si>
    <t>Pembersihan bongkaran pasangan batu untuk dimanfaatkan kembali material batu</t>
  </si>
  <si>
    <t>Kerikil/Koral/Agregat Beton (m3)</t>
  </si>
  <si>
    <t>Bekisting biasa dinding beton dengan multiplek 12 - 18 mm</t>
  </si>
  <si>
    <t>Beton mutu sedang fc' 40 Mpa, slump (10±2,5)cm, agregat maks 19 mm secara semi mekanis</t>
  </si>
  <si>
    <t>Beton mutu rendah fc' 10 Mpa, slump (10±2,5)cm, agregat maks 19 mm secara manual</t>
  </si>
  <si>
    <t>Bekisting biasa lantai beton dengan multiplek 12 - 18 mm</t>
  </si>
  <si>
    <t>Bekisting expose plat lantai beton dengan multiplek 18 mm, JaTm 0,60 m</t>
  </si>
  <si>
    <t>Bekisting biasa balok beton dengan multiplek 12 - 18 mm</t>
  </si>
  <si>
    <t>Bekisting expose balok beton dengan multiplek 18 mm, JaTm 1,0 m</t>
  </si>
  <si>
    <t>Bekisting biasa kolom beton dengan multiplek 12 - 18 mm</t>
  </si>
  <si>
    <t>Bekisting expose kolom beton dengan multiplek 18 mm</t>
  </si>
  <si>
    <t>Bekisting expose dinding beton dengan multiplek 18 mm</t>
  </si>
  <si>
    <t>Bekisting biasa untuk pondasi dan sloof beton dengan multiplek 12 - 18 mm</t>
  </si>
  <si>
    <t>Bongkar bekisting dan perancah secara biasa (beserta membereskan puing)</t>
  </si>
  <si>
    <t>Bongkar bekisting dan perancah secara hati - hati (beserta membereskan puing)</t>
  </si>
  <si>
    <t>Beton mutu rendah fc' 15 Mpa, slump (10±2,5)cm, agregat maks 19 mm secara manual</t>
  </si>
  <si>
    <t>Beton mutu sedang fc' 20 Mpa, slump (10±2,5)cm, agregat maks 19 mm secara manual</t>
  </si>
  <si>
    <t>Beton mutu sedang fc' 25 Mpa, slump (10±2,5)cm, agregat maks 19 mm secara manual</t>
  </si>
  <si>
    <t>REKAPITULASI</t>
  </si>
  <si>
    <t>RENCANA ANGGARAN BIAYA (RAB)</t>
  </si>
  <si>
    <t>NAMA PEKERJAAN</t>
  </si>
  <si>
    <t>LOKASI KEGIATAN</t>
  </si>
  <si>
    <t>TAHUN ANGGARAN</t>
  </si>
  <si>
    <t>SURVEI, INVESTIGASI DAN DESAIN (SID) 
OPTIMALISASI LAHAN RAWA UNTUK PENGEMBANGAN PERTANIAN</t>
  </si>
  <si>
    <t>URAIAN PEKERJAAN</t>
  </si>
  <si>
    <t>JUMLAH</t>
  </si>
  <si>
    <t>A.</t>
  </si>
  <si>
    <t>B.</t>
  </si>
  <si>
    <t>PEKERJAAN PERSIAPAN</t>
  </si>
  <si>
    <t>PEKERJAAN OPTIMASI LAHAN</t>
  </si>
  <si>
    <t>TOTAL PEKERJAAN</t>
  </si>
  <si>
    <t>VOLUME</t>
  </si>
  <si>
    <t>SAT</t>
  </si>
  <si>
    <t>HARGA
SATUAN (Rp)</t>
  </si>
  <si>
    <t>JUMLAH
HARGA (Rp)</t>
  </si>
  <si>
    <t>6 = 3 x 5</t>
  </si>
  <si>
    <t xml:space="preserve">DAFTAR HARGA SATUAN DASAR </t>
  </si>
  <si>
    <t>TENAGA KERJA, BAHAN DAN  ALAT</t>
  </si>
  <si>
    <t>1.</t>
  </si>
  <si>
    <t>Mobilisasi dan Demobilisasi</t>
  </si>
  <si>
    <t>Pengadaan dan pemasangan papan nama proyek</t>
  </si>
  <si>
    <t>3.</t>
  </si>
  <si>
    <t>2.</t>
  </si>
  <si>
    <t>Pekerjaan Persiapan</t>
  </si>
  <si>
    <t>PEKERJAAN OPTIMALISASI LAHAN</t>
  </si>
  <si>
    <t>Pekerjaan Saluran Irigasi</t>
  </si>
  <si>
    <t>Galian tanah biasa sedalam 0 s.d. 1 m</t>
  </si>
  <si>
    <t>4.</t>
  </si>
  <si>
    <t>Finishing badan tanggul</t>
  </si>
  <si>
    <t>5.</t>
  </si>
  <si>
    <t>6.</t>
  </si>
  <si>
    <t>Plesteran 1,5 cm</t>
  </si>
  <si>
    <t>Acian 1 cm</t>
  </si>
  <si>
    <t>Pekerjaan Gorong - gorong</t>
  </si>
  <si>
    <t>Pekerjaan Jembatan Bentang</t>
  </si>
  <si>
    <t>Pekerjaan Talud</t>
  </si>
  <si>
    <t>V</t>
  </si>
  <si>
    <t>Pekerjaan Bangunan Check Dam / Dam parit</t>
  </si>
  <si>
    <t>Pekerjaan Pintu Air</t>
  </si>
  <si>
    <t>Pengadaan dan pemasangan pintu sorong kayu</t>
  </si>
  <si>
    <t>Pengadaan dan pemasangan pintu sorong baja dengan roda gigi</t>
  </si>
  <si>
    <t>Kisdam pasir/tanah, karung plastik/bagor/goni</t>
  </si>
  <si>
    <t>Pasangan batu belah dengan mortar tipe S (12,5 Mpa)</t>
  </si>
  <si>
    <t>Pekerjaan siaran pasangan dinding dengan mortar tipe S (12,5 Mpa)</t>
  </si>
  <si>
    <t>1 kg Pemasangan besi biasa, profil siku, IWF, INP, UNP atau pipa</t>
  </si>
  <si>
    <t>A.3.02.2b.3</t>
  </si>
  <si>
    <t>Beton mutu sedang fc' 20 Mpa, slump (10±2,5)cm</t>
  </si>
  <si>
    <t>d.</t>
  </si>
  <si>
    <t>Pembongkaran bekisting</t>
  </si>
  <si>
    <t>Urugan tanah kembali (manual)</t>
  </si>
  <si>
    <t>Pekerjaan Jembatan Bentang (DIM. . . . . . . . )</t>
  </si>
  <si>
    <t>Pekerjaan Cerucuk dolken</t>
  </si>
  <si>
    <t>Pembesian besi polos atau ulir</t>
  </si>
  <si>
    <t>Pekerjaan Pintu Air klep</t>
  </si>
  <si>
    <t>e.</t>
  </si>
  <si>
    <t>Timbunan tanah bangunan pintu air klep</t>
  </si>
  <si>
    <t>f.</t>
  </si>
  <si>
    <t>g.</t>
  </si>
  <si>
    <t>h.</t>
  </si>
  <si>
    <t>i.</t>
  </si>
  <si>
    <t>Bekisting biasa dengan multiplek 12 - 18 mm</t>
  </si>
  <si>
    <t>j.</t>
  </si>
  <si>
    <t>Pintu klep fiber, b=…. m</t>
  </si>
  <si>
    <t>A.1.02.3b.1</t>
  </si>
  <si>
    <t>Galian tanah saluran sedalam 0 s.d. 1 m</t>
  </si>
  <si>
    <t>Penambahan tanah bahan tanggul *</t>
  </si>
  <si>
    <t>7.</t>
  </si>
  <si>
    <t>Urugan tanah kembali (pakai excavator)</t>
  </si>
  <si>
    <t>A.3.05.3a.1.b</t>
  </si>
  <si>
    <t>A.3.05.3a.1.c</t>
  </si>
  <si>
    <t>1 m' Pemancangan cerucuk bambu 8-10 cm</t>
  </si>
  <si>
    <t>1 m' Pemancangan dolken galam 8-10 cm</t>
  </si>
  <si>
    <t>Sub Total Pekerjaan A</t>
  </si>
  <si>
    <t>Sub Total Pekerjaan B</t>
  </si>
  <si>
    <t>TOTAL HARGA PEKERJAAN</t>
  </si>
  <si>
    <t>8.</t>
  </si>
  <si>
    <t>9.</t>
  </si>
  <si>
    <t>10.</t>
  </si>
  <si>
    <t>11.</t>
  </si>
  <si>
    <t>12.</t>
  </si>
  <si>
    <t>13.</t>
  </si>
  <si>
    <t>PROVINSI</t>
  </si>
  <si>
    <t>Penerapan SMMK3L *</t>
  </si>
  <si>
    <t>1 Buah Papan nama proyek</t>
  </si>
  <si>
    <t>Cat kayu</t>
  </si>
  <si>
    <t>Pintu Kleb Fiber</t>
  </si>
  <si>
    <t>Pembantu operator</t>
  </si>
  <si>
    <t xml:space="preserve"> Pertalite non subsidi</t>
  </si>
  <si>
    <t>ANALISIS BIAYA OPERASI ALAT BERAT UNTUK GALIAN TANAH, ANGKUTAN DUMP TRUCK DAN PEMADATAN</t>
  </si>
  <si>
    <t>SATUAN PEMBAYARAN      :  Rupiah/jam</t>
  </si>
  <si>
    <t xml:space="preserve">         URAIAN ANALISA HARGA SATUAN</t>
  </si>
  <si>
    <t>Perhitungan Biaya Operasi Peralatan</t>
  </si>
  <si>
    <t>KETERANGAN</t>
  </si>
  <si>
    <t>No.</t>
  </si>
  <si>
    <t>U R A I A N</t>
  </si>
  <si>
    <r>
      <rPr>
        <b/>
        <sz val="12"/>
        <rFont val="Arial"/>
        <family val="2"/>
      </rPr>
      <t>A.</t>
    </r>
  </si>
  <si>
    <r>
      <rPr>
        <b/>
        <sz val="12"/>
        <rFont val="Arial"/>
        <family val="2"/>
      </rPr>
      <t>URAIAN PERALATAN</t>
    </r>
    <r>
      <rPr>
        <sz val="12"/>
        <rFont val="Arial"/>
        <family val="2"/>
      </rPr>
      <t xml:space="preserve">                </t>
    </r>
  </si>
  <si>
    <t xml:space="preserve">Excavator                 </t>
  </si>
  <si>
    <t>Dump Truck</t>
  </si>
  <si>
    <t>Roller Vibro</t>
  </si>
  <si>
    <t>Water Tanker</t>
  </si>
  <si>
    <t xml:space="preserve">1.  </t>
  </si>
  <si>
    <t>Jenis Peralatan</t>
  </si>
  <si>
    <t>(Standard)</t>
  </si>
  <si>
    <t xml:space="preserve">2. </t>
  </si>
  <si>
    <t xml:space="preserve">   Merk / Tipe</t>
  </si>
  <si>
    <t>-</t>
  </si>
  <si>
    <t>80-140 HP</t>
  </si>
  <si>
    <t>3-4 M3</t>
  </si>
  <si>
    <t>100-150 HP</t>
  </si>
  <si>
    <t xml:space="preserve"> 5-8 Ton</t>
  </si>
  <si>
    <t>3000-4500 L</t>
  </si>
  <si>
    <t xml:space="preserve">3. </t>
  </si>
  <si>
    <t>Tenaga</t>
  </si>
  <si>
    <t>Pw</t>
  </si>
  <si>
    <t>HP</t>
  </si>
  <si>
    <t xml:space="preserve">4. </t>
  </si>
  <si>
    <t>Kapasitas</t>
  </si>
  <si>
    <t>Cp</t>
  </si>
  <si>
    <t xml:space="preserve">5. </t>
  </si>
  <si>
    <t>Umur Ekonomis</t>
  </si>
  <si>
    <t>Tahun</t>
  </si>
  <si>
    <t xml:space="preserve">6. </t>
  </si>
  <si>
    <t>Jam Operasi dalam 1 Tahun</t>
  </si>
  <si>
    <t>W</t>
  </si>
  <si>
    <t>Jam</t>
  </si>
  <si>
    <t xml:space="preserve">7. </t>
  </si>
  <si>
    <t>Harga Alat</t>
  </si>
  <si>
    <t>Rp</t>
  </si>
  <si>
    <t>BIAYA PASTI PER JAM KERJA</t>
  </si>
  <si>
    <t xml:space="preserve">1. </t>
  </si>
  <si>
    <t>1Nilai Sisa Alat</t>
  </si>
  <si>
    <t xml:space="preserve"> Tingkat suku bunga</t>
  </si>
  <si>
    <t xml:space="preserve"> </t>
  </si>
  <si>
    <t>Faktor Angsuran Modal</t>
  </si>
  <si>
    <t xml:space="preserve"> i =</t>
  </si>
  <si>
    <t>Biaya Pasti per Jam  :</t>
  </si>
  <si>
    <t>a.  Biaya Pengembalian Modal</t>
  </si>
  <si>
    <t>Rp/jam</t>
  </si>
  <si>
    <t xml:space="preserve"> Biaya asuransi</t>
  </si>
  <si>
    <t>b.  Asuransi, dll.</t>
  </si>
  <si>
    <t xml:space="preserve"> p=</t>
  </si>
  <si>
    <t>Biaya Pasti per Jam          G = (E + F)</t>
  </si>
  <si>
    <t>C.</t>
  </si>
  <si>
    <t>BIAYA OPERASI PER JAM KERJA</t>
  </si>
  <si>
    <t>H</t>
  </si>
  <si>
    <t>Biaya bengkel        = (6,25% - 8,75%)</t>
  </si>
  <si>
    <t>J</t>
  </si>
  <si>
    <t>Perawatan dan       = (12,5%-17,5%)</t>
  </si>
  <si>
    <t>K</t>
  </si>
  <si>
    <t xml:space="preserve"> perbaikan</t>
  </si>
  <si>
    <t>Operator                     = (m orang/jam) x U1</t>
  </si>
  <si>
    <t>M</t>
  </si>
  <si>
    <t>Pembantu operator   = (n orang/jam)  x U2</t>
  </si>
  <si>
    <t>Biaya Operasi (per Jam)        =</t>
  </si>
  <si>
    <t>P</t>
  </si>
  <si>
    <t>D.</t>
  </si>
  <si>
    <t>BIAYA OPERASI ALAT / JAM  = (G + P)</t>
  </si>
  <si>
    <t>S</t>
  </si>
  <si>
    <t>E.</t>
  </si>
  <si>
    <t>LAIN - LAIN</t>
  </si>
  <si>
    <t>Mb</t>
  </si>
  <si>
    <t>Liter</t>
  </si>
  <si>
    <t>Bahan Bakar Solar        (non subsidi)</t>
  </si>
  <si>
    <t>Ms</t>
  </si>
  <si>
    <t>Minyak Pelumas</t>
  </si>
  <si>
    <t>Mp</t>
  </si>
  <si>
    <t>A.3.01.1a.2</t>
  </si>
  <si>
    <t>1 m3 Pengerukan sampah / lumpur / sedimen di saluran/sungai</t>
  </si>
  <si>
    <t xml:space="preserve">Bahan Bakar         = (10%-12%) x Pw x Ms </t>
  </si>
  <si>
    <t>Pelumas                = (0,25%-0,35%) x Pw x Mp</t>
  </si>
  <si>
    <t>Bahan Bakar Pertalite (non subsidi)</t>
  </si>
  <si>
    <t>Minyak pelumas</t>
  </si>
  <si>
    <t>JENIS ALAT                        :  Excavator, Dump Truck, Buldozer, Roller Vibro dan Water Tanker</t>
  </si>
  <si>
    <t>(Long Arm)</t>
  </si>
  <si>
    <t>120-165 HP</t>
  </si>
  <si>
    <t>4-6 M3</t>
  </si>
  <si>
    <t>Dump Truck
7 ton</t>
  </si>
  <si>
    <t>Sheep Foot</t>
  </si>
  <si>
    <t>Roller</t>
  </si>
  <si>
    <t>10-12 Ton</t>
  </si>
  <si>
    <t>Pneumatic Tire</t>
  </si>
  <si>
    <t>8-12 Ton</t>
  </si>
  <si>
    <t>Ponton Besi</t>
  </si>
  <si>
    <t>(mesin 3x50 HP)</t>
  </si>
  <si>
    <t>15-20 Ton</t>
  </si>
  <si>
    <t>SK_Bupati/</t>
  </si>
  <si>
    <t>l</t>
  </si>
  <si>
    <t>p</t>
  </si>
  <si>
    <t>tebal</t>
  </si>
  <si>
    <t xml:space="preserve">ANALISA VOLUME PEKERJAAN SALURAN IRIGASI </t>
  </si>
  <si>
    <t>JUMLAH VOLUME</t>
  </si>
  <si>
    <t>JUMLAH UNIT</t>
  </si>
  <si>
    <t>JUMLAH TOTAL</t>
  </si>
  <si>
    <t>PANJANG</t>
  </si>
  <si>
    <t>LEBAR  Atas</t>
  </si>
  <si>
    <t>Lebar Bawa</t>
  </si>
  <si>
    <t>TINGGI</t>
  </si>
  <si>
    <t>LUAS</t>
  </si>
  <si>
    <t>Pekerjaan Galian Saluran Drainase</t>
  </si>
  <si>
    <t>Timbunan Tanah atau Urugan Tanah Kembali</t>
  </si>
  <si>
    <t>M³</t>
  </si>
  <si>
    <t>Jalan</t>
  </si>
  <si>
    <t>Timbunan Tanah untuk Pembuatan Tanggul</t>
  </si>
  <si>
    <t>tanggul</t>
  </si>
  <si>
    <t>Galian Tanah dengan alat dan urug Saluran Tersier</t>
  </si>
  <si>
    <t>normalisasi saluran</t>
  </si>
  <si>
    <t>KABUPATEN</t>
  </si>
  <si>
    <t>KECAMATAN</t>
  </si>
  <si>
    <t>DESA</t>
  </si>
  <si>
    <t>Kecamatan</t>
  </si>
  <si>
    <t>Desa</t>
  </si>
  <si>
    <t>SURVEI, INVESTIGASI DAN DESAIN (SID) 
OPTIMALISASI LAHAN RAWA</t>
  </si>
  <si>
    <t>Timbunan bekas galian saluran untuk tanggul</t>
  </si>
  <si>
    <t>1 Unit Konstruksi Tabat pipa PVC (lengkap dengan pekerjaan pendukung)</t>
  </si>
  <si>
    <t>1 m2 Pembersihan dan pengupasan permukaan tanah (stripping) s.d tanaman dia 2 cm</t>
  </si>
  <si>
    <t>JUMLAH HARGA TENAGA</t>
  </si>
  <si>
    <t>Pembersihan lokasi pekerjaan</t>
  </si>
  <si>
    <t>Pengukuran/blowpank</t>
  </si>
  <si>
    <t>Dewatering kisdam</t>
  </si>
  <si>
    <t>1 m' Pengukuran dan pemasangan bouwplank</t>
  </si>
  <si>
    <t xml:space="preserve">non profit </t>
  </si>
  <si>
    <t>Galian tanah biasa manual</t>
  </si>
  <si>
    <t>Persiapan</t>
  </si>
  <si>
    <t>Konstruksi</t>
  </si>
  <si>
    <t>Cerucuk gelam/bambu/kayu</t>
  </si>
  <si>
    <t>Lantai kerja :</t>
  </si>
  <si>
    <t>Cor Beton:</t>
  </si>
  <si>
    <t>Timbunan kembali</t>
  </si>
  <si>
    <t>Pekerjaan Pipa PVC</t>
  </si>
  <si>
    <t>Elbow pipa PVC dia 8 inch</t>
  </si>
  <si>
    <t>Elbow pipa PVC dia 6 inch</t>
  </si>
  <si>
    <t>Elbow pipa PVC dia 4 inch</t>
  </si>
  <si>
    <t>Pipa PVC dia 8 inch tipe AW (4m)</t>
  </si>
  <si>
    <t>Pipa PVC dia 6 inch tipe AW (4m)</t>
  </si>
  <si>
    <t>Pipa PVC dia 4 inch tipe AW (4m)</t>
  </si>
  <si>
    <t>pemasangan pipa tabat</t>
  </si>
  <si>
    <t>Pemasangan pipa PVC 8 inch</t>
  </si>
  <si>
    <t>Pemasangan pipa PVC 6 inch</t>
  </si>
  <si>
    <t>PERHITUNGAN VOLUME PEKERJAAN KONTRUKSI TABAT PIPA PVC</t>
  </si>
  <si>
    <t>Sket Bangunan</t>
  </si>
  <si>
    <t>Item</t>
  </si>
  <si>
    <t>Volume</t>
  </si>
  <si>
    <t>Ket</t>
  </si>
  <si>
    <t xml:space="preserve"> Pembersihan Area Pekerjaan</t>
  </si>
  <si>
    <t>x</t>
  </si>
  <si>
    <t>Pemasangan Bouplank</t>
  </si>
  <si>
    <t>+</t>
  </si>
  <si>
    <t xml:space="preserve">Galian </t>
  </si>
  <si>
    <t>T</t>
  </si>
  <si>
    <r>
      <t>m</t>
    </r>
    <r>
      <rPr>
        <vertAlign val="superscript"/>
        <sz val="10"/>
        <rFont val="Arial"/>
        <family val="2"/>
      </rPr>
      <t>3</t>
    </r>
  </si>
  <si>
    <t>Kistdam</t>
  </si>
  <si>
    <t>Dalam satuan lain</t>
  </si>
  <si>
    <t xml:space="preserve">1 m kistdam karung bagor 43x65 = </t>
  </si>
  <si>
    <t>tali</t>
  </si>
  <si>
    <t xml:space="preserve">Pasir beton 1 bh = </t>
  </si>
  <si>
    <t>Bj Pasir</t>
  </si>
  <si>
    <t>kg/m3</t>
  </si>
  <si>
    <t>Cerucuk</t>
  </si>
  <si>
    <t>Peningkatan Daya Dukung Tanah Pada Bangunan</t>
  </si>
  <si>
    <r>
      <t>Cerucuk Kayu Ø</t>
    </r>
    <r>
      <rPr>
        <sz val="11.2"/>
        <rFont val="Arial"/>
        <family val="2"/>
      </rPr>
      <t xml:space="preserve"> 8-10 Cm Jarak 20 cm x 20cm</t>
    </r>
  </si>
  <si>
    <r>
      <t>m</t>
    </r>
    <r>
      <rPr>
        <vertAlign val="superscript"/>
        <sz val="10"/>
        <rFont val="Arial"/>
        <family val="2"/>
      </rPr>
      <t>2</t>
    </r>
  </si>
  <si>
    <t>lebar =</t>
  </si>
  <si>
    <t>panjang=</t>
  </si>
  <si>
    <t>c</t>
  </si>
  <si>
    <t>sayap=</t>
  </si>
  <si>
    <t>1bh=1m</t>
  </si>
  <si>
    <t>Beton Lantai Kerja PC 1:4</t>
  </si>
  <si>
    <t>sayap</t>
  </si>
  <si>
    <t>tubuh</t>
  </si>
  <si>
    <t>Dalam satuan lain /m3 beton</t>
  </si>
  <si>
    <t>Beton bj (1 m3)=</t>
  </si>
  <si>
    <t>Semen bj (0.15 m3)=</t>
  </si>
  <si>
    <t>Pasir (0.31 m3)=</t>
  </si>
  <si>
    <t>Kerikil (0.46 m3)</t>
  </si>
  <si>
    <t>La</t>
  </si>
  <si>
    <t>Lb</t>
  </si>
  <si>
    <t>U</t>
  </si>
  <si>
    <t>Tubuh</t>
  </si>
  <si>
    <t xml:space="preserve">Besi Ø 8 Jarak Sengkang </t>
  </si>
  <si>
    <t>15 Cm</t>
  </si>
  <si>
    <t>/</t>
  </si>
  <si>
    <t>Js</t>
  </si>
  <si>
    <t>Pb</t>
  </si>
  <si>
    <t>Btg</t>
  </si>
  <si>
    <t xml:space="preserve">Besi Ø 10 Jarak Sengkang </t>
  </si>
  <si>
    <t>Cor Beton Tubuh Tabat Pcc 1:2:3</t>
  </si>
  <si>
    <t>Sayap</t>
  </si>
  <si>
    <t>Utama</t>
  </si>
  <si>
    <t>Keb</t>
  </si>
  <si>
    <t>Pembesian /Kolom</t>
  </si>
  <si>
    <t xml:space="preserve">Besi Ø 12 Jarak Sengkang </t>
  </si>
  <si>
    <t>10 Cm</t>
  </si>
  <si>
    <t>Cor Kolom Pcc 1:2:3</t>
  </si>
  <si>
    <t>j</t>
  </si>
  <si>
    <t>Kayu Bekisting Dan Penopang</t>
  </si>
  <si>
    <t>Papan 122 mm x 144 mm</t>
  </si>
  <si>
    <t>(2P</t>
  </si>
  <si>
    <t>2L)</t>
  </si>
  <si>
    <t>papan</t>
  </si>
  <si>
    <t>Lembar</t>
  </si>
  <si>
    <t>kaso</t>
  </si>
  <si>
    <t>Kaso/Kayu Penopang</t>
  </si>
  <si>
    <t>Batang</t>
  </si>
  <si>
    <t>Dinding Tegak Kiri Kanan</t>
  </si>
  <si>
    <t>Cor Beton Pcc 1:2:3</t>
  </si>
  <si>
    <t>Plesteran</t>
  </si>
  <si>
    <t>Timbunan Kembali</t>
  </si>
  <si>
    <t>Perlengkapan</t>
  </si>
  <si>
    <r>
      <t>Pembelian Pipa PVC Ø</t>
    </r>
    <r>
      <rPr>
        <sz val="11.2"/>
        <rFont val="Arial"/>
        <family val="2"/>
      </rPr>
      <t xml:space="preserve"> 8 "</t>
    </r>
  </si>
  <si>
    <t>j.Tabat</t>
  </si>
  <si>
    <t>p.Pipa</t>
  </si>
  <si>
    <t>Pembulatan</t>
  </si>
  <si>
    <r>
      <t>Pembelian Pipa PVC Ø</t>
    </r>
    <r>
      <rPr>
        <sz val="11.2"/>
        <rFont val="Arial"/>
        <family val="2"/>
      </rPr>
      <t xml:space="preserve"> 6 "</t>
    </r>
  </si>
  <si>
    <r>
      <t>Pembelian Elbow  Ø</t>
    </r>
    <r>
      <rPr>
        <sz val="11.2"/>
        <rFont val="Arial"/>
        <family val="2"/>
      </rPr>
      <t xml:space="preserve"> 6"</t>
    </r>
  </si>
  <si>
    <r>
      <t>Pembelian Elbow  Ø</t>
    </r>
    <r>
      <rPr>
        <sz val="11.2"/>
        <rFont val="Arial"/>
        <family val="2"/>
      </rPr>
      <t xml:space="preserve"> 8"</t>
    </r>
  </si>
  <si>
    <t>Kawat Ikat</t>
  </si>
  <si>
    <t>Paku Campur</t>
  </si>
  <si>
    <t>PERHITUNGAN VOLUME PEKERJAAN KONTRUKSI GORONG-GORONG</t>
  </si>
  <si>
    <t>Dinding Tegak</t>
  </si>
  <si>
    <t>1 m' Pasangan Buis Beton dia 100 cm bertulang</t>
  </si>
  <si>
    <t>Buis Beton dia 100 cm tanpa tulangan, pjg 0,5m</t>
  </si>
  <si>
    <t>Pemasangan buis beton</t>
  </si>
  <si>
    <t>1m' Pekerjaan pasangan gorong - gorong buis beton dia 100 cm tanpa tulangan</t>
  </si>
  <si>
    <t>Pekerjaan Gorong - gorong dia 100 cm</t>
  </si>
  <si>
    <t>Jembatan Kayu ulin bentang 8 m</t>
  </si>
  <si>
    <t>1 unit Pekerjaan jembatan kayu ulin bentang 8 m</t>
  </si>
  <si>
    <t>14.</t>
  </si>
  <si>
    <t>ANALISA VOLUME PEKERJAAN PASANGAN BATU KALI</t>
  </si>
  <si>
    <t xml:space="preserve">LEBAR </t>
  </si>
  <si>
    <t>faktor</t>
  </si>
  <si>
    <t>Panjang Awal</t>
  </si>
  <si>
    <t>pekerjaan pasangan batu kali</t>
  </si>
  <si>
    <t>satuan dalam (m)</t>
  </si>
  <si>
    <t>a</t>
  </si>
  <si>
    <t>b</t>
  </si>
  <si>
    <t>d</t>
  </si>
  <si>
    <t>h</t>
  </si>
  <si>
    <t>L.1</t>
  </si>
  <si>
    <t>L.2</t>
  </si>
  <si>
    <t>L.3</t>
  </si>
  <si>
    <t>Total Luas</t>
  </si>
  <si>
    <t>Panjang rencana (m)
(m)</t>
  </si>
  <si>
    <t>Volume
(m3)</t>
  </si>
  <si>
    <t>lokasi 1</t>
  </si>
  <si>
    <t>lokasi 2</t>
  </si>
  <si>
    <t>dst….</t>
  </si>
  <si>
    <t>Total volume pasangan batu kali</t>
  </si>
  <si>
    <t>pekerjaan galian saluran pas. Batu</t>
  </si>
  <si>
    <t>pekerjaan plesteran &amp; acian</t>
  </si>
  <si>
    <t>Panjang bidang</t>
  </si>
  <si>
    <t>luas
(m2)</t>
  </si>
  <si>
    <t>catatan :</t>
  </si>
  <si>
    <t>dimensi A,B sesuaikan kondisi eksisting yang ada dilokasi / di desain sendiri ditentukan</t>
  </si>
  <si>
    <t>dimensi C dan D disesuaikan lebar eksisting saluran</t>
  </si>
  <si>
    <t>dimensi h juga disesuaikan dengan tinggi dari top ke dasar saluran</t>
  </si>
  <si>
    <t>Pekerjaan Pintu Air l= 1m (1 Unit)</t>
  </si>
  <si>
    <t>Jumlah Unit</t>
  </si>
  <si>
    <t>1 M³ Galian Tanah Biasa sedalam sampai dengan 2 m</t>
  </si>
  <si>
    <t>Untuk 1 Unit</t>
  </si>
  <si>
    <t>1 M' Pek Cerucuk</t>
  </si>
  <si>
    <t>Membuat 1 m2 bekisting untuk Dinding (2x pakai)</t>
  </si>
  <si>
    <t>M²</t>
  </si>
  <si>
    <t xml:space="preserve">1 m³ beton adukan 1PC:2PP:3BP </t>
  </si>
  <si>
    <t>Dasar Saluran dan Saluran Miring</t>
  </si>
  <si>
    <t>Dinding</t>
  </si>
  <si>
    <t xml:space="preserve">Pembesian 1 kg dengan besi polos atau ulir </t>
  </si>
  <si>
    <t>Tul. Utama</t>
  </si>
  <si>
    <t>Ø10; 0,6167kg/m</t>
  </si>
  <si>
    <t>Tul. Sengkang</t>
  </si>
  <si>
    <t>Unit</t>
  </si>
  <si>
    <t>ANALISA VOLUME PEKERJAAN PINTU AIR</t>
  </si>
  <si>
    <t>44b</t>
  </si>
  <si>
    <t>Pintu Angkat baja satu stang b=1.20 m</t>
  </si>
  <si>
    <t>Pekerjaan pasangan batu kali</t>
  </si>
  <si>
    <t>Pekerjaan Pintu Air l= 1.2m</t>
  </si>
  <si>
    <t>dinding</t>
  </si>
  <si>
    <t>lantai</t>
  </si>
  <si>
    <t>Pekerjaan plesteran &amp; acian</t>
  </si>
  <si>
    <t>dinding pintu air kanan</t>
  </si>
  <si>
    <t>dinding pintu air kiri</t>
  </si>
  <si>
    <t>tinggi</t>
  </si>
  <si>
    <t>panjang</t>
  </si>
  <si>
    <t>15.</t>
  </si>
  <si>
    <t>Jembatan Kayu ulin bentang 6 m</t>
  </si>
  <si>
    <t>1 unit Pekerjaan jembatan kayu ulin bentang 6 m</t>
  </si>
  <si>
    <t>Pekerjaan pasangan batu gorong - gorong</t>
  </si>
  <si>
    <t>t</t>
  </si>
  <si>
    <t>pas. Batu kali dinding</t>
  </si>
  <si>
    <t>pas. Batu pagar</t>
  </si>
  <si>
    <t>volume gorong2</t>
  </si>
  <si>
    <t>TOTAL</t>
  </si>
  <si>
    <t xml:space="preserve">Pekerjaan Dam Parit </t>
  </si>
  <si>
    <t>luasan penampang</t>
  </si>
  <si>
    <t xml:space="preserve">Volume </t>
  </si>
  <si>
    <t>lebar</t>
  </si>
  <si>
    <t>Cerucuk galam</t>
  </si>
  <si>
    <t>2,8</t>
  </si>
  <si>
    <t>jumlah batang</t>
  </si>
  <si>
    <t>jumlah memanjang</t>
  </si>
  <si>
    <t>total tiap sisi</t>
  </si>
  <si>
    <t>panjang gelam/titik</t>
  </si>
  <si>
    <t>Total panjang kedua sisi</t>
  </si>
  <si>
    <t>Galian saluran drainase baru</t>
  </si>
  <si>
    <t>Jembatan Kayu ulin bentang 12 m</t>
  </si>
  <si>
    <t>1 unit Pekerjaan jembatan kayu ulin bentang 12 m</t>
  </si>
  <si>
    <t>Pekerjaan pemasangan box culvert 1,00 x 1,00 meter</t>
  </si>
  <si>
    <t>Galian tanah</t>
  </si>
  <si>
    <t>Box culvert</t>
  </si>
  <si>
    <t>Cerucuk dolken</t>
  </si>
  <si>
    <t>- arah memanjang</t>
  </si>
  <si>
    <t>- arah melintang</t>
  </si>
  <si>
    <t>jarak</t>
  </si>
  <si>
    <t>jumlah</t>
  </si>
  <si>
    <t>pjg/btg</t>
  </si>
  <si>
    <t>titik</t>
  </si>
  <si>
    <t>Total panjang</t>
  </si>
  <si>
    <t>urugan kembali</t>
  </si>
  <si>
    <t>Pekerjaan pemasangan gorong-gorong ,box culvert 1,00 x 1,00 meter, dan tabat PVC 8 inch</t>
  </si>
  <si>
    <t>- Box culvert</t>
  </si>
  <si>
    <t>- Pipa tabat PVC 8 inch</t>
  </si>
  <si>
    <t>pengurangan</t>
  </si>
  <si>
    <t>Total vol timbunan</t>
  </si>
  <si>
    <t>pasir urug</t>
  </si>
  <si>
    <t>1 m' Pekerjaan gorong-gorong pipa PVC dan Elbow 8 inch</t>
  </si>
  <si>
    <t>Pekerjaan gorong-gorong pipa PVC dan Elbow 8 inch</t>
  </si>
  <si>
    <t xml:space="preserve">Pipa PVC 8 inch </t>
  </si>
  <si>
    <t>panjang gorong</t>
  </si>
  <si>
    <t>Pembersihan lumpur/sedimen pada gorong-gorong manual</t>
  </si>
  <si>
    <t>1 m3 Penggalian lumpur  sedalam 0 s.d 1 m manual</t>
  </si>
  <si>
    <t>1 m3 Penggalian lumpur sedalam 1 s.d 2 m manual</t>
  </si>
  <si>
    <t>1 m2 Pengangkatan gulma dan/atau sampah apung seccara manual</t>
  </si>
  <si>
    <t>Pengangkatan gulma sampah apung</t>
  </si>
  <si>
    <t>saluran 1</t>
  </si>
  <si>
    <t>Bongkaran pasangan batu</t>
  </si>
  <si>
    <t>Pekerjaan pasangan batu</t>
  </si>
  <si>
    <t>bongkaran pasangan batu</t>
  </si>
  <si>
    <t>L.atas</t>
  </si>
  <si>
    <t>L.bawah</t>
  </si>
  <si>
    <t>Panjang</t>
  </si>
  <si>
    <t>Luas</t>
  </si>
  <si>
    <t>Volume (m3)</t>
  </si>
  <si>
    <t>plesteran</t>
  </si>
  <si>
    <t>acian</t>
  </si>
  <si>
    <t>Angkut sisa hasil galian saluran/sampah/sedimen/lumpur</t>
  </si>
  <si>
    <t>Pengerukan sampah / lumpur / sedimen di saluran/sungai</t>
  </si>
  <si>
    <t>saluran baru</t>
  </si>
  <si>
    <t>normalisasi</t>
  </si>
  <si>
    <t>saluran baru, normalisasi</t>
  </si>
  <si>
    <t>saluran baru, normalisasi (ini digunakan jika volume hasil galian tidak mencukupi digunakan untuk timbunan tanggul, volume dihitung dari selisih kekurangan volume galian - volume timbunan)</t>
  </si>
  <si>
    <t>saluran baru, normalisasi (volume dihitung dari sisa volume galian - volume timbunan untuk tanggul yang dibuang/angkut keluar area pekerjaan)</t>
  </si>
  <si>
    <t>galian tanah manual</t>
  </si>
  <si>
    <t>disesuaikan dengan ukuran diameter gorong2 yang digunakan</t>
  </si>
  <si>
    <t>biasa dilakukan pada area waduk/embung/bendung</t>
  </si>
  <si>
    <t>Pengangkatan gulma air dengan excavator</t>
  </si>
  <si>
    <t>Galian tanah biasa/saluran dengan excavator standar (&lt;5,0 m)</t>
  </si>
  <si>
    <t>Galian tanah biasa/saluran dengan excavator long arm (&lt;5,0 m)</t>
  </si>
  <si>
    <t>Stripping/kupas top soil t=20 cm</t>
  </si>
  <si>
    <t>GUNAKAN YANG SESUAI KONDISI DI MASING-MASING DAERAH</t>
  </si>
  <si>
    <t>Desa Sungai Musang, Kec Aluh aluh, Kab Banjar Provinsi Kalimantan Selatan</t>
  </si>
  <si>
    <t>1 m3 Galian tanah biasa sedalam 0 sd 1 m manual</t>
  </si>
  <si>
    <t>1 m3 Galian tanah biasa sedalam 1 sd 2 m manual</t>
  </si>
  <si>
    <t>1 m3 Galian tanah biasa sedalam 0 s.d 1 m manual</t>
  </si>
  <si>
    <t>1 m3 Galian tanah biasa sedalam 1 s.d 2 m manual</t>
  </si>
  <si>
    <t>BBM</t>
  </si>
  <si>
    <t>Pekerjaan pintu air dan pasangan batu</t>
  </si>
  <si>
    <t>pas. Batu kali</t>
  </si>
  <si>
    <t>DINDING</t>
  </si>
  <si>
    <t>LANTAI</t>
  </si>
  <si>
    <t>L.atas dinding</t>
  </si>
  <si>
    <t>Lebar</t>
  </si>
  <si>
    <t>L.bawah dinding</t>
  </si>
  <si>
    <t>tebal dinding</t>
  </si>
  <si>
    <t>tinggi dinding</t>
  </si>
  <si>
    <t>jumlah sisi</t>
  </si>
  <si>
    <t>Vol. Dinding</t>
  </si>
  <si>
    <t>Vol. Lantai</t>
  </si>
  <si>
    <t>TOTAL VOLUME</t>
  </si>
  <si>
    <t>pekerjaan plesteran &amp; aci</t>
  </si>
  <si>
    <t>lebar dinding</t>
  </si>
  <si>
    <t>Luas (m2)</t>
  </si>
  <si>
    <t>TOTAL LUASAN</t>
  </si>
  <si>
    <t>pek. Cerucuk</t>
  </si>
  <si>
    <t>jrk</t>
  </si>
  <si>
    <t>Total</t>
  </si>
  <si>
    <t>SINGLE/DOUBLE</t>
  </si>
  <si>
    <t>PPN</t>
  </si>
  <si>
    <t>Pekerjaan Gorong - gorong, box culvert, pipa tabat PVC</t>
  </si>
  <si>
    <t>irigasi 1</t>
  </si>
  <si>
    <t>irigasi 2</t>
  </si>
  <si>
    <t>irigasi 3</t>
  </si>
  <si>
    <t>irigasi 4</t>
  </si>
  <si>
    <t>irigasi 5</t>
  </si>
  <si>
    <t>irigasi 6</t>
  </si>
  <si>
    <t>irigasi 7</t>
  </si>
  <si>
    <t>irigasi 8</t>
  </si>
  <si>
    <t>irigasi 9</t>
  </si>
  <si>
    <t>Angkut material hasil galian</t>
  </si>
  <si>
    <t>Total galian</t>
  </si>
  <si>
    <t>Total timbunan</t>
  </si>
  <si>
    <t>SISA GALIAN DIBAWA KELUAR</t>
  </si>
  <si>
    <t>sisi miring</t>
  </si>
  <si>
    <t>Lebar sungai</t>
  </si>
  <si>
    <t>(khusus untuk sungai dengan lebar diatas ukuran pintu &gt; 2 m)</t>
  </si>
  <si>
    <t>L. pintu</t>
  </si>
  <si>
    <t>H. saluran</t>
  </si>
  <si>
    <t>(kedalaman saluran/tinggi)</t>
  </si>
  <si>
    <t>SAYAP</t>
  </si>
  <si>
    <t>L atas</t>
  </si>
  <si>
    <t>tebal lantai</t>
  </si>
  <si>
    <t>lebar lantai</t>
  </si>
  <si>
    <t xml:space="preserve">pajang sayap 1 sisi </t>
  </si>
  <si>
    <t>kanan saja 1, utk kanan/kiri x2</t>
  </si>
  <si>
    <t>vol dinding sayap</t>
  </si>
  <si>
    <t>vol lantai sayap</t>
  </si>
  <si>
    <t>Volume kedua arah</t>
  </si>
  <si>
    <t>2 m 1 arah, 4 m 2 arah</t>
  </si>
  <si>
    <t>luasan</t>
  </si>
  <si>
    <t>pek. Bekisting plat injak</t>
  </si>
  <si>
    <t>pek. Beton plat injak</t>
  </si>
  <si>
    <t>pek. Pembesian plat injak</t>
  </si>
  <si>
    <t>pek. Pintu air angkat b=1.2 m</t>
  </si>
  <si>
    <t>UNTUK TIAP 1 UNIT / 1 TITIK</t>
  </si>
  <si>
    <t xml:space="preserve">Tebal konstruksi </t>
  </si>
  <si>
    <t>Beton kolom / 1 sisi</t>
  </si>
  <si>
    <t>h (tinggi)</t>
  </si>
  <si>
    <t>Volume beton kolom</t>
  </si>
  <si>
    <t>Volume total dinding (2 sisi)</t>
  </si>
  <si>
    <t>item</t>
  </si>
  <si>
    <t>Qty</t>
  </si>
  <si>
    <t>Harga sat</t>
  </si>
  <si>
    <t>Jumlah Harga</t>
  </si>
  <si>
    <t>Beton dinding / 1 sisi</t>
  </si>
  <si>
    <t>Pasir urug, t=20 cm</t>
  </si>
  <si>
    <t>Beton lantai kerja K-125</t>
  </si>
  <si>
    <t>Bekisting kolom</t>
  </si>
  <si>
    <t>Pembesian kolom</t>
  </si>
  <si>
    <t>Volume beton dinding</t>
  </si>
  <si>
    <t>Pasangan batu kali</t>
  </si>
  <si>
    <t>plesteran t=15 cm</t>
  </si>
  <si>
    <t>Pintu sorong baja b=2.00 m</t>
  </si>
  <si>
    <t>Pasangan batu kali/sisi</t>
  </si>
  <si>
    <t>L. atas</t>
  </si>
  <si>
    <t>L. bawah</t>
  </si>
  <si>
    <t>Volume pasangan batu</t>
  </si>
  <si>
    <t>Volume PAS.BATU (2 sisi)</t>
  </si>
  <si>
    <t>Luasan plesteeran</t>
  </si>
  <si>
    <t>Pasir urug</t>
  </si>
  <si>
    <t>Volume pasir urug</t>
  </si>
  <si>
    <t>Lantai kerja beton</t>
  </si>
  <si>
    <t>TIPE - 1</t>
  </si>
  <si>
    <t>Cerucuk Kayu Ø 8-10 Cm Jarak 20 cm x 20cm</t>
  </si>
  <si>
    <t>Pembelian Pipa PVC Ø 8 "</t>
  </si>
  <si>
    <t>Pembelian Pipa PVC Ø 6 "</t>
  </si>
  <si>
    <t>Pembelian Elbow  Ø 6"</t>
  </si>
  <si>
    <t>Pembelian Elbow  Ø 8"</t>
  </si>
  <si>
    <t>bisa disesuaikan kebutuhan dilokasi</t>
  </si>
  <si>
    <t>JMLH TITIK</t>
  </si>
  <si>
    <t>Galian tanah biasa</t>
  </si>
  <si>
    <t>Pembersihan area pekerjaan</t>
  </si>
  <si>
    <t>Dewatering / kisdam</t>
  </si>
  <si>
    <t>bh/lajur</t>
  </si>
  <si>
    <t>tingkat</t>
  </si>
  <si>
    <t>sisi</t>
  </si>
  <si>
    <t>sesuaikan ukuran pipa PVC yang digunakan</t>
  </si>
  <si>
    <t>panjang gorong-gorong</t>
  </si>
  <si>
    <t>1m' Pekerjaan pasangan gorong - gorong buis beton dia 40 cm tanpa tulangan</t>
  </si>
  <si>
    <t>1 m' Pasangan Buis Beton dia 40 cm tanpa bertulang</t>
  </si>
  <si>
    <t>Buis Beton dia 40 cm tanpa tulangan, pjg 0,5m</t>
  </si>
  <si>
    <t>x F</t>
  </si>
  <si>
    <t>Pajak Pertambahan Nilai (PPN)</t>
  </si>
  <si>
    <t>Pekerjaan Gorong - gorong dia 40 cm</t>
  </si>
  <si>
    <t>Jumlah titik Pintu Air</t>
  </si>
  <si>
    <t>JUMLAH TITIK</t>
  </si>
  <si>
    <t>Luas AOI (Ha)</t>
  </si>
  <si>
    <t>Harga (Rp/Ha)</t>
  </si>
  <si>
    <t>RAB Oplah PSP (Rp/Ha)</t>
  </si>
  <si>
    <t>irigasi 10</t>
  </si>
  <si>
    <t>irigasi 11</t>
  </si>
  <si>
    <t>irigasi 12</t>
  </si>
  <si>
    <t>irigasi 13</t>
  </si>
  <si>
    <t>irigasi 14</t>
  </si>
  <si>
    <t>irigasi 15</t>
  </si>
  <si>
    <t>irigasi 16</t>
  </si>
  <si>
    <t>irigasi 17</t>
  </si>
  <si>
    <t>irigasi 18</t>
  </si>
  <si>
    <t>irigasi 19</t>
  </si>
  <si>
    <t>irigasi 20</t>
  </si>
  <si>
    <t>irigasi 21</t>
  </si>
  <si>
    <t>FK</t>
  </si>
  <si>
    <t>untuk penambahan pada daerah2 tertentu mengcover biaya transport dan bongkar</t>
  </si>
  <si>
    <t>Tatah Makmur</t>
  </si>
  <si>
    <t>Thaibah Raya</t>
  </si>
  <si>
    <t>Pengadaan dan pemasangan pintu air angkat baja b=1.00 m</t>
  </si>
  <si>
    <t>Pasangan batu belah dengan mortar 1:4</t>
  </si>
  <si>
    <t>delapan ratus dua puluh enam juta empat ratus empat puluh sembila juta enam ratus empat puluh lima Rupiah</t>
  </si>
  <si>
    <t>Pasangan Batu Kali  ( 1 SP : 4 PP)</t>
  </si>
  <si>
    <t>RINCIAN HARGA</t>
  </si>
  <si>
    <t xml:space="preserve">PEKERJAAN CETAK SAWAH </t>
  </si>
  <si>
    <t>ANALISA</t>
  </si>
  <si>
    <t>HARGA SATUAN (Rp)</t>
  </si>
  <si>
    <t>JUMLAH (Rp)</t>
  </si>
  <si>
    <t>(1)</t>
  </si>
  <si>
    <t>(2)</t>
  </si>
  <si>
    <t>(3)</t>
  </si>
  <si>
    <t>(4)</t>
  </si>
  <si>
    <t>(5)</t>
  </si>
  <si>
    <t>(6)</t>
  </si>
  <si>
    <t>PEKERJAAN PERSIAPAN.</t>
  </si>
  <si>
    <t>Lumpsum</t>
  </si>
  <si>
    <t>Pekerjaan Pembuatan Direksi Keet / Bedeng Kerja</t>
  </si>
  <si>
    <t>U.1.3.b (a)</t>
  </si>
  <si>
    <t>Pengukuran dan Pemasangan Patok</t>
  </si>
  <si>
    <t>U.1.2.1.e.1 (a)</t>
  </si>
  <si>
    <t>Pemasangan Papan Nama Kegiatan / Proyek</t>
  </si>
  <si>
    <t>U.1.3.f.2 (a)</t>
  </si>
  <si>
    <t>Pekerjaan Pengolahan Lahan</t>
  </si>
  <si>
    <t>TAHUN ANGGARAN 2025</t>
  </si>
  <si>
    <t>PEKERJAAN PEMBUKAAN DAN PEMBERSIHAN LAHAN (LAND CLEARING)</t>
  </si>
  <si>
    <t xml:space="preserve">Penebangan/penumbangan vegetasi </t>
  </si>
  <si>
    <t>pemotongan / perencekan dan pengumpulan batang, cabang dan ranting</t>
  </si>
  <si>
    <t>pencabutan tunggul dan akar-akarnya</t>
  </si>
  <si>
    <t>Pembersihan lahan/pengangkutan sisa-sisa pemotongan/perencekan dan akar-akar</t>
  </si>
  <si>
    <t>Pembabatan semak belukar</t>
  </si>
  <si>
    <t>PEKERJAAN PERATAAN TANAH (LAND LEVELIING)</t>
  </si>
  <si>
    <t>Pekerjaan gusur dan pengikisan lahan</t>
  </si>
  <si>
    <t>Pekerjaan penimbunan (fill)</t>
  </si>
  <si>
    <t>Pekerjaan pembuatan galengan (pematang)</t>
  </si>
  <si>
    <t>a. Galian saluran irigasi</t>
  </si>
  <si>
    <t>b. Perapihan dan pemadatan hasil galian</t>
  </si>
  <si>
    <t>A.3.02.2b.2</t>
  </si>
  <si>
    <t>Pekerjaan pembuatan saluran tersier - kuarter</t>
  </si>
  <si>
    <t>Pekerjaan pembuatan saluran kolektor</t>
  </si>
  <si>
    <t>PEKERJAAN SARANA PENGAIRAN / SALURAN IRIGASI</t>
  </si>
  <si>
    <t>PEKERJAAN PENGOLAHAN LAHAN</t>
  </si>
  <si>
    <t>PEKERJAAN PELAPORAN</t>
  </si>
  <si>
    <t>Pembuatan laporan (akhir pekerjaan, As Built Drawing, peta, dll)</t>
  </si>
  <si>
    <t>1 m3 Galian Tanah di Rawa menggunakan Excavator Long Arm</t>
  </si>
  <si>
    <t>1 m3 Galian Tanah di Rawa menggunakan Excavator Long arm</t>
  </si>
  <si>
    <t>ANALISA TEKNIK</t>
  </si>
  <si>
    <t>Pekerjaan :  Striping Top Soil dan Pengerukan Sampah/Lumpur/Sendimen</t>
  </si>
  <si>
    <t>URAIAN</t>
  </si>
  <si>
    <t>KOEFISIEN</t>
  </si>
  <si>
    <t>ASUMSI</t>
  </si>
  <si>
    <t>Pekerjaan dilakukan secara mekanis</t>
  </si>
  <si>
    <t>Kondisi jalan  : sedang / baik</t>
  </si>
  <si>
    <t>Jam kerja efektif per-hari</t>
  </si>
  <si>
    <t>Tk</t>
  </si>
  <si>
    <t>PEMAKAIAN BAHAN DAN TENAGA</t>
  </si>
  <si>
    <t xml:space="preserve"> Alat</t>
  </si>
  <si>
    <t xml:space="preserve"> Produksi Alat</t>
  </si>
  <si>
    <t xml:space="preserve"> TP = PMT x FK</t>
  </si>
  <si>
    <t xml:space="preserve"> TP    :Taksiran Produksi</t>
  </si>
  <si>
    <t xml:space="preserve"> PMT = KB x T</t>
  </si>
  <si>
    <t xml:space="preserve"> PMT : Produksi Maks</t>
  </si>
  <si>
    <t xml:space="preserve"> KB = Kapasitas Bucket</t>
  </si>
  <si>
    <r>
      <rPr>
        <sz val="12"/>
        <rFont val="Times New Roman"/>
        <family val="1"/>
      </rPr>
      <t>M</t>
    </r>
    <r>
      <rPr>
        <vertAlign val="superscript"/>
        <sz val="12"/>
        <rFont val="Times New Roman"/>
        <family val="1"/>
      </rPr>
      <t>3</t>
    </r>
  </si>
  <si>
    <t xml:space="preserve">           Teoritis (m3/jam)</t>
  </si>
  <si>
    <t xml:space="preserve"> Unsur Koreksi :</t>
  </si>
  <si>
    <t xml:space="preserve"> FK    : Faktor Koreksi</t>
  </si>
  <si>
    <t xml:space="preserve"> - Faktor swing (40 % kedalaman optimum, 120 derajat</t>
  </si>
  <si>
    <t xml:space="preserve">   sudut swing)</t>
  </si>
  <si>
    <t xml:space="preserve"> - Effisiensi kerja (siang hari)</t>
  </si>
  <si>
    <t xml:space="preserve"> - Kondisi kerja &amp; management (kondisi kerja sedang,</t>
  </si>
  <si>
    <t xml:space="preserve">   management sedang)</t>
  </si>
  <si>
    <t xml:space="preserve"> - Faktor pengisian (lempung, tanah,pasir)</t>
  </si>
  <si>
    <t xml:space="preserve"> FK = 0,72 x 0.83 x 0.65 x 0.85</t>
  </si>
  <si>
    <t xml:space="preserve"> Waktu siklus</t>
  </si>
  <si>
    <t>Ts1</t>
  </si>
  <si>
    <t>- Pengisian Bucket</t>
  </si>
  <si>
    <t>T 1</t>
  </si>
  <si>
    <t>dtk</t>
  </si>
  <si>
    <t>- Mengangkat &amp; Swing Beban</t>
  </si>
  <si>
    <t>T 2</t>
  </si>
  <si>
    <t>- Membuang Beban</t>
  </si>
  <si>
    <t>T 3</t>
  </si>
  <si>
    <t>- Swing Kembali</t>
  </si>
  <si>
    <t>T 4</t>
  </si>
  <si>
    <t>- Kehilangan Waktu,Percepatan dsb</t>
  </si>
  <si>
    <t>T 5</t>
  </si>
  <si>
    <t>Menit</t>
  </si>
  <si>
    <t xml:space="preserve"> Kapasitas Produksi/Jam = V x FK x 60/Ts1</t>
  </si>
  <si>
    <t>Q1</t>
  </si>
  <si>
    <t xml:space="preserve"> Koefisien /M3 = 1 : Q1</t>
  </si>
  <si>
    <t>Q1A</t>
  </si>
  <si>
    <r>
      <rPr>
        <sz val="12"/>
        <rFont val="Times New Roman"/>
        <family val="1"/>
      </rPr>
      <t>M</t>
    </r>
    <r>
      <rPr>
        <vertAlign val="superscript"/>
        <sz val="12"/>
        <rFont val="Times New Roman"/>
        <family val="1"/>
      </rPr>
      <t>2</t>
    </r>
  </si>
  <si>
    <t xml:space="preserve"> Koefisien /M1 = 1 : Q1A</t>
  </si>
  <si>
    <t>Produksi menentukan</t>
  </si>
  <si>
    <t>Produksi Galian / Hari    = Tk x Q1A</t>
  </si>
  <si>
    <t>Qt</t>
  </si>
  <si>
    <t>Kebutuhan Tenaga</t>
  </si>
  <si>
    <t xml:space="preserve">                                  - Pekerja</t>
  </si>
  <si>
    <t>Orang</t>
  </si>
  <si>
    <t xml:space="preserve">                                  - Mandor</t>
  </si>
  <si>
    <t>Koefisien tenaga / m3</t>
  </si>
  <si>
    <t xml:space="preserve">                                  - Pekerja   = ( Tk x P ) : Qt</t>
  </si>
  <si>
    <t xml:space="preserve">                                  - Mandor   = ( Tk x M ) :Qt</t>
  </si>
  <si>
    <t>ANALISIS PRODUKTIVITAS ALAT BERAT PEKERJAANTEBANG, GALI TUNGGUL DAN AKAR</t>
  </si>
  <si>
    <t xml:space="preserve">JENIS PEKERJAAN </t>
  </si>
  <si>
    <t>:  Contoh Tebang, gali tunggul dan akar Pohon  ∅ &gt; 30 s.d. 50 cm</t>
  </si>
  <si>
    <t>SATUAN PEMBAYARAN</t>
  </si>
  <si>
    <t>:  Batang Pohon</t>
  </si>
  <si>
    <t>U r a i a n</t>
  </si>
  <si>
    <t>Keterangan</t>
  </si>
  <si>
    <t>I.</t>
  </si>
  <si>
    <t>Jam Kerja efektif per-hari</t>
  </si>
  <si>
    <t xml:space="preserve"> Berat isi Kayu basah 0,85 t/m3; V_maks. DT=6,0 m3</t>
  </si>
  <si>
    <t>Perkiraan volume pohon, Tinggi 5 m' (s.d. 40% x ∅)</t>
  </si>
  <si>
    <t>Vkp</t>
  </si>
  <si>
    <t>m3/Pohon</t>
  </si>
  <si>
    <t xml:space="preserve">  =PI()/4*(0,4^2)*5*0,85</t>
  </si>
  <si>
    <t>; ∅ rata-rata 0,4m'</t>
  </si>
  <si>
    <t>Berat isi kayu basah</t>
  </si>
  <si>
    <t>BiB</t>
  </si>
  <si>
    <t>ton/m3</t>
  </si>
  <si>
    <t xml:space="preserve">  Ranting pohon 40% x ∅  sampai ujung</t>
  </si>
  <si>
    <t>II.</t>
  </si>
  <si>
    <t>URUTAN KERJA</t>
  </si>
  <si>
    <t>Pemotongan pohon dilakukan menggunakan Feller Buncher</t>
  </si>
  <si>
    <r>
      <rPr>
        <i/>
        <sz val="12"/>
        <rFont val="Bookman Old Style"/>
        <family val="1"/>
      </rPr>
      <t>Chain Saw</t>
    </r>
    <r>
      <rPr>
        <sz val="12"/>
        <rFont val="Bookman Old Style"/>
        <family val="1"/>
      </rPr>
      <t xml:space="preserve"> yang dibantu alat Golok/Parang + Kapak</t>
    </r>
  </si>
  <si>
    <r>
      <rPr>
        <sz val="12"/>
        <rFont val="Bookman Old Style"/>
        <family val="1"/>
      </rPr>
      <t xml:space="preserve">Pohon yg sudah ditebang dipotong-potong </t>
    </r>
    <r>
      <rPr>
        <i/>
        <sz val="12"/>
        <rFont val="Bookman Old Style"/>
        <family val="1"/>
      </rPr>
      <t>Chain Saw</t>
    </r>
  </si>
  <si>
    <t>Penggalian sekeliling tunggul dan akar pohon dilakukan</t>
  </si>
  <si>
    <t>secara Manual, dan pencabutan/penarikan menggu-</t>
  </si>
  <si>
    <t>nakan Bulldozer</t>
  </si>
  <si>
    <t>Hasil tebang pohon, potong ranting dan tunggul</t>
  </si>
  <si>
    <t>serta akar juga daun-daunan dimuatkan ke DT</t>
  </si>
  <si>
    <t>Km</t>
  </si>
  <si>
    <t xml:space="preserve">oleh Excavator kemudian diangkut dan membuang </t>
  </si>
  <si>
    <t>material hasil tebangan ke luar lokasi</t>
  </si>
  <si>
    <t>III.</t>
  </si>
  <si>
    <t>ALAT</t>
  </si>
  <si>
    <t>a3.1</t>
  </si>
  <si>
    <t>Contoh menebang 1 Batang Pohon ∅ &gt; 30  s.d.  50 cm; Chainsaw</t>
  </si>
  <si>
    <t>Penebangan Pohon</t>
  </si>
  <si>
    <t>Kapasitas Produksi</t>
  </si>
  <si>
    <t>Btg Pohon/hari</t>
  </si>
  <si>
    <t>Data dari lapangan</t>
  </si>
  <si>
    <t>Faktor  Efisiensi Alat (Tabel 4)</t>
  </si>
  <si>
    <t>Fa</t>
  </si>
  <si>
    <t>Kondisi operasi sangat baik</t>
  </si>
  <si>
    <t>Kapasitas Produksi per-jam</t>
  </si>
  <si>
    <t>Q.1</t>
  </si>
  <si>
    <t>Btg Pohon/jam</t>
  </si>
  <si>
    <t>Koefisien Alat/Btg. Pohon</t>
  </si>
  <si>
    <t>Koefisien Tenaga kerja / m3</t>
  </si>
  <si>
    <t xml:space="preserve">  - Pekerja     </t>
  </si>
  <si>
    <t>: ( Tk x P ) : Q.1</t>
  </si>
  <si>
    <t>Dibantu  3P yg dikerjakan secara manual</t>
  </si>
  <si>
    <t xml:space="preserve">  - Mandor    </t>
  </si>
  <si>
    <t>: ( Tk x M) : Q.1</t>
  </si>
  <si>
    <t>a4.1</t>
  </si>
  <si>
    <t>Contoh Mencabut/menggali tunggul dan akar dari 1 Batang pohon ∅ &gt; 30 s.d. 50 cm, Alternatif-1</t>
  </si>
  <si>
    <t>&gt; Excavator (Std.); Bucket 0,90 m3; 155 HP; Dm 6,6m'</t>
  </si>
  <si>
    <t>Pencabutan tunggul+akar pohon</t>
  </si>
  <si>
    <t>Kapasitas Bucket</t>
  </si>
  <si>
    <t>Pohon</t>
  </si>
  <si>
    <t>Jarak antar Pohon 5 m'</t>
  </si>
  <si>
    <t>Faktor Bucket  (Tabel 9); ringan</t>
  </si>
  <si>
    <t>Fb</t>
  </si>
  <si>
    <t>Kondisi operasi sedang, tanah biasa</t>
  </si>
  <si>
    <t>Faktor  Efisiensi Alat (Tabel 12)</t>
  </si>
  <si>
    <t>Kondisi operasi baik</t>
  </si>
  <si>
    <r>
      <rPr>
        <b/>
        <sz val="12"/>
        <rFont val="Bookman Old Style"/>
        <family val="1"/>
      </rPr>
      <t>Waktu Siklus</t>
    </r>
    <r>
      <rPr>
        <sz val="12"/>
        <rFont val="Bookman Old Style"/>
        <family val="1"/>
      </rPr>
      <t xml:space="preserve"> untuk mencabut 1-tunggul dan akar Pohon</t>
    </r>
  </si>
  <si>
    <t>-Pemindahan+Penempatan posisi Excavator</t>
  </si>
  <si>
    <t>T. 1</t>
  </si>
  <si>
    <t>menit</t>
  </si>
  <si>
    <t>Data lapangan</t>
  </si>
  <si>
    <t>-Pasang Kabel Slink</t>
  </si>
  <si>
    <t>T. 2</t>
  </si>
  <si>
    <t>Dapat menggunakan kabel slink atau tanpa</t>
  </si>
  <si>
    <t>-Menggali/Mendorong/Mencabut tunggul+akar pohon</t>
  </si>
  <si>
    <t>T. 3</t>
  </si>
  <si>
    <t>Ts</t>
  </si>
  <si>
    <t>Kap.Produksi</t>
  </si>
  <si>
    <t>= (V x Fa x 60)/(Ts x Fv)</t>
  </si>
  <si>
    <t>Q.2</t>
  </si>
  <si>
    <t>Pohon/jam</t>
  </si>
  <si>
    <t>Koefisien Alat/m3</t>
  </si>
  <si>
    <t>= 1/Q.2</t>
  </si>
  <si>
    <t>: ( Tk x P ) : Q.2</t>
  </si>
  <si>
    <t>Dibantu  4P</t>
  </si>
  <si>
    <t>: ( Tk x M) : Q.2</t>
  </si>
  <si>
    <t>Pekerjaan :  Galian tanah dengan alat</t>
  </si>
  <si>
    <t xml:space="preserve"> Kapasitas Produksi/Jam = </t>
  </si>
  <si>
    <t xml:space="preserve"> Koefisien /M2 = </t>
  </si>
  <si>
    <t>Produksi Galian / Hari    = Tk x Q1</t>
  </si>
  <si>
    <t>A.3.02.2b</t>
  </si>
  <si>
    <t xml:space="preserve">Galian Tanah di Rawa </t>
  </si>
  <si>
    <t>ANALISIS PRODUKTIVITAS ALAT BERAT UNTUK PEKERJAAN TANAH DI DAERAH RAWA</t>
  </si>
  <si>
    <t>:  Galian Tanah di Rawa</t>
  </si>
  <si>
    <t xml:space="preserve">SATUAN PEMBAYARAN </t>
  </si>
  <si>
    <t>:  m3</t>
  </si>
  <si>
    <t>Jam kerja efektif per hari</t>
  </si>
  <si>
    <t>Faktor pengembangan tanah jenuh air</t>
  </si>
  <si>
    <t>Fk</t>
  </si>
  <si>
    <t>Lihat Tabel A.1</t>
  </si>
  <si>
    <t>a. Excavator di daerah rawa berdiri di atas gambangan yang</t>
  </si>
  <si>
    <t xml:space="preserve">    terbuat dari batang pohon kelapa ∅18 - 20 cm. </t>
  </si>
  <si>
    <t xml:space="preserve">    Sebelum berjalan maju harus memindahkan gambangan ke</t>
  </si>
  <si>
    <t xml:space="preserve">    arah lintasan yang akan dilewati</t>
  </si>
  <si>
    <t>b. Excavator gali saluran dan urug tepi/talud</t>
  </si>
  <si>
    <t>c. Sisa galian yg tidak terpakai diangkut DT untuk dibuang</t>
  </si>
  <si>
    <r>
      <rPr>
        <b/>
        <sz val="12"/>
        <rFont val="Bookman Old Style"/>
        <family val="1"/>
      </rPr>
      <t xml:space="preserve">Alt.-1:Excavator </t>
    </r>
    <r>
      <rPr>
        <b/>
        <i/>
        <sz val="12"/>
        <rFont val="Bookman Old Style"/>
        <family val="1"/>
      </rPr>
      <t>Long Arm</t>
    </r>
    <r>
      <rPr>
        <b/>
        <sz val="12"/>
        <rFont val="Bookman Old Style"/>
        <family val="1"/>
      </rPr>
      <t>-165HP;Bucket 0,57m3; Dm 13,4m'</t>
    </r>
  </si>
  <si>
    <r>
      <rPr>
        <sz val="12"/>
        <rFont val="Bookman Old Style"/>
        <family val="1"/>
      </rPr>
      <t>m</t>
    </r>
    <r>
      <rPr>
        <vertAlign val="superscript"/>
        <sz val="12"/>
        <rFont val="Bookman Old Style"/>
        <family val="1"/>
      </rPr>
      <t>3</t>
    </r>
  </si>
  <si>
    <t>Daya 165 HP, Berat Operasi 15 ton</t>
  </si>
  <si>
    <t>Faktor Bucket  (Tabel 9)</t>
  </si>
  <si>
    <t>Kondisi operasi sedang, tanah basah rawa</t>
  </si>
  <si>
    <t>Kondisi kerja baik</t>
  </si>
  <si>
    <t>Waktu Siklus</t>
  </si>
  <si>
    <r>
      <rPr>
        <sz val="12"/>
        <rFont val="Bookman Old Style"/>
        <family val="1"/>
      </rPr>
      <t>-Gali tanah sedalam 0 - 2 m, swing 90</t>
    </r>
    <r>
      <rPr>
        <vertAlign val="superscript"/>
        <sz val="12"/>
        <rFont val="Bookman Old Style"/>
        <family val="1"/>
      </rPr>
      <t>o</t>
    </r>
    <r>
      <rPr>
        <sz val="12"/>
        <rFont val="Bookman Old Style"/>
        <family val="1"/>
      </rPr>
      <t xml:space="preserve"> +muat ke </t>
    </r>
    <r>
      <rPr>
        <i/>
        <sz val="12"/>
        <rFont val="Bookman Old Style"/>
        <family val="1"/>
      </rPr>
      <t>DT*</t>
    </r>
    <r>
      <rPr>
        <sz val="12"/>
        <rFont val="Bookman Old Style"/>
        <family val="1"/>
      </rPr>
      <t>+swing</t>
    </r>
  </si>
  <si>
    <t>pek. ringan + swing 8s + muat 5s</t>
  </si>
  <si>
    <t>Ts.1</t>
  </si>
  <si>
    <t>Kap. Produksi/jam</t>
  </si>
  <si>
    <t>=(VxFbxFax60)/(Ts.1xFk)</t>
  </si>
  <si>
    <r>
      <rPr>
        <sz val="12"/>
        <rFont val="Bookman Old Style"/>
        <family val="1"/>
      </rPr>
      <t>m</t>
    </r>
    <r>
      <rPr>
        <vertAlign val="superscript"/>
        <sz val="12"/>
        <rFont val="Bookman Old Style"/>
        <family val="1"/>
      </rPr>
      <t>3</t>
    </r>
    <r>
      <rPr>
        <sz val="12"/>
        <rFont val="Bookman Old Style"/>
        <family val="1"/>
      </rPr>
      <t>/jam</t>
    </r>
  </si>
  <si>
    <r>
      <rPr>
        <sz val="12"/>
        <rFont val="Bookman Old Style"/>
        <family val="1"/>
      </rPr>
      <t>Koefisien Alat/m</t>
    </r>
    <r>
      <rPr>
        <vertAlign val="superscript"/>
        <sz val="12"/>
        <rFont val="Bookman Old Style"/>
        <family val="1"/>
      </rPr>
      <t>3</t>
    </r>
    <r>
      <rPr>
        <sz val="12"/>
        <rFont val="Bookman Old Style"/>
        <family val="1"/>
      </rPr>
      <t xml:space="preserve"> = 1 / Q.1</t>
    </r>
  </si>
  <si>
    <t>Alt.-2:Excavator Standard-155 HP; Bucket 0,90 m3; Dm 6m'</t>
  </si>
  <si>
    <t>Daya 125 HP, Berat Operasi 13 ton</t>
  </si>
  <si>
    <t>Kondisi Operasi sedang, tanah biasa</t>
  </si>
  <si>
    <r>
      <rPr>
        <sz val="12"/>
        <rFont val="Bookman Old Style"/>
        <family val="1"/>
      </rPr>
      <t>-Gali tanah sedalam 0 - 2 m, swing 90</t>
    </r>
    <r>
      <rPr>
        <vertAlign val="superscript"/>
        <sz val="12"/>
        <rFont val="Bookman Old Style"/>
        <family val="1"/>
      </rPr>
      <t>o</t>
    </r>
    <r>
      <rPr>
        <sz val="12"/>
        <rFont val="Bookman Old Style"/>
        <family val="1"/>
      </rPr>
      <t xml:space="preserve"> +muat ke </t>
    </r>
    <r>
      <rPr>
        <i/>
        <sz val="12"/>
        <rFont val="Bookman Old Style"/>
        <family val="1"/>
      </rPr>
      <t>DT</t>
    </r>
    <r>
      <rPr>
        <sz val="12"/>
        <rFont val="Bookman Old Style"/>
        <family val="1"/>
      </rPr>
      <t>*+swing</t>
    </r>
  </si>
  <si>
    <t>Tabel 6.3 ringan + swing 7s + muat 5s</t>
  </si>
  <si>
    <t xml:space="preserve">Kap. Produksi/jam </t>
  </si>
  <si>
    <r>
      <rPr>
        <sz val="12"/>
        <rFont val="Bookman Old Style"/>
        <family val="1"/>
      </rPr>
      <t>Koefisien Alat/m</t>
    </r>
    <r>
      <rPr>
        <vertAlign val="superscript"/>
        <sz val="12"/>
        <rFont val="Bookman Old Style"/>
        <family val="1"/>
      </rPr>
      <t>3</t>
    </r>
    <r>
      <rPr>
        <sz val="12"/>
        <rFont val="Bookman Old Style"/>
        <family val="1"/>
      </rPr>
      <t xml:space="preserve"> </t>
    </r>
  </si>
  <si>
    <t>= 1 / Q.2</t>
  </si>
  <si>
    <t>Dump Truck 7 ton; Bak 6m3; 130 HP</t>
  </si>
  <si>
    <t>Jarak angkut</t>
  </si>
  <si>
    <t>km</t>
  </si>
  <si>
    <t>Beban maksimum 7 Ton; Vbak 6 m3</t>
  </si>
  <si>
    <t>Kapasitas Bak</t>
  </si>
  <si>
    <t>BiL tanah = 1,1 ton/m3</t>
  </si>
  <si>
    <t>Faktor Efisiensi Alat (Tabel 7)</t>
  </si>
  <si>
    <t>Kecepatan rata-rata bermuatan (Lihat Tabel 8)</t>
  </si>
  <si>
    <t>v.1</t>
  </si>
  <si>
    <t>km/jam</t>
  </si>
  <si>
    <t>Kecepatan rata-rata kosong (Lihat Tabel 8)</t>
  </si>
  <si>
    <t>v.2</t>
  </si>
  <si>
    <t>(kondisi jalan rusak dan becek)</t>
  </si>
  <si>
    <t>Waktu Siklus :</t>
  </si>
  <si>
    <t>Ts.2</t>
  </si>
  <si>
    <t xml:space="preserve">Waktu tempuh isi         </t>
  </si>
  <si>
    <t>= ( L : v.1 ) x 60</t>
  </si>
  <si>
    <t>T.1</t>
  </si>
  <si>
    <t xml:space="preserve">Waktu tempuh kosong   </t>
  </si>
  <si>
    <t>= ( L : v.2 ) x 60</t>
  </si>
  <si>
    <t>T.2</t>
  </si>
  <si>
    <t xml:space="preserve">Muat                 </t>
  </si>
  <si>
    <t>= ( V : Q.1 ) x 60</t>
  </si>
  <si>
    <t>T.3</t>
  </si>
  <si>
    <t>Lain-lain</t>
  </si>
  <si>
    <t>T.4</t>
  </si>
  <si>
    <t>Alt-1: Kap Produksi/jam</t>
  </si>
  <si>
    <t>=(VxFax60)/(Ts.2xFk)</t>
  </si>
  <si>
    <t>LA</t>
  </si>
  <si>
    <t>Q.2LA</t>
  </si>
  <si>
    <t>m3/jam</t>
  </si>
  <si>
    <t xml:space="preserve">Koefisien Alat/m3 </t>
  </si>
  <si>
    <t>= 1 / Q.2LA</t>
  </si>
  <si>
    <t>Alt-2:Kap Produksi/jam</t>
  </si>
  <si>
    <t>Std.</t>
  </si>
  <si>
    <t>Q.2St</t>
  </si>
  <si>
    <t>= 1 / Q.2St</t>
  </si>
  <si>
    <t>Koefisien Tenaga Kerja/ m3</t>
  </si>
  <si>
    <t xml:space="preserve">  - Pekerja     : ( Tk x P ) : Q.1'</t>
  </si>
  <si>
    <t>Dibantu 1P</t>
  </si>
  <si>
    <t xml:space="preserve">  - Mandor     : ( Tk x M ) : Q.1'</t>
  </si>
  <si>
    <t>A 3 02 2b 1</t>
  </si>
  <si>
    <r>
      <rPr>
        <b/>
        <sz val="12"/>
        <rFont val="Bookman Old Style"/>
        <family val="1"/>
      </rPr>
      <t xml:space="preserve">1 m3 Galian Tanah di Rawa menggunakan Excavator </t>
    </r>
    <r>
      <rPr>
        <b/>
        <i/>
        <sz val="12"/>
        <rFont val="Bookman Old Style"/>
        <family val="1"/>
      </rPr>
      <t>Long Arm</t>
    </r>
  </si>
  <si>
    <t>Tenaga Kerja</t>
  </si>
  <si>
    <t>Jumlah Harga Tenaga Kerja</t>
  </si>
  <si>
    <t>Bahan</t>
  </si>
  <si>
    <t>Jumlah Harga Bahan</t>
  </si>
  <si>
    <t>Peralatan</t>
  </si>
  <si>
    <t>Excavator (LA), Bucket 0,6 M3, 156 HP</t>
  </si>
  <si>
    <t>Jumlah Harga Peralatan</t>
  </si>
  <si>
    <t>Jumlah Harga tenaga kerja, Bahan dan Peralatan (A+B+C)</t>
  </si>
  <si>
    <t>Biaya Umum dan Keuntungan (10% - 15%) x D</t>
  </si>
  <si>
    <t>15% x D</t>
  </si>
  <si>
    <t>Harga Satuan Pekerjaan per - m3 (D+E)</t>
  </si>
  <si>
    <t xml:space="preserve">  *)</t>
  </si>
  <si>
    <t>Harga galian tanah ini sudah termasuk biaya pemuatan ke DT atau jika menempatkan di tempat Excavator bekerja</t>
  </si>
  <si>
    <r>
      <rPr>
        <b/>
        <sz val="12"/>
        <rFont val="Bookman Old Style"/>
        <family val="1"/>
      </rPr>
      <t xml:space="preserve">1 m3 Galian Tanah di Rawa menggunakan Excavator </t>
    </r>
    <r>
      <rPr>
        <b/>
        <i/>
        <sz val="12"/>
        <rFont val="Bookman Old Style"/>
        <family val="1"/>
      </rPr>
      <t>Standar</t>
    </r>
  </si>
  <si>
    <t>Excavator (Std.); Bucket O 90 m3· 155 HP; Om 6 6m'</t>
  </si>
  <si>
    <t>1 m3 Angkut Material Hasil Galian di Rawa oleh Dump Truck sejauh 1,5 Km</t>
  </si>
  <si>
    <t>L.04</t>
  </si>
  <si>
    <r>
      <rPr>
        <i/>
        <sz val="12"/>
        <rFont val="Bookman Old Style"/>
        <family val="1"/>
      </rPr>
      <t>Dump Truck</t>
    </r>
    <r>
      <rPr>
        <sz val="12"/>
        <rFont val="Bookman Old Style"/>
        <family val="1"/>
      </rPr>
      <t xml:space="preserve">  7 Ton; Bak 6 m3; 130 HP</t>
    </r>
  </si>
  <si>
    <t>Untuk metode kerja penimbunan dan pemadatan di rawa umumnya harus dilakukan perbaikan tanah dasar ataupun berupa stabilisasi</t>
  </si>
  <si>
    <t>tanah lunak diantaranya menggunakan bahan aditive atau pemadatan tanah dengan cerucuk juga lainnya. Sedangkan material urukan-</t>
  </si>
  <si>
    <t>nya harus menggunakan tanah yang mempunyai karakteristik teknis yang baik. Selanjutnya proses pelaksanaan timbunan dan pemadatan</t>
  </si>
  <si>
    <t>nya sama saja dengan non rawa sebagai berikut:</t>
  </si>
  <si>
    <t>a.  Penghamparan, perataan dan pemadatan di rawa dengan Buldozer dan Tamper dapat mengacu pada TM.02.1.d1)</t>
  </si>
  <si>
    <t>b.  Penghamparan, perataan dan pemadatan di rawa dengan Buldozer dan Roller Vibro sebagai Standar Proctor dengan TM.02.1.d2)</t>
  </si>
  <si>
    <t>c.  Penghamparan, perataan dan pemadatan di rawa dengan Buldozer dan Roller Vibro sebagai Modified Proctor dengan TM.02.1.d3)</t>
  </si>
  <si>
    <t>ANALISIS PRODUKTIVITAS ALAT BERAT UNTUK PEMBUATAN BADAN TANGGUL</t>
  </si>
  <si>
    <t xml:space="preserve">JENIS PEKERJAAN  </t>
  </si>
  <si>
    <t>:  Pembuatan Badan Tanggul di Lokasi Pekerjaan</t>
  </si>
  <si>
    <t>Faktor pengembangan tanah</t>
  </si>
  <si>
    <t>Tabel A.1</t>
  </si>
  <si>
    <t>Faktor tanah lepas</t>
  </si>
  <si>
    <t>Fk1</t>
  </si>
  <si>
    <t xml:space="preserve">   a. Penghamparan material dengan Buldozer</t>
  </si>
  <si>
    <t xml:space="preserve">   b. Penyiraman dengan Water Tanker</t>
  </si>
  <si>
    <t xml:space="preserve">   c. Pemadatan dengan Vibro Roller</t>
  </si>
  <si>
    <t xml:space="preserve">   d. Pemadatan dengan Vibro Roller</t>
  </si>
  <si>
    <t>1)</t>
  </si>
  <si>
    <r>
      <rPr>
        <b/>
        <i/>
        <sz val="12"/>
        <rFont val="Arial"/>
        <family val="2"/>
      </rPr>
      <t>Bulldozer</t>
    </r>
    <r>
      <rPr>
        <b/>
        <sz val="12"/>
        <rFont val="Arial"/>
        <family val="2"/>
      </rPr>
      <t>155 HP menghampar dan perataan</t>
    </r>
  </si>
  <si>
    <t>Kapasitas pisau                                      q = L x H^2</t>
  </si>
  <si>
    <t>q</t>
  </si>
  <si>
    <t>Faktor pisau (blade), mudah</t>
  </si>
  <si>
    <t>Penggusuran mudah</t>
  </si>
  <si>
    <t>Faktor kemiringan (grade)</t>
  </si>
  <si>
    <t>Fm</t>
  </si>
  <si>
    <t>Kondisi tanah datar</t>
  </si>
  <si>
    <t>Faktor efisiensi kerja</t>
  </si>
  <si>
    <t>Kec. Mengupas</t>
  </si>
  <si>
    <t>(0,75x4,5 km/jam= 3,4 km/jam</t>
  </si>
  <si>
    <r>
      <rPr>
        <sz val="12"/>
        <rFont val="Arial"/>
        <family val="2"/>
      </rPr>
      <t>V</t>
    </r>
    <r>
      <rPr>
        <b/>
        <sz val="12"/>
        <rFont val="Arial"/>
        <family val="2"/>
      </rPr>
      <t>F</t>
    </r>
  </si>
  <si>
    <t>Km/jam</t>
  </si>
  <si>
    <t>* Kecepatan sesuai spesifikasi alat</t>
  </si>
  <si>
    <t xml:space="preserve">Kec. Mundur </t>
  </si>
  <si>
    <t>(0,85x8,2 km/jam= 6,97 km/jam)</t>
  </si>
  <si>
    <t>VR</t>
  </si>
  <si>
    <t>Jarak pengupasan</t>
  </si>
  <si>
    <t>L2</t>
  </si>
  <si>
    <t xml:space="preserve"> - waktu gusur</t>
  </si>
  <si>
    <t>= (L2 x 60)/VF</t>
  </si>
  <si>
    <t>T1</t>
  </si>
  <si>
    <t xml:space="preserve"> - waktu kembali</t>
  </si>
  <si>
    <r>
      <rPr>
        <sz val="12"/>
        <rFont val="Arial"/>
        <family val="2"/>
      </rPr>
      <t>= (L2 x 60)/V</t>
    </r>
    <r>
      <rPr>
        <b/>
        <sz val="12"/>
        <rFont val="Arial"/>
        <family val="2"/>
      </rPr>
      <t>R</t>
    </r>
  </si>
  <si>
    <t>T2</t>
  </si>
  <si>
    <t xml:space="preserve"> - waktu pasti (fixed time; Direct Drive)</t>
  </si>
  <si>
    <t>T3</t>
  </si>
  <si>
    <t>=(q.Fb.Fm.Fa.60)/Ts/t</t>
  </si>
  <si>
    <t>m2/jam</t>
  </si>
  <si>
    <t>Koefisien Alat</t>
  </si>
  <si>
    <t>= 1/Q1  kupas-100 m'</t>
  </si>
  <si>
    <t>jam/m2</t>
  </si>
  <si>
    <t>kupas = gusur</t>
  </si>
  <si>
    <t>(diperlukan 2 kali bolak balik )</t>
  </si>
  <si>
    <t>Koefisien Alat/m3 = 1 / Q.3</t>
  </si>
  <si>
    <t>2)</t>
  </si>
  <si>
    <t>Sheep Foot Roller  10 - 12 Ton.</t>
  </si>
  <si>
    <t>Lebar efektif = L_Drum -overlap</t>
  </si>
  <si>
    <t>We</t>
  </si>
  <si>
    <t>Kecepatan maju / mundur</t>
  </si>
  <si>
    <t>Km/Jam</t>
  </si>
  <si>
    <t>Tebal hamparan yg dipadatkan</t>
  </si>
  <si>
    <t xml:space="preserve">  dapat dengan kec. 32 km/jam</t>
  </si>
  <si>
    <t>Jumlah lintasan</t>
  </si>
  <si>
    <t>N</t>
  </si>
  <si>
    <t>Kali</t>
  </si>
  <si>
    <t xml:space="preserve">  4 x  pp.</t>
  </si>
  <si>
    <t>Efisiensi kerja (Tabel 4)</t>
  </si>
  <si>
    <t>Eff.</t>
  </si>
  <si>
    <t>Baik</t>
  </si>
  <si>
    <t xml:space="preserve"> mengacu hasil uji pemadatan</t>
  </si>
  <si>
    <t>Produksi/jam  :    Q</t>
  </si>
  <si>
    <t>= ( We x V x H x 1,000 x Eff. ) / N</t>
  </si>
  <si>
    <t>Q.5</t>
  </si>
  <si>
    <t>overlap 10% x lebar</t>
  </si>
  <si>
    <t>= 1 / Q.5</t>
  </si>
  <si>
    <t>3)</t>
  </si>
  <si>
    <t>Pneumatic Tire Roller  16 - 20 Ton</t>
  </si>
  <si>
    <t xml:space="preserve"> 2 x pp.</t>
  </si>
  <si>
    <t>Water Tanker Truck 3000 - 4500 L</t>
  </si>
  <si>
    <t>Volume tangki air</t>
  </si>
  <si>
    <t>Kebutuhan air / m3 material padat</t>
  </si>
  <si>
    <t>Wc</t>
  </si>
  <si>
    <t>Pengisian tangki / jam</t>
  </si>
  <si>
    <t>n</t>
  </si>
  <si>
    <t>kali</t>
  </si>
  <si>
    <t>Faktor efisiensi alat (Tabel 4)</t>
  </si>
  <si>
    <t>baik</t>
  </si>
  <si>
    <t xml:space="preserve">Produksi / jam </t>
  </si>
  <si>
    <t>= ( v x n x Fa ) / Wc</t>
  </si>
  <si>
    <t>Q.4</t>
  </si>
  <si>
    <t>= 1 / Q.4</t>
  </si>
  <si>
    <t>Roller Vibro  12 - 16 Ton.</t>
  </si>
  <si>
    <t>W1</t>
  </si>
  <si>
    <t>Ef.</t>
  </si>
  <si>
    <t xml:space="preserve">Produksi/jam  </t>
  </si>
  <si>
    <t>= ( W x V x H x 1,000 x E ) / N</t>
  </si>
  <si>
    <t>4)</t>
  </si>
  <si>
    <t>Stamper Double Drum-550kg; W=0,6; D=0,425 m; 15 HP; 2Kph</t>
  </si>
  <si>
    <t>E.53.c</t>
  </si>
  <si>
    <t>v</t>
  </si>
  <si>
    <t>Efisiensi alat</t>
  </si>
  <si>
    <t>Tabel 4</t>
  </si>
  <si>
    <t>Lebar pemadatan</t>
  </si>
  <si>
    <t>Banyak lintasan</t>
  </si>
  <si>
    <t>lintasan</t>
  </si>
  <si>
    <t>Jumlah lapisan timbunan</t>
  </si>
  <si>
    <t>= t.pil/0,2</t>
  </si>
  <si>
    <t>Lapisan</t>
  </si>
  <si>
    <t>Tebal lapisan rata-rata</t>
  </si>
  <si>
    <t>t.pil</t>
  </si>
  <si>
    <t xml:space="preserve">Kap.Produksi/jam  </t>
  </si>
  <si>
    <t>= (v.1000 .Fa. Lb . tpil) /(n . N . VMpil)</t>
  </si>
  <si>
    <t>TENAGA KERJA</t>
  </si>
  <si>
    <t>Produksi yang menentukan : Vibratory Roller</t>
  </si>
  <si>
    <t>Produksi / hari  = Tk x Q.1</t>
  </si>
  <si>
    <t>Q.1'</t>
  </si>
  <si>
    <t>m3/hari</t>
  </si>
  <si>
    <t>Dibantu 4 P</t>
  </si>
  <si>
    <t xml:space="preserve">  - Tukang     : ( Tk x T ) : Q.1'</t>
  </si>
  <si>
    <t>A.3.02.ld</t>
  </si>
  <si>
    <t>Pembuatan Badan Tanggul</t>
  </si>
  <si>
    <t xml:space="preserve">A 3 02 ld 1 </t>
  </si>
  <si>
    <t>Urukan tanah di tempat sempit, tidak dilakukan dg Vibro Roller</t>
  </si>
  <si>
    <r>
      <rPr>
        <i/>
        <sz val="12"/>
        <rFont val="Bookman Old Style"/>
        <family val="1"/>
      </rPr>
      <t>Bulldozer</t>
    </r>
    <r>
      <rPr>
        <sz val="12"/>
        <rFont val="Bookman Old Style"/>
        <family val="1"/>
      </rPr>
      <t xml:space="preserve"> - 155 HP</t>
    </r>
  </si>
  <si>
    <r>
      <rPr>
        <i/>
        <sz val="12"/>
        <rFont val="Bookman Old Style"/>
        <family val="1"/>
      </rPr>
      <t>Water Tank Truck</t>
    </r>
    <r>
      <rPr>
        <sz val="12"/>
        <rFont val="Bookman Old Style"/>
        <family val="1"/>
      </rPr>
      <t xml:space="preserve"> - (3.000-4.500) L</t>
    </r>
  </si>
  <si>
    <t>Stamper Double Drum-550Kg: W=0,6· D=0,425 m; 15 HP; 2Koh (VRR)</t>
  </si>
  <si>
    <t>A.3.02.ld.2</t>
  </si>
  <si>
    <t>Penghamparan, perataan dan Pemadatan tanah ringan (Standar Proctor)</t>
  </si>
  <si>
    <r>
      <rPr>
        <i/>
        <sz val="12"/>
        <rFont val="Bookman Old Style"/>
        <family val="1"/>
      </rPr>
      <t>Bulldozer</t>
    </r>
    <r>
      <rPr>
        <sz val="12"/>
        <rFont val="Bookman Old Style"/>
        <family val="1"/>
      </rPr>
      <t xml:space="preserve"> - 155 HP  (menghampar)</t>
    </r>
  </si>
  <si>
    <r>
      <rPr>
        <i/>
        <sz val="12"/>
        <rFont val="Bookman Old Style"/>
        <family val="1"/>
      </rPr>
      <t>Water Tank Truck</t>
    </r>
    <r>
      <rPr>
        <sz val="12"/>
        <rFont val="Bookman Old Style"/>
        <family val="1"/>
      </rPr>
      <t xml:space="preserve"> - (3000-4500) L</t>
    </r>
  </si>
  <si>
    <r>
      <rPr>
        <b/>
        <sz val="12"/>
        <rFont val="Bookman Old Style"/>
        <family val="1"/>
      </rPr>
      <t>Catatan:</t>
    </r>
    <r>
      <rPr>
        <sz val="12"/>
        <rFont val="Bookman Old Style"/>
        <family val="1"/>
      </rPr>
      <t xml:space="preserve">  Pemadatan ringan biasa dilakukan untuk konstruksi tubuh Tanggul Saluran atau Sungai. </t>
    </r>
  </si>
  <si>
    <t>A.3.02.ld.3</t>
  </si>
  <si>
    <t>Penghamparan, perataan dan Pemadatan tanah berat (Modified Proctor)</t>
  </si>
  <si>
    <r>
      <rPr>
        <i/>
        <sz val="12"/>
        <rFont val="Bookman Old Style"/>
        <family val="1"/>
      </rPr>
      <t xml:space="preserve">Tire Roller </t>
    </r>
    <r>
      <rPr>
        <sz val="12"/>
        <rFont val="Bookman Old Style"/>
        <family val="1"/>
      </rPr>
      <t xml:space="preserve"> - (8 - 12) Ton</t>
    </r>
  </si>
  <si>
    <r>
      <rPr>
        <i/>
        <sz val="12"/>
        <rFont val="Bookman Old Style"/>
        <family val="1"/>
      </rPr>
      <t>Sheep Foot Roller</t>
    </r>
    <r>
      <rPr>
        <sz val="12"/>
        <rFont val="Bookman Old Style"/>
        <family val="1"/>
      </rPr>
      <t xml:space="preserve"> - (10 - 12) Ton</t>
    </r>
  </si>
  <si>
    <r>
      <rPr>
        <b/>
        <sz val="12"/>
        <rFont val="Bookman Old Style"/>
        <family val="1"/>
      </rPr>
      <t>Catatan:</t>
    </r>
    <r>
      <rPr>
        <sz val="12"/>
        <rFont val="Bookman Old Style"/>
        <family val="1"/>
      </rPr>
      <t xml:space="preserve">  Pemadatan berat, ini merupakan pilihan jika memerlukan tingkat kepadatan material yang lebih tinggi dari standar proctor</t>
    </r>
  </si>
  <si>
    <t xml:space="preserve">        </t>
  </si>
  <si>
    <t>Finishing Badan Tanggul</t>
  </si>
  <si>
    <t>:  Finishing Badan Tanggul</t>
  </si>
  <si>
    <t>:  m2</t>
  </si>
  <si>
    <t>Faktor konversi volume tanah</t>
  </si>
  <si>
    <t>a. Pembentukan profil tanggul dan perapihan (paprasan)</t>
  </si>
  <si>
    <t xml:space="preserve">    oleh Excavator</t>
  </si>
  <si>
    <t xml:space="preserve">b. Sisa pemotongan dibuang bebas </t>
  </si>
  <si>
    <t>Excavator (Std.); Bucket 0,90 m3; 155 HP; Dm 6,6m'</t>
  </si>
  <si>
    <t>Faktor  Efisiensi Alat (Tabel 11)</t>
  </si>
  <si>
    <t>-Memotong, Merapikan dan Memadatkan badan tanggul sesuai profil melintang tanggul</t>
  </si>
  <si>
    <r>
      <rPr>
        <sz val="12"/>
        <rFont val="Arial"/>
        <family val="2"/>
      </rPr>
      <t>-</t>
    </r>
    <r>
      <rPr>
        <i/>
        <sz val="12"/>
        <rFont val="Arial"/>
        <family val="2"/>
      </rPr>
      <t>Mengangkat</t>
    </r>
    <r>
      <rPr>
        <sz val="12"/>
        <rFont val="Arial"/>
        <family val="2"/>
      </rPr>
      <t xml:space="preserve"> kembali ke atas dan Lain - lain</t>
    </r>
  </si>
  <si>
    <t>Lebar 0,8 m dipotong tebal rata-rata 5-10 cm</t>
  </si>
  <si>
    <t>= 1 / Q.1</t>
  </si>
  <si>
    <t>Tinggi tanggul 2 m'</t>
  </si>
  <si>
    <t>Produksi / jam  = Tk x Q.1</t>
  </si>
  <si>
    <t>A.3.02.le</t>
  </si>
  <si>
    <t>Finishing 1 m2 Badan Tanggul, dipapras Excavator</t>
  </si>
  <si>
    <t>Excavator (Std.); Bucket 0,90 m3; 155 HP; Dm 6,6m'(paprasan)</t>
  </si>
  <si>
    <t>Harga Satuan Pekerjaan per - m2 (D+E)</t>
  </si>
  <si>
    <t xml:space="preserve"> Koefisien /M2 = 1 : Q1</t>
  </si>
  <si>
    <t>Chainsaw  20"; 5,5 HP</t>
  </si>
  <si>
    <t>E.09.a</t>
  </si>
  <si>
    <t>E.13.c</t>
  </si>
  <si>
    <t>E.15.i</t>
  </si>
  <si>
    <t>E.50.a</t>
  </si>
  <si>
    <t>E.50.i</t>
  </si>
  <si>
    <t>E.60.a</t>
  </si>
  <si>
    <t>E.50.n</t>
  </si>
  <si>
    <t xml:space="preserve">U.3.1.a (c) </t>
  </si>
  <si>
    <t xml:space="preserve">1 m2 pembersihan dan  pengupasan permukaan tanah (striping) s.d. tanaman ∅ 2 cm (Untuk Bidang Bina Marga: Pengupasan tanah humus 20-30 cm termasuk tanaman 0 &lt;15 cm) </t>
  </si>
  <si>
    <t>bisa menggunakan alat berat/alat bantu sesuai kebutuhan</t>
  </si>
  <si>
    <t xml:space="preserve">U.3.1.d (a) </t>
  </si>
  <si>
    <t>Tebas tebang 1 batang pohon/tumbuhan ∅ &gt;15 s.d. 30 cm (Untuk Bidang Bina Marga: termasuk pembongkaran tunggul/akar pohon dan diameter pohon diukur 1 m di atas permukaan tanah)</t>
  </si>
  <si>
    <t xml:space="preserve">Chainsaw 20”;5,5HP </t>
  </si>
  <si>
    <t>L.05</t>
  </si>
  <si>
    <t>L.06</t>
  </si>
  <si>
    <t>L.07</t>
  </si>
  <si>
    <t>L.11</t>
  </si>
  <si>
    <t>L.12a</t>
  </si>
  <si>
    <t>L.12b</t>
  </si>
  <si>
    <t>L.12c</t>
  </si>
  <si>
    <t>L.12d</t>
  </si>
  <si>
    <t>L.13a</t>
  </si>
  <si>
    <t>L.13b</t>
  </si>
  <si>
    <t>L.13c</t>
  </si>
  <si>
    <t>L.14a</t>
  </si>
  <si>
    <t>L.14b</t>
  </si>
  <si>
    <t>L.14c</t>
  </si>
  <si>
    <t>L.08</t>
  </si>
  <si>
    <t>L.09</t>
  </si>
  <si>
    <t>E.15.e</t>
  </si>
  <si>
    <t>Pemasangan pipa PVC dia 150 mm (6 inch)</t>
  </si>
  <si>
    <t>a. Pemasangan 1m pipa PVC dia 150 mm (6 inch)</t>
  </si>
  <si>
    <t>b. Pemasangan knee PVC dia 150 mm (6 inch)</t>
  </si>
  <si>
    <t>Pemasangan pipa PVC dia 200 mm (8 inch)</t>
  </si>
  <si>
    <t>a. Pemasangan 1m pipa PVC dia 200 mm (8 inch)</t>
  </si>
  <si>
    <t>b. Pemasangan knee PVC dia 200 mm (8 inch)</t>
  </si>
  <si>
    <t>U.4.8.a(c)</t>
  </si>
  <si>
    <t>U.4.8.b(c)</t>
  </si>
  <si>
    <t>1m' Pemasangan pipa PVC dia 150 mm (6 inch)</t>
  </si>
  <si>
    <t>1m' Pemasangan pipa PVC dia 200 mm (8 inch)</t>
  </si>
  <si>
    <t>1 buah Pemasangan knee PVC dia 150 mm (6 inch)</t>
  </si>
  <si>
    <t>1 buah Pemasangan knee PVC dia 200 mm (8 inch)</t>
  </si>
  <si>
    <t>U.1.2.1.e.1(a)</t>
  </si>
  <si>
    <t>1 bh patok kayu kaso 5/7 panjang 50 cm</t>
  </si>
  <si>
    <t>M.01.1</t>
  </si>
  <si>
    <t>M.02.a.1</t>
  </si>
  <si>
    <t>Air bersih/air tanah/air kerja</t>
  </si>
  <si>
    <t>M.02.b.1</t>
  </si>
  <si>
    <t>U.1.2.1.a (a)</t>
  </si>
  <si>
    <t>1 m2 stake out trase saluran / infrstruktur (baru)</t>
  </si>
  <si>
    <t xml:space="preserve">U.3.1.c (a) </t>
  </si>
  <si>
    <t>1 m2 tebas tebang tanaman / tumbuhan ∅ &gt; 5 sd. 15 cm</t>
  </si>
  <si>
    <t>ls</t>
  </si>
  <si>
    <t>Stake out trase infrastruktur (baru) di lapangan</t>
  </si>
  <si>
    <t>1 m2 pembuatan direksi keet atap abses gelombang, dinding triplek, kaca nako.</t>
  </si>
  <si>
    <t>Pek. Pasangan Batu</t>
  </si>
  <si>
    <t>Pek. Lantai floor</t>
  </si>
  <si>
    <t>Jendela kaca nako</t>
  </si>
  <si>
    <t>DESA …....., KECAMATAN …........., KABUPATEN …...........</t>
  </si>
  <si>
    <t>1 Ls Mobilisasi &amp; Demobilisasi</t>
  </si>
  <si>
    <t>Excavator long arm</t>
  </si>
  <si>
    <t>Excavator standard</t>
  </si>
  <si>
    <t>rit</t>
  </si>
  <si>
    <t>Tenaga kerja lapangan</t>
  </si>
  <si>
    <t>Tenaga ahli</t>
  </si>
  <si>
    <t>Mobil pickup</t>
  </si>
  <si>
    <t>U.3.2.a(a)</t>
  </si>
  <si>
    <t>1 batang gali dan cabut tunggul pohon tanaman keras  ∅ &gt;5 s.d. 15 cm tanpa menutup lubang</t>
  </si>
  <si>
    <t>U.3.3.a(a)</t>
  </si>
  <si>
    <t>1 batang gali dan cabut tunggul pohon tanaman keras  ∅ &gt;5 s.d. 15 cm termasuk menutup lubang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</si>
</sst>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1" formatCode="_-* #,##0_-;\-* #,##0_-;_-* &quot;-&quot;_-;_-@_-"/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_(* #,##0.00_);_(* \(#,##0.00\);_(* &quot;-&quot;_);_(@_)"/>
    <numFmt numFmtId="165" formatCode="_(* #,##0.00_);_(* \(#,##0.00\);_(* &quot;-&quot;??_);_(@_)"/>
    <numFmt numFmtId="166" formatCode="0.000"/>
    <numFmt numFmtId="167" formatCode="_(* #,##0_);_(* \(#,##0\);_(* &quot;-&quot;_);_(@_)"/>
    <numFmt numFmtId="168" formatCode="#,##0.0_);\(#,##0.0\)"/>
    <numFmt numFmtId="169" formatCode="#,##0.00000_);\(#,##0.00000\)"/>
    <numFmt numFmtId="170" formatCode="0.0%"/>
    <numFmt numFmtId="171" formatCode="0.0"/>
    <numFmt numFmtId="172" formatCode="0.00_)"/>
    <numFmt numFmtId="173" formatCode="_(* #,##0.0_);_(* \(#,##0.0\);_(* &quot;-&quot;_);_(@_)"/>
    <numFmt numFmtId="174" formatCode="_(* #,##0.0000_);_(* \(#,##0.0000\);_(* &quot;-&quot;??_);_(@_)"/>
    <numFmt numFmtId="175" formatCode="0.0000"/>
    <numFmt numFmtId="176" formatCode="0.00000"/>
    <numFmt numFmtId="177" formatCode="_(* #,##0.0000_);_(* \(#,##0.0000\);_(* &quot;-&quot;_);_(@_)"/>
    <numFmt numFmtId="178" formatCode="_-* #,##0.000_-;\-* #,##0.000_-;_-* &quot;-&quot;???_-;_-@_-"/>
    <numFmt numFmtId="179" formatCode="_(* #,##0.00000_);_(* \(#,##0.00000\);_(* &quot;-&quot;_);_(@_)"/>
    <numFmt numFmtId="180" formatCode="_-* #,##0.00000_-;\-* #,##0.00000_-;_-* &quot;-&quot;?????_-;_-@_-"/>
  </numFmts>
  <fonts count="9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1"/>
      <color theme="1"/>
      <name val="Calibri"/>
      <family val="2"/>
      <charset val="1"/>
      <scheme val="minor"/>
    </font>
    <font>
      <b/>
      <sz val="12"/>
      <name val="Times New Roman"/>
      <family val="1"/>
    </font>
    <font>
      <b/>
      <sz val="10"/>
      <name val="Arial"/>
      <family val="2"/>
    </font>
    <font>
      <b/>
      <sz val="18"/>
      <name val="Arial Black"/>
      <family val="2"/>
    </font>
    <font>
      <b/>
      <sz val="14"/>
      <name val="Times New Roman"/>
      <family val="1"/>
    </font>
    <font>
      <b/>
      <sz val="14"/>
      <color indexed="10"/>
      <name val="Times New Roman"/>
      <family val="1"/>
    </font>
    <font>
      <b/>
      <sz val="10"/>
      <color rgb="FF92D050"/>
      <name val="Arial"/>
      <family val="2"/>
    </font>
    <font>
      <b/>
      <sz val="28"/>
      <color rgb="FF92D050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1"/>
      <color indexed="8"/>
      <name val="Calibri"/>
      <family val="2"/>
      <charset val="1"/>
    </font>
    <font>
      <sz val="8"/>
      <name val="Artifakt Element Black"/>
      <family val="2"/>
    </font>
    <font>
      <b/>
      <sz val="10"/>
      <name val="Calibri"/>
      <family val="2"/>
    </font>
    <font>
      <i/>
      <sz val="11"/>
      <color rgb="FFFF0000"/>
      <name val="Calibri"/>
      <family val="2"/>
      <scheme val="minor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sz val="14"/>
      <color theme="1"/>
      <name val="Arial"/>
      <family val="2"/>
    </font>
    <font>
      <b/>
      <sz val="14"/>
      <name val="Arial"/>
      <family val="2"/>
    </font>
    <font>
      <b/>
      <i/>
      <sz val="10"/>
      <color theme="1"/>
      <name val="Arial"/>
      <family val="2"/>
    </font>
    <font>
      <sz val="10"/>
      <name val="Helv"/>
    </font>
    <font>
      <b/>
      <sz val="16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u/>
      <sz val="14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b/>
      <sz val="10"/>
      <color theme="1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b/>
      <i/>
      <sz val="10"/>
      <color theme="1"/>
      <name val="Times New Roman"/>
      <family val="1"/>
    </font>
    <font>
      <i/>
      <u/>
      <sz val="10"/>
      <name val="Arial Narrow"/>
      <family val="2"/>
    </font>
    <font>
      <vertAlign val="superscript"/>
      <sz val="10"/>
      <name val="Arial"/>
      <family val="2"/>
    </font>
    <font>
      <sz val="11.2"/>
      <name val="Arial"/>
      <family val="2"/>
    </font>
    <font>
      <sz val="9"/>
      <color theme="1"/>
      <name val="Arial"/>
      <family val="2"/>
    </font>
    <font>
      <sz val="11"/>
      <name val="Times New Roman"/>
      <family val="1"/>
    </font>
    <font>
      <u/>
      <sz val="10"/>
      <name val="Times New Roman"/>
      <family val="1"/>
    </font>
    <font>
      <b/>
      <u/>
      <sz val="10"/>
      <color indexed="8"/>
      <name val="Times New Roman"/>
      <family val="1"/>
    </font>
    <font>
      <b/>
      <u/>
      <sz val="10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rgb="FFFF0000"/>
      <name val="Calibri"/>
      <family val="2"/>
      <scheme val="minor"/>
    </font>
    <font>
      <b/>
      <sz val="10"/>
      <color rgb="FFFF0000"/>
      <name val="Times New Roman"/>
      <family val="1"/>
    </font>
    <font>
      <sz val="11"/>
      <color rgb="FFFFFF00"/>
      <name val="Arial"/>
      <family val="2"/>
    </font>
    <font>
      <sz val="8"/>
      <name val="Calibri"/>
      <family val="2"/>
      <scheme val="minor"/>
    </font>
    <font>
      <b/>
      <sz val="10"/>
      <color rgb="FFC00000"/>
      <name val="Times New Roman"/>
      <family val="1"/>
    </font>
    <font>
      <i/>
      <sz val="10"/>
      <name val="Arial"/>
      <family val="2"/>
    </font>
    <font>
      <b/>
      <i/>
      <sz val="10"/>
      <name val="Arial"/>
      <family val="2"/>
    </font>
    <font>
      <sz val="10"/>
      <name val="Arial"/>
      <charset val="134"/>
    </font>
    <font>
      <sz val="10"/>
      <name val="Helvetica"/>
      <charset val="1"/>
    </font>
    <font>
      <b/>
      <sz val="10"/>
      <name val="Helvetica"/>
      <charset val="1"/>
    </font>
    <font>
      <b/>
      <sz val="16"/>
      <name val="HELVETICA"/>
      <charset val="1"/>
    </font>
    <font>
      <b/>
      <sz val="14"/>
      <name val="Helvetica"/>
      <charset val="1"/>
    </font>
    <font>
      <b/>
      <sz val="11"/>
      <name val="Helvetica"/>
      <charset val="1"/>
    </font>
    <font>
      <sz val="11"/>
      <name val="Helvetica"/>
      <charset val="1"/>
    </font>
    <font>
      <i/>
      <sz val="11"/>
      <name val="Helvetica"/>
      <charset val="1"/>
    </font>
    <font>
      <b/>
      <i/>
      <sz val="11"/>
      <name val="Helvetica"/>
      <charset val="1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2"/>
      <name val="Helvetica"/>
      <charset val="1"/>
    </font>
    <font>
      <sz val="11"/>
      <name val="Helvetica"/>
    </font>
    <font>
      <b/>
      <sz val="16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vertAlign val="superscript"/>
      <sz val="12"/>
      <name val="Times New Roman"/>
      <family val="1"/>
    </font>
    <font>
      <b/>
      <sz val="12"/>
      <name val="Bookman Old Style"/>
      <family val="1"/>
    </font>
    <font>
      <sz val="12"/>
      <name val="Bookman Old Style"/>
      <family val="1"/>
    </font>
    <font>
      <b/>
      <i/>
      <sz val="12"/>
      <name val="Bookman Old Style"/>
      <family val="1"/>
    </font>
    <font>
      <sz val="10"/>
      <name val="Helv"/>
      <charset val="134"/>
    </font>
    <font>
      <sz val="12"/>
      <color rgb="FFFF0000"/>
      <name val="Bookman Old Style"/>
      <family val="1"/>
    </font>
    <font>
      <i/>
      <sz val="12"/>
      <name val="Bookman Old Style"/>
      <family val="1"/>
    </font>
    <font>
      <b/>
      <sz val="12"/>
      <color theme="1"/>
      <name val="Bookman Old Style"/>
      <family val="1"/>
    </font>
    <font>
      <sz val="12"/>
      <color theme="1"/>
      <name val="Bookman Old Style"/>
      <family val="1"/>
    </font>
    <font>
      <vertAlign val="superscript"/>
      <sz val="12"/>
      <name val="Bookman Old Style"/>
      <family val="1"/>
    </font>
    <font>
      <sz val="11"/>
      <color theme="1"/>
      <name val="Calibri Light"/>
      <family val="2"/>
      <scheme val="major"/>
    </font>
    <font>
      <sz val="12"/>
      <color theme="1"/>
      <name val="Calibri"/>
      <family val="2"/>
      <scheme val="minor"/>
    </font>
    <font>
      <b/>
      <i/>
      <sz val="12"/>
      <name val="Arial"/>
      <family val="2"/>
    </font>
    <font>
      <i/>
      <sz val="12"/>
      <name val="Arial"/>
      <family val="2"/>
    </font>
    <font>
      <b/>
      <sz val="12"/>
      <color rgb="FFFF0000"/>
      <name val="Bookman Old Style"/>
      <family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20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theme="0" tint="-0.14996795556505021"/>
      </bottom>
      <diagonal/>
    </border>
    <border>
      <left/>
      <right/>
      <top style="double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double">
        <color indexed="64"/>
      </top>
      <bottom style="thin">
        <color theme="0" tint="-0.14996795556505021"/>
      </bottom>
      <diagonal/>
    </border>
    <border>
      <left/>
      <right style="medium">
        <color indexed="64"/>
      </right>
      <top style="double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indexed="64"/>
      </right>
      <top/>
      <bottom style="thin">
        <color theme="0" tint="-0.14996795556505021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ck">
        <color indexed="64"/>
      </right>
      <top style="hair">
        <color auto="1"/>
      </top>
      <bottom style="hair">
        <color auto="1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thick">
        <color indexed="64"/>
      </right>
      <top style="hair">
        <color auto="1"/>
      </top>
      <bottom/>
      <diagonal/>
    </border>
    <border>
      <left style="thick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ck">
        <color indexed="64"/>
      </right>
      <top style="hair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hair">
        <color indexed="64"/>
      </bottom>
      <diagonal/>
    </border>
    <border>
      <left/>
      <right style="thick">
        <color indexed="64"/>
      </right>
      <top/>
      <bottom style="hair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ck">
        <color indexed="64"/>
      </right>
      <top style="thin">
        <color indexed="64"/>
      </top>
      <bottom style="thin">
        <color auto="1"/>
      </bottom>
      <diagonal/>
    </border>
    <border>
      <left style="thick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ck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auto="1"/>
      </bottom>
      <diagonal/>
    </border>
    <border>
      <left/>
      <right/>
      <top style="thin">
        <color indexed="9"/>
      </top>
      <bottom style="thin">
        <color auto="1"/>
      </bottom>
      <diagonal/>
    </border>
    <border>
      <left/>
      <right style="thin">
        <color auto="1"/>
      </right>
      <top style="thin">
        <color indexed="9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ck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indexed="64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7" fillId="0" borderId="0"/>
    <xf numFmtId="0" fontId="2" fillId="0" borderId="0" applyNumberFormat="0" applyFill="0" applyBorder="0" applyAlignment="0" applyProtection="0">
      <alignment vertical="top"/>
    </xf>
    <xf numFmtId="167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5" fillId="0" borderId="0"/>
    <xf numFmtId="0" fontId="35" fillId="0" borderId="0"/>
    <xf numFmtId="0" fontId="38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51" fillId="0" borderId="0"/>
    <xf numFmtId="167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68" fillId="0" borderId="0"/>
    <xf numFmtId="165" fontId="68" fillId="0" borderId="0" applyFont="0" applyFill="0" applyBorder="0" applyAlignment="0" applyProtection="0"/>
    <xf numFmtId="0" fontId="2" fillId="0" borderId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>
      <alignment vertical="center"/>
    </xf>
    <xf numFmtId="0" fontId="88" fillId="0" borderId="0">
      <protection locked="0"/>
    </xf>
    <xf numFmtId="0" fontId="18" fillId="0" borderId="0"/>
    <xf numFmtId="165" fontId="59" fillId="0" borderId="0" applyFont="0" applyFill="0" applyBorder="0" applyAlignment="0" applyProtection="0"/>
    <xf numFmtId="0" fontId="2" fillId="0" borderId="0" applyNumberFormat="0" applyFont="0" applyFill="0" applyBorder="0" applyAlignment="0" applyProtection="0">
      <alignment vertical="top"/>
    </xf>
    <xf numFmtId="0" fontId="2" fillId="0" borderId="0"/>
    <xf numFmtId="167" fontId="2" fillId="0" borderId="0" applyFont="0" applyFill="0" applyBorder="0" applyAlignment="0" applyProtection="0"/>
    <xf numFmtId="0" fontId="2" fillId="0" borderId="0">
      <protection locked="0"/>
    </xf>
    <xf numFmtId="167" fontId="94" fillId="0" borderId="0" applyFont="0" applyFill="0" applyBorder="0" applyAlignment="0" applyProtection="0">
      <alignment vertical="center"/>
    </xf>
    <xf numFmtId="0" fontId="2" fillId="0" borderId="0">
      <protection locked="0"/>
    </xf>
  </cellStyleXfs>
  <cellXfs count="1357">
    <xf numFmtId="0" fontId="0" fillId="0" borderId="0" xfId="0"/>
    <xf numFmtId="0" fontId="8" fillId="2" borderId="0" xfId="7" applyFont="1" applyFill="1">
      <alignment vertical="top"/>
    </xf>
    <xf numFmtId="0" fontId="9" fillId="2" borderId="0" xfId="7" applyFont="1" applyFill="1">
      <alignment vertical="top"/>
    </xf>
    <xf numFmtId="0" fontId="8" fillId="2" borderId="1" xfId="7" applyFont="1" applyFill="1" applyBorder="1">
      <alignment vertical="top"/>
    </xf>
    <xf numFmtId="0" fontId="8" fillId="2" borderId="2" xfId="7" applyFont="1" applyFill="1" applyBorder="1" applyAlignment="1">
      <alignment horizontal="centerContinuous"/>
    </xf>
    <xf numFmtId="0" fontId="9" fillId="2" borderId="2" xfId="7" applyFont="1" applyFill="1" applyBorder="1" applyAlignment="1">
      <alignment horizontal="centerContinuous"/>
    </xf>
    <xf numFmtId="0" fontId="8" fillId="2" borderId="4" xfId="7" applyFont="1" applyFill="1" applyBorder="1">
      <alignment vertical="top"/>
    </xf>
    <xf numFmtId="0" fontId="8" fillId="2" borderId="0" xfId="7" applyFont="1" applyFill="1" applyBorder="1" applyAlignment="1">
      <alignment horizontal="centerContinuous"/>
    </xf>
    <xf numFmtId="0" fontId="9" fillId="2" borderId="0" xfId="7" applyFont="1" applyFill="1" applyBorder="1" applyAlignment="1">
      <alignment horizontal="centerContinuous"/>
    </xf>
    <xf numFmtId="0" fontId="10" fillId="2" borderId="0" xfId="7" applyFont="1" applyFill="1" applyBorder="1" applyAlignment="1">
      <alignment horizontal="centerContinuous"/>
    </xf>
    <xf numFmtId="0" fontId="9" fillId="2" borderId="0" xfId="7" applyFont="1" applyFill="1" applyBorder="1">
      <alignment vertical="top"/>
    </xf>
    <xf numFmtId="0" fontId="8" fillId="2" borderId="0" xfId="7" applyFont="1" applyFill="1" applyBorder="1">
      <alignment vertical="top"/>
    </xf>
    <xf numFmtId="0" fontId="11" fillId="2" borderId="0" xfId="7" applyFont="1" applyFill="1">
      <alignment vertical="top"/>
    </xf>
    <xf numFmtId="0" fontId="11" fillId="2" borderId="4" xfId="7" applyFont="1" applyFill="1" applyBorder="1">
      <alignment vertical="top"/>
    </xf>
    <xf numFmtId="0" fontId="11" fillId="2" borderId="0" xfId="7" applyFont="1" applyFill="1" applyBorder="1">
      <alignment vertical="top"/>
    </xf>
    <xf numFmtId="0" fontId="11" fillId="2" borderId="0" xfId="7" applyFont="1" applyFill="1" applyAlignment="1">
      <alignment horizontal="left"/>
    </xf>
    <xf numFmtId="0" fontId="11" fillId="2" borderId="4" xfId="7" applyFont="1" applyFill="1" applyBorder="1" applyAlignment="1">
      <alignment horizontal="left"/>
    </xf>
    <xf numFmtId="0" fontId="9" fillId="2" borderId="20" xfId="7" applyFont="1" applyFill="1" applyBorder="1">
      <alignment vertical="top"/>
    </xf>
    <xf numFmtId="0" fontId="9" fillId="2" borderId="21" xfId="7" applyFont="1" applyFill="1" applyBorder="1">
      <alignment vertical="top"/>
    </xf>
    <xf numFmtId="0" fontId="8" fillId="2" borderId="21" xfId="7" applyFont="1" applyFill="1" applyBorder="1">
      <alignment vertical="top"/>
    </xf>
    <xf numFmtId="0" fontId="11" fillId="2" borderId="21" xfId="7" applyFont="1" applyFill="1" applyBorder="1">
      <alignment vertical="top"/>
    </xf>
    <xf numFmtId="0" fontId="11" fillId="2" borderId="22" xfId="7" applyFont="1" applyFill="1" applyBorder="1">
      <alignment vertical="top"/>
    </xf>
    <xf numFmtId="0" fontId="11" fillId="2" borderId="23" xfId="7" applyFont="1" applyFill="1" applyBorder="1">
      <alignment vertical="top"/>
    </xf>
    <xf numFmtId="0" fontId="11" fillId="2" borderId="24" xfId="7" applyFont="1" applyFill="1" applyBorder="1">
      <alignment vertical="top"/>
    </xf>
    <xf numFmtId="0" fontId="16" fillId="2" borderId="0" xfId="7" applyFont="1" applyFill="1" applyAlignment="1">
      <alignment vertical="center"/>
    </xf>
    <xf numFmtId="0" fontId="17" fillId="2" borderId="0" xfId="0" applyFont="1" applyFill="1" applyAlignment="1">
      <alignment horizontal="center"/>
    </xf>
    <xf numFmtId="0" fontId="17" fillId="2" borderId="0" xfId="0" applyFont="1" applyFill="1"/>
    <xf numFmtId="0" fontId="18" fillId="2" borderId="0" xfId="0" applyFont="1" applyFill="1"/>
    <xf numFmtId="0" fontId="19" fillId="5" borderId="0" xfId="0" applyFont="1" applyFill="1" applyAlignment="1">
      <alignment horizontal="center"/>
    </xf>
    <xf numFmtId="0" fontId="19" fillId="5" borderId="0" xfId="0" applyFont="1" applyFill="1"/>
    <xf numFmtId="0" fontId="18" fillId="8" borderId="0" xfId="0" applyFont="1" applyFill="1" applyAlignment="1">
      <alignment horizontal="center"/>
    </xf>
    <xf numFmtId="0" fontId="18" fillId="8" borderId="0" xfId="0" applyFont="1" applyFill="1"/>
    <xf numFmtId="0" fontId="18" fillId="2" borderId="0" xfId="0" applyFont="1" applyFill="1" applyAlignment="1">
      <alignment horizontal="center"/>
    </xf>
    <xf numFmtId="0" fontId="3" fillId="0" borderId="0" xfId="6" applyFont="1" applyAlignment="1">
      <alignment vertical="center"/>
    </xf>
    <xf numFmtId="0" fontId="6" fillId="9" borderId="6" xfId="6" applyFont="1" applyFill="1" applyBorder="1" applyAlignment="1">
      <alignment horizontal="center" vertical="center"/>
    </xf>
    <xf numFmtId="0" fontId="6" fillId="0" borderId="6" xfId="6" applyFont="1" applyBorder="1" applyAlignment="1">
      <alignment horizontal="center" vertical="center" wrapText="1"/>
    </xf>
    <xf numFmtId="0" fontId="6" fillId="0" borderId="25" xfId="6" applyFont="1" applyBorder="1" applyAlignment="1">
      <alignment horizontal="center" vertical="center" wrapText="1"/>
    </xf>
    <xf numFmtId="0" fontId="6" fillId="0" borderId="19" xfId="6" applyFont="1" applyBorder="1" applyAlignment="1">
      <alignment horizontal="center" vertical="center" wrapText="1"/>
    </xf>
    <xf numFmtId="0" fontId="3" fillId="0" borderId="26" xfId="6" applyFont="1" applyBorder="1" applyAlignment="1">
      <alignment horizontal="center" vertical="center" wrapText="1"/>
    </xf>
    <xf numFmtId="0" fontId="3" fillId="0" borderId="26" xfId="6" applyFont="1" applyBorder="1" applyAlignment="1">
      <alignment horizontal="justify" vertical="center" wrapText="1"/>
    </xf>
    <xf numFmtId="0" fontId="6" fillId="0" borderId="26" xfId="6" applyFont="1" applyBorder="1" applyAlignment="1">
      <alignment horizontal="justify" vertical="center" wrapText="1"/>
    </xf>
    <xf numFmtId="0" fontId="6" fillId="0" borderId="19" xfId="6" applyFont="1" applyBorder="1" applyAlignment="1">
      <alignment horizontal="justify" vertical="center" wrapText="1"/>
    </xf>
    <xf numFmtId="0" fontId="3" fillId="0" borderId="19" xfId="6" applyFont="1" applyBorder="1" applyAlignment="1">
      <alignment horizontal="center" vertical="center" wrapText="1"/>
    </xf>
    <xf numFmtId="0" fontId="3" fillId="0" borderId="19" xfId="6" applyFont="1" applyBorder="1" applyAlignment="1">
      <alignment vertical="center" wrapText="1"/>
    </xf>
    <xf numFmtId="164" fontId="3" fillId="0" borderId="19" xfId="8" applyNumberFormat="1" applyFont="1" applyFill="1" applyBorder="1" applyAlignment="1">
      <alignment horizontal="justify" vertical="center" wrapText="1"/>
    </xf>
    <xf numFmtId="0" fontId="3" fillId="0" borderId="19" xfId="6" applyFont="1" applyBorder="1" applyAlignment="1">
      <alignment horizontal="justify" vertical="center" wrapText="1"/>
    </xf>
    <xf numFmtId="0" fontId="3" fillId="0" borderId="17" xfId="6" applyFont="1" applyBorder="1" applyAlignment="1">
      <alignment vertical="center" wrapText="1"/>
    </xf>
    <xf numFmtId="0" fontId="3" fillId="0" borderId="27" xfId="6" applyFont="1" applyBorder="1" applyAlignment="1">
      <alignment vertical="center" wrapText="1"/>
    </xf>
    <xf numFmtId="0" fontId="3" fillId="0" borderId="25" xfId="6" applyFont="1" applyBorder="1" applyAlignment="1">
      <alignment vertical="center" wrapText="1"/>
    </xf>
    <xf numFmtId="164" fontId="6" fillId="0" borderId="19" xfId="8" applyNumberFormat="1" applyFont="1" applyFill="1" applyBorder="1" applyAlignment="1">
      <alignment horizontal="justify" vertical="center" wrapText="1"/>
    </xf>
    <xf numFmtId="0" fontId="6" fillId="0" borderId="25" xfId="6" applyFont="1" applyBorder="1" applyAlignment="1">
      <alignment vertical="center" wrapText="1"/>
    </xf>
    <xf numFmtId="0" fontId="3" fillId="0" borderId="0" xfId="6" applyFont="1" applyAlignment="1">
      <alignment horizontal="center" vertical="center" wrapText="1"/>
    </xf>
    <xf numFmtId="0" fontId="3" fillId="0" borderId="0" xfId="6" applyFont="1" applyAlignment="1">
      <alignment horizontal="justify" vertical="center" wrapText="1"/>
    </xf>
    <xf numFmtId="164" fontId="3" fillId="0" borderId="0" xfId="8" applyNumberFormat="1" applyFont="1" applyFill="1" applyBorder="1" applyAlignment="1">
      <alignment horizontal="justify" vertical="center" wrapText="1"/>
    </xf>
    <xf numFmtId="0" fontId="3" fillId="0" borderId="19" xfId="6" applyFont="1" applyBorder="1" applyAlignment="1">
      <alignment vertical="center"/>
    </xf>
    <xf numFmtId="0" fontId="3" fillId="0" borderId="17" xfId="6" applyFont="1" applyBorder="1" applyAlignment="1">
      <alignment vertical="center"/>
    </xf>
    <xf numFmtId="0" fontId="3" fillId="0" borderId="27" xfId="6" applyFont="1" applyBorder="1" applyAlignment="1">
      <alignment vertical="center"/>
    </xf>
    <xf numFmtId="0" fontId="3" fillId="0" borderId="25" xfId="6" applyFont="1" applyBorder="1" applyAlignment="1">
      <alignment vertical="center"/>
    </xf>
    <xf numFmtId="0" fontId="3" fillId="0" borderId="6" xfId="6" applyFont="1" applyBorder="1" applyAlignment="1">
      <alignment horizontal="center" vertical="center" wrapText="1"/>
    </xf>
    <xf numFmtId="164" fontId="6" fillId="0" borderId="0" xfId="8" applyNumberFormat="1" applyFont="1" applyFill="1" applyBorder="1" applyAlignment="1">
      <alignment horizontal="justify" vertical="center" wrapText="1"/>
    </xf>
    <xf numFmtId="0" fontId="6" fillId="0" borderId="0" xfId="6" applyFont="1" applyAlignment="1">
      <alignment vertical="center" wrapText="1"/>
    </xf>
    <xf numFmtId="0" fontId="3" fillId="0" borderId="19" xfId="6" applyFont="1" applyBorder="1" applyAlignment="1">
      <alignment horizontal="right" vertical="center"/>
    </xf>
    <xf numFmtId="0" fontId="3" fillId="6" borderId="19" xfId="6" applyFont="1" applyFill="1" applyBorder="1" applyAlignment="1">
      <alignment vertical="center" wrapText="1"/>
    </xf>
    <xf numFmtId="0" fontId="3" fillId="6" borderId="19" xfId="6" applyFont="1" applyFill="1" applyBorder="1" applyAlignment="1">
      <alignment horizontal="center" vertical="center" wrapText="1"/>
    </xf>
    <xf numFmtId="164" fontId="3" fillId="6" borderId="19" xfId="8" applyNumberFormat="1" applyFont="1" applyFill="1" applyBorder="1" applyAlignment="1">
      <alignment horizontal="justify" vertical="center" wrapText="1"/>
    </xf>
    <xf numFmtId="0" fontId="21" fillId="0" borderId="0" xfId="6" applyFont="1" applyAlignment="1">
      <alignment vertical="center"/>
    </xf>
    <xf numFmtId="43" fontId="0" fillId="0" borderId="0" xfId="1" applyFont="1"/>
    <xf numFmtId="0" fontId="23" fillId="0" borderId="0" xfId="0" applyFont="1"/>
    <xf numFmtId="0" fontId="9" fillId="0" borderId="18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64" fontId="2" fillId="0" borderId="5" xfId="2" applyNumberFormat="1" applyFont="1" applyBorder="1" applyAlignment="1">
      <alignment horizontal="center"/>
    </xf>
    <xf numFmtId="0" fontId="2" fillId="0" borderId="5" xfId="0" applyFont="1" applyBorder="1"/>
    <xf numFmtId="43" fontId="0" fillId="0" borderId="5" xfId="1" applyFont="1" applyBorder="1"/>
    <xf numFmtId="0" fontId="2" fillId="0" borderId="0" xfId="0" applyFont="1"/>
    <xf numFmtId="164" fontId="2" fillId="0" borderId="5" xfId="2" applyNumberFormat="1" applyFont="1" applyBorder="1"/>
    <xf numFmtId="0" fontId="2" fillId="0" borderId="5" xfId="2" applyNumberFormat="1" applyFont="1" applyBorder="1"/>
    <xf numFmtId="164" fontId="2" fillId="0" borderId="15" xfId="2" applyNumberFormat="1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6" fillId="0" borderId="5" xfId="0" applyFont="1" applyBorder="1"/>
    <xf numFmtId="0" fontId="26" fillId="0" borderId="15" xfId="0" applyFont="1" applyBorder="1" applyAlignment="1">
      <alignment horizontal="center"/>
    </xf>
    <xf numFmtId="43" fontId="2" fillId="0" borderId="5" xfId="1" applyFont="1" applyBorder="1"/>
    <xf numFmtId="43" fontId="2" fillId="4" borderId="5" xfId="1" applyFont="1" applyFill="1" applyBorder="1"/>
    <xf numFmtId="0" fontId="26" fillId="4" borderId="5" xfId="0" applyFont="1" applyFill="1" applyBorder="1" applyAlignment="1">
      <alignment horizontal="center"/>
    </xf>
    <xf numFmtId="164" fontId="2" fillId="4" borderId="5" xfId="2" applyNumberFormat="1" applyFont="1" applyFill="1" applyBorder="1" applyAlignment="1">
      <alignment horizontal="center"/>
    </xf>
    <xf numFmtId="0" fontId="2" fillId="4" borderId="5" xfId="0" applyFont="1" applyFill="1" applyBorder="1"/>
    <xf numFmtId="0" fontId="2" fillId="4" borderId="5" xfId="0" applyFont="1" applyFill="1" applyBorder="1" applyAlignment="1">
      <alignment horizontal="center"/>
    </xf>
    <xf numFmtId="0" fontId="2" fillId="4" borderId="5" xfId="2" applyNumberFormat="1" applyFont="1" applyFill="1" applyBorder="1"/>
    <xf numFmtId="43" fontId="2" fillId="0" borderId="5" xfId="1" applyFont="1" applyFill="1" applyBorder="1"/>
    <xf numFmtId="164" fontId="2" fillId="0" borderId="5" xfId="2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43" fontId="9" fillId="0" borderId="18" xfId="1" applyFont="1" applyBorder="1" applyAlignment="1">
      <alignment horizontal="center"/>
    </xf>
    <xf numFmtId="43" fontId="9" fillId="0" borderId="5" xfId="1" applyFont="1" applyBorder="1" applyAlignment="1">
      <alignment horizontal="center"/>
    </xf>
    <xf numFmtId="43" fontId="9" fillId="0" borderId="5" xfId="1" applyFont="1" applyBorder="1"/>
    <xf numFmtId="43" fontId="2" fillId="0" borderId="15" xfId="1" applyFont="1" applyBorder="1"/>
    <xf numFmtId="0" fontId="9" fillId="0" borderId="0" xfId="0" applyFont="1" applyAlignment="1">
      <alignment horizontal="center"/>
    </xf>
    <xf numFmtId="165" fontId="2" fillId="4" borderId="5" xfId="0" applyNumberFormat="1" applyFont="1" applyFill="1" applyBorder="1" applyAlignment="1">
      <alignment horizontal="center"/>
    </xf>
    <xf numFmtId="43" fontId="2" fillId="4" borderId="15" xfId="1" applyFont="1" applyFill="1" applyBorder="1"/>
    <xf numFmtId="164" fontId="2" fillId="0" borderId="5" xfId="2" applyNumberFormat="1" applyFont="1" applyFill="1" applyBorder="1"/>
    <xf numFmtId="0" fontId="9" fillId="0" borderId="5" xfId="0" applyFont="1" applyBorder="1"/>
    <xf numFmtId="0" fontId="27" fillId="0" borderId="0" xfId="0" applyFont="1"/>
    <xf numFmtId="43" fontId="2" fillId="4" borderId="19" xfId="1" applyFont="1" applyFill="1" applyBorder="1" applyAlignment="1">
      <alignment vertical="center" wrapText="1"/>
    </xf>
    <xf numFmtId="0" fontId="4" fillId="0" borderId="6" xfId="0" applyFont="1" applyBorder="1"/>
    <xf numFmtId="0" fontId="4" fillId="0" borderId="6" xfId="0" applyFont="1" applyBorder="1" applyAlignment="1">
      <alignment wrapText="1"/>
    </xf>
    <xf numFmtId="43" fontId="4" fillId="0" borderId="6" xfId="1" applyFont="1" applyBorder="1"/>
    <xf numFmtId="0" fontId="2" fillId="0" borderId="0" xfId="0" applyFont="1" applyAlignment="1">
      <alignment horizontal="left"/>
    </xf>
    <xf numFmtId="43" fontId="2" fillId="0" borderId="0" xfId="1" applyFont="1" applyAlignment="1">
      <alignment horizontal="left"/>
    </xf>
    <xf numFmtId="0" fontId="18" fillId="0" borderId="0" xfId="0" applyFont="1"/>
    <xf numFmtId="0" fontId="18" fillId="0" borderId="6" xfId="0" applyFont="1" applyBorder="1" applyAlignment="1">
      <alignment horizontal="center"/>
    </xf>
    <xf numFmtId="43" fontId="18" fillId="0" borderId="6" xfId="1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6" xfId="0" applyFont="1" applyBorder="1" applyAlignment="1">
      <alignment horizontal="left"/>
    </xf>
    <xf numFmtId="0" fontId="18" fillId="0" borderId="5" xfId="0" applyFont="1" applyBorder="1"/>
    <xf numFmtId="43" fontId="18" fillId="0" borderId="5" xfId="1" applyFont="1" applyBorder="1"/>
    <xf numFmtId="0" fontId="18" fillId="0" borderId="3" xfId="0" applyFont="1" applyBorder="1"/>
    <xf numFmtId="0" fontId="18" fillId="0" borderId="5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18" fillId="0" borderId="5" xfId="0" applyFont="1" applyBorder="1" applyAlignment="1">
      <alignment horizontal="center"/>
    </xf>
    <xf numFmtId="164" fontId="2" fillId="0" borderId="5" xfId="2" applyNumberFormat="1" applyFont="1" applyBorder="1" applyAlignment="1">
      <alignment horizontal="left"/>
    </xf>
    <xf numFmtId="0" fontId="18" fillId="0" borderId="3" xfId="0" applyFont="1" applyBorder="1" applyAlignment="1">
      <alignment horizontal="center"/>
    </xf>
    <xf numFmtId="164" fontId="18" fillId="0" borderId="5" xfId="2" applyNumberFormat="1" applyFont="1" applyBorder="1" applyAlignment="1">
      <alignment horizontal="center"/>
    </xf>
    <xf numFmtId="164" fontId="18" fillId="0" borderId="5" xfId="2" applyNumberFormat="1" applyFont="1" applyBorder="1"/>
    <xf numFmtId="165" fontId="18" fillId="0" borderId="5" xfId="0" applyNumberFormat="1" applyFont="1" applyBorder="1" applyAlignment="1">
      <alignment horizontal="center"/>
    </xf>
    <xf numFmtId="164" fontId="2" fillId="4" borderId="5" xfId="2" applyNumberFormat="1" applyFont="1" applyFill="1" applyBorder="1" applyAlignment="1">
      <alignment horizontal="left"/>
    </xf>
    <xf numFmtId="0" fontId="18" fillId="4" borderId="3" xfId="0" applyFont="1" applyFill="1" applyBorder="1" applyAlignment="1">
      <alignment horizontal="center"/>
    </xf>
    <xf numFmtId="0" fontId="18" fillId="4" borderId="5" xfId="0" applyFont="1" applyFill="1" applyBorder="1" applyAlignment="1">
      <alignment horizontal="center"/>
    </xf>
    <xf numFmtId="165" fontId="18" fillId="4" borderId="5" xfId="0" applyNumberFormat="1" applyFont="1" applyFill="1" applyBorder="1" applyAlignment="1">
      <alignment horizontal="center"/>
    </xf>
    <xf numFmtId="43" fontId="18" fillId="4" borderId="5" xfId="1" applyFont="1" applyFill="1" applyBorder="1"/>
    <xf numFmtId="0" fontId="18" fillId="4" borderId="0" xfId="0" applyFont="1" applyFill="1"/>
    <xf numFmtId="43" fontId="18" fillId="4" borderId="0" xfId="1" applyFont="1" applyFill="1"/>
    <xf numFmtId="164" fontId="2" fillId="0" borderId="5" xfId="2" applyNumberFormat="1" applyFont="1" applyFill="1" applyBorder="1" applyAlignment="1">
      <alignment horizontal="left"/>
    </xf>
    <xf numFmtId="0" fontId="18" fillId="0" borderId="15" xfId="0" applyFont="1" applyBorder="1" applyAlignment="1">
      <alignment horizontal="center"/>
    </xf>
    <xf numFmtId="43" fontId="18" fillId="0" borderId="15" xfId="1" applyFont="1" applyBorder="1"/>
    <xf numFmtId="0" fontId="18" fillId="0" borderId="12" xfId="0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0" fontId="18" fillId="4" borderId="12" xfId="0" applyFont="1" applyFill="1" applyBorder="1"/>
    <xf numFmtId="0" fontId="18" fillId="4" borderId="15" xfId="0" applyFont="1" applyFill="1" applyBorder="1"/>
    <xf numFmtId="0" fontId="18" fillId="4" borderId="5" xfId="0" applyFont="1" applyFill="1" applyBorder="1"/>
    <xf numFmtId="43" fontId="18" fillId="0" borderId="5" xfId="1" applyFont="1" applyFill="1" applyBorder="1"/>
    <xf numFmtId="167" fontId="18" fillId="0" borderId="0" xfId="0" applyNumberFormat="1" applyFont="1"/>
    <xf numFmtId="0" fontId="18" fillId="0" borderId="0" xfId="0" applyFont="1" applyAlignment="1">
      <alignment horizontal="center"/>
    </xf>
    <xf numFmtId="0" fontId="18" fillId="4" borderId="3" xfId="0" applyFont="1" applyFill="1" applyBorder="1"/>
    <xf numFmtId="0" fontId="18" fillId="4" borderId="0" xfId="0" applyFont="1" applyFill="1" applyAlignment="1">
      <alignment horizontal="center"/>
    </xf>
    <xf numFmtId="164" fontId="2" fillId="0" borderId="15" xfId="2" applyNumberFormat="1" applyFont="1" applyBorder="1" applyAlignment="1">
      <alignment horizontal="left"/>
    </xf>
    <xf numFmtId="43" fontId="18" fillId="0" borderId="0" xfId="1" applyFont="1"/>
    <xf numFmtId="0" fontId="26" fillId="0" borderId="0" xfId="0" applyFont="1"/>
    <xf numFmtId="0" fontId="2" fillId="0" borderId="5" xfId="0" applyFont="1" applyBorder="1" applyAlignment="1">
      <alignment horizontal="center" vertical="center"/>
    </xf>
    <xf numFmtId="43" fontId="2" fillId="0" borderId="5" xfId="1" applyFont="1" applyBorder="1" applyAlignment="1">
      <alignment vertical="center"/>
    </xf>
    <xf numFmtId="0" fontId="0" fillId="0" borderId="0" xfId="0" applyAlignment="1">
      <alignment vertical="top"/>
    </xf>
    <xf numFmtId="0" fontId="27" fillId="0" borderId="0" xfId="0" applyFont="1" applyAlignment="1">
      <alignment vertical="top"/>
    </xf>
    <xf numFmtId="0" fontId="27" fillId="0" borderId="0" xfId="0" applyFont="1" applyAlignment="1">
      <alignment vertical="center"/>
    </xf>
    <xf numFmtId="0" fontId="27" fillId="9" borderId="4" xfId="0" applyFont="1" applyFill="1" applyBorder="1"/>
    <xf numFmtId="0" fontId="18" fillId="0" borderId="0" xfId="0" applyFont="1" applyAlignment="1">
      <alignment vertical="top"/>
    </xf>
    <xf numFmtId="0" fontId="18" fillId="0" borderId="0" xfId="0" applyFont="1" applyAlignment="1">
      <alignment horizontal="center" vertical="center"/>
    </xf>
    <xf numFmtId="0" fontId="31" fillId="9" borderId="0" xfId="0" applyFont="1" applyFill="1" applyAlignment="1">
      <alignment horizontal="centerContinuous" vertical="center"/>
    </xf>
    <xf numFmtId="0" fontId="31" fillId="9" borderId="21" xfId="0" applyFont="1" applyFill="1" applyBorder="1" applyAlignment="1">
      <alignment horizontal="centerContinuous" vertical="center"/>
    </xf>
    <xf numFmtId="0" fontId="18" fillId="0" borderId="0" xfId="0" applyFont="1" applyAlignment="1">
      <alignment vertical="center"/>
    </xf>
    <xf numFmtId="0" fontId="9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9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33" fillId="0" borderId="0" xfId="0" applyFont="1" applyAlignment="1">
      <alignment horizontal="center" vertical="top" wrapText="1"/>
    </xf>
    <xf numFmtId="43" fontId="18" fillId="0" borderId="0" xfId="1" applyFont="1" applyAlignment="1">
      <alignment vertical="center"/>
    </xf>
    <xf numFmtId="0" fontId="4" fillId="0" borderId="6" xfId="0" applyFont="1" applyBorder="1" applyAlignment="1">
      <alignment vertical="top"/>
    </xf>
    <xf numFmtId="0" fontId="4" fillId="0" borderId="6" xfId="0" applyFont="1" applyBorder="1" applyAlignment="1">
      <alignment vertical="top" wrapText="1"/>
    </xf>
    <xf numFmtId="43" fontId="4" fillId="0" borderId="6" xfId="1" applyFont="1" applyBorder="1" applyAlignment="1">
      <alignment vertical="top"/>
    </xf>
    <xf numFmtId="0" fontId="34" fillId="9" borderId="0" xfId="0" applyFont="1" applyFill="1" applyAlignment="1">
      <alignment horizontal="centerContinuous" vertical="center" wrapText="1"/>
    </xf>
    <xf numFmtId="0" fontId="2" fillId="6" borderId="0" xfId="0" applyFont="1" applyFill="1" applyAlignment="1">
      <alignment horizontal="left"/>
    </xf>
    <xf numFmtId="0" fontId="9" fillId="6" borderId="0" xfId="0" applyFont="1" applyFill="1" applyAlignment="1">
      <alignment horizontal="center"/>
    </xf>
    <xf numFmtId="0" fontId="2" fillId="0" borderId="0" xfId="10" applyFont="1"/>
    <xf numFmtId="0" fontId="2" fillId="0" borderId="0" xfId="10" applyFont="1" applyAlignment="1">
      <alignment horizontal="left" indent="1"/>
    </xf>
    <xf numFmtId="0" fontId="2" fillId="0" borderId="0" xfId="3"/>
    <xf numFmtId="0" fontId="24" fillId="0" borderId="0" xfId="10" applyFont="1"/>
    <xf numFmtId="0" fontId="24" fillId="0" borderId="0" xfId="10" applyFont="1" applyAlignment="1">
      <alignment horizontal="right" indent="1"/>
    </xf>
    <xf numFmtId="0" fontId="37" fillId="0" borderId="0" xfId="10" applyFont="1"/>
    <xf numFmtId="0" fontId="24" fillId="0" borderId="0" xfId="10" applyFont="1" applyAlignment="1">
      <alignment horizontal="left" indent="1"/>
    </xf>
    <xf numFmtId="0" fontId="37" fillId="0" borderId="0" xfId="10" applyFont="1" applyAlignment="1">
      <alignment horizontal="right"/>
    </xf>
    <xf numFmtId="0" fontId="37" fillId="0" borderId="0" xfId="10" applyFont="1" applyAlignment="1">
      <alignment horizontal="left" indent="1"/>
    </xf>
    <xf numFmtId="0" fontId="37" fillId="0" borderId="61" xfId="10" applyFont="1" applyBorder="1"/>
    <xf numFmtId="0" fontId="37" fillId="0" borderId="62" xfId="10" applyFont="1" applyBorder="1" applyAlignment="1">
      <alignment horizontal="left" indent="1"/>
    </xf>
    <xf numFmtId="0" fontId="37" fillId="0" borderId="63" xfId="10" applyFont="1" applyBorder="1"/>
    <xf numFmtId="0" fontId="24" fillId="0" borderId="65" xfId="10" applyFont="1" applyBorder="1" applyAlignment="1">
      <alignment horizontal="center"/>
    </xf>
    <xf numFmtId="0" fontId="24" fillId="0" borderId="66" xfId="10" applyFont="1" applyBorder="1" applyAlignment="1">
      <alignment horizontal="center"/>
    </xf>
    <xf numFmtId="0" fontId="24" fillId="0" borderId="67" xfId="10" applyFont="1" applyBorder="1" applyAlignment="1">
      <alignment horizontal="center"/>
    </xf>
    <xf numFmtId="0" fontId="37" fillId="0" borderId="69" xfId="10" applyFont="1" applyBorder="1"/>
    <xf numFmtId="0" fontId="37" fillId="0" borderId="70" xfId="10" applyFont="1" applyBorder="1" applyAlignment="1">
      <alignment horizontal="left" indent="1"/>
    </xf>
    <xf numFmtId="0" fontId="37" fillId="0" borderId="71" xfId="10" applyFont="1" applyBorder="1"/>
    <xf numFmtId="0" fontId="37" fillId="0" borderId="65" xfId="10" applyFont="1" applyBorder="1"/>
    <xf numFmtId="0" fontId="37" fillId="0" borderId="66" xfId="10" applyFont="1" applyBorder="1" applyAlignment="1">
      <alignment horizontal="left" indent="1"/>
    </xf>
    <xf numFmtId="0" fontId="37" fillId="0" borderId="67" xfId="10" applyFont="1" applyBorder="1"/>
    <xf numFmtId="39" fontId="37" fillId="0" borderId="66" xfId="10" applyNumberFormat="1" applyFont="1" applyBorder="1"/>
    <xf numFmtId="39" fontId="37" fillId="0" borderId="67" xfId="10" applyNumberFormat="1" applyFont="1" applyBorder="1"/>
    <xf numFmtId="0" fontId="37" fillId="0" borderId="64" xfId="10" applyFont="1" applyBorder="1"/>
    <xf numFmtId="0" fontId="37" fillId="0" borderId="73" xfId="10" quotePrefix="1" applyFont="1" applyBorder="1" applyAlignment="1">
      <alignment horizontal="center" vertical="center" wrapText="1"/>
    </xf>
    <xf numFmtId="0" fontId="37" fillId="0" borderId="19" xfId="10" applyFont="1" applyBorder="1" applyAlignment="1">
      <alignment horizontal="left" vertical="center" wrapText="1"/>
    </xf>
    <xf numFmtId="0" fontId="24" fillId="0" borderId="19" xfId="10" applyFont="1" applyBorder="1" applyAlignment="1">
      <alignment horizontal="center" vertical="center"/>
    </xf>
    <xf numFmtId="0" fontId="37" fillId="0" borderId="17" xfId="11" applyFont="1" applyBorder="1" applyAlignment="1">
      <alignment horizontal="center" vertical="center"/>
    </xf>
    <xf numFmtId="0" fontId="24" fillId="0" borderId="19" xfId="10" applyFont="1" applyBorder="1" applyAlignment="1">
      <alignment horizontal="center" vertical="center" wrapText="1"/>
    </xf>
    <xf numFmtId="0" fontId="24" fillId="0" borderId="17" xfId="10" applyFont="1" applyBorder="1" applyAlignment="1">
      <alignment horizontal="center" vertical="center"/>
    </xf>
    <xf numFmtId="0" fontId="24" fillId="0" borderId="75" xfId="10" applyFont="1" applyBorder="1" applyAlignment="1">
      <alignment horizontal="center" vertical="center"/>
    </xf>
    <xf numFmtId="0" fontId="37" fillId="0" borderId="65" xfId="10" quotePrefix="1" applyFont="1" applyBorder="1" applyAlignment="1">
      <alignment horizontal="center" vertical="top"/>
    </xf>
    <xf numFmtId="0" fontId="37" fillId="0" borderId="66" xfId="10" applyFont="1" applyBorder="1" applyAlignment="1">
      <alignment horizontal="left" vertical="top"/>
    </xf>
    <xf numFmtId="0" fontId="24" fillId="0" borderId="67" xfId="10" applyFont="1" applyBorder="1" applyAlignment="1">
      <alignment horizontal="centerContinuous"/>
    </xf>
    <xf numFmtId="168" fontId="37" fillId="0" borderId="67" xfId="10" applyNumberFormat="1" applyFont="1" applyBorder="1" applyAlignment="1">
      <alignment horizontal="center"/>
    </xf>
    <xf numFmtId="0" fontId="24" fillId="0" borderId="19" xfId="10" applyFont="1" applyBorder="1" applyAlignment="1">
      <alignment horizontal="centerContinuous"/>
    </xf>
    <xf numFmtId="0" fontId="24" fillId="0" borderId="19" xfId="10" applyFont="1" applyBorder="1" applyAlignment="1">
      <alignment horizontal="center"/>
    </xf>
    <xf numFmtId="0" fontId="24" fillId="0" borderId="68" xfId="10" applyFont="1" applyBorder="1" applyAlignment="1">
      <alignment horizontal="center" vertical="center"/>
    </xf>
    <xf numFmtId="0" fontId="37" fillId="0" borderId="65" xfId="10" quotePrefix="1" applyFont="1" applyBorder="1" applyAlignment="1">
      <alignment horizontal="center"/>
    </xf>
    <xf numFmtId="0" fontId="37" fillId="0" borderId="67" xfId="10" applyFont="1" applyBorder="1" applyAlignment="1">
      <alignment horizontal="center"/>
    </xf>
    <xf numFmtId="168" fontId="37" fillId="0" borderId="66" xfId="10" applyNumberFormat="1" applyFont="1" applyBorder="1"/>
    <xf numFmtId="168" fontId="37" fillId="0" borderId="67" xfId="10" applyNumberFormat="1" applyFont="1" applyBorder="1"/>
    <xf numFmtId="0" fontId="37" fillId="0" borderId="68" xfId="10" applyFont="1" applyBorder="1" applyAlignment="1">
      <alignment horizontal="center"/>
    </xf>
    <xf numFmtId="37" fontId="37" fillId="0" borderId="66" xfId="10" applyNumberFormat="1" applyFont="1" applyBorder="1" applyAlignment="1">
      <alignment horizontal="center"/>
    </xf>
    <xf numFmtId="37" fontId="37" fillId="0" borderId="66" xfId="10" applyNumberFormat="1" applyFont="1" applyBorder="1"/>
    <xf numFmtId="37" fontId="37" fillId="0" borderId="67" xfId="10" applyNumberFormat="1" applyFont="1" applyBorder="1"/>
    <xf numFmtId="0" fontId="37" fillId="0" borderId="66" xfId="10" applyFont="1" applyBorder="1"/>
    <xf numFmtId="0" fontId="24" fillId="0" borderId="66" xfId="10" applyFont="1" applyBorder="1" applyAlignment="1">
      <alignment horizontal="left" indent="1"/>
    </xf>
    <xf numFmtId="0" fontId="37" fillId="0" borderId="65" xfId="10" quotePrefix="1" applyFont="1" applyBorder="1" applyAlignment="1">
      <alignment horizontal="right"/>
    </xf>
    <xf numFmtId="0" fontId="37" fillId="0" borderId="66" xfId="10" applyFont="1" applyBorder="1" applyAlignment="1">
      <alignment horizontal="center"/>
    </xf>
    <xf numFmtId="169" fontId="37" fillId="0" borderId="66" xfId="10" applyNumberFormat="1" applyFont="1" applyBorder="1"/>
    <xf numFmtId="169" fontId="37" fillId="0" borderId="67" xfId="10" applyNumberFormat="1" applyFont="1" applyBorder="1" applyAlignment="1">
      <alignment horizontal="right"/>
    </xf>
    <xf numFmtId="9" fontId="37" fillId="0" borderId="68" xfId="10" applyNumberFormat="1" applyFont="1" applyBorder="1" applyAlignment="1">
      <alignment horizontal="left"/>
    </xf>
    <xf numFmtId="0" fontId="2" fillId="0" borderId="66" xfId="3" applyBorder="1"/>
    <xf numFmtId="39" fontId="37" fillId="0" borderId="67" xfId="10" applyNumberFormat="1" applyFont="1" applyBorder="1" applyAlignment="1">
      <alignment horizontal="right"/>
    </xf>
    <xf numFmtId="170" fontId="37" fillId="0" borderId="68" xfId="10" applyNumberFormat="1" applyFont="1" applyBorder="1" applyAlignment="1">
      <alignment horizontal="left"/>
    </xf>
    <xf numFmtId="0" fontId="24" fillId="0" borderId="19" xfId="10" applyFont="1" applyBorder="1" applyAlignment="1">
      <alignment horizontal="left" indent="1"/>
    </xf>
    <xf numFmtId="0" fontId="37" fillId="0" borderId="19" xfId="10" applyFont="1" applyBorder="1" applyAlignment="1">
      <alignment horizontal="center"/>
    </xf>
    <xf numFmtId="39" fontId="24" fillId="0" borderId="19" xfId="10" applyNumberFormat="1" applyFont="1" applyBorder="1"/>
    <xf numFmtId="39" fontId="24" fillId="0" borderId="17" xfId="10" applyNumberFormat="1" applyFont="1" applyBorder="1"/>
    <xf numFmtId="39" fontId="24" fillId="0" borderId="67" xfId="10" applyNumberFormat="1" applyFont="1" applyBorder="1"/>
    <xf numFmtId="0" fontId="2" fillId="0" borderId="67" xfId="3" applyBorder="1"/>
    <xf numFmtId="0" fontId="37" fillId="0" borderId="66" xfId="11" applyFont="1" applyBorder="1" applyAlignment="1">
      <alignment horizontal="left" indent="1"/>
    </xf>
    <xf numFmtId="39" fontId="37" fillId="0" borderId="66" xfId="11" quotePrefix="1" applyNumberFormat="1" applyFont="1" applyBorder="1"/>
    <xf numFmtId="39" fontId="37" fillId="0" borderId="67" xfId="11" quotePrefix="1" applyNumberFormat="1" applyFont="1" applyBorder="1"/>
    <xf numFmtId="10" fontId="37" fillId="0" borderId="68" xfId="10" applyNumberFormat="1" applyFont="1" applyBorder="1" applyAlignment="1">
      <alignment horizontal="right" indent="4"/>
    </xf>
    <xf numFmtId="0" fontId="37" fillId="0" borderId="65" xfId="10" applyFont="1" applyBorder="1" applyAlignment="1">
      <alignment horizontal="right"/>
    </xf>
    <xf numFmtId="0" fontId="37" fillId="0" borderId="68" xfId="10" applyFont="1" applyBorder="1" applyAlignment="1">
      <alignment horizontal="right" indent="4"/>
    </xf>
    <xf numFmtId="0" fontId="37" fillId="0" borderId="66" xfId="11" applyFont="1" applyBorder="1" applyAlignment="1">
      <alignment horizontal="center"/>
    </xf>
    <xf numFmtId="39" fontId="37" fillId="0" borderId="66" xfId="11" applyNumberFormat="1" applyFont="1" applyBorder="1"/>
    <xf numFmtId="39" fontId="37" fillId="0" borderId="67" xfId="11" applyNumberFormat="1" applyFont="1" applyBorder="1"/>
    <xf numFmtId="0" fontId="37" fillId="0" borderId="67" xfId="11" applyFont="1" applyBorder="1" applyAlignment="1">
      <alignment horizontal="center"/>
    </xf>
    <xf numFmtId="0" fontId="37" fillId="0" borderId="66" xfId="11" applyFont="1" applyBorder="1"/>
    <xf numFmtId="0" fontId="37" fillId="0" borderId="67" xfId="11" applyFont="1" applyBorder="1"/>
    <xf numFmtId="0" fontId="37" fillId="0" borderId="68" xfId="10" applyFont="1" applyBorder="1"/>
    <xf numFmtId="0" fontId="24" fillId="0" borderId="65" xfId="10" applyFont="1" applyBorder="1"/>
    <xf numFmtId="39" fontId="24" fillId="0" borderId="66" xfId="10" applyNumberFormat="1" applyFont="1" applyBorder="1"/>
    <xf numFmtId="0" fontId="24" fillId="0" borderId="73" xfId="10" applyFont="1" applyBorder="1" applyAlignment="1">
      <alignment horizontal="center"/>
    </xf>
    <xf numFmtId="0" fontId="24" fillId="0" borderId="17" xfId="10" applyFont="1" applyBorder="1" applyAlignment="1">
      <alignment horizontal="center"/>
    </xf>
    <xf numFmtId="0" fontId="24" fillId="0" borderId="70" xfId="10" applyFont="1" applyBorder="1"/>
    <xf numFmtId="39" fontId="37" fillId="0" borderId="70" xfId="10" applyNumberFormat="1" applyFont="1" applyBorder="1"/>
    <xf numFmtId="0" fontId="2" fillId="0" borderId="76" xfId="3" applyBorder="1"/>
    <xf numFmtId="39" fontId="37" fillId="0" borderId="71" xfId="10" applyNumberFormat="1" applyFont="1" applyBorder="1"/>
    <xf numFmtId="0" fontId="37" fillId="0" borderId="72" xfId="10" applyFont="1" applyBorder="1"/>
    <xf numFmtId="0" fontId="24" fillId="0" borderId="74" xfId="10" applyFont="1" applyBorder="1" applyAlignment="1">
      <alignment horizontal="center" vertical="center"/>
    </xf>
    <xf numFmtId="0" fontId="24" fillId="0" borderId="26" xfId="10" applyFont="1" applyBorder="1" applyAlignment="1">
      <alignment horizontal="center" vertical="center"/>
    </xf>
    <xf numFmtId="0" fontId="24" fillId="0" borderId="74" xfId="10" applyFont="1" applyBorder="1" applyAlignment="1">
      <alignment horizontal="center" vertical="center" wrapText="1"/>
    </xf>
    <xf numFmtId="0" fontId="24" fillId="0" borderId="26" xfId="10" applyFont="1" applyBorder="1" applyAlignment="1">
      <alignment horizontal="center" vertical="center" wrapText="1"/>
    </xf>
    <xf numFmtId="0" fontId="40" fillId="0" borderId="0" xfId="12" applyFont="1"/>
    <xf numFmtId="0" fontId="41" fillId="0" borderId="80" xfId="12" applyFont="1" applyBorder="1" applyAlignment="1">
      <alignment horizontal="center"/>
    </xf>
    <xf numFmtId="0" fontId="41" fillId="0" borderId="0" xfId="12" applyFont="1"/>
    <xf numFmtId="0" fontId="41" fillId="0" borderId="0" xfId="12" applyFont="1" applyAlignment="1">
      <alignment horizontal="center"/>
    </xf>
    <xf numFmtId="0" fontId="41" fillId="0" borderId="81" xfId="12" applyFont="1" applyBorder="1" applyAlignment="1">
      <alignment horizontal="center" vertical="center"/>
    </xf>
    <xf numFmtId="0" fontId="42" fillId="0" borderId="86" xfId="12" applyFont="1" applyBorder="1" applyAlignment="1">
      <alignment horizontal="right" vertical="center" wrapText="1"/>
    </xf>
    <xf numFmtId="49" fontId="43" fillId="0" borderId="87" xfId="12" applyNumberFormat="1" applyFont="1" applyBorder="1" applyAlignment="1">
      <alignment vertical="center"/>
    </xf>
    <xf numFmtId="0" fontId="42" fillId="0" borderId="87" xfId="12" applyFont="1" applyBorder="1" applyAlignment="1">
      <alignment horizontal="left" vertical="center" wrapText="1"/>
    </xf>
    <xf numFmtId="0" fontId="40" fillId="0" borderId="87" xfId="12" applyFont="1" applyBorder="1" applyAlignment="1">
      <alignment vertical="center"/>
    </xf>
    <xf numFmtId="171" fontId="40" fillId="0" borderId="87" xfId="12" applyNumberFormat="1" applyFont="1" applyBorder="1" applyAlignment="1">
      <alignment vertical="center"/>
    </xf>
    <xf numFmtId="2" fontId="40" fillId="0" borderId="87" xfId="12" applyNumberFormat="1" applyFont="1" applyBorder="1" applyAlignment="1">
      <alignment vertical="center"/>
    </xf>
    <xf numFmtId="0" fontId="44" fillId="0" borderId="87" xfId="12" applyFont="1" applyBorder="1" applyAlignment="1">
      <alignment horizontal="center" vertical="center" wrapText="1"/>
    </xf>
    <xf numFmtId="2" fontId="44" fillId="0" borderId="88" xfId="12" applyNumberFormat="1" applyFont="1" applyBorder="1" applyAlignment="1">
      <alignment vertical="center"/>
    </xf>
    <xf numFmtId="0" fontId="40" fillId="0" borderId="89" xfId="12" applyFont="1" applyBorder="1" applyAlignment="1">
      <alignment horizontal="center" vertical="center"/>
    </xf>
    <xf numFmtId="0" fontId="43" fillId="0" borderId="87" xfId="12" applyFont="1" applyBorder="1" applyAlignment="1">
      <alignment vertical="center"/>
    </xf>
    <xf numFmtId="0" fontId="41" fillId="0" borderId="87" xfId="12" applyFont="1" applyBorder="1" applyAlignment="1">
      <alignment vertical="center"/>
    </xf>
    <xf numFmtId="172" fontId="40" fillId="0" borderId="87" xfId="12" applyNumberFormat="1" applyFont="1" applyBorder="1" applyAlignment="1">
      <alignment vertical="center"/>
    </xf>
    <xf numFmtId="2" fontId="41" fillId="0" borderId="87" xfId="12" applyNumberFormat="1" applyFont="1" applyBorder="1" applyAlignment="1">
      <alignment vertical="center"/>
    </xf>
    <xf numFmtId="0" fontId="42" fillId="0" borderId="87" xfId="12" applyFont="1" applyBorder="1" applyAlignment="1">
      <alignment horizontal="center" vertical="center" wrapText="1"/>
    </xf>
    <xf numFmtId="2" fontId="43" fillId="0" borderId="87" xfId="12" applyNumberFormat="1" applyFont="1" applyBorder="1" applyAlignment="1">
      <alignment vertical="center"/>
    </xf>
    <xf numFmtId="0" fontId="41" fillId="0" borderId="89" xfId="12" applyFont="1" applyBorder="1" applyAlignment="1">
      <alignment horizontal="center" vertical="center"/>
    </xf>
    <xf numFmtId="0" fontId="45" fillId="0" borderId="87" xfId="12" applyFont="1" applyBorder="1" applyAlignment="1">
      <alignment horizontal="left" vertical="center" wrapText="1"/>
    </xf>
    <xf numFmtId="172" fontId="40" fillId="0" borderId="89" xfId="12" applyNumberFormat="1" applyFont="1" applyBorder="1" applyAlignment="1">
      <alignment horizontal="center" vertical="center"/>
    </xf>
    <xf numFmtId="0" fontId="45" fillId="0" borderId="87" xfId="12" applyFont="1" applyBorder="1" applyAlignment="1">
      <alignment horizontal="center" vertical="center" wrapText="1"/>
    </xf>
    <xf numFmtId="0" fontId="42" fillId="0" borderId="90" xfId="12" applyFont="1" applyBorder="1" applyAlignment="1">
      <alignment horizontal="right" vertical="center" wrapText="1"/>
    </xf>
    <xf numFmtId="0" fontId="43" fillId="0" borderId="91" xfId="12" applyFont="1" applyBorder="1" applyAlignment="1">
      <alignment vertical="center"/>
    </xf>
    <xf numFmtId="172" fontId="40" fillId="0" borderId="91" xfId="12" applyNumberFormat="1" applyFont="1" applyBorder="1" applyAlignment="1">
      <alignment vertical="center"/>
    </xf>
    <xf numFmtId="2" fontId="40" fillId="0" borderId="91" xfId="12" applyNumberFormat="1" applyFont="1" applyBorder="1" applyAlignment="1">
      <alignment vertical="center"/>
    </xf>
    <xf numFmtId="2" fontId="41" fillId="0" borderId="91" xfId="12" applyNumberFormat="1" applyFont="1" applyBorder="1" applyAlignment="1">
      <alignment vertical="center"/>
    </xf>
    <xf numFmtId="0" fontId="41" fillId="0" borderId="91" xfId="12" applyFont="1" applyBorder="1" applyAlignment="1">
      <alignment vertical="center"/>
    </xf>
    <xf numFmtId="2" fontId="43" fillId="0" borderId="91" xfId="12" applyNumberFormat="1" applyFont="1" applyBorder="1" applyAlignment="1">
      <alignment vertical="center"/>
    </xf>
    <xf numFmtId="0" fontId="41" fillId="0" borderId="92" xfId="12" applyFont="1" applyBorder="1" applyAlignment="1">
      <alignment horizontal="center" vertical="center"/>
    </xf>
    <xf numFmtId="0" fontId="42" fillId="0" borderId="93" xfId="12" applyFont="1" applyBorder="1" applyAlignment="1">
      <alignment horizontal="right" vertical="center" wrapText="1"/>
    </xf>
    <xf numFmtId="0" fontId="46" fillId="0" borderId="94" xfId="12" applyFont="1" applyBorder="1" applyAlignment="1">
      <alignment vertical="center"/>
    </xf>
    <xf numFmtId="0" fontId="45" fillId="0" borderId="94" xfId="12" applyFont="1" applyBorder="1" applyAlignment="1">
      <alignment horizontal="left" vertical="center" wrapText="1"/>
    </xf>
    <xf numFmtId="172" fontId="40" fillId="0" borderId="94" xfId="12" applyNumberFormat="1" applyFont="1" applyBorder="1" applyAlignment="1">
      <alignment vertical="center"/>
    </xf>
    <xf numFmtId="2" fontId="40" fillId="0" borderId="94" xfId="12" applyNumberFormat="1" applyFont="1" applyBorder="1" applyAlignment="1">
      <alignment vertical="center"/>
    </xf>
    <xf numFmtId="0" fontId="45" fillId="0" borderId="94" xfId="12" applyFont="1" applyBorder="1" applyAlignment="1">
      <alignment horizontal="center" vertical="center" wrapText="1"/>
    </xf>
    <xf numFmtId="0" fontId="40" fillId="0" borderId="94" xfId="12" applyFont="1" applyBorder="1" applyAlignment="1">
      <alignment vertical="center"/>
    </xf>
    <xf numFmtId="172" fontId="40" fillId="0" borderId="95" xfId="12" applyNumberFormat="1" applyFont="1" applyBorder="1" applyAlignment="1">
      <alignment horizontal="center" vertical="center"/>
    </xf>
    <xf numFmtId="0" fontId="42" fillId="0" borderId="96" xfId="12" applyFont="1" applyBorder="1" applyAlignment="1">
      <alignment horizontal="right" vertical="center" wrapText="1"/>
    </xf>
    <xf numFmtId="0" fontId="46" fillId="0" borderId="88" xfId="12" applyFont="1" applyBorder="1" applyAlignment="1">
      <alignment vertical="center"/>
    </xf>
    <xf numFmtId="0" fontId="45" fillId="0" borderId="88" xfId="12" applyFont="1" applyBorder="1" applyAlignment="1">
      <alignment horizontal="left" vertical="center" wrapText="1"/>
    </xf>
    <xf numFmtId="172" fontId="40" fillId="0" borderId="88" xfId="12" applyNumberFormat="1" applyFont="1" applyBorder="1" applyAlignment="1">
      <alignment vertical="center"/>
    </xf>
    <xf numFmtId="2" fontId="40" fillId="0" borderId="88" xfId="12" applyNumberFormat="1" applyFont="1" applyBorder="1" applyAlignment="1">
      <alignment vertical="center"/>
    </xf>
    <xf numFmtId="0" fontId="42" fillId="0" borderId="88" xfId="12" applyFont="1" applyBorder="1" applyAlignment="1">
      <alignment horizontal="center" vertical="center" wrapText="1"/>
    </xf>
    <xf numFmtId="0" fontId="41" fillId="0" borderId="88" xfId="12" applyFont="1" applyBorder="1" applyAlignment="1">
      <alignment vertical="center"/>
    </xf>
    <xf numFmtId="2" fontId="41" fillId="0" borderId="88" xfId="12" applyNumberFormat="1" applyFont="1" applyBorder="1" applyAlignment="1">
      <alignment vertical="center"/>
    </xf>
    <xf numFmtId="0" fontId="41" fillId="0" borderId="97" xfId="12" applyFont="1" applyBorder="1" applyAlignment="1">
      <alignment horizontal="center" vertical="center"/>
    </xf>
    <xf numFmtId="0" fontId="46" fillId="0" borderId="87" xfId="12" applyFont="1" applyBorder="1" applyAlignment="1">
      <alignment vertical="center"/>
    </xf>
    <xf numFmtId="2" fontId="43" fillId="0" borderId="88" xfId="12" applyNumberFormat="1" applyFont="1" applyBorder="1" applyAlignment="1">
      <alignment vertical="center"/>
    </xf>
    <xf numFmtId="0" fontId="45" fillId="0" borderId="91" xfId="12" applyFont="1" applyBorder="1" applyAlignment="1">
      <alignment horizontal="left" vertical="center" wrapText="1"/>
    </xf>
    <xf numFmtId="0" fontId="41" fillId="0" borderId="89" xfId="12" applyFont="1" applyBorder="1" applyAlignment="1">
      <alignment horizontal="left" vertical="center"/>
    </xf>
    <xf numFmtId="172" fontId="40" fillId="0" borderId="89" xfId="12" applyNumberFormat="1" applyFont="1" applyBorder="1" applyAlignment="1">
      <alignment horizontal="left" vertical="center"/>
    </xf>
    <xf numFmtId="0" fontId="6" fillId="0" borderId="19" xfId="6" applyFont="1" applyBorder="1" applyAlignment="1">
      <alignment vertical="center" wrapText="1"/>
    </xf>
    <xf numFmtId="0" fontId="47" fillId="0" borderId="19" xfId="6" applyFont="1" applyBorder="1" applyAlignment="1">
      <alignment vertical="center" wrapText="1"/>
    </xf>
    <xf numFmtId="43" fontId="3" fillId="0" borderId="0" xfId="6" applyNumberFormat="1" applyFont="1" applyAlignment="1">
      <alignment vertical="center"/>
    </xf>
    <xf numFmtId="0" fontId="2" fillId="0" borderId="0" xfId="5"/>
    <xf numFmtId="2" fontId="2" fillId="0" borderId="0" xfId="5" applyNumberFormat="1"/>
    <xf numFmtId="0" fontId="2" fillId="0" borderId="50" xfId="5" applyBorder="1"/>
    <xf numFmtId="0" fontId="2" fillId="0" borderId="51" xfId="5" applyBorder="1"/>
    <xf numFmtId="0" fontId="2" fillId="0" borderId="99" xfId="5" applyBorder="1"/>
    <xf numFmtId="0" fontId="2" fillId="0" borderId="2" xfId="5" applyBorder="1"/>
    <xf numFmtId="0" fontId="2" fillId="0" borderId="100" xfId="5" applyBorder="1"/>
    <xf numFmtId="2" fontId="2" fillId="0" borderId="99" xfId="5" applyNumberFormat="1" applyBorder="1"/>
    <xf numFmtId="0" fontId="2" fillId="0" borderId="52" xfId="5" applyBorder="1"/>
    <xf numFmtId="0" fontId="2" fillId="0" borderId="33" xfId="5" applyBorder="1" applyAlignment="1">
      <alignment horizontal="center"/>
    </xf>
    <xf numFmtId="0" fontId="2" fillId="0" borderId="5" xfId="5" applyBorder="1" applyAlignment="1">
      <alignment horizontal="center"/>
    </xf>
    <xf numFmtId="0" fontId="2" fillId="0" borderId="0" xfId="5" applyAlignment="1">
      <alignment horizontal="center"/>
    </xf>
    <xf numFmtId="0" fontId="2" fillId="0" borderId="101" xfId="5" applyBorder="1" applyAlignment="1">
      <alignment horizontal="center"/>
    </xf>
    <xf numFmtId="0" fontId="2" fillId="0" borderId="53" xfId="5" applyBorder="1"/>
    <xf numFmtId="0" fontId="2" fillId="0" borderId="15" xfId="5" applyBorder="1"/>
    <xf numFmtId="0" fontId="2" fillId="0" borderId="12" xfId="5" applyBorder="1"/>
    <xf numFmtId="0" fontId="2" fillId="0" borderId="28" xfId="5" applyBorder="1"/>
    <xf numFmtId="0" fontId="2" fillId="0" borderId="13" xfId="5" applyBorder="1"/>
    <xf numFmtId="2" fontId="2" fillId="0" borderId="12" xfId="5" applyNumberFormat="1" applyBorder="1"/>
    <xf numFmtId="0" fontId="2" fillId="0" borderId="54" xfId="5" applyBorder="1"/>
    <xf numFmtId="0" fontId="2" fillId="0" borderId="33" xfId="5" applyBorder="1"/>
    <xf numFmtId="0" fontId="2" fillId="0" borderId="5" xfId="5" applyBorder="1"/>
    <xf numFmtId="0" fontId="2" fillId="0" borderId="3" xfId="5" applyBorder="1"/>
    <xf numFmtId="0" fontId="2" fillId="0" borderId="11" xfId="5" applyBorder="1"/>
    <xf numFmtId="2" fontId="2" fillId="0" borderId="3" xfId="5" applyNumberFormat="1" applyBorder="1"/>
    <xf numFmtId="0" fontId="2" fillId="0" borderId="101" xfId="5" applyBorder="1"/>
    <xf numFmtId="0" fontId="2" fillId="0" borderId="5" xfId="5" applyBorder="1" applyAlignment="1">
      <alignment horizontal="center" vertical="center" textRotation="180"/>
    </xf>
    <xf numFmtId="0" fontId="2" fillId="0" borderId="0" xfId="5" applyAlignment="1">
      <alignment horizontal="right"/>
    </xf>
    <xf numFmtId="0" fontId="2" fillId="6" borderId="28" xfId="5" applyFill="1" applyBorder="1"/>
    <xf numFmtId="0" fontId="2" fillId="6" borderId="28" xfId="5" applyFill="1" applyBorder="1" applyAlignment="1">
      <alignment horizontal="left"/>
    </xf>
    <xf numFmtId="0" fontId="2" fillId="0" borderId="0" xfId="5" quotePrefix="1"/>
    <xf numFmtId="0" fontId="2" fillId="0" borderId="0" xfId="5" applyAlignment="1">
      <alignment horizontal="left"/>
    </xf>
    <xf numFmtId="2" fontId="2" fillId="0" borderId="3" xfId="13" applyNumberFormat="1" applyFont="1" applyBorder="1"/>
    <xf numFmtId="0" fontId="2" fillId="0" borderId="28" xfId="5" quotePrefix="1" applyBorder="1"/>
    <xf numFmtId="0" fontId="2" fillId="0" borderId="28" xfId="5" applyBorder="1" applyAlignment="1">
      <alignment horizontal="left"/>
    </xf>
    <xf numFmtId="2" fontId="2" fillId="0" borderId="12" xfId="13" applyNumberFormat="1" applyFont="1" applyBorder="1"/>
    <xf numFmtId="2" fontId="2" fillId="0" borderId="12" xfId="14" applyNumberFormat="1" applyFont="1" applyBorder="1"/>
    <xf numFmtId="2" fontId="2" fillId="0" borderId="3" xfId="14" applyNumberFormat="1" applyFont="1" applyBorder="1"/>
    <xf numFmtId="0" fontId="2" fillId="6" borderId="0" xfId="5" applyFill="1" applyAlignment="1">
      <alignment horizontal="left"/>
    </xf>
    <xf numFmtId="167" fontId="2" fillId="0" borderId="101" xfId="13" applyFont="1" applyBorder="1"/>
    <xf numFmtId="0" fontId="2" fillId="0" borderId="15" xfId="5" applyBorder="1" applyAlignment="1">
      <alignment horizontal="center" vertical="center" textRotation="180"/>
    </xf>
    <xf numFmtId="173" fontId="2" fillId="0" borderId="0" xfId="13" applyNumberFormat="1" applyFont="1" applyBorder="1" applyAlignment="1">
      <alignment horizontal="left"/>
    </xf>
    <xf numFmtId="164" fontId="2" fillId="0" borderId="0" xfId="13" applyNumberFormat="1" applyFont="1" applyBorder="1"/>
    <xf numFmtId="2" fontId="2" fillId="0" borderId="3" xfId="15" applyNumberFormat="1" applyFont="1" applyBorder="1"/>
    <xf numFmtId="173" fontId="2" fillId="0" borderId="0" xfId="13" applyNumberFormat="1" applyFont="1" applyBorder="1"/>
    <xf numFmtId="164" fontId="2" fillId="0" borderId="0" xfId="13" applyNumberFormat="1" applyFont="1" applyBorder="1" applyAlignment="1">
      <alignment horizontal="left"/>
    </xf>
    <xf numFmtId="165" fontId="2" fillId="0" borderId="0" xfId="5" applyNumberFormat="1"/>
    <xf numFmtId="167" fontId="2" fillId="0" borderId="0" xfId="13" applyFont="1" applyBorder="1" applyAlignment="1">
      <alignment horizontal="left"/>
    </xf>
    <xf numFmtId="167" fontId="2" fillId="0" borderId="0" xfId="13" applyFont="1" applyBorder="1"/>
    <xf numFmtId="173" fontId="2" fillId="0" borderId="28" xfId="13" applyNumberFormat="1" applyFont="1" applyBorder="1"/>
    <xf numFmtId="164" fontId="2" fillId="0" borderId="28" xfId="13" applyNumberFormat="1" applyFont="1" applyBorder="1" applyAlignment="1">
      <alignment horizontal="left"/>
    </xf>
    <xf numFmtId="2" fontId="2" fillId="0" borderId="12" xfId="15" applyNumberFormat="1" applyFont="1" applyBorder="1"/>
    <xf numFmtId="0" fontId="2" fillId="0" borderId="5" xfId="5" applyBorder="1" applyAlignment="1">
      <alignment vertical="center" textRotation="180"/>
    </xf>
    <xf numFmtId="0" fontId="2" fillId="0" borderId="28" xfId="5" applyBorder="1" applyAlignment="1">
      <alignment horizontal="right"/>
    </xf>
    <xf numFmtId="0" fontId="2" fillId="0" borderId="3" xfId="5" applyBorder="1" applyAlignment="1">
      <alignment horizontal="left"/>
    </xf>
    <xf numFmtId="0" fontId="2" fillId="0" borderId="12" xfId="5" applyBorder="1" applyAlignment="1">
      <alignment horizontal="left"/>
    </xf>
    <xf numFmtId="1" fontId="2" fillId="0" borderId="3" xfId="15" applyNumberFormat="1" applyFont="1" applyBorder="1"/>
    <xf numFmtId="167" fontId="2" fillId="0" borderId="0" xfId="13" applyFont="1" applyBorder="1" applyAlignment="1"/>
    <xf numFmtId="167" fontId="2" fillId="0" borderId="0" xfId="14" applyFont="1" applyBorder="1" applyAlignment="1"/>
    <xf numFmtId="167" fontId="2" fillId="0" borderId="28" xfId="5" applyNumberFormat="1" applyBorder="1"/>
    <xf numFmtId="0" fontId="2" fillId="0" borderId="5" xfId="5" applyBorder="1" applyAlignment="1">
      <alignment vertical="center" textRotation="255"/>
    </xf>
    <xf numFmtId="0" fontId="2" fillId="0" borderId="15" xfId="5" applyBorder="1" applyAlignment="1">
      <alignment vertical="center" textRotation="255"/>
    </xf>
    <xf numFmtId="0" fontId="2" fillId="6" borderId="0" xfId="5" applyFill="1" applyAlignment="1">
      <alignment horizontal="right"/>
    </xf>
    <xf numFmtId="0" fontId="2" fillId="6" borderId="28" xfId="5" applyFill="1" applyBorder="1" applyAlignment="1">
      <alignment horizontal="right"/>
    </xf>
    <xf numFmtId="2" fontId="2" fillId="0" borderId="15" xfId="15" applyNumberFormat="1" applyFont="1" applyBorder="1"/>
    <xf numFmtId="0" fontId="2" fillId="0" borderId="102" xfId="5" applyBorder="1"/>
    <xf numFmtId="0" fontId="2" fillId="0" borderId="103" xfId="5" applyBorder="1"/>
    <xf numFmtId="0" fontId="2" fillId="0" borderId="104" xfId="5" applyBorder="1"/>
    <xf numFmtId="0" fontId="2" fillId="0" borderId="23" xfId="5" applyBorder="1"/>
    <xf numFmtId="167" fontId="2" fillId="0" borderId="23" xfId="5" applyNumberFormat="1" applyBorder="1"/>
    <xf numFmtId="0" fontId="2" fillId="0" borderId="105" xfId="5" applyBorder="1"/>
    <xf numFmtId="2" fontId="2" fillId="0" borderId="104" xfId="15" applyNumberFormat="1" applyFont="1" applyBorder="1"/>
    <xf numFmtId="0" fontId="2" fillId="0" borderId="106" xfId="5" applyBorder="1"/>
    <xf numFmtId="2" fontId="2" fillId="0" borderId="2" xfId="5" applyNumberFormat="1" applyBorder="1"/>
    <xf numFmtId="2" fontId="2" fillId="0" borderId="0" xfId="5" applyNumberFormat="1" applyAlignment="1">
      <alignment horizontal="center"/>
    </xf>
    <xf numFmtId="0" fontId="50" fillId="0" borderId="0" xfId="5" applyFont="1"/>
    <xf numFmtId="2" fontId="2" fillId="0" borderId="0" xfId="15" applyNumberFormat="1" applyFont="1" applyBorder="1"/>
    <xf numFmtId="2" fontId="2" fillId="0" borderId="0" xfId="14" applyNumberFormat="1" applyFont="1" applyBorder="1"/>
    <xf numFmtId="167" fontId="2" fillId="0" borderId="0" xfId="13" applyFont="1"/>
    <xf numFmtId="0" fontId="46" fillId="0" borderId="87" xfId="12" quotePrefix="1" applyFont="1" applyBorder="1" applyAlignment="1">
      <alignment vertical="center"/>
    </xf>
    <xf numFmtId="172" fontId="44" fillId="0" borderId="87" xfId="12" applyNumberFormat="1" applyFont="1" applyBorder="1" applyAlignment="1">
      <alignment vertical="center"/>
    </xf>
    <xf numFmtId="2" fontId="44" fillId="0" borderId="87" xfId="12" applyNumberFormat="1" applyFont="1" applyBorder="1" applyAlignment="1">
      <alignment vertical="center"/>
    </xf>
    <xf numFmtId="172" fontId="40" fillId="0" borderId="87" xfId="12" applyNumberFormat="1" applyFont="1" applyBorder="1" applyAlignment="1">
      <alignment horizontal="right" vertical="center"/>
    </xf>
    <xf numFmtId="172" fontId="40" fillId="0" borderId="87" xfId="12" applyNumberFormat="1" applyFont="1" applyBorder="1" applyAlignment="1">
      <alignment horizontal="center" vertical="center"/>
    </xf>
    <xf numFmtId="2" fontId="40" fillId="0" borderId="87" xfId="12" applyNumberFormat="1" applyFont="1" applyBorder="1" applyAlignment="1">
      <alignment horizontal="center" vertical="center"/>
    </xf>
    <xf numFmtId="0" fontId="42" fillId="10" borderId="107" xfId="12" applyFont="1" applyFill="1" applyBorder="1" applyAlignment="1">
      <alignment horizontal="center" vertical="center" wrapText="1"/>
    </xf>
    <xf numFmtId="0" fontId="42" fillId="0" borderId="111" xfId="12" applyFont="1" applyBorder="1" applyAlignment="1">
      <alignment horizontal="right" vertical="center" wrapText="1"/>
    </xf>
    <xf numFmtId="172" fontId="40" fillId="0" borderId="112" xfId="12" applyNumberFormat="1" applyFont="1" applyBorder="1" applyAlignment="1">
      <alignment vertical="center"/>
    </xf>
    <xf numFmtId="2" fontId="40" fillId="0" borderId="112" xfId="12" applyNumberFormat="1" applyFont="1" applyBorder="1" applyAlignment="1">
      <alignment vertical="center"/>
    </xf>
    <xf numFmtId="2" fontId="41" fillId="0" borderId="112" xfId="12" applyNumberFormat="1" applyFont="1" applyBorder="1" applyAlignment="1">
      <alignment vertical="center"/>
    </xf>
    <xf numFmtId="0" fontId="42" fillId="0" borderId="112" xfId="12" applyFont="1" applyBorder="1" applyAlignment="1">
      <alignment horizontal="center" vertical="center" wrapText="1"/>
    </xf>
    <xf numFmtId="0" fontId="41" fillId="0" borderId="112" xfId="12" applyFont="1" applyBorder="1" applyAlignment="1">
      <alignment vertical="center"/>
    </xf>
    <xf numFmtId="2" fontId="43" fillId="0" borderId="112" xfId="12" applyNumberFormat="1" applyFont="1" applyBorder="1" applyAlignment="1">
      <alignment vertical="center"/>
    </xf>
    <xf numFmtId="0" fontId="41" fillId="0" borderId="113" xfId="12" applyFont="1" applyBorder="1" applyAlignment="1">
      <alignment horizontal="center" vertical="center"/>
    </xf>
    <xf numFmtId="0" fontId="44" fillId="7" borderId="87" xfId="19" quotePrefix="1" applyFont="1" applyFill="1" applyBorder="1" applyAlignment="1">
      <alignment vertical="top" wrapText="1"/>
    </xf>
    <xf numFmtId="172" fontId="52" fillId="0" borderId="87" xfId="12" applyNumberFormat="1" applyFont="1" applyBorder="1" applyAlignment="1">
      <alignment vertical="center"/>
    </xf>
    <xf numFmtId="0" fontId="44" fillId="7" borderId="88" xfId="19" quotePrefix="1" applyFont="1" applyFill="1" applyBorder="1" applyAlignment="1">
      <alignment horizontal="left" vertical="center"/>
    </xf>
    <xf numFmtId="0" fontId="40" fillId="0" borderId="87" xfId="12" applyFont="1" applyBorder="1" applyAlignment="1">
      <alignment horizontal="center" vertical="center"/>
    </xf>
    <xf numFmtId="171" fontId="40" fillId="0" borderId="87" xfId="12" applyNumberFormat="1" applyFont="1" applyBorder="1" applyAlignment="1">
      <alignment horizontal="center" vertical="center"/>
    </xf>
    <xf numFmtId="0" fontId="40" fillId="0" borderId="87" xfId="12" applyFont="1" applyBorder="1" applyAlignment="1">
      <alignment horizontal="center" vertical="center" wrapText="1"/>
    </xf>
    <xf numFmtId="2" fontId="40" fillId="0" borderId="88" xfId="12" applyNumberFormat="1" applyFont="1" applyBorder="1" applyAlignment="1">
      <alignment horizontal="center" vertical="center"/>
    </xf>
    <xf numFmtId="2" fontId="40" fillId="0" borderId="88" xfId="12" applyNumberFormat="1" applyFont="1" applyBorder="1" applyAlignment="1">
      <alignment horizontal="center" vertical="center" wrapText="1"/>
    </xf>
    <xf numFmtId="172" fontId="40" fillId="6" borderId="87" xfId="12" applyNumberFormat="1" applyFont="1" applyFill="1" applyBorder="1" applyAlignment="1">
      <alignment vertical="center"/>
    </xf>
    <xf numFmtId="2" fontId="41" fillId="6" borderId="87" xfId="12" applyNumberFormat="1" applyFont="1" applyFill="1" applyBorder="1" applyAlignment="1">
      <alignment vertical="center"/>
    </xf>
    <xf numFmtId="0" fontId="45" fillId="6" borderId="87" xfId="12" applyFont="1" applyFill="1" applyBorder="1" applyAlignment="1">
      <alignment horizontal="center" vertical="center" wrapText="1"/>
    </xf>
    <xf numFmtId="2" fontId="45" fillId="0" borderId="87" xfId="12" applyNumberFormat="1" applyFont="1" applyBorder="1" applyAlignment="1">
      <alignment horizontal="center" vertical="center" wrapText="1"/>
    </xf>
    <xf numFmtId="2" fontId="45" fillId="0" borderId="91" xfId="12" applyNumberFormat="1" applyFont="1" applyBorder="1" applyAlignment="1">
      <alignment horizontal="center" vertical="center" wrapText="1"/>
    </xf>
    <xf numFmtId="0" fontId="43" fillId="0" borderId="89" xfId="12" applyFont="1" applyBorder="1" applyAlignment="1">
      <alignment horizontal="left" vertical="center"/>
    </xf>
    <xf numFmtId="49" fontId="44" fillId="7" borderId="88" xfId="19" quotePrefix="1" applyNumberFormat="1" applyFont="1" applyFill="1" applyBorder="1" applyAlignment="1">
      <alignment horizontal="left" vertical="center"/>
    </xf>
    <xf numFmtId="172" fontId="40" fillId="0" borderId="89" xfId="7" applyNumberFormat="1" applyFont="1" applyBorder="1" applyAlignment="1">
      <alignment horizontal="center" vertical="center"/>
    </xf>
    <xf numFmtId="0" fontId="42" fillId="10" borderId="114" xfId="12" applyFont="1" applyFill="1" applyBorder="1" applyAlignment="1">
      <alignment horizontal="center" vertical="center"/>
    </xf>
    <xf numFmtId="49" fontId="43" fillId="0" borderId="87" xfId="12" quotePrefix="1" applyNumberFormat="1" applyFont="1" applyBorder="1" applyAlignment="1">
      <alignment vertical="center"/>
    </xf>
    <xf numFmtId="2" fontId="40" fillId="0" borderId="0" xfId="12" applyNumberFormat="1" applyFont="1"/>
    <xf numFmtId="166" fontId="41" fillId="0" borderId="87" xfId="12" applyNumberFormat="1" applyFont="1" applyBorder="1" applyAlignment="1">
      <alignment vertical="center"/>
    </xf>
    <xf numFmtId="172" fontId="40" fillId="0" borderId="0" xfId="12" applyNumberFormat="1" applyFont="1" applyAlignment="1">
      <alignment vertical="center"/>
    </xf>
    <xf numFmtId="0" fontId="41" fillId="0" borderId="0" xfId="12" applyFont="1" applyAlignment="1">
      <alignment vertical="center"/>
    </xf>
    <xf numFmtId="0" fontId="45" fillId="0" borderId="87" xfId="12" applyFont="1" applyBorder="1" applyAlignment="1">
      <alignment horizontal="left" vertical="center"/>
    </xf>
    <xf numFmtId="0" fontId="43" fillId="0" borderId="88" xfId="12" applyFont="1" applyBorder="1" applyAlignment="1">
      <alignment vertical="center"/>
    </xf>
    <xf numFmtId="0" fontId="42" fillId="0" borderId="91" xfId="12" applyFont="1" applyBorder="1" applyAlignment="1">
      <alignment horizontal="center" vertical="center" wrapText="1"/>
    </xf>
    <xf numFmtId="0" fontId="4" fillId="0" borderId="114" xfId="0" applyFont="1" applyBorder="1"/>
    <xf numFmtId="0" fontId="4" fillId="0" borderId="114" xfId="0" applyFont="1" applyBorder="1" applyAlignment="1">
      <alignment wrapText="1"/>
    </xf>
    <xf numFmtId="43" fontId="4" fillId="0" borderId="114" xfId="1" applyFont="1" applyBorder="1"/>
    <xf numFmtId="0" fontId="53" fillId="0" borderId="87" xfId="12" applyFont="1" applyBorder="1" applyAlignment="1">
      <alignment horizontal="left" vertical="center" wrapText="1"/>
    </xf>
    <xf numFmtId="0" fontId="54" fillId="0" borderId="87" xfId="12" applyFont="1" applyBorder="1" applyAlignment="1">
      <alignment vertical="center"/>
    </xf>
    <xf numFmtId="0" fontId="42" fillId="10" borderId="116" xfId="12" applyFont="1" applyFill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43" fillId="0" borderId="0" xfId="12" applyFont="1" applyAlignment="1">
      <alignment vertical="center"/>
    </xf>
    <xf numFmtId="0" fontId="44" fillId="0" borderId="0" xfId="12" applyFont="1"/>
    <xf numFmtId="43" fontId="18" fillId="0" borderId="0" xfId="0" applyNumberFormat="1" applyFont="1" applyAlignment="1">
      <alignment vertical="center"/>
    </xf>
    <xf numFmtId="0" fontId="14" fillId="2" borderId="116" xfId="7" applyFont="1" applyFill="1" applyBorder="1" applyAlignment="1">
      <alignment horizontal="centerContinuous"/>
    </xf>
    <xf numFmtId="0" fontId="8" fillId="2" borderId="117" xfId="7" applyFont="1" applyFill="1" applyBorder="1" applyAlignment="1">
      <alignment horizontal="centerContinuous"/>
    </xf>
    <xf numFmtId="0" fontId="9" fillId="2" borderId="117" xfId="7" applyFont="1" applyFill="1" applyBorder="1" applyAlignment="1">
      <alignment horizontal="centerContinuous"/>
    </xf>
    <xf numFmtId="0" fontId="13" fillId="2" borderId="117" xfId="7" applyFont="1" applyFill="1" applyBorder="1" applyAlignment="1">
      <alignment horizontal="centerContinuous"/>
    </xf>
    <xf numFmtId="0" fontId="9" fillId="2" borderId="118" xfId="7" applyFont="1" applyFill="1" applyBorder="1" applyAlignment="1">
      <alignment horizontal="centerContinuous"/>
    </xf>
    <xf numFmtId="0" fontId="10" fillId="2" borderId="116" xfId="7" applyFont="1" applyFill="1" applyBorder="1" applyAlignment="1">
      <alignment horizontal="centerContinuous" vertical="center" wrapText="1"/>
    </xf>
    <xf numFmtId="0" fontId="11" fillId="2" borderId="116" xfId="7" applyFont="1" applyFill="1" applyBorder="1">
      <alignment vertical="top"/>
    </xf>
    <xf numFmtId="0" fontId="11" fillId="2" borderId="117" xfId="7" applyFont="1" applyFill="1" applyBorder="1">
      <alignment vertical="top"/>
    </xf>
    <xf numFmtId="0" fontId="11" fillId="2" borderId="118" xfId="7" applyFont="1" applyFill="1" applyBorder="1">
      <alignment vertical="top"/>
    </xf>
    <xf numFmtId="0" fontId="15" fillId="2" borderId="119" xfId="7" applyFont="1" applyFill="1" applyBorder="1">
      <alignment vertical="top"/>
    </xf>
    <xf numFmtId="0" fontId="11" fillId="2" borderId="120" xfId="7" applyFont="1" applyFill="1" applyBorder="1">
      <alignment vertical="top"/>
    </xf>
    <xf numFmtId="0" fontId="11" fillId="2" borderId="121" xfId="7" applyFont="1" applyFill="1" applyBorder="1">
      <alignment vertical="top"/>
    </xf>
    <xf numFmtId="9" fontId="11" fillId="2" borderId="116" xfId="7" applyNumberFormat="1" applyFont="1" applyFill="1" applyBorder="1" applyAlignment="1">
      <alignment horizontal="left"/>
    </xf>
    <xf numFmtId="9" fontId="11" fillId="2" borderId="117" xfId="7" applyNumberFormat="1" applyFont="1" applyFill="1" applyBorder="1" applyAlignment="1">
      <alignment horizontal="left"/>
    </xf>
    <xf numFmtId="9" fontId="12" fillId="2" borderId="119" xfId="7" applyNumberFormat="1" applyFont="1" applyFill="1" applyBorder="1">
      <alignment vertical="top"/>
    </xf>
    <xf numFmtId="0" fontId="45" fillId="0" borderId="91" xfId="12" applyFont="1" applyBorder="1" applyAlignment="1">
      <alignment horizontal="center" vertical="center" wrapText="1"/>
    </xf>
    <xf numFmtId="0" fontId="42" fillId="0" borderId="128" xfId="12" applyFont="1" applyBorder="1" applyAlignment="1">
      <alignment horizontal="right" vertical="center" wrapText="1"/>
    </xf>
    <xf numFmtId="0" fontId="41" fillId="0" borderId="129" xfId="12" applyFont="1" applyBorder="1" applyAlignment="1">
      <alignment vertical="center"/>
    </xf>
    <xf numFmtId="0" fontId="45" fillId="0" borderId="129" xfId="12" applyFont="1" applyBorder="1" applyAlignment="1">
      <alignment horizontal="left" vertical="center" wrapText="1"/>
    </xf>
    <xf numFmtId="172" fontId="40" fillId="0" borderId="129" xfId="12" applyNumberFormat="1" applyFont="1" applyBorder="1" applyAlignment="1">
      <alignment vertical="center"/>
    </xf>
    <xf numFmtId="2" fontId="40" fillId="0" borderId="129" xfId="12" applyNumberFormat="1" applyFont="1" applyBorder="1" applyAlignment="1">
      <alignment vertical="center"/>
    </xf>
    <xf numFmtId="0" fontId="45" fillId="0" borderId="129" xfId="12" applyFont="1" applyBorder="1" applyAlignment="1">
      <alignment horizontal="center" vertical="center" wrapText="1"/>
    </xf>
    <xf numFmtId="2" fontId="41" fillId="0" borderId="129" xfId="12" applyNumberFormat="1" applyFont="1" applyBorder="1" applyAlignment="1">
      <alignment vertical="center"/>
    </xf>
    <xf numFmtId="0" fontId="41" fillId="0" borderId="130" xfId="12" applyFont="1" applyBorder="1" applyAlignment="1">
      <alignment horizontal="center" vertical="center"/>
    </xf>
    <xf numFmtId="0" fontId="45" fillId="0" borderId="88" xfId="12" applyFont="1" applyBorder="1" applyAlignment="1">
      <alignment horizontal="center" vertical="center" wrapText="1"/>
    </xf>
    <xf numFmtId="172" fontId="44" fillId="0" borderId="0" xfId="12" applyNumberFormat="1" applyFont="1" applyAlignment="1">
      <alignment vertical="center"/>
    </xf>
    <xf numFmtId="2" fontId="44" fillId="0" borderId="0" xfId="12" applyNumberFormat="1" applyFont="1" applyAlignment="1">
      <alignment vertical="center"/>
    </xf>
    <xf numFmtId="2" fontId="40" fillId="0" borderId="0" xfId="12" applyNumberFormat="1" applyFont="1" applyAlignment="1">
      <alignment vertical="center"/>
    </xf>
    <xf numFmtId="0" fontId="0" fillId="0" borderId="0" xfId="0" applyAlignment="1">
      <alignment horizontal="center"/>
    </xf>
    <xf numFmtId="43" fontId="0" fillId="6" borderId="0" xfId="1" applyFont="1" applyFill="1"/>
    <xf numFmtId="2" fontId="40" fillId="6" borderId="87" xfId="12" applyNumberFormat="1" applyFont="1" applyFill="1" applyBorder="1" applyAlignment="1">
      <alignment vertical="center"/>
    </xf>
    <xf numFmtId="0" fontId="43" fillId="0" borderId="129" xfId="12" applyFont="1" applyBorder="1" applyAlignment="1">
      <alignment vertical="center"/>
    </xf>
    <xf numFmtId="0" fontId="56" fillId="6" borderId="0" xfId="0" applyFont="1" applyFill="1"/>
    <xf numFmtId="0" fontId="0" fillId="6" borderId="0" xfId="0" applyFill="1"/>
    <xf numFmtId="0" fontId="57" fillId="0" borderId="0" xfId="0" applyFont="1"/>
    <xf numFmtId="0" fontId="55" fillId="0" borderId="0" xfId="0" applyFont="1"/>
    <xf numFmtId="43" fontId="55" fillId="0" borderId="0" xfId="1" applyFont="1"/>
    <xf numFmtId="0" fontId="0" fillId="0" borderId="114" xfId="0" applyBorder="1" applyAlignment="1">
      <alignment horizontal="center"/>
    </xf>
    <xf numFmtId="0" fontId="0" fillId="0" borderId="114" xfId="0" applyBorder="1"/>
    <xf numFmtId="43" fontId="0" fillId="0" borderId="114" xfId="1" applyFont="1" applyBorder="1"/>
    <xf numFmtId="0" fontId="41" fillId="0" borderId="0" xfId="12" applyFont="1" applyAlignment="1">
      <alignment horizontal="center" vertical="center"/>
    </xf>
    <xf numFmtId="172" fontId="40" fillId="0" borderId="0" xfId="12" applyNumberFormat="1" applyFont="1" applyAlignment="1">
      <alignment horizontal="center" vertical="center"/>
    </xf>
    <xf numFmtId="0" fontId="2" fillId="0" borderId="123" xfId="5" applyBorder="1"/>
    <xf numFmtId="0" fontId="2" fillId="0" borderId="124" xfId="5" applyBorder="1"/>
    <xf numFmtId="0" fontId="2" fillId="0" borderId="125" xfId="5" applyBorder="1"/>
    <xf numFmtId="2" fontId="2" fillId="0" borderId="123" xfId="5" applyNumberFormat="1" applyBorder="1"/>
    <xf numFmtId="0" fontId="2" fillId="0" borderId="123" xfId="5" applyBorder="1" applyAlignment="1">
      <alignment horizontal="left"/>
    </xf>
    <xf numFmtId="0" fontId="2" fillId="0" borderId="124" xfId="5" applyBorder="1" applyAlignment="1">
      <alignment horizontal="left"/>
    </xf>
    <xf numFmtId="2" fontId="2" fillId="0" borderId="123" xfId="15" applyNumberFormat="1" applyFont="1" applyBorder="1"/>
    <xf numFmtId="0" fontId="2" fillId="0" borderId="126" xfId="5" applyBorder="1" applyAlignment="1">
      <alignment vertical="center" textRotation="255"/>
    </xf>
    <xf numFmtId="2" fontId="2" fillId="0" borderId="126" xfId="15" applyNumberFormat="1" applyFont="1" applyBorder="1"/>
    <xf numFmtId="0" fontId="9" fillId="0" borderId="101" xfId="5" applyFont="1" applyBorder="1"/>
    <xf numFmtId="0" fontId="58" fillId="0" borderId="87" xfId="12" applyFont="1" applyBorder="1" applyAlignment="1">
      <alignment horizontal="left" vertical="center" wrapText="1"/>
    </xf>
    <xf numFmtId="172" fontId="2" fillId="0" borderId="87" xfId="12" applyNumberFormat="1" applyFont="1" applyBorder="1" applyAlignment="1">
      <alignment vertical="center"/>
    </xf>
    <xf numFmtId="2" fontId="2" fillId="0" borderId="87" xfId="12" applyNumberFormat="1" applyFont="1" applyBorder="1" applyAlignment="1">
      <alignment vertical="center"/>
    </xf>
    <xf numFmtId="0" fontId="59" fillId="0" borderId="87" xfId="12" applyFont="1" applyBorder="1" applyAlignment="1">
      <alignment horizontal="center" vertical="center" wrapText="1"/>
    </xf>
    <xf numFmtId="0" fontId="2" fillId="0" borderId="87" xfId="12" applyFont="1" applyBorder="1" applyAlignment="1">
      <alignment vertical="center"/>
    </xf>
    <xf numFmtId="172" fontId="2" fillId="0" borderId="0" xfId="12" applyNumberFormat="1" applyFont="1" applyAlignment="1">
      <alignment horizontal="center" vertical="center"/>
    </xf>
    <xf numFmtId="0" fontId="59" fillId="0" borderId="87" xfId="12" applyFont="1" applyBorder="1" applyAlignment="1">
      <alignment horizontal="left" vertical="center" wrapText="1"/>
    </xf>
    <xf numFmtId="0" fontId="18" fillId="0" borderId="87" xfId="12" applyFont="1" applyBorder="1" applyAlignment="1">
      <alignment vertical="center"/>
    </xf>
    <xf numFmtId="2" fontId="18" fillId="0" borderId="87" xfId="12" applyNumberFormat="1" applyFont="1" applyBorder="1" applyAlignment="1">
      <alignment vertical="center"/>
    </xf>
    <xf numFmtId="0" fontId="18" fillId="0" borderId="0" xfId="12" applyFont="1" applyAlignment="1">
      <alignment horizontal="center" vertical="center"/>
    </xf>
    <xf numFmtId="0" fontId="2" fillId="0" borderId="0" xfId="12" applyFont="1"/>
    <xf numFmtId="2" fontId="9" fillId="0" borderId="0" xfId="12" applyNumberFormat="1" applyFont="1"/>
    <xf numFmtId="2" fontId="30" fillId="0" borderId="87" xfId="12" applyNumberFormat="1" applyFont="1" applyBorder="1" applyAlignment="1">
      <alignment vertical="center"/>
    </xf>
    <xf numFmtId="0" fontId="59" fillId="0" borderId="87" xfId="12" quotePrefix="1" applyFont="1" applyBorder="1" applyAlignment="1">
      <alignment horizontal="left" vertical="center" wrapText="1"/>
    </xf>
    <xf numFmtId="2" fontId="30" fillId="6" borderId="87" xfId="12" applyNumberFormat="1" applyFont="1" applyFill="1" applyBorder="1" applyAlignment="1">
      <alignment vertical="center"/>
    </xf>
    <xf numFmtId="2" fontId="9" fillId="11" borderId="124" xfId="5" applyNumberFormat="1" applyFont="1" applyFill="1" applyBorder="1"/>
    <xf numFmtId="0" fontId="18" fillId="0" borderId="0" xfId="12" applyFont="1" applyAlignment="1">
      <alignment vertical="center"/>
    </xf>
    <xf numFmtId="2" fontId="9" fillId="11" borderId="0" xfId="5" applyNumberFormat="1" applyFont="1" applyFill="1"/>
    <xf numFmtId="0" fontId="60" fillId="0" borderId="87" xfId="12" applyFont="1" applyBorder="1" applyAlignment="1">
      <alignment horizontal="center" vertical="center" wrapText="1"/>
    </xf>
    <xf numFmtId="2" fontId="30" fillId="0" borderId="88" xfId="12" applyNumberFormat="1" applyFont="1" applyBorder="1" applyAlignment="1">
      <alignment vertical="center"/>
    </xf>
    <xf numFmtId="0" fontId="60" fillId="0" borderId="87" xfId="12" applyFont="1" applyBorder="1" applyAlignment="1">
      <alignment horizontal="left" vertical="center" wrapText="1"/>
    </xf>
    <xf numFmtId="2" fontId="18" fillId="0" borderId="88" xfId="12" applyNumberFormat="1" applyFont="1" applyBorder="1" applyAlignment="1">
      <alignment vertical="center"/>
    </xf>
    <xf numFmtId="2" fontId="18" fillId="0" borderId="87" xfId="12" applyNumberFormat="1" applyFont="1" applyBorder="1" applyAlignment="1">
      <alignment horizontal="right" vertical="center"/>
    </xf>
    <xf numFmtId="2" fontId="2" fillId="11" borderId="0" xfId="5" applyNumberFormat="1" applyFill="1"/>
    <xf numFmtId="2" fontId="43" fillId="11" borderId="91" xfId="12" applyNumberFormat="1" applyFont="1" applyFill="1" applyBorder="1" applyAlignment="1">
      <alignment vertical="center"/>
    </xf>
    <xf numFmtId="2" fontId="44" fillId="11" borderId="87" xfId="12" applyNumberFormat="1" applyFont="1" applyFill="1" applyBorder="1" applyAlignment="1">
      <alignment vertical="center"/>
    </xf>
    <xf numFmtId="0" fontId="6" fillId="6" borderId="0" xfId="6" applyFont="1" applyFill="1" applyAlignment="1">
      <alignment vertical="center"/>
    </xf>
    <xf numFmtId="0" fontId="3" fillId="6" borderId="0" xfId="6" applyFont="1" applyFill="1" applyAlignment="1">
      <alignment vertical="center"/>
    </xf>
    <xf numFmtId="0" fontId="4" fillId="0" borderId="0" xfId="6" applyFont="1" applyAlignment="1">
      <alignment vertical="center"/>
    </xf>
    <xf numFmtId="172" fontId="2" fillId="0" borderId="0" xfId="5" applyNumberFormat="1"/>
    <xf numFmtId="0" fontId="3" fillId="0" borderId="131" xfId="6" applyFont="1" applyBorder="1" applyAlignment="1">
      <alignment horizontal="center" vertical="center" wrapText="1"/>
    </xf>
    <xf numFmtId="0" fontId="3" fillId="0" borderId="133" xfId="6" applyFont="1" applyBorder="1" applyAlignment="1">
      <alignment vertical="center" wrapText="1"/>
    </xf>
    <xf numFmtId="164" fontId="3" fillId="0" borderId="131" xfId="8" applyNumberFormat="1" applyFont="1" applyFill="1" applyBorder="1" applyAlignment="1">
      <alignment horizontal="justify" vertical="center" wrapText="1"/>
    </xf>
    <xf numFmtId="0" fontId="6" fillId="0" borderId="17" xfId="6" applyFont="1" applyBorder="1" applyAlignment="1">
      <alignment vertical="center" wrapText="1"/>
    </xf>
    <xf numFmtId="0" fontId="4" fillId="0" borderId="28" xfId="6" applyFont="1" applyBorder="1" applyAlignment="1">
      <alignment vertical="center"/>
    </xf>
    <xf numFmtId="0" fontId="3" fillId="0" borderId="98" xfId="6" applyFont="1" applyBorder="1" applyAlignment="1">
      <alignment vertical="center" wrapText="1"/>
    </xf>
    <xf numFmtId="0" fontId="6" fillId="0" borderId="17" xfId="6" applyFont="1" applyBorder="1" applyAlignment="1">
      <alignment vertical="center"/>
    </xf>
    <xf numFmtId="43" fontId="61" fillId="6" borderId="0" xfId="1" applyFont="1" applyFill="1"/>
    <xf numFmtId="0" fontId="42" fillId="0" borderId="0" xfId="12" applyFont="1" applyAlignment="1">
      <alignment horizontal="right" vertical="center" wrapText="1"/>
    </xf>
    <xf numFmtId="0" fontId="45" fillId="0" borderId="0" xfId="12" applyFont="1" applyAlignment="1">
      <alignment horizontal="left" vertical="center" wrapText="1"/>
    </xf>
    <xf numFmtId="2" fontId="42" fillId="6" borderId="0" xfId="12" applyNumberFormat="1" applyFont="1" applyFill="1" applyAlignment="1">
      <alignment horizontal="center" vertical="center" wrapText="1"/>
    </xf>
    <xf numFmtId="0" fontId="42" fillId="0" borderId="0" xfId="12" applyFont="1" applyAlignment="1">
      <alignment horizontal="center" vertical="center" wrapText="1"/>
    </xf>
    <xf numFmtId="2" fontId="62" fillId="6" borderId="87" xfId="12" applyNumberFormat="1" applyFont="1" applyFill="1" applyBorder="1" applyAlignment="1">
      <alignment vertical="center"/>
    </xf>
    <xf numFmtId="0" fontId="40" fillId="0" borderId="91" xfId="12" applyFont="1" applyBorder="1" applyAlignment="1">
      <alignment vertical="center"/>
    </xf>
    <xf numFmtId="0" fontId="27" fillId="0" borderId="0" xfId="0" applyFont="1" applyAlignment="1">
      <alignment horizontal="right"/>
    </xf>
    <xf numFmtId="43" fontId="27" fillId="6" borderId="0" xfId="1" applyFont="1" applyFill="1"/>
    <xf numFmtId="43" fontId="27" fillId="0" borderId="0" xfId="1" applyFont="1"/>
    <xf numFmtId="0" fontId="63" fillId="12" borderId="0" xfId="0" applyFont="1" applyFill="1"/>
    <xf numFmtId="0" fontId="63" fillId="12" borderId="0" xfId="0" applyFont="1" applyFill="1" applyAlignment="1">
      <alignment horizontal="right"/>
    </xf>
    <xf numFmtId="43" fontId="63" fillId="12" borderId="0" xfId="1" applyFont="1" applyFill="1"/>
    <xf numFmtId="43" fontId="62" fillId="6" borderId="89" xfId="1" applyFont="1" applyFill="1" applyBorder="1" applyAlignment="1">
      <alignment horizontal="left" vertical="center"/>
    </xf>
    <xf numFmtId="43" fontId="65" fillId="6" borderId="92" xfId="12" applyNumberFormat="1" applyFont="1" applyFill="1" applyBorder="1" applyAlignment="1">
      <alignment horizontal="center" vertical="center"/>
    </xf>
    <xf numFmtId="0" fontId="26" fillId="6" borderId="0" xfId="0" applyFont="1" applyFill="1"/>
    <xf numFmtId="0" fontId="25" fillId="6" borderId="0" xfId="0" applyFont="1" applyFill="1"/>
    <xf numFmtId="0" fontId="27" fillId="2" borderId="0" xfId="0" applyFont="1" applyFill="1"/>
    <xf numFmtId="0" fontId="28" fillId="2" borderId="0" xfId="0" applyFont="1" applyFill="1" applyAlignment="1">
      <alignment horizontal="centerContinuous" vertical="center"/>
    </xf>
    <xf numFmtId="0" fontId="18" fillId="2" borderId="0" xfId="0" applyFont="1" applyFill="1" applyAlignment="1">
      <alignment vertical="top"/>
    </xf>
    <xf numFmtId="43" fontId="18" fillId="2" borderId="0" xfId="1" applyFont="1" applyFill="1"/>
    <xf numFmtId="0" fontId="18" fillId="2" borderId="0" xfId="0" applyFont="1" applyFill="1" applyAlignment="1">
      <alignment horizontal="left"/>
    </xf>
    <xf numFmtId="0" fontId="29" fillId="2" borderId="32" xfId="0" applyFont="1" applyFill="1" applyBorder="1" applyAlignment="1">
      <alignment vertical="center"/>
    </xf>
    <xf numFmtId="0" fontId="30" fillId="2" borderId="29" xfId="0" applyFont="1" applyFill="1" applyBorder="1" applyAlignment="1">
      <alignment horizontal="centerContinuous" vertical="center"/>
    </xf>
    <xf numFmtId="0" fontId="30" fillId="2" borderId="37" xfId="0" applyFont="1" applyFill="1" applyBorder="1" applyAlignment="1">
      <alignment horizontal="centerContinuous" vertical="center"/>
    </xf>
    <xf numFmtId="0" fontId="30" fillId="2" borderId="30" xfId="0" applyFont="1" applyFill="1" applyBorder="1" applyAlignment="1">
      <alignment horizontal="center" vertical="center"/>
    </xf>
    <xf numFmtId="0" fontId="29" fillId="2" borderId="38" xfId="0" applyFont="1" applyFill="1" applyBorder="1" applyAlignment="1">
      <alignment vertical="center"/>
    </xf>
    <xf numFmtId="0" fontId="30" fillId="2" borderId="39" xfId="0" applyFont="1" applyFill="1" applyBorder="1" applyAlignment="1">
      <alignment vertical="center"/>
    </xf>
    <xf numFmtId="0" fontId="18" fillId="2" borderId="39" xfId="0" applyFont="1" applyFill="1" applyBorder="1" applyAlignment="1">
      <alignment vertical="center"/>
    </xf>
    <xf numFmtId="0" fontId="18" fillId="2" borderId="40" xfId="0" applyFont="1" applyFill="1" applyBorder="1" applyAlignment="1">
      <alignment vertical="center"/>
    </xf>
    <xf numFmtId="44" fontId="30" fillId="2" borderId="41" xfId="0" applyNumberFormat="1" applyFont="1" applyFill="1" applyBorder="1" applyAlignment="1">
      <alignment vertical="center"/>
    </xf>
    <xf numFmtId="0" fontId="29" fillId="2" borderId="42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18" fillId="2" borderId="43" xfId="0" applyFont="1" applyFill="1" applyBorder="1" applyAlignment="1">
      <alignment vertical="center"/>
    </xf>
    <xf numFmtId="0" fontId="18" fillId="2" borderId="44" xfId="0" applyFont="1" applyFill="1" applyBorder="1" applyAlignment="1">
      <alignment vertical="center"/>
    </xf>
    <xf numFmtId="44" fontId="30" fillId="2" borderId="45" xfId="0" applyNumberFormat="1" applyFont="1" applyFill="1" applyBorder="1" applyAlignment="1">
      <alignment vertical="center"/>
    </xf>
    <xf numFmtId="0" fontId="27" fillId="2" borderId="33" xfId="0" applyFont="1" applyFill="1" applyBorder="1"/>
    <xf numFmtId="0" fontId="18" fillId="2" borderId="11" xfId="0" applyFont="1" applyFill="1" applyBorder="1"/>
    <xf numFmtId="0" fontId="18" fillId="2" borderId="21" xfId="0" applyFont="1" applyFill="1" applyBorder="1"/>
    <xf numFmtId="0" fontId="27" fillId="2" borderId="31" xfId="0" applyFont="1" applyFill="1" applyBorder="1" applyAlignment="1">
      <alignment vertical="center"/>
    </xf>
    <xf numFmtId="0" fontId="18" fillId="2" borderId="34" xfId="0" applyFont="1" applyFill="1" applyBorder="1" applyAlignment="1">
      <alignment vertical="center"/>
    </xf>
    <xf numFmtId="0" fontId="30" fillId="2" borderId="34" xfId="0" applyFont="1" applyFill="1" applyBorder="1" applyAlignment="1">
      <alignment vertical="center"/>
    </xf>
    <xf numFmtId="0" fontId="30" fillId="2" borderId="36" xfId="0" applyFont="1" applyFill="1" applyBorder="1" applyAlignment="1">
      <alignment horizontal="right" vertical="center"/>
    </xf>
    <xf numFmtId="44" fontId="30" fillId="2" borderId="35" xfId="0" applyNumberFormat="1" applyFont="1" applyFill="1" applyBorder="1" applyAlignment="1">
      <alignment vertical="center"/>
    </xf>
    <xf numFmtId="0" fontId="27" fillId="2" borderId="1" xfId="0" applyFont="1" applyFill="1" applyBorder="1"/>
    <xf numFmtId="0" fontId="27" fillId="2" borderId="22" xfId="0" applyFont="1" applyFill="1" applyBorder="1"/>
    <xf numFmtId="0" fontId="18" fillId="2" borderId="23" xfId="0" applyFont="1" applyFill="1" applyBorder="1"/>
    <xf numFmtId="0" fontId="18" fillId="2" borderId="24" xfId="0" applyFont="1" applyFill="1" applyBorder="1"/>
    <xf numFmtId="0" fontId="30" fillId="2" borderId="50" xfId="0" applyFont="1" applyFill="1" applyBorder="1" applyAlignment="1">
      <alignment horizontal="center" vertical="center"/>
    </xf>
    <xf numFmtId="0" fontId="30" fillId="2" borderId="51" xfId="0" applyFont="1" applyFill="1" applyBorder="1" applyAlignment="1">
      <alignment horizontal="centerContinuous" vertical="center"/>
    </xf>
    <xf numFmtId="0" fontId="30" fillId="2" borderId="51" xfId="0" applyFont="1" applyFill="1" applyBorder="1" applyAlignment="1">
      <alignment horizontal="center" vertical="center"/>
    </xf>
    <xf numFmtId="0" fontId="30" fillId="2" borderId="51" xfId="0" applyFont="1" applyFill="1" applyBorder="1" applyAlignment="1">
      <alignment horizontal="center" vertical="center" wrapText="1"/>
    </xf>
    <xf numFmtId="0" fontId="30" fillId="2" borderId="52" xfId="0" applyFont="1" applyFill="1" applyBorder="1" applyAlignment="1">
      <alignment horizontal="center" vertical="center" wrapText="1"/>
    </xf>
    <xf numFmtId="0" fontId="30" fillId="2" borderId="31" xfId="0" applyFont="1" applyFill="1" applyBorder="1" applyAlignment="1">
      <alignment horizontal="center"/>
    </xf>
    <xf numFmtId="0" fontId="30" fillId="2" borderId="57" xfId="0" applyFont="1" applyFill="1" applyBorder="1" applyAlignment="1">
      <alignment horizontal="centerContinuous" vertical="center"/>
    </xf>
    <xf numFmtId="0" fontId="30" fillId="2" borderId="34" xfId="0" applyFont="1" applyFill="1" applyBorder="1" applyAlignment="1">
      <alignment horizontal="centerContinuous" vertical="center"/>
    </xf>
    <xf numFmtId="0" fontId="30" fillId="2" borderId="36" xfId="0" applyFont="1" applyFill="1" applyBorder="1" applyAlignment="1">
      <alignment horizontal="centerContinuous" vertical="center"/>
    </xf>
    <xf numFmtId="0" fontId="30" fillId="2" borderId="55" xfId="0" applyFont="1" applyFill="1" applyBorder="1" applyAlignment="1">
      <alignment horizontal="center"/>
    </xf>
    <xf numFmtId="0" fontId="30" fillId="2" borderId="56" xfId="0" applyFont="1" applyFill="1" applyBorder="1" applyAlignment="1">
      <alignment horizontal="center"/>
    </xf>
    <xf numFmtId="0" fontId="30" fillId="2" borderId="53" xfId="0" applyFont="1" applyFill="1" applyBorder="1" applyAlignment="1">
      <alignment horizontal="center"/>
    </xf>
    <xf numFmtId="0" fontId="30" fillId="2" borderId="12" xfId="0" applyFont="1" applyFill="1" applyBorder="1"/>
    <xf numFmtId="0" fontId="18" fillId="2" borderId="28" xfId="0" applyFont="1" applyFill="1" applyBorder="1"/>
    <xf numFmtId="0" fontId="18" fillId="2" borderId="13" xfId="0" applyFont="1" applyFill="1" applyBorder="1"/>
    <xf numFmtId="0" fontId="18" fillId="2" borderId="15" xfId="0" applyFont="1" applyFill="1" applyBorder="1"/>
    <xf numFmtId="0" fontId="18" fillId="2" borderId="15" xfId="0" applyFont="1" applyFill="1" applyBorder="1" applyAlignment="1">
      <alignment horizontal="center"/>
    </xf>
    <xf numFmtId="0" fontId="18" fillId="2" borderId="46" xfId="0" applyFont="1" applyFill="1" applyBorder="1" applyAlignment="1">
      <alignment horizontal="right" vertical="center"/>
    </xf>
    <xf numFmtId="0" fontId="18" fillId="2" borderId="116" xfId="0" applyFont="1" applyFill="1" applyBorder="1" applyAlignment="1">
      <alignment vertical="center"/>
    </xf>
    <xf numFmtId="0" fontId="18" fillId="2" borderId="117" xfId="0" applyFont="1" applyFill="1" applyBorder="1" applyAlignment="1">
      <alignment vertical="center"/>
    </xf>
    <xf numFmtId="0" fontId="18" fillId="2" borderId="118" xfId="0" applyFont="1" applyFill="1" applyBorder="1" applyAlignment="1">
      <alignment vertical="center"/>
    </xf>
    <xf numFmtId="43" fontId="18" fillId="2" borderId="114" xfId="1" applyFont="1" applyFill="1" applyBorder="1" applyAlignment="1">
      <alignment vertical="center"/>
    </xf>
    <xf numFmtId="0" fontId="18" fillId="2" borderId="114" xfId="0" applyFont="1" applyFill="1" applyBorder="1" applyAlignment="1">
      <alignment horizontal="center" vertical="center"/>
    </xf>
    <xf numFmtId="0" fontId="18" fillId="2" borderId="122" xfId="0" applyFont="1" applyFill="1" applyBorder="1" applyAlignment="1">
      <alignment horizontal="right" vertical="center"/>
    </xf>
    <xf numFmtId="0" fontId="18" fillId="2" borderId="123" xfId="0" applyFont="1" applyFill="1" applyBorder="1" applyAlignment="1">
      <alignment vertical="center"/>
    </xf>
    <xf numFmtId="0" fontId="18" fillId="2" borderId="124" xfId="0" applyFont="1" applyFill="1" applyBorder="1" applyAlignment="1">
      <alignment vertical="center"/>
    </xf>
    <xf numFmtId="0" fontId="18" fillId="2" borderId="125" xfId="0" applyFont="1" applyFill="1" applyBorder="1" applyAlignment="1">
      <alignment vertical="center"/>
    </xf>
    <xf numFmtId="43" fontId="18" fillId="2" borderId="126" xfId="1" applyFont="1" applyFill="1" applyBorder="1" applyAlignment="1">
      <alignment vertical="center"/>
    </xf>
    <xf numFmtId="0" fontId="18" fillId="2" borderId="126" xfId="0" applyFont="1" applyFill="1" applyBorder="1" applyAlignment="1">
      <alignment horizontal="center" vertical="center"/>
    </xf>
    <xf numFmtId="0" fontId="18" fillId="2" borderId="31" xfId="0" applyFont="1" applyFill="1" applyBorder="1" applyAlignment="1">
      <alignment horizontal="center" vertical="center"/>
    </xf>
    <xf numFmtId="0" fontId="18" fillId="2" borderId="57" xfId="0" applyFont="1" applyFill="1" applyBorder="1" applyAlignment="1">
      <alignment vertical="center"/>
    </xf>
    <xf numFmtId="0" fontId="31" fillId="2" borderId="34" xfId="0" applyFont="1" applyFill="1" applyBorder="1" applyAlignment="1">
      <alignment vertical="center"/>
    </xf>
    <xf numFmtId="0" fontId="31" fillId="2" borderId="36" xfId="0" applyFont="1" applyFill="1" applyBorder="1" applyAlignment="1">
      <alignment vertical="center"/>
    </xf>
    <xf numFmtId="43" fontId="31" fillId="2" borderId="55" xfId="1" applyFont="1" applyFill="1" applyBorder="1" applyAlignment="1">
      <alignment vertical="center"/>
    </xf>
    <xf numFmtId="0" fontId="31" fillId="2" borderId="55" xfId="0" applyFont="1" applyFill="1" applyBorder="1" applyAlignment="1">
      <alignment horizontal="center" vertical="center"/>
    </xf>
    <xf numFmtId="0" fontId="30" fillId="2" borderId="57" xfId="0" applyFont="1" applyFill="1" applyBorder="1" applyAlignment="1">
      <alignment vertical="center"/>
    </xf>
    <xf numFmtId="0" fontId="34" fillId="2" borderId="34" xfId="0" applyFont="1" applyFill="1" applyBorder="1" applyAlignment="1">
      <alignment vertical="center"/>
    </xf>
    <xf numFmtId="0" fontId="34" fillId="2" borderId="36" xfId="0" applyFont="1" applyFill="1" applyBorder="1" applyAlignment="1">
      <alignment vertical="center"/>
    </xf>
    <xf numFmtId="43" fontId="34" fillId="2" borderId="55" xfId="1" applyFont="1" applyFill="1" applyBorder="1" applyAlignment="1">
      <alignment vertical="center"/>
    </xf>
    <xf numFmtId="0" fontId="34" fillId="2" borderId="55" xfId="0" applyFont="1" applyFill="1" applyBorder="1" applyAlignment="1">
      <alignment horizontal="center" vertical="center"/>
    </xf>
    <xf numFmtId="0" fontId="30" fillId="2" borderId="53" xfId="0" applyFont="1" applyFill="1" applyBorder="1" applyAlignment="1">
      <alignment horizontal="center" vertical="center"/>
    </xf>
    <xf numFmtId="0" fontId="30" fillId="2" borderId="12" xfId="0" applyFont="1" applyFill="1" applyBorder="1" applyAlignment="1">
      <alignment vertical="center"/>
    </xf>
    <xf numFmtId="0" fontId="18" fillId="2" borderId="28" xfId="0" applyFont="1" applyFill="1" applyBorder="1" applyAlignment="1">
      <alignment vertical="center"/>
    </xf>
    <xf numFmtId="0" fontId="18" fillId="2" borderId="13" xfId="0" applyFont="1" applyFill="1" applyBorder="1" applyAlignment="1">
      <alignment vertical="center"/>
    </xf>
    <xf numFmtId="43" fontId="18" fillId="2" borderId="15" xfId="1" applyFont="1" applyFill="1" applyBorder="1" applyAlignment="1">
      <alignment vertical="center"/>
    </xf>
    <xf numFmtId="0" fontId="18" fillId="2" borderId="15" xfId="0" applyFont="1" applyFill="1" applyBorder="1" applyAlignment="1">
      <alignment horizontal="center" vertical="center"/>
    </xf>
    <xf numFmtId="0" fontId="30" fillId="2" borderId="46" xfId="0" applyFont="1" applyFill="1" applyBorder="1" applyAlignment="1">
      <alignment horizontal="center" vertical="center"/>
    </xf>
    <xf numFmtId="0" fontId="30" fillId="2" borderId="116" xfId="0" applyFont="1" applyFill="1" applyBorder="1" applyAlignment="1">
      <alignment vertical="center"/>
    </xf>
    <xf numFmtId="0" fontId="18" fillId="2" borderId="46" xfId="0" quotePrefix="1" applyFont="1" applyFill="1" applyBorder="1" applyAlignment="1">
      <alignment horizontal="right" vertical="center"/>
    </xf>
    <xf numFmtId="0" fontId="18" fillId="2" borderId="33" xfId="0" quotePrefix="1" applyFont="1" applyFill="1" applyBorder="1" applyAlignment="1">
      <alignment horizontal="right" vertical="center"/>
    </xf>
    <xf numFmtId="0" fontId="18" fillId="2" borderId="3" xfId="0" applyFont="1" applyFill="1" applyBorder="1" applyAlignment="1">
      <alignment vertical="center"/>
    </xf>
    <xf numFmtId="0" fontId="18" fillId="2" borderId="0" xfId="0" applyFont="1" applyFill="1" applyAlignment="1">
      <alignment vertical="center"/>
    </xf>
    <xf numFmtId="0" fontId="18" fillId="2" borderId="11" xfId="0" applyFont="1" applyFill="1" applyBorder="1" applyAlignment="1">
      <alignment vertical="center"/>
    </xf>
    <xf numFmtId="43" fontId="18" fillId="2" borderId="5" xfId="1" applyFont="1" applyFill="1" applyBorder="1" applyAlignment="1">
      <alignment vertical="center"/>
    </xf>
    <xf numFmtId="0" fontId="18" fillId="2" borderId="5" xfId="0" applyFont="1" applyFill="1" applyBorder="1" applyAlignment="1">
      <alignment horizontal="center" vertical="center"/>
    </xf>
    <xf numFmtId="0" fontId="18" fillId="2" borderId="33" xfId="0" applyFont="1" applyFill="1" applyBorder="1" applyAlignment="1">
      <alignment horizontal="right" vertical="center"/>
    </xf>
    <xf numFmtId="0" fontId="30" fillId="2" borderId="36" xfId="0" applyFont="1" applyFill="1" applyBorder="1" applyAlignment="1">
      <alignment vertical="center"/>
    </xf>
    <xf numFmtId="43" fontId="30" fillId="2" borderId="55" xfId="1" applyFont="1" applyFill="1" applyBorder="1" applyAlignment="1">
      <alignment vertical="center"/>
    </xf>
    <xf numFmtId="0" fontId="30" fillId="2" borderId="55" xfId="0" applyFont="1" applyFill="1" applyBorder="1" applyAlignment="1">
      <alignment horizontal="center" vertical="center"/>
    </xf>
    <xf numFmtId="0" fontId="18" fillId="2" borderId="47" xfId="0" applyFont="1" applyFill="1" applyBorder="1" applyAlignment="1">
      <alignment horizontal="center" vertical="center"/>
    </xf>
    <xf numFmtId="0" fontId="30" fillId="2" borderId="58" xfId="0" applyFont="1" applyFill="1" applyBorder="1" applyAlignment="1">
      <alignment vertical="center"/>
    </xf>
    <xf numFmtId="0" fontId="30" fillId="2" borderId="59" xfId="0" applyFont="1" applyFill="1" applyBorder="1" applyAlignment="1">
      <alignment vertical="center"/>
    </xf>
    <xf numFmtId="0" fontId="30" fillId="2" borderId="60" xfId="0" applyFont="1" applyFill="1" applyBorder="1" applyAlignment="1">
      <alignment vertical="center"/>
    </xf>
    <xf numFmtId="43" fontId="30" fillId="2" borderId="48" xfId="1" applyFont="1" applyFill="1" applyBorder="1" applyAlignment="1">
      <alignment vertical="center"/>
    </xf>
    <xf numFmtId="0" fontId="30" fillId="2" borderId="48" xfId="0" applyFont="1" applyFill="1" applyBorder="1" applyAlignment="1">
      <alignment horizontal="center" vertical="center"/>
    </xf>
    <xf numFmtId="0" fontId="2" fillId="2" borderId="15" xfId="0" applyFont="1" applyFill="1" applyBorder="1"/>
    <xf numFmtId="0" fontId="2" fillId="2" borderId="54" xfId="0" applyFont="1" applyFill="1" applyBorder="1"/>
    <xf numFmtId="43" fontId="2" fillId="2" borderId="114" xfId="1" applyFont="1" applyFill="1" applyBorder="1" applyAlignment="1">
      <alignment vertical="center"/>
    </xf>
    <xf numFmtId="43" fontId="2" fillId="2" borderId="115" xfId="1" applyFont="1" applyFill="1" applyBorder="1" applyAlignment="1">
      <alignment vertical="center"/>
    </xf>
    <xf numFmtId="43" fontId="2" fillId="2" borderId="126" xfId="1" applyFont="1" applyFill="1" applyBorder="1" applyAlignment="1">
      <alignment vertical="center"/>
    </xf>
    <xf numFmtId="43" fontId="2" fillId="2" borderId="127" xfId="1" applyFont="1" applyFill="1" applyBorder="1" applyAlignment="1">
      <alignment vertical="center"/>
    </xf>
    <xf numFmtId="43" fontId="66" fillId="2" borderId="55" xfId="1" applyFont="1" applyFill="1" applyBorder="1" applyAlignment="1">
      <alignment horizontal="centerContinuous" vertical="center"/>
    </xf>
    <xf numFmtId="43" fontId="2" fillId="2" borderId="56" xfId="1" applyFont="1" applyFill="1" applyBorder="1" applyAlignment="1">
      <alignment vertical="center"/>
    </xf>
    <xf numFmtId="43" fontId="67" fillId="2" borderId="55" xfId="1" applyFont="1" applyFill="1" applyBorder="1" applyAlignment="1">
      <alignment horizontal="centerContinuous" vertical="center"/>
    </xf>
    <xf numFmtId="43" fontId="9" fillId="2" borderId="56" xfId="1" applyFont="1" applyFill="1" applyBorder="1" applyAlignment="1">
      <alignment vertical="center"/>
    </xf>
    <xf numFmtId="43" fontId="2" fillId="2" borderId="15" xfId="1" applyFont="1" applyFill="1" applyBorder="1" applyAlignment="1">
      <alignment vertical="center"/>
    </xf>
    <xf numFmtId="43" fontId="2" fillId="2" borderId="54" xfId="1" applyFont="1" applyFill="1" applyBorder="1" applyAlignment="1">
      <alignment vertical="center"/>
    </xf>
    <xf numFmtId="43" fontId="2" fillId="2" borderId="5" xfId="1" applyFont="1" applyFill="1" applyBorder="1" applyAlignment="1">
      <alignment vertical="center"/>
    </xf>
    <xf numFmtId="43" fontId="2" fillId="2" borderId="101" xfId="1" applyFont="1" applyFill="1" applyBorder="1" applyAlignment="1">
      <alignment vertical="center"/>
    </xf>
    <xf numFmtId="43" fontId="9" fillId="2" borderId="55" xfId="1" applyFont="1" applyFill="1" applyBorder="1" applyAlignment="1">
      <alignment vertical="center"/>
    </xf>
    <xf numFmtId="43" fontId="9" fillId="2" borderId="48" xfId="1" applyFont="1" applyFill="1" applyBorder="1" applyAlignment="1">
      <alignment vertical="center"/>
    </xf>
    <xf numFmtId="43" fontId="9" fillId="2" borderId="49" xfId="1" applyFont="1" applyFill="1" applyBorder="1" applyAlignment="1">
      <alignment vertical="center"/>
    </xf>
    <xf numFmtId="0" fontId="69" fillId="0" borderId="0" xfId="21" applyFont="1"/>
    <xf numFmtId="0" fontId="69" fillId="0" borderId="0" xfId="21" applyFont="1" applyAlignment="1">
      <alignment horizontal="center" vertical="center"/>
    </xf>
    <xf numFmtId="2" fontId="69" fillId="0" borderId="0" xfId="21" applyNumberFormat="1" applyFont="1"/>
    <xf numFmtId="0" fontId="69" fillId="2" borderId="0" xfId="21" applyFont="1" applyFill="1"/>
    <xf numFmtId="0" fontId="69" fillId="2" borderId="0" xfId="21" applyFont="1" applyFill="1" applyAlignment="1">
      <alignment horizontal="center" vertical="center"/>
    </xf>
    <xf numFmtId="2" fontId="69" fillId="2" borderId="0" xfId="21" applyNumberFormat="1" applyFont="1" applyFill="1"/>
    <xf numFmtId="0" fontId="73" fillId="2" borderId="139" xfId="21" applyFont="1" applyFill="1" applyBorder="1" applyAlignment="1">
      <alignment horizontal="center"/>
    </xf>
    <xf numFmtId="0" fontId="73" fillId="2" borderId="99" xfId="21" applyFont="1" applyFill="1" applyBorder="1" applyAlignment="1">
      <alignment horizontal="centerContinuous"/>
    </xf>
    <xf numFmtId="0" fontId="73" fillId="2" borderId="2" xfId="21" applyFont="1" applyFill="1" applyBorder="1" applyAlignment="1">
      <alignment horizontal="centerContinuous"/>
    </xf>
    <xf numFmtId="0" fontId="73" fillId="2" borderId="51" xfId="21" applyFont="1" applyFill="1" applyBorder="1" applyAlignment="1">
      <alignment horizontal="center" vertical="center"/>
    </xf>
    <xf numFmtId="2" fontId="74" fillId="2" borderId="99" xfId="22" applyNumberFormat="1" applyFont="1" applyFill="1" applyBorder="1" applyAlignment="1">
      <alignment horizontal="centerContinuous"/>
    </xf>
    <xf numFmtId="0" fontId="73" fillId="2" borderId="100" xfId="21" applyFont="1" applyFill="1" applyBorder="1" applyAlignment="1">
      <alignment horizontal="center"/>
    </xf>
    <xf numFmtId="165" fontId="73" fillId="2" borderId="51" xfId="22" applyFont="1" applyFill="1" applyBorder="1" applyAlignment="1">
      <alignment horizontal="centerContinuous"/>
    </xf>
    <xf numFmtId="165" fontId="73" fillId="2" borderId="140" xfId="22" applyFont="1" applyFill="1" applyBorder="1" applyAlignment="1">
      <alignment horizontal="centerContinuous"/>
    </xf>
    <xf numFmtId="0" fontId="73" fillId="2" borderId="141" xfId="21" applyFont="1" applyFill="1" applyBorder="1" applyAlignment="1">
      <alignment horizontal="center"/>
    </xf>
    <xf numFmtId="0" fontId="73" fillId="2" borderId="142" xfId="21" applyFont="1" applyFill="1" applyBorder="1" applyAlignment="1">
      <alignment horizontal="centerContinuous"/>
    </xf>
    <xf numFmtId="0" fontId="73" fillId="2" borderId="0" xfId="21" applyFont="1" applyFill="1" applyAlignment="1">
      <alignment horizontal="centerContinuous"/>
    </xf>
    <xf numFmtId="0" fontId="73" fillId="2" borderId="143" xfId="21" applyFont="1" applyFill="1" applyBorder="1" applyAlignment="1">
      <alignment horizontal="center"/>
    </xf>
    <xf numFmtId="2" fontId="74" fillId="2" borderId="142" xfId="22" applyNumberFormat="1" applyFont="1" applyFill="1" applyBorder="1" applyAlignment="1">
      <alignment horizontal="centerContinuous"/>
    </xf>
    <xf numFmtId="0" fontId="73" fillId="2" borderId="11" xfId="21" applyFont="1" applyFill="1" applyBorder="1" applyAlignment="1">
      <alignment horizontal="center"/>
    </xf>
    <xf numFmtId="165" fontId="73" fillId="2" borderId="143" xfId="22" applyFont="1" applyFill="1" applyBorder="1" applyAlignment="1">
      <alignment horizontal="centerContinuous"/>
    </xf>
    <xf numFmtId="165" fontId="73" fillId="2" borderId="144" xfId="22" applyFont="1" applyFill="1" applyBorder="1" applyAlignment="1">
      <alignment horizontal="centerContinuous"/>
    </xf>
    <xf numFmtId="0" fontId="74" fillId="2" borderId="141" xfId="21" applyFont="1" applyFill="1" applyBorder="1" applyAlignment="1">
      <alignment horizontal="center"/>
    </xf>
    <xf numFmtId="0" fontId="74" fillId="2" borderId="145" xfId="21" applyFont="1" applyFill="1" applyBorder="1" applyAlignment="1">
      <alignment horizontal="center" vertical="center"/>
    </xf>
    <xf numFmtId="0" fontId="74" fillId="2" borderId="0" xfId="21" applyFont="1" applyFill="1" applyAlignment="1">
      <alignment horizontal="left"/>
    </xf>
    <xf numFmtId="0" fontId="74" fillId="2" borderId="143" xfId="21" applyFont="1" applyFill="1" applyBorder="1" applyAlignment="1">
      <alignment horizontal="center"/>
    </xf>
    <xf numFmtId="4" fontId="74" fillId="2" borderId="142" xfId="21" applyNumberFormat="1" applyFont="1" applyFill="1" applyBorder="1" applyAlignment="1">
      <alignment horizontal="right"/>
    </xf>
    <xf numFmtId="165" fontId="74" fillId="2" borderId="11" xfId="22" applyFont="1" applyFill="1" applyBorder="1" applyAlignment="1">
      <alignment horizontal="right"/>
    </xf>
    <xf numFmtId="165" fontId="74" fillId="2" borderId="144" xfId="22" applyFont="1" applyFill="1" applyBorder="1" applyAlignment="1"/>
    <xf numFmtId="165" fontId="69" fillId="0" borderId="0" xfId="21" applyNumberFormat="1" applyFont="1"/>
    <xf numFmtId="0" fontId="74" fillId="2" borderId="143" xfId="21" applyFont="1" applyFill="1" applyBorder="1" applyAlignment="1">
      <alignment horizontal="center" vertical="center"/>
    </xf>
    <xf numFmtId="166" fontId="74" fillId="2" borderId="142" xfId="21" applyNumberFormat="1" applyFont="1" applyFill="1" applyBorder="1" applyAlignment="1">
      <alignment horizontal="right"/>
    </xf>
    <xf numFmtId="165" fontId="74" fillId="2" borderId="11" xfId="22" applyFont="1" applyFill="1" applyBorder="1" applyAlignment="1">
      <alignment horizontal="center"/>
    </xf>
    <xf numFmtId="165" fontId="73" fillId="2" borderId="144" xfId="22" applyFont="1" applyFill="1" applyBorder="1" applyAlignment="1"/>
    <xf numFmtId="0" fontId="73" fillId="2" borderId="147" xfId="21" applyFont="1" applyFill="1" applyBorder="1" applyAlignment="1">
      <alignment horizontal="right"/>
    </xf>
    <xf numFmtId="0" fontId="73" fillId="2" borderId="148" xfId="21" applyFont="1" applyFill="1" applyBorder="1" applyAlignment="1">
      <alignment horizontal="left"/>
    </xf>
    <xf numFmtId="0" fontId="73" fillId="2" borderId="149" xfId="21" applyFont="1" applyFill="1" applyBorder="1" applyAlignment="1">
      <alignment horizontal="left"/>
    </xf>
    <xf numFmtId="0" fontId="73" fillId="2" borderId="150" xfId="21" applyFont="1" applyFill="1" applyBorder="1" applyAlignment="1">
      <alignment horizontal="center"/>
    </xf>
    <xf numFmtId="166" fontId="74" fillId="2" borderId="148" xfId="21" applyNumberFormat="1" applyFont="1" applyFill="1" applyBorder="1" applyAlignment="1">
      <alignment horizontal="right"/>
    </xf>
    <xf numFmtId="165" fontId="74" fillId="2" borderId="151" xfId="22" applyFont="1" applyFill="1" applyBorder="1" applyAlignment="1">
      <alignment horizontal="center"/>
    </xf>
    <xf numFmtId="165" fontId="74" fillId="2" borderId="150" xfId="22" applyFont="1" applyFill="1" applyBorder="1" applyAlignment="1"/>
    <xf numFmtId="165" fontId="76" fillId="2" borderId="152" xfId="22" applyFont="1" applyFill="1" applyBorder="1" applyAlignment="1"/>
    <xf numFmtId="0" fontId="69" fillId="6" borderId="0" xfId="21" applyFont="1" applyFill="1"/>
    <xf numFmtId="0" fontId="73" fillId="2" borderId="0" xfId="21" applyFont="1" applyFill="1"/>
    <xf numFmtId="2" fontId="74" fillId="2" borderId="11" xfId="22" applyNumberFormat="1" applyFont="1" applyFill="1" applyBorder="1" applyAlignment="1" applyProtection="1">
      <alignment horizontal="center"/>
    </xf>
    <xf numFmtId="165" fontId="74" fillId="2" borderId="143" xfId="22" applyFont="1" applyFill="1" applyBorder="1" applyAlignment="1"/>
    <xf numFmtId="0" fontId="74" fillId="2" borderId="143" xfId="21" applyFont="1" applyFill="1" applyBorder="1" applyAlignment="1">
      <alignment horizontal="right"/>
    </xf>
    <xf numFmtId="0" fontId="74" fillId="2" borderId="156" xfId="21" applyFont="1" applyFill="1" applyBorder="1" applyAlignment="1">
      <alignment horizontal="center"/>
    </xf>
    <xf numFmtId="0" fontId="74" fillId="2" borderId="157" xfId="21" applyFont="1" applyFill="1" applyBorder="1" applyAlignment="1">
      <alignment horizontal="right"/>
    </xf>
    <xf numFmtId="0" fontId="74" fillId="2" borderId="157" xfId="21" applyFont="1" applyFill="1" applyBorder="1" applyAlignment="1">
      <alignment horizontal="left"/>
    </xf>
    <xf numFmtId="0" fontId="74" fillId="2" borderId="157" xfId="21" applyFont="1" applyFill="1" applyBorder="1" applyAlignment="1">
      <alignment horizontal="center"/>
    </xf>
    <xf numFmtId="166" fontId="74" fillId="2" borderId="157" xfId="21" applyNumberFormat="1" applyFont="1" applyFill="1" applyBorder="1" applyAlignment="1">
      <alignment horizontal="right"/>
    </xf>
    <xf numFmtId="165" fontId="74" fillId="2" borderId="158" xfId="22" applyFont="1" applyFill="1" applyBorder="1" applyAlignment="1">
      <alignment horizontal="right"/>
    </xf>
    <xf numFmtId="165" fontId="74" fillId="2" borderId="159" xfId="22" applyFont="1" applyFill="1" applyBorder="1" applyAlignment="1"/>
    <xf numFmtId="165" fontId="73" fillId="2" borderId="160" xfId="22" applyFont="1" applyFill="1" applyBorder="1" applyAlignment="1"/>
    <xf numFmtId="165" fontId="69" fillId="0" borderId="0" xfId="21" applyNumberFormat="1" applyFont="1" applyAlignment="1">
      <alignment vertical="center"/>
    </xf>
    <xf numFmtId="0" fontId="69" fillId="0" borderId="0" xfId="21" applyFont="1" applyAlignment="1">
      <alignment vertical="center"/>
    </xf>
    <xf numFmtId="165" fontId="69" fillId="2" borderId="0" xfId="21" applyNumberFormat="1" applyFont="1" applyFill="1"/>
    <xf numFmtId="0" fontId="70" fillId="11" borderId="163" xfId="21" applyFont="1" applyFill="1" applyBorder="1" applyAlignment="1">
      <alignment horizontal="center" vertical="center"/>
    </xf>
    <xf numFmtId="165" fontId="70" fillId="11" borderId="167" xfId="22" applyFont="1" applyFill="1" applyBorder="1" applyAlignment="1">
      <alignment horizontal="centerContinuous" vertical="center"/>
    </xf>
    <xf numFmtId="0" fontId="75" fillId="13" borderId="147" xfId="21" quotePrefix="1" applyFont="1" applyFill="1" applyBorder="1" applyAlignment="1">
      <alignment horizontal="center"/>
    </xf>
    <xf numFmtId="1" fontId="75" fillId="13" borderId="152" xfId="22" quotePrefix="1" applyNumberFormat="1" applyFont="1" applyFill="1" applyBorder="1" applyAlignment="1">
      <alignment horizontal="centerContinuous"/>
    </xf>
    <xf numFmtId="0" fontId="73" fillId="2" borderId="0" xfId="21" applyFont="1" applyFill="1" applyAlignment="1">
      <alignment horizontal="center"/>
    </xf>
    <xf numFmtId="2" fontId="74" fillId="2" borderId="0" xfId="22" applyNumberFormat="1" applyFont="1" applyFill="1" applyBorder="1" applyAlignment="1">
      <alignment horizontal="centerContinuous"/>
    </xf>
    <xf numFmtId="165" fontId="73" fillId="2" borderId="11" xfId="22" applyFont="1" applyFill="1" applyBorder="1" applyAlignment="1">
      <alignment horizontal="centerContinuous"/>
    </xf>
    <xf numFmtId="0" fontId="73" fillId="2" borderId="168" xfId="21" applyFont="1" applyFill="1" applyBorder="1" applyAlignment="1">
      <alignment horizontal="right"/>
    </xf>
    <xf numFmtId="0" fontId="73" fillId="2" borderId="107" xfId="21" applyFont="1" applyFill="1" applyBorder="1" applyAlignment="1">
      <alignment horizontal="left"/>
    </xf>
    <xf numFmtId="0" fontId="73" fillId="2" borderId="157" xfId="21" applyFont="1" applyFill="1" applyBorder="1" applyAlignment="1">
      <alignment horizontal="left"/>
    </xf>
    <xf numFmtId="0" fontId="73" fillId="2" borderId="157" xfId="21" applyFont="1" applyFill="1" applyBorder="1" applyAlignment="1">
      <alignment horizontal="center"/>
    </xf>
    <xf numFmtId="2" fontId="73" fillId="2" borderId="157" xfId="21" applyNumberFormat="1" applyFont="1" applyFill="1" applyBorder="1" applyAlignment="1">
      <alignment horizontal="center"/>
    </xf>
    <xf numFmtId="165" fontId="73" fillId="2" borderId="157" xfId="22" applyFont="1" applyFill="1" applyBorder="1" applyAlignment="1">
      <alignment horizontal="center"/>
    </xf>
    <xf numFmtId="165" fontId="73" fillId="2" borderId="158" xfId="22" applyFont="1" applyFill="1" applyBorder="1" applyAlignment="1">
      <alignment horizontal="centerContinuous"/>
    </xf>
    <xf numFmtId="165" fontId="76" fillId="2" borderId="169" xfId="22" applyFont="1" applyFill="1" applyBorder="1" applyAlignment="1">
      <alignment horizontal="centerContinuous"/>
    </xf>
    <xf numFmtId="0" fontId="73" fillId="2" borderId="170" xfId="21" applyFont="1" applyFill="1" applyBorder="1" applyAlignment="1">
      <alignment horizontal="right"/>
    </xf>
    <xf numFmtId="0" fontId="73" fillId="2" borderId="171" xfId="21" applyFont="1" applyFill="1" applyBorder="1" applyAlignment="1">
      <alignment horizontal="left"/>
    </xf>
    <xf numFmtId="0" fontId="73" fillId="2" borderId="172" xfId="21" applyFont="1" applyFill="1" applyBorder="1" applyAlignment="1">
      <alignment horizontal="left"/>
    </xf>
    <xf numFmtId="0" fontId="73" fillId="2" borderId="172" xfId="21" applyFont="1" applyFill="1" applyBorder="1" applyAlignment="1">
      <alignment horizontal="center"/>
    </xf>
    <xf numFmtId="166" fontId="74" fillId="2" borderId="172" xfId="21" applyNumberFormat="1" applyFont="1" applyFill="1" applyBorder="1" applyAlignment="1">
      <alignment horizontal="right"/>
    </xf>
    <xf numFmtId="165" fontId="74" fillId="2" borderId="172" xfId="22" applyFont="1" applyFill="1" applyBorder="1" applyAlignment="1">
      <alignment horizontal="center"/>
    </xf>
    <xf numFmtId="165" fontId="74" fillId="2" borderId="173" xfId="22" applyFont="1" applyFill="1" applyBorder="1" applyAlignment="1"/>
    <xf numFmtId="165" fontId="76" fillId="2" borderId="174" xfId="22" applyFont="1" applyFill="1" applyBorder="1" applyAlignment="1"/>
    <xf numFmtId="0" fontId="74" fillId="2" borderId="175" xfId="21" applyFont="1" applyFill="1" applyBorder="1" applyAlignment="1">
      <alignment horizontal="center"/>
    </xf>
    <xf numFmtId="0" fontId="74" fillId="2" borderId="176" xfId="21" applyFont="1" applyFill="1" applyBorder="1" applyAlignment="1">
      <alignment horizontal="right"/>
    </xf>
    <xf numFmtId="0" fontId="74" fillId="2" borderId="177" xfId="21" applyFont="1" applyFill="1" applyBorder="1" applyAlignment="1">
      <alignment horizontal="left"/>
    </xf>
    <xf numFmtId="0" fontId="74" fillId="2" borderId="177" xfId="21" applyFont="1" applyFill="1" applyBorder="1" applyAlignment="1">
      <alignment horizontal="center"/>
    </xf>
    <xf numFmtId="166" fontId="74" fillId="2" borderId="177" xfId="21" applyNumberFormat="1" applyFont="1" applyFill="1" applyBorder="1" applyAlignment="1">
      <alignment horizontal="right"/>
    </xf>
    <xf numFmtId="165" fontId="74" fillId="2" borderId="178" xfId="22" applyFont="1" applyFill="1" applyBorder="1" applyAlignment="1">
      <alignment horizontal="right"/>
    </xf>
    <xf numFmtId="165" fontId="74" fillId="2" borderId="179" xfId="22" applyFont="1" applyFill="1" applyBorder="1" applyAlignment="1"/>
    <xf numFmtId="0" fontId="74" fillId="2" borderId="170" xfId="21" applyFont="1" applyFill="1" applyBorder="1" applyAlignment="1">
      <alignment horizontal="center"/>
    </xf>
    <xf numFmtId="0" fontId="74" fillId="2" borderId="171" xfId="21" applyFont="1" applyFill="1" applyBorder="1" applyAlignment="1">
      <alignment horizontal="right"/>
    </xf>
    <xf numFmtId="0" fontId="74" fillId="2" borderId="172" xfId="21" applyFont="1" applyFill="1" applyBorder="1" applyAlignment="1">
      <alignment horizontal="left"/>
    </xf>
    <xf numFmtId="0" fontId="74" fillId="2" borderId="172" xfId="21" applyFont="1" applyFill="1" applyBorder="1" applyAlignment="1">
      <alignment horizontal="center"/>
    </xf>
    <xf numFmtId="0" fontId="74" fillId="2" borderId="155" xfId="22" applyNumberFormat="1" applyFont="1" applyFill="1" applyBorder="1" applyAlignment="1">
      <alignment horizontal="right"/>
    </xf>
    <xf numFmtId="165" fontId="69" fillId="0" borderId="174" xfId="21" applyNumberFormat="1" applyFont="1" applyBorder="1"/>
    <xf numFmtId="0" fontId="70" fillId="0" borderId="180" xfId="21" applyFont="1" applyBorder="1"/>
    <xf numFmtId="43" fontId="70" fillId="0" borderId="21" xfId="1" applyFont="1" applyFill="1" applyBorder="1" applyAlignment="1" applyProtection="1"/>
    <xf numFmtId="0" fontId="70" fillId="11" borderId="184" xfId="21" applyFont="1" applyFill="1" applyBorder="1" applyAlignment="1">
      <alignment horizontal="center" vertical="center"/>
    </xf>
    <xf numFmtId="165" fontId="70" fillId="11" borderId="184" xfId="22" applyFont="1" applyFill="1" applyBorder="1" applyAlignment="1">
      <alignment horizontal="centerContinuous" vertical="center" wrapText="1"/>
    </xf>
    <xf numFmtId="0" fontId="75" fillId="13" borderId="150" xfId="21" quotePrefix="1" applyFont="1" applyFill="1" applyBorder="1" applyAlignment="1">
      <alignment horizontal="center" vertical="center"/>
    </xf>
    <xf numFmtId="1" fontId="75" fillId="13" borderId="150" xfId="22" quotePrefix="1" applyNumberFormat="1" applyFont="1" applyFill="1" applyBorder="1" applyAlignment="1">
      <alignment horizontal="centerContinuous"/>
    </xf>
    <xf numFmtId="2" fontId="73" fillId="2" borderId="148" xfId="21" applyNumberFormat="1" applyFont="1" applyFill="1" applyBorder="1" applyAlignment="1">
      <alignment horizontal="center"/>
    </xf>
    <xf numFmtId="165" fontId="73" fillId="2" borderId="151" xfId="22" applyFont="1" applyFill="1" applyBorder="1" applyAlignment="1">
      <alignment horizontal="center"/>
    </xf>
    <xf numFmtId="165" fontId="73" fillId="2" borderId="150" xfId="22" applyFont="1" applyFill="1" applyBorder="1" applyAlignment="1">
      <alignment horizontal="centerContinuous"/>
    </xf>
    <xf numFmtId="165" fontId="76" fillId="2" borderId="152" xfId="22" applyFont="1" applyFill="1" applyBorder="1" applyAlignment="1">
      <alignment horizontal="centerContinuous"/>
    </xf>
    <xf numFmtId="0" fontId="78" fillId="0" borderId="0" xfId="0" applyFont="1"/>
    <xf numFmtId="0" fontId="78" fillId="0" borderId="0" xfId="0" applyFont="1" applyAlignment="1">
      <alignment horizontal="center" vertical="center"/>
    </xf>
    <xf numFmtId="43" fontId="78" fillId="0" borderId="0" xfId="1" applyFont="1" applyBorder="1" applyAlignment="1">
      <alignment horizontal="center" vertical="center"/>
    </xf>
    <xf numFmtId="165" fontId="78" fillId="0" borderId="0" xfId="0" applyNumberFormat="1" applyFont="1"/>
    <xf numFmtId="165" fontId="69" fillId="0" borderId="0" xfId="18" applyFont="1" applyBorder="1"/>
    <xf numFmtId="43" fontId="78" fillId="0" borderId="0" xfId="1" applyFont="1" applyFill="1" applyBorder="1" applyAlignment="1">
      <alignment horizontal="center" vertical="center"/>
    </xf>
    <xf numFmtId="0" fontId="73" fillId="2" borderId="141" xfId="21" applyFont="1" applyFill="1" applyBorder="1" applyAlignment="1">
      <alignment horizontal="right"/>
    </xf>
    <xf numFmtId="0" fontId="74" fillId="2" borderId="188" xfId="21" applyFont="1" applyFill="1" applyBorder="1" applyAlignment="1">
      <alignment horizontal="left"/>
    </xf>
    <xf numFmtId="0" fontId="73" fillId="2" borderId="0" xfId="21" applyFont="1" applyFill="1" applyAlignment="1">
      <alignment horizontal="left"/>
    </xf>
    <xf numFmtId="165" fontId="74" fillId="2" borderId="11" xfId="22" applyFont="1" applyFill="1" applyBorder="1" applyAlignment="1"/>
    <xf numFmtId="165" fontId="76" fillId="2" borderId="144" xfId="22" applyFont="1" applyFill="1" applyBorder="1" applyAlignment="1"/>
    <xf numFmtId="0" fontId="74" fillId="2" borderId="142" xfId="21" applyFont="1" applyFill="1" applyBorder="1" applyAlignment="1">
      <alignment horizontal="left"/>
    </xf>
    <xf numFmtId="0" fontId="74" fillId="2" borderId="143" xfId="21" applyFont="1" applyFill="1" applyBorder="1" applyAlignment="1">
      <alignment horizontal="center" vertical="top"/>
    </xf>
    <xf numFmtId="0" fontId="74" fillId="2" borderId="141" xfId="21" applyFont="1" applyFill="1" applyBorder="1" applyAlignment="1">
      <alignment horizontal="center" vertical="center"/>
    </xf>
    <xf numFmtId="0" fontId="74" fillId="2" borderId="0" xfId="21" applyFont="1" applyFill="1" applyAlignment="1">
      <alignment horizontal="left" vertical="center"/>
    </xf>
    <xf numFmtId="4" fontId="74" fillId="2" borderId="142" xfId="21" applyNumberFormat="1" applyFont="1" applyFill="1" applyBorder="1" applyAlignment="1">
      <alignment horizontal="right" vertical="center"/>
    </xf>
    <xf numFmtId="165" fontId="74" fillId="2" borderId="11" xfId="22" applyFont="1" applyFill="1" applyBorder="1" applyAlignment="1">
      <alignment horizontal="right" vertical="center"/>
    </xf>
    <xf numFmtId="165" fontId="74" fillId="2" borderId="144" xfId="22" applyFont="1" applyFill="1" applyBorder="1" applyAlignment="1">
      <alignment vertical="center"/>
    </xf>
    <xf numFmtId="0" fontId="78" fillId="0" borderId="0" xfId="0" applyFont="1" applyAlignment="1">
      <alignment vertical="center"/>
    </xf>
    <xf numFmtId="0" fontId="80" fillId="2" borderId="142" xfId="21" applyFont="1" applyFill="1" applyBorder="1" applyAlignment="1">
      <alignment horizontal="center"/>
    </xf>
    <xf numFmtId="0" fontId="80" fillId="2" borderId="143" xfId="21" applyFont="1" applyFill="1" applyBorder="1" applyAlignment="1">
      <alignment horizontal="center" vertical="center"/>
    </xf>
    <xf numFmtId="0" fontId="80" fillId="2" borderId="142" xfId="21" applyFont="1" applyFill="1" applyBorder="1" applyAlignment="1">
      <alignment horizontal="center" vertical="center"/>
    </xf>
    <xf numFmtId="0" fontId="82" fillId="0" borderId="0" xfId="0" applyFont="1"/>
    <xf numFmtId="0" fontId="8" fillId="2" borderId="0" xfId="5" applyFont="1" applyFill="1"/>
    <xf numFmtId="0" fontId="83" fillId="2" borderId="0" xfId="5" applyFont="1" applyFill="1"/>
    <xf numFmtId="0" fontId="83" fillId="2" borderId="189" xfId="5" applyFont="1" applyFill="1" applyBorder="1"/>
    <xf numFmtId="0" fontId="83" fillId="2" borderId="145" xfId="5" applyFont="1" applyFill="1" applyBorder="1"/>
    <xf numFmtId="0" fontId="83" fillId="2" borderId="190" xfId="5" applyFont="1" applyFill="1" applyBorder="1"/>
    <xf numFmtId="0" fontId="83" fillId="2" borderId="141" xfId="23" applyFont="1" applyFill="1" applyBorder="1" applyAlignment="1">
      <alignment horizontal="center"/>
    </xf>
    <xf numFmtId="0" fontId="83" fillId="2" borderId="143" xfId="23" applyFont="1" applyFill="1" applyBorder="1"/>
    <xf numFmtId="0" fontId="83" fillId="2" borderId="144" xfId="23" applyFont="1" applyFill="1" applyBorder="1"/>
    <xf numFmtId="0" fontId="83" fillId="2" borderId="141" xfId="23" applyFont="1" applyFill="1" applyBorder="1"/>
    <xf numFmtId="0" fontId="83" fillId="2" borderId="143" xfId="23" applyFont="1" applyFill="1" applyBorder="1" applyAlignment="1">
      <alignment horizontal="center"/>
    </xf>
    <xf numFmtId="164" fontId="83" fillId="2" borderId="143" xfId="24" applyNumberFormat="1" applyFont="1" applyFill="1" applyBorder="1"/>
    <xf numFmtId="0" fontId="83" fillId="2" borderId="141" xfId="23" applyFont="1" applyFill="1" applyBorder="1" applyAlignment="1">
      <alignment horizontal="right"/>
    </xf>
    <xf numFmtId="165" fontId="83" fillId="2" borderId="144" xfId="25" applyFont="1" applyFill="1" applyBorder="1"/>
    <xf numFmtId="0" fontId="83" fillId="2" borderId="143" xfId="23" quotePrefix="1" applyFont="1" applyFill="1" applyBorder="1"/>
    <xf numFmtId="0" fontId="83" fillId="2" borderId="154" xfId="23" applyFont="1" applyFill="1" applyBorder="1" applyAlignment="1">
      <alignment horizontal="center"/>
    </xf>
    <xf numFmtId="164" fontId="83" fillId="2" borderId="154" xfId="24" applyNumberFormat="1" applyFont="1" applyFill="1" applyBorder="1"/>
    <xf numFmtId="165" fontId="83" fillId="2" borderId="144" xfId="23" applyNumberFormat="1" applyFont="1" applyFill="1" applyBorder="1"/>
    <xf numFmtId="174" fontId="83" fillId="2" borderId="143" xfId="25" applyNumberFormat="1" applyFont="1" applyFill="1" applyBorder="1"/>
    <xf numFmtId="2" fontId="83" fillId="2" borderId="143" xfId="23" applyNumberFormat="1" applyFont="1" applyFill="1" applyBorder="1"/>
    <xf numFmtId="0" fontId="82" fillId="0" borderId="193" xfId="0" applyFont="1" applyBorder="1"/>
    <xf numFmtId="175" fontId="83" fillId="2" borderId="143" xfId="23" applyNumberFormat="1" applyFont="1" applyFill="1" applyBorder="1"/>
    <xf numFmtId="175" fontId="83" fillId="2" borderId="144" xfId="23" applyNumberFormat="1" applyFont="1" applyFill="1" applyBorder="1"/>
    <xf numFmtId="0" fontId="83" fillId="2" borderId="141" xfId="5" applyFont="1" applyFill="1" applyBorder="1"/>
    <xf numFmtId="0" fontId="83" fillId="2" borderId="143" xfId="5" applyFont="1" applyFill="1" applyBorder="1"/>
    <xf numFmtId="0" fontId="83" fillId="2" borderId="144" xfId="5" applyFont="1" applyFill="1" applyBorder="1"/>
    <xf numFmtId="0" fontId="83" fillId="2" borderId="191" xfId="5" applyFont="1" applyFill="1" applyBorder="1"/>
    <xf numFmtId="0" fontId="83" fillId="2" borderId="146" xfId="5" applyFont="1" applyFill="1" applyBorder="1"/>
    <xf numFmtId="0" fontId="83" fillId="2" borderId="192" xfId="5" applyFont="1" applyFill="1" applyBorder="1"/>
    <xf numFmtId="0" fontId="82" fillId="2" borderId="0" xfId="0" applyFont="1" applyFill="1"/>
    <xf numFmtId="0" fontId="85" fillId="0" borderId="0" xfId="26" applyFont="1" applyAlignment="1">
      <alignment horizontal="right" vertical="center"/>
    </xf>
    <xf numFmtId="0" fontId="86" fillId="0" borderId="0" xfId="26" applyFont="1">
      <alignment vertical="center"/>
    </xf>
    <xf numFmtId="0" fontId="87" fillId="0" borderId="0" xfId="26" applyFont="1">
      <alignment vertical="center"/>
    </xf>
    <xf numFmtId="0" fontId="85" fillId="0" borderId="0" xfId="27" applyFont="1" applyAlignment="1" applyProtection="1">
      <alignment horizontal="center" vertical="center"/>
    </xf>
    <xf numFmtId="0" fontId="86" fillId="0" borderId="0" xfId="26" applyFont="1" applyAlignment="1">
      <alignment horizontal="center" vertical="center"/>
    </xf>
    <xf numFmtId="0" fontId="85" fillId="0" borderId="0" xfId="26" applyFont="1">
      <alignment vertical="center"/>
    </xf>
    <xf numFmtId="0" fontId="85" fillId="0" borderId="168" xfId="26" applyFont="1" applyBorder="1" applyAlignment="1">
      <alignment horizontal="center" vertical="center"/>
    </xf>
    <xf numFmtId="0" fontId="85" fillId="0" borderId="83" xfId="26" applyFont="1" applyBorder="1" applyAlignment="1">
      <alignment horizontal="center" vertical="center"/>
    </xf>
    <xf numFmtId="0" fontId="85" fillId="0" borderId="180" xfId="26" applyFont="1" applyBorder="1" applyAlignment="1">
      <alignment horizontal="center" vertical="center"/>
    </xf>
    <xf numFmtId="0" fontId="85" fillId="0" borderId="182" xfId="26" applyFont="1" applyBorder="1">
      <alignment vertical="center"/>
    </xf>
    <xf numFmtId="0" fontId="86" fillId="0" borderId="182" xfId="26" applyFont="1" applyBorder="1">
      <alignment vertical="center"/>
    </xf>
    <xf numFmtId="0" fontId="86" fillId="0" borderId="182" xfId="26" applyFont="1" applyBorder="1" applyAlignment="1">
      <alignment horizontal="center" vertical="center"/>
    </xf>
    <xf numFmtId="0" fontId="86" fillId="0" borderId="153" xfId="26" applyFont="1" applyBorder="1" applyAlignment="1">
      <alignment horizontal="center" vertical="center"/>
    </xf>
    <xf numFmtId="0" fontId="86" fillId="0" borderId="153" xfId="26" applyFont="1" applyBorder="1">
      <alignment vertical="center"/>
    </xf>
    <xf numFmtId="0" fontId="86" fillId="0" borderId="181" xfId="26" applyFont="1" applyBorder="1">
      <alignment vertical="center"/>
    </xf>
    <xf numFmtId="0" fontId="86" fillId="0" borderId="195" xfId="26" applyFont="1" applyBorder="1">
      <alignment vertical="center"/>
    </xf>
    <xf numFmtId="0" fontId="86" fillId="0" borderId="33" xfId="26" applyFont="1" applyBorder="1">
      <alignment vertical="center"/>
    </xf>
    <xf numFmtId="0" fontId="86" fillId="0" borderId="143" xfId="26" applyFont="1" applyBorder="1" applyAlignment="1">
      <alignment horizontal="center" vertical="center"/>
    </xf>
    <xf numFmtId="2" fontId="86" fillId="0" borderId="143" xfId="26" applyNumberFormat="1" applyFont="1" applyBorder="1">
      <alignment vertical="center"/>
    </xf>
    <xf numFmtId="0" fontId="86" fillId="0" borderId="0" xfId="28" applyFont="1" applyAlignment="1">
      <alignment vertical="center"/>
    </xf>
    <xf numFmtId="0" fontId="86" fillId="0" borderId="21" xfId="26" applyFont="1" applyBorder="1">
      <alignment vertical="center"/>
    </xf>
    <xf numFmtId="175" fontId="86" fillId="0" borderId="0" xfId="26" applyNumberFormat="1" applyFont="1">
      <alignment vertical="center"/>
    </xf>
    <xf numFmtId="0" fontId="86" fillId="0" borderId="0" xfId="26" quotePrefix="1" applyFont="1">
      <alignment vertical="center"/>
    </xf>
    <xf numFmtId="2" fontId="86" fillId="0" borderId="0" xfId="26" applyNumberFormat="1" applyFont="1">
      <alignment vertical="center"/>
    </xf>
    <xf numFmtId="0" fontId="86" fillId="0" borderId="142" xfId="26" applyFont="1" applyBorder="1">
      <alignment vertical="center"/>
    </xf>
    <xf numFmtId="0" fontId="86" fillId="0" borderId="143" xfId="26" applyFont="1" applyBorder="1">
      <alignment vertical="center"/>
    </xf>
    <xf numFmtId="0" fontId="85" fillId="0" borderId="33" xfId="26" applyFont="1" applyBorder="1" applyAlignment="1">
      <alignment horizontal="center" vertical="center"/>
    </xf>
    <xf numFmtId="0" fontId="89" fillId="0" borderId="142" xfId="26" applyFont="1" applyBorder="1">
      <alignment vertical="center"/>
    </xf>
    <xf numFmtId="0" fontId="89" fillId="0" borderId="21" xfId="26" applyFont="1" applyBorder="1">
      <alignment vertical="center"/>
    </xf>
    <xf numFmtId="175" fontId="89" fillId="0" borderId="142" xfId="26" applyNumberFormat="1" applyFont="1" applyBorder="1">
      <alignment vertical="center"/>
    </xf>
    <xf numFmtId="171" fontId="86" fillId="0" borderId="0" xfId="26" applyNumberFormat="1" applyFont="1">
      <alignment vertical="center"/>
    </xf>
    <xf numFmtId="171" fontId="86" fillId="0" borderId="143" xfId="26" applyNumberFormat="1" applyFont="1" applyBorder="1">
      <alignment vertical="center"/>
    </xf>
    <xf numFmtId="0" fontId="91" fillId="0" borderId="33" xfId="26" applyFont="1" applyBorder="1" applyAlignment="1">
      <alignment horizontal="right" vertical="center"/>
    </xf>
    <xf numFmtId="0" fontId="86" fillId="0" borderId="11" xfId="26" applyFont="1" applyBorder="1">
      <alignment vertical="center"/>
    </xf>
    <xf numFmtId="176" fontId="86" fillId="0" borderId="143" xfId="26" applyNumberFormat="1" applyFont="1" applyBorder="1">
      <alignment vertical="center"/>
    </xf>
    <xf numFmtId="0" fontId="85" fillId="0" borderId="33" xfId="26" applyFont="1" applyBorder="1" applyAlignment="1">
      <alignment horizontal="right" vertical="center"/>
    </xf>
    <xf numFmtId="0" fontId="85" fillId="0" borderId="143" xfId="26" applyFont="1" applyBorder="1" applyAlignment="1">
      <alignment horizontal="center" vertical="center"/>
    </xf>
    <xf numFmtId="0" fontId="85" fillId="0" borderId="142" xfId="26" applyFont="1" applyBorder="1">
      <alignment vertical="center"/>
    </xf>
    <xf numFmtId="175" fontId="85" fillId="0" borderId="143" xfId="26" applyNumberFormat="1" applyFont="1" applyBorder="1">
      <alignment vertical="center"/>
    </xf>
    <xf numFmtId="175" fontId="86" fillId="0" borderId="143" xfId="26" applyNumberFormat="1" applyFont="1" applyBorder="1">
      <alignment vertical="center"/>
    </xf>
    <xf numFmtId="0" fontId="86" fillId="0" borderId="142" xfId="28" applyFont="1" applyBorder="1" applyAlignment="1">
      <alignment vertical="center"/>
    </xf>
    <xf numFmtId="0" fontId="85" fillId="0" borderId="196" xfId="26" applyFont="1" applyBorder="1" applyAlignment="1">
      <alignment horizontal="right" vertical="center"/>
    </xf>
    <xf numFmtId="0" fontId="86" fillId="0" borderId="197" xfId="26" applyFont="1" applyBorder="1">
      <alignment vertical="center"/>
    </xf>
    <xf numFmtId="0" fontId="86" fillId="0" borderId="198" xfId="26" applyFont="1" applyBorder="1">
      <alignment vertical="center"/>
    </xf>
    <xf numFmtId="0" fontId="86" fillId="0" borderId="154" xfId="26" applyFont="1" applyBorder="1" applyAlignment="1">
      <alignment horizontal="center" vertical="center"/>
    </xf>
    <xf numFmtId="2" fontId="86" fillId="0" borderId="154" xfId="26" applyNumberFormat="1" applyFont="1" applyBorder="1">
      <alignment vertical="center"/>
    </xf>
    <xf numFmtId="0" fontId="86" fillId="0" borderId="199" xfId="26" applyFont="1" applyBorder="1">
      <alignment vertical="center"/>
    </xf>
    <xf numFmtId="0" fontId="86" fillId="0" borderId="200" xfId="26" applyFont="1" applyBorder="1">
      <alignment vertical="center"/>
    </xf>
    <xf numFmtId="0" fontId="85" fillId="0" borderId="0" xfId="26" applyFont="1" applyAlignment="1">
      <alignment horizontal="left" vertical="center"/>
    </xf>
    <xf numFmtId="0" fontId="86" fillId="0" borderId="0" xfId="26" applyFont="1" applyAlignment="1">
      <alignment horizontal="left" vertical="center" indent="3"/>
    </xf>
    <xf numFmtId="0" fontId="86" fillId="0" borderId="0" xfId="26" quotePrefix="1" applyFont="1" applyAlignment="1">
      <alignment horizontal="left" vertical="center" indent="2"/>
    </xf>
    <xf numFmtId="0" fontId="86" fillId="0" borderId="197" xfId="26" applyFont="1" applyBorder="1" applyAlignment="1">
      <alignment horizontal="center" vertical="center"/>
    </xf>
    <xf numFmtId="0" fontId="86" fillId="0" borderId="154" xfId="26" applyFont="1" applyBorder="1">
      <alignment vertical="center"/>
    </xf>
    <xf numFmtId="177" fontId="83" fillId="2" borderId="143" xfId="24" applyNumberFormat="1" applyFont="1" applyFill="1" applyBorder="1"/>
    <xf numFmtId="0" fontId="86" fillId="0" borderId="0" xfId="0" applyFont="1" applyAlignment="1">
      <alignment vertical="center"/>
    </xf>
    <xf numFmtId="0" fontId="92" fillId="0" borderId="0" xfId="0" applyFont="1"/>
    <xf numFmtId="0" fontId="85" fillId="0" borderId="0" xfId="0" applyFont="1" applyAlignment="1">
      <alignment vertical="center"/>
    </xf>
    <xf numFmtId="0" fontId="85" fillId="0" borderId="0" xfId="28" applyFont="1" applyAlignment="1">
      <alignment horizontal="left" vertical="center"/>
    </xf>
    <xf numFmtId="0" fontId="85" fillId="0" borderId="0" xfId="28" applyFont="1" applyAlignment="1">
      <alignment vertical="center"/>
    </xf>
    <xf numFmtId="165" fontId="85" fillId="0" borderId="0" xfId="29" applyFont="1" applyFill="1" applyBorder="1" applyAlignment="1" applyProtection="1">
      <alignment vertical="center"/>
    </xf>
    <xf numFmtId="0" fontId="85" fillId="0" borderId="0" xfId="28" applyFont="1" applyAlignment="1">
      <alignment horizontal="center" vertical="center"/>
    </xf>
    <xf numFmtId="0" fontId="85" fillId="0" borderId="0" xfId="30" applyFont="1" applyAlignment="1" applyProtection="1">
      <alignment vertical="center"/>
    </xf>
    <xf numFmtId="0" fontId="85" fillId="0" borderId="0" xfId="30" applyFont="1" applyBorder="1" applyAlignment="1" applyProtection="1">
      <alignment vertical="center"/>
    </xf>
    <xf numFmtId="0" fontId="86" fillId="0" borderId="0" xfId="30" applyFont="1" applyAlignment="1" applyProtection="1">
      <alignment vertical="center"/>
    </xf>
    <xf numFmtId="0" fontId="86" fillId="0" borderId="0" xfId="30" applyFont="1" applyBorder="1" applyAlignment="1" applyProtection="1">
      <alignment vertical="center"/>
    </xf>
    <xf numFmtId="0" fontId="86" fillId="0" borderId="0" xfId="31" applyFont="1" applyAlignment="1">
      <alignment vertical="center"/>
    </xf>
    <xf numFmtId="0" fontId="85" fillId="0" borderId="31" xfId="30" applyFont="1" applyBorder="1" applyAlignment="1" applyProtection="1">
      <alignment horizontal="center" vertical="center"/>
    </xf>
    <xf numFmtId="0" fontId="85" fillId="0" borderId="57" xfId="30" applyFont="1" applyBorder="1" applyAlignment="1" applyProtection="1">
      <alignment horizontal="center" vertical="center"/>
    </xf>
    <xf numFmtId="0" fontId="85" fillId="0" borderId="55" xfId="30" applyFont="1" applyBorder="1" applyAlignment="1" applyProtection="1">
      <alignment horizontal="center" vertical="center"/>
    </xf>
    <xf numFmtId="0" fontId="85" fillId="0" borderId="35" xfId="30" applyFont="1" applyBorder="1" applyAlignment="1" applyProtection="1">
      <alignment horizontal="center" vertical="center"/>
    </xf>
    <xf numFmtId="0" fontId="85" fillId="0" borderId="50" xfId="30" applyFont="1" applyBorder="1" applyAlignment="1" applyProtection="1">
      <alignment horizontal="center" vertical="center"/>
    </xf>
    <xf numFmtId="0" fontId="85" fillId="0" borderId="2" xfId="30" applyFont="1" applyBorder="1" applyAlignment="1" applyProtection="1">
      <alignment vertical="center"/>
    </xf>
    <xf numFmtId="0" fontId="86" fillId="0" borderId="51" xfId="30" applyFont="1" applyBorder="1" applyAlignment="1" applyProtection="1">
      <alignment vertical="center"/>
    </xf>
    <xf numFmtId="0" fontId="86" fillId="0" borderId="142" xfId="30" applyFont="1" applyBorder="1" applyAlignment="1" applyProtection="1">
      <alignment vertical="center"/>
    </xf>
    <xf numFmtId="165" fontId="85" fillId="0" borderId="20" xfId="29" applyFont="1" applyFill="1" applyBorder="1" applyAlignment="1" applyProtection="1">
      <alignment vertical="center"/>
    </xf>
    <xf numFmtId="0" fontId="86" fillId="0" borderId="33" xfId="30" quotePrefix="1" applyFont="1" applyBorder="1" applyAlignment="1" applyProtection="1">
      <alignment horizontal="right" vertical="center"/>
    </xf>
    <xf numFmtId="0" fontId="86" fillId="0" borderId="143" xfId="30" applyFont="1" applyBorder="1" applyAlignment="1" applyProtection="1">
      <alignment horizontal="center" vertical="center"/>
    </xf>
    <xf numFmtId="2" fontId="86" fillId="0" borderId="143" xfId="30" applyNumberFormat="1" applyFont="1" applyBorder="1" applyAlignment="1" applyProtection="1">
      <alignment vertical="center"/>
    </xf>
    <xf numFmtId="165" fontId="85" fillId="0" borderId="21" xfId="29" applyFont="1" applyFill="1" applyBorder="1" applyAlignment="1" applyProtection="1">
      <alignment vertical="center"/>
    </xf>
    <xf numFmtId="0" fontId="86" fillId="0" borderId="33" xfId="30" applyFont="1" applyBorder="1" applyAlignment="1" applyProtection="1">
      <alignment vertical="center"/>
    </xf>
    <xf numFmtId="0" fontId="86" fillId="0" borderId="143" xfId="30" applyFont="1" applyBorder="1" applyAlignment="1" applyProtection="1">
      <alignment vertical="center"/>
    </xf>
    <xf numFmtId="0" fontId="85" fillId="0" borderId="33" xfId="30" quotePrefix="1" applyFont="1" applyBorder="1" applyAlignment="1" applyProtection="1">
      <alignment horizontal="center" vertical="center"/>
    </xf>
    <xf numFmtId="0" fontId="86" fillId="0" borderId="33" xfId="30" applyFont="1" applyBorder="1" applyAlignment="1" applyProtection="1">
      <alignment horizontal="right" vertical="center"/>
    </xf>
    <xf numFmtId="0" fontId="86" fillId="0" borderId="0" xfId="30" quotePrefix="1" applyFont="1" applyBorder="1" applyAlignment="1" applyProtection="1">
      <alignment vertical="center"/>
    </xf>
    <xf numFmtId="0" fontId="85" fillId="0" borderId="33" xfId="30" applyFont="1" applyBorder="1" applyAlignment="1" applyProtection="1">
      <alignment horizontal="center" vertical="center"/>
    </xf>
    <xf numFmtId="0" fontId="87" fillId="0" borderId="0" xfId="30" applyFont="1" applyBorder="1" applyAlignment="1" applyProtection="1">
      <alignment vertical="center"/>
    </xf>
    <xf numFmtId="2" fontId="85" fillId="0" borderId="143" xfId="30" applyNumberFormat="1" applyFont="1" applyBorder="1" applyAlignment="1" applyProtection="1">
      <alignment horizontal="center" vertical="center"/>
    </xf>
    <xf numFmtId="0" fontId="85" fillId="0" borderId="33" xfId="30" quotePrefix="1" applyFont="1" applyBorder="1" applyAlignment="1" applyProtection="1">
      <alignment horizontal="right" vertical="center"/>
    </xf>
    <xf numFmtId="0" fontId="85" fillId="0" borderId="142" xfId="30" applyFont="1" applyBorder="1" applyAlignment="1" applyProtection="1">
      <alignment vertical="center"/>
    </xf>
    <xf numFmtId="0" fontId="85" fillId="0" borderId="11" xfId="30" applyFont="1" applyBorder="1" applyAlignment="1" applyProtection="1">
      <alignment vertical="center"/>
    </xf>
    <xf numFmtId="0" fontId="86" fillId="0" borderId="11" xfId="30" applyFont="1" applyBorder="1" applyAlignment="1" applyProtection="1">
      <alignment vertical="center"/>
    </xf>
    <xf numFmtId="2" fontId="86" fillId="0" borderId="143" xfId="0" applyNumberFormat="1" applyFont="1" applyBorder="1" applyAlignment="1">
      <alignment vertical="center"/>
    </xf>
    <xf numFmtId="0" fontId="86" fillId="0" borderId="142" xfId="31" applyFont="1" applyBorder="1" applyAlignment="1">
      <alignment vertical="center"/>
    </xf>
    <xf numFmtId="0" fontId="86" fillId="0" borderId="142" xfId="30" quotePrefix="1" applyFont="1" applyBorder="1" applyAlignment="1" applyProtection="1">
      <alignment vertical="center"/>
    </xf>
    <xf numFmtId="0" fontId="86" fillId="0" borderId="154" xfId="30" applyFont="1" applyBorder="1" applyAlignment="1" applyProtection="1">
      <alignment horizontal="center" vertical="center"/>
    </xf>
    <xf numFmtId="2" fontId="86" fillId="0" borderId="154" xfId="30" applyNumberFormat="1" applyFont="1" applyBorder="1" applyAlignment="1" applyProtection="1">
      <alignment vertical="center"/>
    </xf>
    <xf numFmtId="0" fontId="86" fillId="0" borderId="11" xfId="30" quotePrefix="1" applyFont="1" applyBorder="1" applyAlignment="1" applyProtection="1">
      <alignment vertical="center"/>
    </xf>
    <xf numFmtId="175" fontId="85" fillId="0" borderId="143" xfId="30" applyNumberFormat="1" applyFont="1" applyBorder="1" applyAlignment="1" applyProtection="1">
      <alignment vertical="center"/>
    </xf>
    <xf numFmtId="0" fontId="86" fillId="0" borderId="33" xfId="31" applyFont="1" applyBorder="1" applyAlignment="1">
      <alignment vertical="center"/>
    </xf>
    <xf numFmtId="0" fontId="86" fillId="0" borderId="143" xfId="31" applyFont="1" applyBorder="1" applyAlignment="1">
      <alignment vertical="center"/>
    </xf>
    <xf numFmtId="175" fontId="86" fillId="0" borderId="0" xfId="30" applyNumberFormat="1" applyFont="1" applyBorder="1" applyAlignment="1" applyProtection="1">
      <alignment vertical="center"/>
    </xf>
    <xf numFmtId="177" fontId="86" fillId="0" borderId="0" xfId="30" applyNumberFormat="1" applyFont="1" applyBorder="1" applyAlignment="1" applyProtection="1">
      <alignment vertical="center"/>
    </xf>
    <xf numFmtId="0" fontId="85" fillId="0" borderId="33" xfId="30" applyFont="1" applyBorder="1" applyAlignment="1" applyProtection="1">
      <alignment horizontal="right" vertical="center"/>
    </xf>
    <xf numFmtId="0" fontId="86" fillId="0" borderId="33" xfId="28" applyFont="1" applyBorder="1" applyAlignment="1">
      <alignment vertical="center"/>
    </xf>
    <xf numFmtId="0" fontId="86" fillId="0" borderId="143" xfId="28" applyFont="1" applyBorder="1" applyAlignment="1">
      <alignment horizontal="center" vertical="center"/>
    </xf>
    <xf numFmtId="0" fontId="85" fillId="0" borderId="143" xfId="28" applyFont="1" applyBorder="1" applyAlignment="1">
      <alignment vertical="center"/>
    </xf>
    <xf numFmtId="178" fontId="86" fillId="0" borderId="142" xfId="30" applyNumberFormat="1" applyFont="1" applyBorder="1" applyAlignment="1" applyProtection="1">
      <alignment vertical="center"/>
    </xf>
    <xf numFmtId="177" fontId="86" fillId="0" borderId="0" xfId="32" applyNumberFormat="1" applyFont="1" applyAlignment="1" applyProtection="1">
      <alignment vertical="center"/>
      <protection locked="0"/>
    </xf>
    <xf numFmtId="177" fontId="85" fillId="0" borderId="0" xfId="32" applyNumberFormat="1" applyFont="1" applyAlignment="1" applyProtection="1">
      <alignment vertical="center"/>
      <protection locked="0"/>
    </xf>
    <xf numFmtId="0" fontId="86" fillId="0" borderId="33" xfId="0" applyFont="1" applyBorder="1" applyAlignment="1">
      <alignment vertical="center"/>
    </xf>
    <xf numFmtId="177" fontId="86" fillId="0" borderId="0" xfId="32" applyNumberFormat="1" applyFont="1" applyAlignment="1" applyProtection="1">
      <alignment horizontal="right" vertical="center" indent="1"/>
      <protection locked="0"/>
    </xf>
    <xf numFmtId="175" fontId="85" fillId="0" borderId="143" xfId="30" applyNumberFormat="1" applyFont="1" applyBorder="1" applyAlignment="1" applyProtection="1">
      <alignment horizontal="right" vertical="center" indent="1"/>
    </xf>
    <xf numFmtId="0" fontId="86" fillId="0" borderId="0" xfId="30" applyFont="1" applyBorder="1" applyAlignment="1" applyProtection="1">
      <alignment horizontal="center" vertical="center"/>
    </xf>
    <xf numFmtId="178" fontId="86" fillId="0" borderId="143" xfId="30" applyNumberFormat="1" applyFont="1" applyBorder="1" applyAlignment="1" applyProtection="1">
      <alignment vertical="center"/>
    </xf>
    <xf numFmtId="175" fontId="86" fillId="0" borderId="143" xfId="0" applyNumberFormat="1" applyFont="1" applyBorder="1" applyAlignment="1">
      <alignment vertical="center"/>
    </xf>
    <xf numFmtId="0" fontId="86" fillId="0" borderId="196" xfId="30" applyFont="1" applyBorder="1" applyAlignment="1" applyProtection="1">
      <alignment vertical="center"/>
    </xf>
    <xf numFmtId="0" fontId="86" fillId="0" borderId="197" xfId="30" applyFont="1" applyBorder="1" applyAlignment="1" applyProtection="1">
      <alignment vertical="center"/>
    </xf>
    <xf numFmtId="0" fontId="86" fillId="0" borderId="154" xfId="30" applyFont="1" applyBorder="1" applyAlignment="1" applyProtection="1">
      <alignment vertical="center"/>
    </xf>
    <xf numFmtId="175" fontId="86" fillId="0" borderId="154" xfId="30" applyNumberFormat="1" applyFont="1" applyBorder="1" applyAlignment="1" applyProtection="1">
      <alignment vertical="center"/>
    </xf>
    <xf numFmtId="0" fontId="86" fillId="0" borderId="199" xfId="0" applyFont="1" applyBorder="1" applyAlignment="1">
      <alignment vertical="center"/>
    </xf>
    <xf numFmtId="0" fontId="86" fillId="0" borderId="200" xfId="0" applyFont="1" applyBorder="1" applyAlignment="1">
      <alignment vertical="center"/>
    </xf>
    <xf numFmtId="0" fontId="86" fillId="0" borderId="0" xfId="33" applyFont="1" applyAlignment="1" applyProtection="1">
      <alignment horizontal="center" vertical="center"/>
    </xf>
    <xf numFmtId="0" fontId="85" fillId="0" borderId="0" xfId="33" applyFont="1" applyAlignment="1" applyProtection="1">
      <alignment horizontal="left" vertical="center"/>
    </xf>
    <xf numFmtId="0" fontId="85" fillId="0" borderId="0" xfId="33" applyFont="1" applyAlignment="1" applyProtection="1">
      <alignment horizontal="right" vertical="center"/>
    </xf>
    <xf numFmtId="0" fontId="85" fillId="0" borderId="153" xfId="28" applyFont="1" applyBorder="1" applyAlignment="1">
      <alignment horizontal="center" vertical="center" wrapText="1"/>
    </xf>
    <xf numFmtId="0" fontId="86" fillId="0" borderId="154" xfId="28" applyFont="1" applyBorder="1" applyAlignment="1">
      <alignment horizontal="center" vertical="center" wrapText="1"/>
    </xf>
    <xf numFmtId="0" fontId="86" fillId="0" borderId="155" xfId="28" applyFont="1" applyBorder="1" applyAlignment="1">
      <alignment horizontal="center" vertical="center"/>
    </xf>
    <xf numFmtId="0" fontId="86" fillId="0" borderId="172" xfId="28" applyFont="1" applyBorder="1" applyAlignment="1">
      <alignment horizontal="center" vertical="center"/>
    </xf>
    <xf numFmtId="0" fontId="86" fillId="0" borderId="173" xfId="28" applyFont="1" applyBorder="1" applyAlignment="1">
      <alignment horizontal="center" vertical="center"/>
    </xf>
    <xf numFmtId="0" fontId="86" fillId="0" borderId="171" xfId="0" applyFont="1" applyBorder="1" applyAlignment="1">
      <alignment horizontal="left" vertical="center"/>
    </xf>
    <xf numFmtId="0" fontId="86" fillId="0" borderId="172" xfId="0" applyFont="1" applyBorder="1" applyAlignment="1">
      <alignment horizontal="left" vertical="center"/>
    </xf>
    <xf numFmtId="0" fontId="86" fillId="0" borderId="172" xfId="0" applyFont="1" applyBorder="1" applyAlignment="1">
      <alignment vertical="center"/>
    </xf>
    <xf numFmtId="0" fontId="86" fillId="0" borderId="143" xfId="28" applyFont="1" applyBorder="1" applyAlignment="1">
      <alignment vertical="center"/>
    </xf>
    <xf numFmtId="2" fontId="86" fillId="0" borderId="143" xfId="28" applyNumberFormat="1" applyFont="1" applyBorder="1" applyAlignment="1">
      <alignment vertical="center"/>
    </xf>
    <xf numFmtId="0" fontId="86" fillId="0" borderId="171" xfId="28" applyFont="1" applyBorder="1" applyAlignment="1">
      <alignment horizontal="right" vertical="center"/>
    </xf>
    <xf numFmtId="0" fontId="86" fillId="0" borderId="172" xfId="28" applyFont="1" applyBorder="1" applyAlignment="1">
      <alignment horizontal="right" vertical="center"/>
    </xf>
    <xf numFmtId="165" fontId="86" fillId="0" borderId="155" xfId="29" applyFont="1" applyFill="1" applyBorder="1" applyAlignment="1" applyProtection="1">
      <alignment vertical="center"/>
    </xf>
    <xf numFmtId="165" fontId="86" fillId="0" borderId="143" xfId="29" applyFont="1" applyFill="1" applyBorder="1" applyAlignment="1" applyProtection="1">
      <alignment horizontal="center" vertical="center"/>
    </xf>
    <xf numFmtId="166" fontId="86" fillId="0" borderId="143" xfId="28" applyNumberFormat="1" applyFont="1" applyBorder="1" applyAlignment="1">
      <alignment vertical="center"/>
    </xf>
    <xf numFmtId="165" fontId="86" fillId="0" borderId="143" xfId="29" applyFont="1" applyFill="1" applyBorder="1" applyAlignment="1" applyProtection="1">
      <alignment vertical="center"/>
    </xf>
    <xf numFmtId="0" fontId="86" fillId="0" borderId="142" xfId="28" applyFont="1" applyBorder="1" applyAlignment="1">
      <alignment horizontal="left" vertical="center"/>
    </xf>
    <xf numFmtId="0" fontId="86" fillId="0" borderId="0" xfId="28" applyFont="1" applyAlignment="1">
      <alignment horizontal="left" vertical="center"/>
    </xf>
    <xf numFmtId="0" fontId="86" fillId="0" borderId="0" xfId="0" applyFont="1" applyAlignment="1">
      <alignment horizontal="left" vertical="center"/>
    </xf>
    <xf numFmtId="2" fontId="86" fillId="0" borderId="143" xfId="28" applyNumberFormat="1" applyFont="1" applyBorder="1" applyAlignment="1">
      <alignment horizontal="center" vertical="center"/>
    </xf>
    <xf numFmtId="0" fontId="86" fillId="0" borderId="142" xfId="28" applyFont="1" applyBorder="1" applyAlignment="1">
      <alignment horizontal="center" vertical="center"/>
    </xf>
    <xf numFmtId="0" fontId="86" fillId="0" borderId="199" xfId="28" applyFont="1" applyBorder="1" applyAlignment="1">
      <alignment horizontal="left" vertical="center"/>
    </xf>
    <xf numFmtId="0" fontId="86" fillId="0" borderId="197" xfId="28" applyFont="1" applyBorder="1" applyAlignment="1">
      <alignment horizontal="left" vertical="center"/>
    </xf>
    <xf numFmtId="0" fontId="86" fillId="0" borderId="197" xfId="0" applyFont="1" applyBorder="1" applyAlignment="1">
      <alignment horizontal="left" vertical="center"/>
    </xf>
    <xf numFmtId="0" fontId="86" fillId="0" borderId="198" xfId="0" applyFont="1" applyBorder="1" applyAlignment="1">
      <alignment vertical="center"/>
    </xf>
    <xf numFmtId="2" fontId="86" fillId="0" borderId="154" xfId="28" applyNumberFormat="1" applyFont="1" applyBorder="1" applyAlignment="1">
      <alignment horizontal="center" vertical="center"/>
    </xf>
    <xf numFmtId="175" fontId="86" fillId="0" borderId="143" xfId="28" applyNumberFormat="1" applyFont="1" applyBorder="1" applyAlignment="1">
      <alignment vertical="center"/>
    </xf>
    <xf numFmtId="164" fontId="86" fillId="0" borderId="154" xfId="34" applyNumberFormat="1" applyFont="1" applyBorder="1" applyAlignment="1" applyProtection="1">
      <alignment vertical="center"/>
    </xf>
    <xf numFmtId="0" fontId="86" fillId="0" borderId="171" xfId="28" applyFont="1" applyBorder="1" applyAlignment="1">
      <alignment vertical="center"/>
    </xf>
    <xf numFmtId="0" fontId="86" fillId="0" borderId="172" xfId="28" applyFont="1" applyBorder="1" applyAlignment="1">
      <alignment vertical="center"/>
    </xf>
    <xf numFmtId="0" fontId="86" fillId="0" borderId="173" xfId="0" applyFont="1" applyBorder="1" applyAlignment="1">
      <alignment vertical="center"/>
    </xf>
    <xf numFmtId="0" fontId="86" fillId="0" borderId="155" xfId="28" applyFont="1" applyBorder="1" applyAlignment="1">
      <alignment horizontal="right" vertical="center"/>
    </xf>
    <xf numFmtId="0" fontId="85" fillId="0" borderId="155" xfId="28" applyFont="1" applyBorder="1" applyAlignment="1">
      <alignment horizontal="center" vertical="center"/>
    </xf>
    <xf numFmtId="0" fontId="85" fillId="0" borderId="171" xfId="28" applyFont="1" applyBorder="1" applyAlignment="1">
      <alignment horizontal="left" vertical="center"/>
    </xf>
    <xf numFmtId="0" fontId="85" fillId="0" borderId="172" xfId="28" applyFont="1" applyBorder="1" applyAlignment="1">
      <alignment horizontal="left" vertical="center"/>
    </xf>
    <xf numFmtId="0" fontId="85" fillId="0" borderId="173" xfId="28" applyFont="1" applyBorder="1" applyAlignment="1">
      <alignment horizontal="right" vertical="center"/>
    </xf>
    <xf numFmtId="165" fontId="85" fillId="0" borderId="155" xfId="29" applyFont="1" applyFill="1" applyBorder="1" applyAlignment="1" applyProtection="1">
      <alignment vertical="center"/>
    </xf>
    <xf numFmtId="0" fontId="86" fillId="0" borderId="0" xfId="33" applyFont="1" applyAlignment="1" applyProtection="1">
      <alignment horizontal="left" vertical="center"/>
    </xf>
    <xf numFmtId="0" fontId="86" fillId="0" borderId="181" xfId="28" applyFont="1" applyBorder="1" applyAlignment="1">
      <alignment horizontal="left" vertical="center"/>
    </xf>
    <xf numFmtId="0" fontId="86" fillId="0" borderId="182" xfId="28" applyFont="1" applyBorder="1" applyAlignment="1">
      <alignment horizontal="left" vertical="center"/>
    </xf>
    <xf numFmtId="0" fontId="86" fillId="0" borderId="182" xfId="0" applyFont="1" applyBorder="1" applyAlignment="1">
      <alignment horizontal="left" vertical="center"/>
    </xf>
    <xf numFmtId="0" fontId="86" fillId="0" borderId="199" xfId="33" applyFont="1" applyBorder="1" applyAlignment="1" applyProtection="1">
      <alignment horizontal="left" vertical="center"/>
    </xf>
    <xf numFmtId="0" fontId="86" fillId="0" borderId="197" xfId="33" applyFont="1" applyBorder="1" applyAlignment="1" applyProtection="1">
      <alignment horizontal="left" vertical="center"/>
    </xf>
    <xf numFmtId="2" fontId="86" fillId="0" borderId="143" xfId="33" applyNumberFormat="1" applyFont="1" applyBorder="1" applyAlignment="1" applyProtection="1">
      <alignment horizontal="center" vertical="center"/>
    </xf>
    <xf numFmtId="164" fontId="86" fillId="0" borderId="143" xfId="34" applyNumberFormat="1" applyFont="1" applyBorder="1" applyAlignment="1" applyProtection="1">
      <alignment vertical="center"/>
    </xf>
    <xf numFmtId="0" fontId="86" fillId="0" borderId="155" xfId="28" applyFont="1" applyBorder="1" applyAlignment="1">
      <alignment vertical="center"/>
    </xf>
    <xf numFmtId="0" fontId="85" fillId="0" borderId="173" xfId="28" applyFont="1" applyBorder="1" applyAlignment="1">
      <alignment horizontal="left" vertical="center"/>
    </xf>
    <xf numFmtId="0" fontId="85" fillId="0" borderId="155" xfId="28" applyFont="1" applyBorder="1" applyAlignment="1">
      <alignment horizontal="right" vertical="center"/>
    </xf>
    <xf numFmtId="0" fontId="86" fillId="0" borderId="143" xfId="0" applyFont="1" applyBorder="1" applyAlignment="1">
      <alignment horizontal="center" vertical="center"/>
    </xf>
    <xf numFmtId="0" fontId="86" fillId="0" borderId="142" xfId="0" applyFont="1" applyBorder="1" applyAlignment="1">
      <alignment horizontal="left" vertical="center"/>
    </xf>
    <xf numFmtId="0" fontId="86" fillId="0" borderId="143" xfId="0" applyFont="1" applyBorder="1" applyAlignment="1">
      <alignment vertical="center"/>
    </xf>
    <xf numFmtId="0" fontId="86" fillId="0" borderId="199" xfId="0" applyFont="1" applyBorder="1" applyAlignment="1">
      <alignment horizontal="left" vertical="center"/>
    </xf>
    <xf numFmtId="0" fontId="86" fillId="0" borderId="171" xfId="0" applyFont="1" applyBorder="1" applyAlignment="1">
      <alignment horizontal="right" vertical="center"/>
    </xf>
    <xf numFmtId="0" fontId="86" fillId="0" borderId="172" xfId="0" applyFont="1" applyBorder="1" applyAlignment="1">
      <alignment horizontal="right" vertical="center"/>
    </xf>
    <xf numFmtId="166" fontId="86" fillId="0" borderId="143" xfId="0" applyNumberFormat="1" applyFont="1" applyBorder="1" applyAlignment="1">
      <alignment vertical="center"/>
    </xf>
    <xf numFmtId="0" fontId="86" fillId="0" borderId="153" xfId="0" applyFont="1" applyBorder="1" applyAlignment="1">
      <alignment horizontal="center" vertical="center"/>
    </xf>
    <xf numFmtId="0" fontId="86" fillId="0" borderId="181" xfId="0" applyFont="1" applyBorder="1" applyAlignment="1">
      <alignment horizontal="left" vertical="center"/>
    </xf>
    <xf numFmtId="2" fontId="86" fillId="0" borderId="153" xfId="0" applyNumberFormat="1" applyFont="1" applyBorder="1" applyAlignment="1">
      <alignment horizontal="center" vertical="center"/>
    </xf>
    <xf numFmtId="0" fontId="86" fillId="0" borderId="153" xfId="0" applyFont="1" applyBorder="1" applyAlignment="1">
      <alignment vertical="center"/>
    </xf>
    <xf numFmtId="2" fontId="86" fillId="0" borderId="153" xfId="0" applyNumberFormat="1" applyFont="1" applyBorder="1" applyAlignment="1">
      <alignment vertical="center"/>
    </xf>
    <xf numFmtId="165" fontId="86" fillId="0" borderId="153" xfId="29" applyFont="1" applyFill="1" applyBorder="1" applyAlignment="1" applyProtection="1">
      <alignment vertical="center"/>
    </xf>
    <xf numFmtId="0" fontId="90" fillId="0" borderId="199" xfId="0" applyFont="1" applyBorder="1" applyAlignment="1">
      <alignment horizontal="left" vertical="center"/>
    </xf>
    <xf numFmtId="0" fontId="90" fillId="0" borderId="197" xfId="0" applyFont="1" applyBorder="1" applyAlignment="1">
      <alignment horizontal="left" vertical="center"/>
    </xf>
    <xf numFmtId="0" fontId="90" fillId="0" borderId="197" xfId="0" applyFont="1" applyBorder="1" applyAlignment="1">
      <alignment vertical="center"/>
    </xf>
    <xf numFmtId="0" fontId="86" fillId="0" borderId="171" xfId="28" applyFont="1" applyBorder="1" applyAlignment="1">
      <alignment horizontal="left" vertical="center"/>
    </xf>
    <xf numFmtId="0" fontId="86" fillId="0" borderId="172" xfId="28" applyFont="1" applyBorder="1" applyAlignment="1">
      <alignment horizontal="left" vertical="center"/>
    </xf>
    <xf numFmtId="0" fontId="86" fillId="0" borderId="173" xfId="0" applyFont="1" applyBorder="1" applyAlignment="1">
      <alignment horizontal="left" vertical="center"/>
    </xf>
    <xf numFmtId="165" fontId="86" fillId="0" borderId="0" xfId="29" applyFont="1" applyFill="1" applyBorder="1" applyAlignment="1" applyProtection="1">
      <alignment horizontal="center" vertical="center"/>
    </xf>
    <xf numFmtId="0" fontId="86" fillId="0" borderId="0" xfId="28" applyFont="1" applyAlignment="1">
      <alignment horizontal="center" vertical="center"/>
    </xf>
    <xf numFmtId="175" fontId="86" fillId="0" borderId="0" xfId="28" applyNumberFormat="1" applyFont="1" applyAlignment="1">
      <alignment vertical="center"/>
    </xf>
    <xf numFmtId="165" fontId="86" fillId="0" borderId="0" xfId="29" applyFont="1" applyFill="1" applyBorder="1" applyAlignment="1" applyProtection="1">
      <alignment vertical="center"/>
    </xf>
    <xf numFmtId="0" fontId="86" fillId="0" borderId="0" xfId="33" applyFont="1" applyAlignment="1" applyProtection="1">
      <alignment horizontal="right" vertical="center"/>
    </xf>
    <xf numFmtId="0" fontId="86" fillId="0" borderId="0" xfId="28" applyFont="1" applyAlignment="1">
      <alignment horizontal="right" vertical="center"/>
    </xf>
    <xf numFmtId="166" fontId="86" fillId="0" borderId="0" xfId="28" applyNumberFormat="1" applyFont="1" applyAlignment="1">
      <alignment vertical="center"/>
    </xf>
    <xf numFmtId="2" fontId="86" fillId="0" borderId="0" xfId="28" applyNumberFormat="1" applyFont="1" applyAlignment="1">
      <alignment horizontal="center" vertical="center"/>
    </xf>
    <xf numFmtId="2" fontId="86" fillId="0" borderId="0" xfId="28" applyNumberFormat="1" applyFont="1" applyAlignment="1">
      <alignment vertical="center"/>
    </xf>
    <xf numFmtId="0" fontId="90" fillId="0" borderId="0" xfId="28" applyFont="1" applyAlignment="1">
      <alignment horizontal="left" vertical="center"/>
    </xf>
    <xf numFmtId="176" fontId="86" fillId="0" borderId="0" xfId="28" applyNumberFormat="1" applyFont="1" applyAlignment="1">
      <alignment vertical="center"/>
    </xf>
    <xf numFmtId="164" fontId="86" fillId="0" borderId="0" xfId="34" applyNumberFormat="1" applyFont="1" applyBorder="1" applyAlignment="1" applyProtection="1">
      <alignment vertical="center"/>
    </xf>
    <xf numFmtId="2" fontId="86" fillId="0" borderId="0" xfId="33" applyNumberFormat="1" applyFont="1" applyAlignment="1" applyProtection="1">
      <alignment horizontal="center" vertical="center"/>
    </xf>
    <xf numFmtId="0" fontId="85" fillId="0" borderId="0" xfId="28" applyFont="1" applyAlignment="1">
      <alignment horizontal="right" vertical="center"/>
    </xf>
    <xf numFmtId="0" fontId="85" fillId="7" borderId="0" xfId="35" applyFont="1" applyFill="1" applyAlignment="1" applyProtection="1">
      <alignment vertical="center"/>
    </xf>
    <xf numFmtId="0" fontId="85" fillId="0" borderId="0" xfId="28" applyFont="1" applyAlignment="1">
      <alignment horizontal="center" vertical="center" wrapText="1"/>
    </xf>
    <xf numFmtId="0" fontId="86" fillId="0" borderId="0" xfId="28" applyFont="1" applyAlignment="1">
      <alignment horizontal="center" vertical="center" wrapText="1"/>
    </xf>
    <xf numFmtId="0" fontId="86" fillId="0" borderId="0" xfId="33" applyFont="1" applyAlignment="1" applyProtection="1">
      <alignment vertical="center"/>
    </xf>
    <xf numFmtId="177" fontId="86" fillId="0" borderId="0" xfId="34" applyNumberFormat="1" applyFont="1" applyBorder="1" applyAlignment="1" applyProtection="1">
      <alignment vertical="center"/>
    </xf>
    <xf numFmtId="0" fontId="85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6" fillId="0" borderId="0" xfId="0" applyFont="1" applyAlignment="1">
      <alignment horizontal="center" vertical="center"/>
    </xf>
    <xf numFmtId="2" fontId="86" fillId="0" borderId="0" xfId="0" applyNumberFormat="1" applyFont="1" applyAlignment="1">
      <alignment vertical="center"/>
    </xf>
    <xf numFmtId="0" fontId="8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2" fontId="85" fillId="0" borderId="0" xfId="0" applyNumberFormat="1" applyFont="1" applyAlignment="1">
      <alignment horizontal="center" vertical="center"/>
    </xf>
    <xf numFmtId="175" fontId="85" fillId="0" borderId="0" xfId="0" applyNumberFormat="1" applyFont="1" applyAlignment="1">
      <alignment vertical="center"/>
    </xf>
    <xf numFmtId="175" fontId="86" fillId="0" borderId="0" xfId="0" applyNumberFormat="1" applyFont="1" applyAlignment="1">
      <alignment vertical="center"/>
    </xf>
    <xf numFmtId="0" fontId="85" fillId="0" borderId="0" xfId="0" applyFont="1" applyAlignment="1">
      <alignment horizontal="left" vertical="center"/>
    </xf>
    <xf numFmtId="167" fontId="86" fillId="0" borderId="0" xfId="34" applyFont="1" applyBorder="1" applyAlignment="1" applyProtection="1">
      <alignment vertical="center"/>
    </xf>
    <xf numFmtId="175" fontId="86" fillId="0" borderId="0" xfId="0" applyNumberFormat="1" applyFont="1" applyAlignment="1">
      <alignment horizontal="right" vertical="center" indent="1"/>
    </xf>
    <xf numFmtId="4" fontId="86" fillId="0" borderId="0" xfId="0" applyNumberFormat="1" applyFont="1" applyAlignment="1">
      <alignment horizontal="right" vertical="center"/>
    </xf>
    <xf numFmtId="177" fontId="86" fillId="0" borderId="0" xfId="34" applyNumberFormat="1" applyFont="1" applyBorder="1" applyAlignment="1" applyProtection="1">
      <alignment horizontal="right" vertical="center" indent="1"/>
      <protection locked="0"/>
    </xf>
    <xf numFmtId="166" fontId="86" fillId="0" borderId="0" xfId="33" applyNumberFormat="1" applyFont="1" applyAlignment="1" applyProtection="1">
      <alignment vertical="center"/>
    </xf>
    <xf numFmtId="2" fontId="86" fillId="0" borderId="0" xfId="33" applyNumberFormat="1" applyFont="1" applyAlignment="1" applyProtection="1">
      <alignment vertical="center"/>
    </xf>
    <xf numFmtId="0" fontId="95" fillId="0" borderId="0" xfId="0" applyFont="1"/>
    <xf numFmtId="0" fontId="37" fillId="0" borderId="33" xfId="0" applyFont="1" applyBorder="1" applyAlignment="1">
      <alignment horizontal="center" vertical="center"/>
    </xf>
    <xf numFmtId="0" fontId="37" fillId="0" borderId="142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7" fillId="0" borderId="11" xfId="0" applyFont="1" applyBorder="1" applyAlignment="1">
      <alignment vertical="center"/>
    </xf>
    <xf numFmtId="0" fontId="37" fillId="0" borderId="143" xfId="0" applyFont="1" applyBorder="1" applyAlignment="1">
      <alignment vertical="center"/>
    </xf>
    <xf numFmtId="0" fontId="37" fillId="0" borderId="20" xfId="0" applyFont="1" applyBorder="1" applyAlignment="1">
      <alignment vertical="center"/>
    </xf>
    <xf numFmtId="0" fontId="37" fillId="0" borderId="33" xfId="0" quotePrefix="1" applyFont="1" applyBorder="1" applyAlignment="1">
      <alignment horizontal="right" vertical="center"/>
    </xf>
    <xf numFmtId="0" fontId="37" fillId="0" borderId="143" xfId="0" applyFont="1" applyBorder="1" applyAlignment="1">
      <alignment horizontal="center" vertical="center"/>
    </xf>
    <xf numFmtId="2" fontId="37" fillId="0" borderId="143" xfId="0" applyNumberFormat="1" applyFont="1" applyBorder="1" applyAlignment="1">
      <alignment vertical="center"/>
    </xf>
    <xf numFmtId="0" fontId="37" fillId="0" borderId="0" xfId="28" applyFont="1" applyAlignment="1">
      <alignment vertical="center"/>
    </xf>
    <xf numFmtId="0" fontId="37" fillId="0" borderId="21" xfId="0" applyFont="1" applyBorder="1" applyAlignment="1">
      <alignment vertical="center"/>
    </xf>
    <xf numFmtId="0" fontId="37" fillId="0" borderId="33" xfId="0" applyFont="1" applyBorder="1" applyAlignment="1">
      <alignment vertical="center"/>
    </xf>
    <xf numFmtId="0" fontId="37" fillId="0" borderId="33" xfId="0" quotePrefix="1" applyFont="1" applyBorder="1" applyAlignment="1">
      <alignment horizontal="center" vertical="center"/>
    </xf>
    <xf numFmtId="0" fontId="37" fillId="0" borderId="33" xfId="28" applyFont="1" applyBorder="1" applyAlignment="1">
      <alignment vertical="center"/>
    </xf>
    <xf numFmtId="0" fontId="37" fillId="0" borderId="11" xfId="28" applyFont="1" applyBorder="1" applyAlignment="1">
      <alignment vertical="center"/>
    </xf>
    <xf numFmtId="0" fontId="37" fillId="0" borderId="143" xfId="28" applyFont="1" applyBorder="1" applyAlignment="1">
      <alignment vertical="center"/>
    </xf>
    <xf numFmtId="0" fontId="24" fillId="0" borderId="33" xfId="0" applyFont="1" applyBorder="1" applyAlignment="1">
      <alignment horizontal="right" vertical="center"/>
    </xf>
    <xf numFmtId="0" fontId="24" fillId="0" borderId="142" xfId="0" applyFont="1" applyBorder="1" applyAlignment="1">
      <alignment vertical="center"/>
    </xf>
    <xf numFmtId="0" fontId="24" fillId="0" borderId="0" xfId="0" applyFont="1" applyAlignment="1">
      <alignment vertical="center"/>
    </xf>
    <xf numFmtId="0" fontId="24" fillId="0" borderId="11" xfId="0" applyFont="1" applyBorder="1" applyAlignment="1">
      <alignment vertical="center"/>
    </xf>
    <xf numFmtId="0" fontId="24" fillId="0" borderId="143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6" fillId="0" borderId="21" xfId="0" applyFont="1" applyBorder="1" applyAlignment="1">
      <alignment vertical="center"/>
    </xf>
    <xf numFmtId="0" fontId="96" fillId="0" borderId="142" xfId="0" applyFont="1" applyBorder="1" applyAlignment="1">
      <alignment vertical="center"/>
    </xf>
    <xf numFmtId="0" fontId="37" fillId="0" borderId="0" xfId="0" quotePrefix="1" applyFont="1" applyAlignment="1">
      <alignment vertical="center"/>
    </xf>
    <xf numFmtId="0" fontId="37" fillId="0" borderId="154" xfId="0" applyFont="1" applyBorder="1" applyAlignment="1">
      <alignment horizontal="center" vertical="center"/>
    </xf>
    <xf numFmtId="2" fontId="37" fillId="0" borderId="154" xfId="0" applyNumberFormat="1" applyFont="1" applyBorder="1" applyAlignment="1">
      <alignment vertical="center"/>
    </xf>
    <xf numFmtId="0" fontId="97" fillId="0" borderId="142" xfId="0" applyFont="1" applyBorder="1" applyAlignment="1">
      <alignment vertical="center"/>
    </xf>
    <xf numFmtId="0" fontId="97" fillId="0" borderId="0" xfId="0" applyFont="1" applyAlignment="1">
      <alignment vertical="center"/>
    </xf>
    <xf numFmtId="176" fontId="24" fillId="0" borderId="143" xfId="0" applyNumberFormat="1" applyFont="1" applyBorder="1" applyAlignment="1">
      <alignment vertical="center"/>
    </xf>
    <xf numFmtId="0" fontId="24" fillId="0" borderId="33" xfId="0" quotePrefix="1" applyFont="1" applyBorder="1" applyAlignment="1">
      <alignment horizontal="right" vertical="center"/>
    </xf>
    <xf numFmtId="0" fontId="24" fillId="0" borderId="142" xfId="27" applyFont="1" applyBorder="1" applyAlignment="1" applyProtection="1">
      <alignment vertical="center"/>
    </xf>
    <xf numFmtId="0" fontId="24" fillId="0" borderId="0" xfId="27" applyFont="1" applyAlignment="1" applyProtection="1">
      <alignment vertical="center"/>
    </xf>
    <xf numFmtId="0" fontId="24" fillId="0" borderId="11" xfId="27" applyFont="1" applyBorder="1" applyAlignment="1" applyProtection="1">
      <alignment vertical="center"/>
    </xf>
    <xf numFmtId="164" fontId="37" fillId="0" borderId="0" xfId="34" applyNumberFormat="1" applyFont="1" applyAlignment="1" applyProtection="1">
      <alignment vertical="top"/>
      <protection locked="0"/>
    </xf>
    <xf numFmtId="175" fontId="24" fillId="0" borderId="143" xfId="0" applyNumberFormat="1" applyFont="1" applyBorder="1" applyAlignment="1">
      <alignment vertical="center"/>
    </xf>
    <xf numFmtId="2" fontId="24" fillId="0" borderId="143" xfId="33" applyNumberFormat="1" applyFont="1" applyBorder="1" applyAlignment="1" applyProtection="1">
      <alignment horizontal="center" vertical="center"/>
    </xf>
    <xf numFmtId="0" fontId="24" fillId="0" borderId="33" xfId="0" applyFont="1" applyBorder="1" applyAlignment="1">
      <alignment horizontal="center" vertical="center"/>
    </xf>
    <xf numFmtId="179" fontId="37" fillId="0" borderId="143" xfId="0" applyNumberFormat="1" applyFont="1" applyBorder="1" applyAlignment="1">
      <alignment vertical="center"/>
    </xf>
    <xf numFmtId="167" fontId="37" fillId="0" borderId="0" xfId="34" applyFont="1" applyAlignment="1" applyProtection="1">
      <alignment vertical="center"/>
      <protection locked="0"/>
    </xf>
    <xf numFmtId="0" fontId="37" fillId="0" borderId="142" xfId="28" applyFont="1" applyBorder="1" applyAlignment="1">
      <alignment vertical="center"/>
    </xf>
    <xf numFmtId="167" fontId="37" fillId="0" borderId="143" xfId="0" applyNumberFormat="1" applyFont="1" applyBorder="1" applyAlignment="1">
      <alignment vertical="center"/>
    </xf>
    <xf numFmtId="175" fontId="37" fillId="0" borderId="143" xfId="0" applyNumberFormat="1" applyFont="1" applyBorder="1" applyAlignment="1">
      <alignment vertical="center"/>
    </xf>
    <xf numFmtId="0" fontId="37" fillId="0" borderId="102" xfId="0" applyFont="1" applyBorder="1" applyAlignment="1">
      <alignment vertical="center"/>
    </xf>
    <xf numFmtId="0" fontId="37" fillId="0" borderId="104" xfId="0" applyFont="1" applyBorder="1" applyAlignment="1">
      <alignment vertical="center"/>
    </xf>
    <xf numFmtId="0" fontId="37" fillId="0" borderId="23" xfId="0" applyFont="1" applyBorder="1" applyAlignment="1">
      <alignment vertical="center"/>
    </xf>
    <xf numFmtId="0" fontId="37" fillId="0" borderId="105" xfId="0" applyFont="1" applyBorder="1" applyAlignment="1">
      <alignment vertical="center"/>
    </xf>
    <xf numFmtId="0" fontId="37" fillId="0" borderId="103" xfId="0" applyFont="1" applyBorder="1" applyAlignment="1">
      <alignment vertical="center"/>
    </xf>
    <xf numFmtId="175" fontId="37" fillId="0" borderId="103" xfId="0" applyNumberFormat="1" applyFont="1" applyBorder="1" applyAlignment="1">
      <alignment vertical="center"/>
    </xf>
    <xf numFmtId="0" fontId="37" fillId="0" borderId="103" xfId="0" applyFont="1" applyBorder="1" applyAlignment="1">
      <alignment horizontal="center" vertical="center"/>
    </xf>
    <xf numFmtId="0" fontId="37" fillId="0" borderId="104" xfId="28" applyFont="1" applyBorder="1" applyAlignment="1">
      <alignment vertical="center"/>
    </xf>
    <xf numFmtId="0" fontId="37" fillId="0" borderId="24" xfId="0" applyFont="1" applyBorder="1" applyAlignment="1">
      <alignment vertical="center"/>
    </xf>
    <xf numFmtId="167" fontId="86" fillId="0" borderId="0" xfId="34" applyFont="1" applyAlignment="1" applyProtection="1">
      <alignment vertical="center"/>
    </xf>
    <xf numFmtId="0" fontId="86" fillId="0" borderId="155" xfId="33" applyFont="1" applyBorder="1" applyAlignment="1" applyProtection="1">
      <alignment horizontal="center" vertical="center"/>
    </xf>
    <xf numFmtId="0" fontId="86" fillId="0" borderId="154" xfId="33" applyFont="1" applyBorder="1" applyAlignment="1" applyProtection="1">
      <alignment horizontal="center" vertical="center"/>
    </xf>
    <xf numFmtId="0" fontId="86" fillId="0" borderId="143" xfId="33" applyFont="1" applyBorder="1" applyAlignment="1" applyProtection="1">
      <alignment horizontal="center" vertical="center"/>
    </xf>
    <xf numFmtId="0" fontId="86" fillId="0" borderId="142" xfId="33" applyFont="1" applyBorder="1" applyAlignment="1" applyProtection="1">
      <alignment horizontal="left" vertical="center"/>
    </xf>
    <xf numFmtId="0" fontId="86" fillId="0" borderId="143" xfId="33" applyFont="1" applyBorder="1" applyAlignment="1" applyProtection="1">
      <alignment vertical="center"/>
    </xf>
    <xf numFmtId="2" fontId="86" fillId="0" borderId="143" xfId="33" applyNumberFormat="1" applyFont="1" applyBorder="1" applyAlignment="1" applyProtection="1">
      <alignment vertical="center"/>
    </xf>
    <xf numFmtId="177" fontId="86" fillId="0" borderId="143" xfId="34" applyNumberFormat="1" applyFont="1" applyBorder="1" applyAlignment="1" applyProtection="1">
      <alignment vertical="center"/>
    </xf>
    <xf numFmtId="0" fontId="86" fillId="0" borderId="171" xfId="33" applyFont="1" applyBorder="1" applyAlignment="1" applyProtection="1">
      <alignment horizontal="right" vertical="center"/>
    </xf>
    <xf numFmtId="0" fontId="86" fillId="0" borderId="172" xfId="33" applyFont="1" applyBorder="1" applyAlignment="1" applyProtection="1">
      <alignment horizontal="left" vertical="center"/>
    </xf>
    <xf numFmtId="0" fontId="86" fillId="0" borderId="172" xfId="33" applyFont="1" applyBorder="1" applyAlignment="1" applyProtection="1">
      <alignment horizontal="right" vertical="center"/>
    </xf>
    <xf numFmtId="0" fontId="86" fillId="0" borderId="171" xfId="33" applyFont="1" applyBorder="1" applyAlignment="1" applyProtection="1">
      <alignment horizontal="left" vertical="center"/>
    </xf>
    <xf numFmtId="166" fontId="86" fillId="0" borderId="143" xfId="33" applyNumberFormat="1" applyFont="1" applyBorder="1" applyAlignment="1" applyProtection="1">
      <alignment vertical="center"/>
    </xf>
    <xf numFmtId="0" fontId="86" fillId="0" borderId="181" xfId="33" applyFont="1" applyBorder="1" applyAlignment="1" applyProtection="1">
      <alignment horizontal="left" vertical="center"/>
    </xf>
    <xf numFmtId="0" fontId="86" fillId="0" borderId="182" xfId="33" applyFont="1" applyBorder="1" applyAlignment="1" applyProtection="1">
      <alignment horizontal="left" vertical="center"/>
    </xf>
    <xf numFmtId="0" fontId="86" fillId="0" borderId="142" xfId="33" applyFont="1" applyBorder="1" applyAlignment="1" applyProtection="1">
      <alignment horizontal="center" vertical="center"/>
    </xf>
    <xf numFmtId="0" fontId="90" fillId="0" borderId="142" xfId="28" applyFont="1" applyBorder="1" applyAlignment="1">
      <alignment horizontal="left" vertical="center"/>
    </xf>
    <xf numFmtId="179" fontId="86" fillId="0" borderId="143" xfId="34" applyNumberFormat="1" applyFont="1" applyBorder="1" applyAlignment="1" applyProtection="1">
      <alignment vertical="center"/>
      <protection locked="0"/>
    </xf>
    <xf numFmtId="179" fontId="86" fillId="0" borderId="143" xfId="34" applyNumberFormat="1" applyFont="1" applyBorder="1" applyAlignment="1" applyProtection="1">
      <alignment vertical="center"/>
    </xf>
    <xf numFmtId="164" fontId="86" fillId="0" borderId="143" xfId="34" applyNumberFormat="1" applyFont="1" applyBorder="1" applyAlignment="1" applyProtection="1">
      <alignment horizontal="center" vertical="center"/>
    </xf>
    <xf numFmtId="0" fontId="90" fillId="0" borderId="199" xfId="28" applyFont="1" applyBorder="1" applyAlignment="1">
      <alignment horizontal="left" vertical="center"/>
    </xf>
    <xf numFmtId="0" fontId="90" fillId="0" borderId="197" xfId="28" applyFont="1" applyBorder="1" applyAlignment="1">
      <alignment horizontal="left" vertical="center"/>
    </xf>
    <xf numFmtId="179" fontId="86" fillId="0" borderId="154" xfId="34" applyNumberFormat="1" applyFont="1" applyBorder="1" applyAlignment="1" applyProtection="1">
      <alignment vertical="center"/>
    </xf>
    <xf numFmtId="180" fontId="86" fillId="0" borderId="0" xfId="28" applyNumberFormat="1" applyFont="1" applyAlignment="1">
      <alignment vertical="center"/>
    </xf>
    <xf numFmtId="176" fontId="86" fillId="0" borderId="143" xfId="28" applyNumberFormat="1" applyFont="1" applyBorder="1" applyAlignment="1">
      <alignment vertical="center"/>
    </xf>
    <xf numFmtId="0" fontId="86" fillId="0" borderId="154" xfId="28" applyFont="1" applyBorder="1" applyAlignment="1">
      <alignment horizontal="center" vertical="center"/>
    </xf>
    <xf numFmtId="165" fontId="86" fillId="0" borderId="154" xfId="29" applyFont="1" applyFill="1" applyBorder="1" applyAlignment="1" applyProtection="1">
      <alignment vertical="center"/>
    </xf>
    <xf numFmtId="0" fontId="37" fillId="0" borderId="20" xfId="28" applyFont="1" applyBorder="1" applyAlignment="1">
      <alignment vertical="center"/>
    </xf>
    <xf numFmtId="0" fontId="37" fillId="0" borderId="21" xfId="28" applyFont="1" applyBorder="1" applyAlignment="1">
      <alignment vertical="center"/>
    </xf>
    <xf numFmtId="0" fontId="24" fillId="0" borderId="33" xfId="0" quotePrefix="1" applyFont="1" applyBorder="1" applyAlignment="1">
      <alignment horizontal="center" vertical="center"/>
    </xf>
    <xf numFmtId="0" fontId="37" fillId="0" borderId="33" xfId="0" applyFont="1" applyBorder="1" applyAlignment="1">
      <alignment horizontal="right" vertical="center"/>
    </xf>
    <xf numFmtId="0" fontId="96" fillId="0" borderId="11" xfId="0" applyFont="1" applyBorder="1" applyAlignment="1">
      <alignment vertical="center"/>
    </xf>
    <xf numFmtId="2" fontId="24" fillId="0" borderId="143" xfId="0" applyNumberFormat="1" applyFont="1" applyBorder="1" applyAlignment="1">
      <alignment horizontal="center" vertical="center"/>
    </xf>
    <xf numFmtId="0" fontId="37" fillId="0" borderId="142" xfId="0" quotePrefix="1" applyFont="1" applyBorder="1" applyAlignment="1">
      <alignment vertical="center"/>
    </xf>
    <xf numFmtId="0" fontId="37" fillId="0" borderId="24" xfId="28" applyFont="1" applyBorder="1" applyAlignment="1">
      <alignment vertical="center"/>
    </xf>
    <xf numFmtId="175" fontId="86" fillId="0" borderId="143" xfId="0" applyNumberFormat="1" applyFont="1" applyBorder="1" applyAlignment="1">
      <alignment horizontal="right" vertical="center" indent="1"/>
    </xf>
    <xf numFmtId="4" fontId="86" fillId="0" borderId="143" xfId="0" applyNumberFormat="1" applyFont="1" applyBorder="1" applyAlignment="1">
      <alignment horizontal="right" vertical="center"/>
    </xf>
    <xf numFmtId="177" fontId="86" fillId="0" borderId="143" xfId="34" applyNumberFormat="1" applyFont="1" applyBorder="1" applyAlignment="1" applyProtection="1">
      <alignment horizontal="right" vertical="center" indent="1"/>
      <protection locked="0"/>
    </xf>
    <xf numFmtId="0" fontId="86" fillId="0" borderId="155" xfId="33" applyFont="1" applyBorder="1" applyAlignment="1" applyProtection="1">
      <alignment horizontal="right" vertical="center"/>
    </xf>
    <xf numFmtId="164" fontId="86" fillId="0" borderId="155" xfId="34" applyNumberFormat="1" applyFont="1" applyBorder="1" applyAlignment="1" applyProtection="1">
      <alignment vertical="center"/>
    </xf>
    <xf numFmtId="0" fontId="98" fillId="0" borderId="0" xfId="28" applyFont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27" applyFont="1" applyAlignment="1" applyProtection="1">
      <alignment horizontal="center" vertical="center"/>
    </xf>
    <xf numFmtId="0" fontId="89" fillId="0" borderId="0" xfId="0" applyFont="1" applyAlignment="1">
      <alignment vertical="center"/>
    </xf>
    <xf numFmtId="0" fontId="8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9" fillId="0" borderId="0" xfId="0" applyNumberFormat="1" applyFont="1" applyAlignment="1">
      <alignment vertical="center"/>
    </xf>
    <xf numFmtId="0" fontId="89" fillId="0" borderId="0" xfId="28" applyFont="1" applyAlignment="1">
      <alignment vertical="center"/>
    </xf>
    <xf numFmtId="0" fontId="98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89" fillId="0" borderId="0" xfId="0" applyNumberFormat="1" applyFont="1" applyAlignment="1">
      <alignment vertical="center"/>
    </xf>
    <xf numFmtId="176" fontId="98" fillId="0" borderId="0" xfId="0" applyNumberFormat="1" applyFont="1" applyAlignment="1">
      <alignment vertical="center"/>
    </xf>
    <xf numFmtId="175" fontId="89" fillId="0" borderId="0" xfId="0" applyNumberFormat="1" applyFont="1" applyAlignment="1">
      <alignment vertical="center"/>
    </xf>
    <xf numFmtId="0" fontId="98" fillId="0" borderId="0" xfId="27" applyFont="1" applyAlignment="1" applyProtection="1">
      <alignment vertical="center"/>
    </xf>
    <xf numFmtId="167" fontId="89" fillId="0" borderId="0" xfId="34" applyFont="1" applyBorder="1" applyAlignment="1" applyProtection="1">
      <alignment vertical="top"/>
      <protection locked="0"/>
    </xf>
    <xf numFmtId="175" fontId="98" fillId="0" borderId="0" xfId="0" applyNumberFormat="1" applyFont="1" applyAlignment="1">
      <alignment vertical="center"/>
    </xf>
    <xf numFmtId="2" fontId="98" fillId="0" borderId="0" xfId="33" applyNumberFormat="1" applyFont="1" applyAlignment="1" applyProtection="1">
      <alignment horizontal="center" vertical="center"/>
    </xf>
    <xf numFmtId="176" fontId="89" fillId="0" borderId="0" xfId="0" applyNumberFormat="1" applyFont="1" applyAlignment="1">
      <alignment vertical="center"/>
    </xf>
    <xf numFmtId="0" fontId="3" fillId="0" borderId="131" xfId="6" applyFont="1" applyBorder="1" applyAlignment="1">
      <alignment horizontal="justify" vertical="center" wrapText="1"/>
    </xf>
    <xf numFmtId="0" fontId="6" fillId="0" borderId="131" xfId="6" applyFont="1" applyBorder="1" applyAlignment="1">
      <alignment horizontal="center" vertical="center" wrapText="1"/>
    </xf>
    <xf numFmtId="0" fontId="3" fillId="6" borderId="131" xfId="6" applyFont="1" applyFill="1" applyBorder="1" applyAlignment="1">
      <alignment horizontal="justify" vertical="center" wrapText="1"/>
    </xf>
    <xf numFmtId="0" fontId="18" fillId="0" borderId="143" xfId="0" applyFont="1" applyBorder="1" applyAlignment="1">
      <alignment horizontal="center"/>
    </xf>
    <xf numFmtId="43" fontId="18" fillId="4" borderId="143" xfId="1" applyFont="1" applyFill="1" applyBorder="1"/>
    <xf numFmtId="0" fontId="18" fillId="4" borderId="143" xfId="0" applyFont="1" applyFill="1" applyBorder="1" applyAlignment="1">
      <alignment horizontal="center"/>
    </xf>
    <xf numFmtId="0" fontId="26" fillId="4" borderId="143" xfId="0" applyFont="1" applyFill="1" applyBorder="1" applyAlignment="1">
      <alignment horizontal="center"/>
    </xf>
    <xf numFmtId="0" fontId="18" fillId="4" borderId="142" xfId="0" applyFont="1" applyFill="1" applyBorder="1" applyAlignment="1">
      <alignment horizontal="center"/>
    </xf>
    <xf numFmtId="164" fontId="2" fillId="4" borderId="143" xfId="2" applyNumberFormat="1" applyFont="1" applyFill="1" applyBorder="1" applyAlignment="1">
      <alignment horizontal="center"/>
    </xf>
    <xf numFmtId="164" fontId="2" fillId="4" borderId="143" xfId="2" applyNumberFormat="1" applyFont="1" applyFill="1" applyBorder="1" applyAlignment="1">
      <alignment horizontal="left"/>
    </xf>
    <xf numFmtId="0" fontId="74" fillId="2" borderId="185" xfId="21" applyFont="1" applyFill="1" applyBorder="1" applyAlignment="1">
      <alignment horizontal="left"/>
    </xf>
    <xf numFmtId="0" fontId="3" fillId="0" borderId="131" xfId="6" applyFont="1" applyBorder="1" applyAlignment="1">
      <alignment vertical="center" wrapText="1"/>
    </xf>
    <xf numFmtId="0" fontId="4" fillId="0" borderId="117" xfId="6" applyFont="1" applyBorder="1" applyAlignment="1">
      <alignment vertical="center"/>
    </xf>
    <xf numFmtId="0" fontId="69" fillId="0" borderId="0" xfId="21" applyFont="1" applyAlignment="1">
      <alignment horizontal="center"/>
    </xf>
    <xf numFmtId="0" fontId="69" fillId="2" borderId="0" xfId="21" applyFont="1" applyFill="1" applyAlignment="1">
      <alignment horizontal="center"/>
    </xf>
    <xf numFmtId="0" fontId="74" fillId="2" borderId="11" xfId="21" applyFont="1" applyFill="1" applyBorder="1" applyAlignment="1">
      <alignment horizontal="center"/>
    </xf>
    <xf numFmtId="0" fontId="74" fillId="2" borderId="11" xfId="21" applyFont="1" applyFill="1" applyBorder="1" applyAlignment="1">
      <alignment horizontal="center" vertical="center"/>
    </xf>
    <xf numFmtId="0" fontId="2" fillId="4" borderId="143" xfId="0" applyFont="1" applyFill="1" applyBorder="1" applyAlignment="1">
      <alignment horizontal="center"/>
    </xf>
    <xf numFmtId="0" fontId="2" fillId="4" borderId="142" xfId="0" applyFont="1" applyFill="1" applyBorder="1" applyAlignment="1">
      <alignment horizontal="center"/>
    </xf>
    <xf numFmtId="175" fontId="3" fillId="0" borderId="0" xfId="6" applyNumberFormat="1" applyFont="1" applyAlignment="1">
      <alignment vertical="center"/>
    </xf>
    <xf numFmtId="175" fontId="6" fillId="0" borderId="26" xfId="6" applyNumberFormat="1" applyFont="1" applyBorder="1" applyAlignment="1">
      <alignment horizontal="justify" vertical="center" wrapText="1"/>
    </xf>
    <xf numFmtId="175" fontId="3" fillId="0" borderId="19" xfId="6" applyNumberFormat="1" applyFont="1" applyBorder="1" applyAlignment="1">
      <alignment horizontal="center" vertical="center" wrapText="1"/>
    </xf>
    <xf numFmtId="175" fontId="3" fillId="0" borderId="17" xfId="6" applyNumberFormat="1" applyFont="1" applyBorder="1" applyAlignment="1">
      <alignment horizontal="right" vertical="center"/>
    </xf>
    <xf numFmtId="175" fontId="6" fillId="0" borderId="17" xfId="6" applyNumberFormat="1" applyFont="1" applyBorder="1" applyAlignment="1">
      <alignment horizontal="center" vertical="center" wrapText="1"/>
    </xf>
    <xf numFmtId="175" fontId="3" fillId="0" borderId="17" xfId="6" applyNumberFormat="1" applyFont="1" applyBorder="1" applyAlignment="1">
      <alignment horizontal="center" vertical="center" wrapText="1"/>
    </xf>
    <xf numFmtId="175" fontId="6" fillId="0" borderId="17" xfId="6" applyNumberFormat="1" applyFont="1" applyBorder="1" applyAlignment="1">
      <alignment horizontal="justify" vertical="center" wrapText="1"/>
    </xf>
    <xf numFmtId="175" fontId="3" fillId="0" borderId="27" xfId="6" applyNumberFormat="1" applyFont="1" applyBorder="1" applyAlignment="1">
      <alignment vertical="center" wrapText="1"/>
    </xf>
    <xf numFmtId="175" fontId="3" fillId="0" borderId="19" xfId="9" applyNumberFormat="1" applyFont="1" applyFill="1" applyBorder="1" applyAlignment="1">
      <alignment vertical="center" wrapText="1"/>
    </xf>
    <xf numFmtId="175" fontId="3" fillId="0" borderId="132" xfId="9" applyNumberFormat="1" applyFont="1" applyFill="1" applyBorder="1" applyAlignment="1">
      <alignment vertical="center" wrapText="1"/>
    </xf>
    <xf numFmtId="175" fontId="3" fillId="0" borderId="0" xfId="6" applyNumberFormat="1" applyFont="1" applyAlignment="1">
      <alignment horizontal="justify" vertical="center" wrapText="1"/>
    </xf>
    <xf numFmtId="175" fontId="3" fillId="0" borderId="27" xfId="6" applyNumberFormat="1" applyFont="1" applyBorder="1" applyAlignment="1">
      <alignment vertical="center"/>
    </xf>
    <xf numFmtId="175" fontId="3" fillId="0" borderId="17" xfId="6" applyNumberFormat="1" applyFont="1" applyBorder="1" applyAlignment="1">
      <alignment horizontal="center" vertical="center"/>
    </xf>
    <xf numFmtId="175" fontId="3" fillId="0" borderId="19" xfId="6" applyNumberFormat="1" applyFont="1" applyBorder="1" applyAlignment="1">
      <alignment horizontal="right" vertical="center"/>
    </xf>
    <xf numFmtId="175" fontId="3" fillId="6" borderId="17" xfId="6" applyNumberFormat="1" applyFont="1" applyFill="1" applyBorder="1" applyAlignment="1">
      <alignment horizontal="center" vertical="center"/>
    </xf>
    <xf numFmtId="175" fontId="6" fillId="0" borderId="98" xfId="6" applyNumberFormat="1" applyFont="1" applyBorder="1" applyAlignment="1">
      <alignment horizontal="justify" vertical="center" wrapText="1"/>
    </xf>
    <xf numFmtId="175" fontId="3" fillId="0" borderId="138" xfId="6" applyNumberFormat="1" applyFont="1" applyBorder="1" applyAlignment="1">
      <alignment horizontal="center" vertical="center"/>
    </xf>
    <xf numFmtId="175" fontId="3" fillId="0" borderId="138" xfId="6" applyNumberFormat="1" applyFont="1" applyBorder="1" applyAlignment="1">
      <alignment horizontal="right" vertical="center"/>
    </xf>
    <xf numFmtId="175" fontId="6" fillId="0" borderId="138" xfId="6" applyNumberFormat="1" applyFont="1" applyBorder="1" applyAlignment="1">
      <alignment horizontal="center" vertical="center" wrapText="1"/>
    </xf>
    <xf numFmtId="175" fontId="3" fillId="0" borderId="131" xfId="6" applyNumberFormat="1" applyFont="1" applyBorder="1" applyAlignment="1">
      <alignment horizontal="center" vertical="center" wrapText="1"/>
    </xf>
    <xf numFmtId="9" fontId="3" fillId="0" borderId="19" xfId="20" applyFont="1" applyFill="1" applyBorder="1" applyAlignment="1">
      <alignment vertical="center" wrapText="1"/>
    </xf>
    <xf numFmtId="9" fontId="3" fillId="0" borderId="137" xfId="20" applyFont="1" applyFill="1" applyBorder="1" applyAlignment="1">
      <alignment vertical="center" wrapText="1"/>
    </xf>
    <xf numFmtId="0" fontId="3" fillId="0" borderId="133" xfId="6" applyFont="1" applyBorder="1" applyAlignment="1">
      <alignment vertical="center"/>
    </xf>
    <xf numFmtId="175" fontId="3" fillId="0" borderId="138" xfId="6" applyNumberFormat="1" applyFont="1" applyBorder="1" applyAlignment="1">
      <alignment horizontal="center" vertical="center" wrapText="1"/>
    </xf>
    <xf numFmtId="164" fontId="25" fillId="6" borderId="5" xfId="2" applyNumberFormat="1" applyFont="1" applyFill="1" applyBorder="1" applyAlignment="1">
      <alignment horizontal="center"/>
    </xf>
    <xf numFmtId="0" fontId="18" fillId="2" borderId="0" xfId="0" applyFont="1" applyFill="1" applyAlignment="1">
      <alignment horizontal="left" vertical="top" wrapText="1"/>
    </xf>
    <xf numFmtId="43" fontId="50" fillId="0" borderId="0" xfId="1" applyFont="1" applyAlignment="1">
      <alignment horizontal="center"/>
    </xf>
    <xf numFmtId="0" fontId="32" fillId="2" borderId="0" xfId="0" applyFont="1" applyFill="1" applyAlignment="1">
      <alignment horizontal="center" vertical="center"/>
    </xf>
    <xf numFmtId="0" fontId="78" fillId="0" borderId="0" xfId="0" applyFont="1" applyAlignment="1">
      <alignment horizontal="center" vertical="center" wrapText="1"/>
    </xf>
    <xf numFmtId="0" fontId="78" fillId="0" borderId="0" xfId="0" applyFont="1" applyAlignment="1">
      <alignment horizontal="center" wrapText="1"/>
    </xf>
    <xf numFmtId="0" fontId="70" fillId="11" borderId="164" xfId="21" applyFont="1" applyFill="1" applyBorder="1" applyAlignment="1">
      <alignment horizontal="center" vertical="center" wrapText="1"/>
    </xf>
    <xf numFmtId="0" fontId="70" fillId="11" borderId="165" xfId="21" applyFont="1" applyFill="1" applyBorder="1" applyAlignment="1">
      <alignment horizontal="center" vertical="center"/>
    </xf>
    <xf numFmtId="0" fontId="70" fillId="11" borderId="166" xfId="21" applyFont="1" applyFill="1" applyBorder="1" applyAlignment="1">
      <alignment horizontal="center" vertical="center"/>
    </xf>
    <xf numFmtId="0" fontId="75" fillId="13" borderId="148" xfId="21" applyFont="1" applyFill="1" applyBorder="1" applyAlignment="1">
      <alignment horizontal="center" vertical="center" wrapText="1"/>
    </xf>
    <xf numFmtId="0" fontId="75" fillId="13" borderId="149" xfId="21" applyFont="1" applyFill="1" applyBorder="1" applyAlignment="1">
      <alignment horizontal="center" vertical="center"/>
    </xf>
    <xf numFmtId="0" fontId="75" fillId="13" borderId="151" xfId="21" applyFont="1" applyFill="1" applyBorder="1" applyAlignment="1">
      <alignment horizontal="center" vertical="center"/>
    </xf>
    <xf numFmtId="0" fontId="70" fillId="0" borderId="181" xfId="21" applyFont="1" applyBorder="1" applyAlignment="1">
      <alignment horizontal="right"/>
    </xf>
    <xf numFmtId="0" fontId="70" fillId="0" borderId="182" xfId="21" applyFont="1" applyBorder="1" applyAlignment="1">
      <alignment horizontal="right"/>
    </xf>
    <xf numFmtId="0" fontId="70" fillId="0" borderId="183" xfId="21" applyFont="1" applyBorder="1" applyAlignment="1">
      <alignment horizontal="right"/>
    </xf>
    <xf numFmtId="0" fontId="79" fillId="14" borderId="1" xfId="21" applyFont="1" applyFill="1" applyBorder="1" applyAlignment="1">
      <alignment horizontal="left" vertical="top" wrapText="1"/>
    </xf>
    <xf numFmtId="0" fontId="79" fillId="14" borderId="2" xfId="21" applyFont="1" applyFill="1" applyBorder="1" applyAlignment="1">
      <alignment horizontal="left" vertical="top" wrapText="1"/>
    </xf>
    <xf numFmtId="0" fontId="79" fillId="14" borderId="20" xfId="21" applyFont="1" applyFill="1" applyBorder="1" applyAlignment="1">
      <alignment horizontal="left" vertical="top" wrapText="1"/>
    </xf>
    <xf numFmtId="0" fontId="79" fillId="14" borderId="22" xfId="21" applyFont="1" applyFill="1" applyBorder="1" applyAlignment="1">
      <alignment horizontal="left" vertical="top" wrapText="1"/>
    </xf>
    <xf numFmtId="0" fontId="79" fillId="14" borderId="23" xfId="21" applyFont="1" applyFill="1" applyBorder="1" applyAlignment="1">
      <alignment horizontal="left" vertical="top" wrapText="1"/>
    </xf>
    <xf numFmtId="0" fontId="79" fillId="14" borderId="24" xfId="21" applyFont="1" applyFill="1" applyBorder="1" applyAlignment="1">
      <alignment horizontal="left" vertical="top" wrapText="1"/>
    </xf>
    <xf numFmtId="0" fontId="74" fillId="2" borderId="185" xfId="21" applyFont="1" applyFill="1" applyBorder="1" applyAlignment="1">
      <alignment horizontal="left" wrapText="1"/>
    </xf>
    <xf numFmtId="0" fontId="74" fillId="2" borderId="186" xfId="21" applyFont="1" applyFill="1" applyBorder="1" applyAlignment="1">
      <alignment horizontal="left" wrapText="1"/>
    </xf>
    <xf numFmtId="0" fontId="74" fillId="2" borderId="187" xfId="21" applyFont="1" applyFill="1" applyBorder="1" applyAlignment="1">
      <alignment horizontal="left" wrapText="1"/>
    </xf>
    <xf numFmtId="0" fontId="73" fillId="2" borderId="160" xfId="21" applyFont="1" applyFill="1" applyBorder="1" applyAlignment="1">
      <alignment horizontal="center"/>
    </xf>
    <xf numFmtId="0" fontId="70" fillId="2" borderId="0" xfId="21" applyFont="1" applyFill="1" applyAlignment="1">
      <alignment horizontal="center"/>
    </xf>
    <xf numFmtId="0" fontId="71" fillId="2" borderId="0" xfId="21" applyFont="1" applyFill="1" applyAlignment="1">
      <alignment horizontal="center"/>
    </xf>
    <xf numFmtId="0" fontId="72" fillId="2" borderId="161" xfId="21" applyFont="1" applyFill="1" applyBorder="1" applyAlignment="1">
      <alignment horizontal="center" vertical="center"/>
    </xf>
    <xf numFmtId="0" fontId="72" fillId="2" borderId="149" xfId="21" applyFont="1" applyFill="1" applyBorder="1" applyAlignment="1">
      <alignment horizontal="center" vertical="center"/>
    </xf>
    <xf numFmtId="0" fontId="72" fillId="2" borderId="162" xfId="21" applyFont="1" applyFill="1" applyBorder="1" applyAlignment="1">
      <alignment horizontal="center" vertical="center"/>
    </xf>
    <xf numFmtId="0" fontId="77" fillId="0" borderId="0" xfId="0" applyFont="1" applyAlignment="1">
      <alignment horizontal="center" vertical="center" wrapText="1"/>
    </xf>
    <xf numFmtId="0" fontId="75" fillId="13" borderId="148" xfId="21" quotePrefix="1" applyFont="1" applyFill="1" applyBorder="1" applyAlignment="1">
      <alignment horizontal="center"/>
    </xf>
    <xf numFmtId="0" fontId="75" fillId="13" borderId="149" xfId="21" applyFont="1" applyFill="1" applyBorder="1" applyAlignment="1">
      <alignment horizontal="center"/>
    </xf>
    <xf numFmtId="0" fontId="75" fillId="13" borderId="151" xfId="21" applyFont="1" applyFill="1" applyBorder="1" applyAlignment="1">
      <alignment horizontal="center"/>
    </xf>
    <xf numFmtId="1" fontId="75" fillId="13" borderId="148" xfId="22" quotePrefix="1" applyNumberFormat="1" applyFont="1" applyFill="1" applyBorder="1" applyAlignment="1">
      <alignment horizontal="center"/>
    </xf>
    <xf numFmtId="1" fontId="75" fillId="13" borderId="151" xfId="22" applyNumberFormat="1" applyFont="1" applyFill="1" applyBorder="1" applyAlignment="1">
      <alignment horizontal="center"/>
    </xf>
    <xf numFmtId="0" fontId="70" fillId="11" borderId="164" xfId="21" applyFont="1" applyFill="1" applyBorder="1" applyAlignment="1">
      <alignment horizontal="center" vertical="center"/>
    </xf>
    <xf numFmtId="165" fontId="70" fillId="11" borderId="164" xfId="22" applyFont="1" applyFill="1" applyBorder="1" applyAlignment="1">
      <alignment horizontal="center" vertical="center"/>
    </xf>
    <xf numFmtId="165" fontId="70" fillId="11" borderId="166" xfId="22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164" fontId="6" fillId="3" borderId="7" xfId="2" applyNumberFormat="1" applyFont="1" applyFill="1" applyBorder="1" applyAlignment="1">
      <alignment horizontal="center" vertical="center" wrapText="1"/>
    </xf>
    <xf numFmtId="164" fontId="6" fillId="3" borderId="3" xfId="2" applyNumberFormat="1" applyFont="1" applyFill="1" applyBorder="1" applyAlignment="1">
      <alignment horizontal="center" vertical="center" wrapText="1"/>
    </xf>
    <xf numFmtId="0" fontId="4" fillId="0" borderId="6" xfId="6" applyFont="1" applyBorder="1" applyAlignment="1">
      <alignment horizontal="center" vertical="center"/>
    </xf>
    <xf numFmtId="0" fontId="4" fillId="0" borderId="18" xfId="6" applyFont="1" applyBorder="1" applyAlignment="1">
      <alignment horizontal="center" vertical="center"/>
    </xf>
    <xf numFmtId="0" fontId="4" fillId="0" borderId="5" xfId="6" applyFont="1" applyBorder="1" applyAlignment="1">
      <alignment horizontal="center" vertical="center"/>
    </xf>
    <xf numFmtId="0" fontId="4" fillId="0" borderId="15" xfId="6" applyFont="1" applyBorder="1" applyAlignment="1">
      <alignment horizontal="center" vertical="center"/>
    </xf>
    <xf numFmtId="175" fontId="4" fillId="0" borderId="6" xfId="6" applyNumberFormat="1" applyFont="1" applyBorder="1" applyAlignment="1">
      <alignment horizontal="center" vertical="center"/>
    </xf>
    <xf numFmtId="0" fontId="4" fillId="0" borderId="134" xfId="6" applyFont="1" applyBorder="1" applyAlignment="1">
      <alignment vertical="center"/>
    </xf>
    <xf numFmtId="0" fontId="4" fillId="0" borderId="135" xfId="6" applyFont="1" applyBorder="1" applyAlignment="1">
      <alignment vertical="center"/>
    </xf>
    <xf numFmtId="0" fontId="4" fillId="0" borderId="136" xfId="6" applyFont="1" applyBorder="1" applyAlignment="1">
      <alignment vertical="center"/>
    </xf>
    <xf numFmtId="0" fontId="6" fillId="9" borderId="14" xfId="6" applyFont="1" applyFill="1" applyBorder="1" applyAlignment="1">
      <alignment horizontal="left" vertical="center" wrapText="1"/>
    </xf>
    <xf numFmtId="0" fontId="6" fillId="9" borderId="16" xfId="6" applyFont="1" applyFill="1" applyBorder="1" applyAlignment="1">
      <alignment horizontal="left" vertical="center" wrapText="1"/>
    </xf>
    <xf numFmtId="0" fontId="4" fillId="9" borderId="8" xfId="6" applyFont="1" applyFill="1" applyBorder="1" applyAlignment="1">
      <alignment horizontal="center" vertical="center"/>
    </xf>
    <xf numFmtId="0" fontId="4" fillId="9" borderId="6" xfId="6" applyFont="1" applyFill="1" applyBorder="1" applyAlignment="1">
      <alignment horizontal="center" vertical="center"/>
    </xf>
    <xf numFmtId="0" fontId="4" fillId="0" borderId="0" xfId="6" applyFont="1" applyAlignment="1">
      <alignment vertical="center"/>
    </xf>
    <xf numFmtId="43" fontId="6" fillId="9" borderId="116" xfId="6" applyNumberFormat="1" applyFont="1" applyFill="1" applyBorder="1" applyAlignment="1">
      <alignment horizontal="left" vertical="center" wrapText="1"/>
    </xf>
    <xf numFmtId="43" fontId="6" fillId="9" borderId="117" xfId="6" applyNumberFormat="1" applyFont="1" applyFill="1" applyBorder="1" applyAlignment="1">
      <alignment horizontal="left" vertical="center" wrapText="1"/>
    </xf>
    <xf numFmtId="43" fontId="6" fillId="9" borderId="118" xfId="6" applyNumberFormat="1" applyFont="1" applyFill="1" applyBorder="1" applyAlignment="1">
      <alignment horizontal="left" vertical="center" wrapText="1"/>
    </xf>
    <xf numFmtId="0" fontId="9" fillId="0" borderId="7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81" fillId="2" borderId="0" xfId="5" applyFont="1" applyFill="1" applyAlignment="1">
      <alignment horizontal="center"/>
    </xf>
    <xf numFmtId="0" fontId="83" fillId="2" borderId="189" xfId="5" applyFont="1" applyFill="1" applyBorder="1" applyAlignment="1">
      <alignment horizontal="center" vertical="center"/>
    </xf>
    <xf numFmtId="0" fontId="83" fillId="2" borderId="191" xfId="5" applyFont="1" applyFill="1" applyBorder="1" applyAlignment="1">
      <alignment horizontal="center" vertical="center"/>
    </xf>
    <xf numFmtId="0" fontId="83" fillId="2" borderId="145" xfId="5" applyFont="1" applyFill="1" applyBorder="1" applyAlignment="1">
      <alignment horizontal="center" vertical="center"/>
    </xf>
    <xf numFmtId="0" fontId="83" fillId="2" borderId="146" xfId="5" applyFont="1" applyFill="1" applyBorder="1" applyAlignment="1">
      <alignment horizontal="center" vertical="center"/>
    </xf>
    <xf numFmtId="0" fontId="83" fillId="2" borderId="190" xfId="5" applyFont="1" applyFill="1" applyBorder="1" applyAlignment="1">
      <alignment horizontal="center" vertical="center"/>
    </xf>
    <xf numFmtId="0" fontId="83" fillId="2" borderId="192" xfId="5" applyFont="1" applyFill="1" applyBorder="1" applyAlignment="1">
      <alignment horizontal="center" vertical="center"/>
    </xf>
    <xf numFmtId="0" fontId="85" fillId="0" borderId="107" xfId="26" applyFont="1" applyBorder="1" applyAlignment="1">
      <alignment horizontal="center" vertical="center"/>
    </xf>
    <xf numFmtId="0" fontId="85" fillId="0" borderId="157" xfId="26" applyFont="1" applyBorder="1" applyAlignment="1">
      <alignment horizontal="center" vertical="center"/>
    </xf>
    <xf numFmtId="0" fontId="85" fillId="0" borderId="158" xfId="26" applyFont="1" applyBorder="1" applyAlignment="1">
      <alignment horizontal="center" vertical="center"/>
    </xf>
    <xf numFmtId="0" fontId="85" fillId="0" borderId="194" xfId="26" applyFont="1" applyBorder="1" applyAlignment="1">
      <alignment horizontal="center" vertical="center"/>
    </xf>
    <xf numFmtId="0" fontId="86" fillId="0" borderId="171" xfId="28" applyFont="1" applyBorder="1" applyAlignment="1">
      <alignment horizontal="center" vertical="center"/>
    </xf>
    <xf numFmtId="0" fontId="86" fillId="0" borderId="172" xfId="28" applyFont="1" applyBorder="1" applyAlignment="1">
      <alignment horizontal="center" vertical="center"/>
    </xf>
    <xf numFmtId="0" fontId="86" fillId="0" borderId="173" xfId="28" applyFont="1" applyBorder="1" applyAlignment="1">
      <alignment horizontal="center" vertical="center"/>
    </xf>
    <xf numFmtId="0" fontId="85" fillId="0" borderId="153" xfId="28" applyFont="1" applyBorder="1" applyAlignment="1">
      <alignment horizontal="center" vertical="center"/>
    </xf>
    <xf numFmtId="0" fontId="85" fillId="0" borderId="154" xfId="28" applyFont="1" applyBorder="1" applyAlignment="1">
      <alignment horizontal="center" vertical="center"/>
    </xf>
    <xf numFmtId="0" fontId="85" fillId="0" borderId="181" xfId="28" applyFont="1" applyBorder="1" applyAlignment="1">
      <alignment horizontal="center" vertical="center"/>
    </xf>
    <xf numFmtId="0" fontId="85" fillId="0" borderId="182" xfId="28" applyFont="1" applyBorder="1" applyAlignment="1">
      <alignment horizontal="center" vertical="center"/>
    </xf>
    <xf numFmtId="0" fontId="85" fillId="0" borderId="183" xfId="28" applyFont="1" applyBorder="1" applyAlignment="1">
      <alignment horizontal="center" vertical="center"/>
    </xf>
    <xf numFmtId="0" fontId="85" fillId="0" borderId="199" xfId="28" applyFont="1" applyBorder="1" applyAlignment="1">
      <alignment horizontal="center" vertical="center"/>
    </xf>
    <xf numFmtId="0" fontId="85" fillId="0" borderId="197" xfId="28" applyFont="1" applyBorder="1" applyAlignment="1">
      <alignment horizontal="center" vertical="center"/>
    </xf>
    <xf numFmtId="0" fontId="85" fillId="0" borderId="198" xfId="28" applyFont="1" applyBorder="1" applyAlignment="1">
      <alignment horizontal="center" vertical="center"/>
    </xf>
    <xf numFmtId="0" fontId="85" fillId="0" borderId="57" xfId="30" applyFont="1" applyBorder="1" applyAlignment="1" applyProtection="1">
      <alignment horizontal="center" vertical="center"/>
    </xf>
    <xf numFmtId="0" fontId="85" fillId="0" borderId="34" xfId="30" applyFont="1" applyBorder="1" applyAlignment="1" applyProtection="1">
      <alignment horizontal="center" vertical="center"/>
    </xf>
    <xf numFmtId="0" fontId="85" fillId="0" borderId="36" xfId="30" applyFont="1" applyBorder="1" applyAlignment="1" applyProtection="1">
      <alignment horizontal="center" vertical="center"/>
    </xf>
    <xf numFmtId="0" fontId="86" fillId="0" borderId="171" xfId="33" applyFont="1" applyBorder="1" applyAlignment="1" applyProtection="1">
      <alignment horizontal="center" vertical="center"/>
    </xf>
    <xf numFmtId="0" fontId="86" fillId="0" borderId="172" xfId="33" applyFont="1" applyBorder="1" applyAlignment="1" applyProtection="1">
      <alignment horizontal="center" vertical="center"/>
    </xf>
    <xf numFmtId="0" fontId="86" fillId="0" borderId="173" xfId="33" applyFont="1" applyBorder="1" applyAlignment="1" applyProtection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99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100" xfId="0" applyFont="1" applyBorder="1" applyAlignment="1">
      <alignment horizontal="center" vertical="center"/>
    </xf>
    <xf numFmtId="0" fontId="24" fillId="0" borderId="104" xfId="0" applyFont="1" applyBorder="1" applyAlignment="1">
      <alignment horizontal="center" vertical="center"/>
    </xf>
    <xf numFmtId="0" fontId="24" fillId="0" borderId="23" xfId="0" applyFont="1" applyBorder="1" applyAlignment="1">
      <alignment horizontal="center" vertical="center"/>
    </xf>
    <xf numFmtId="0" fontId="24" fillId="0" borderId="105" xfId="0" applyFont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0" borderId="103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42" fillId="10" borderId="85" xfId="12" quotePrefix="1" applyFont="1" applyFill="1" applyBorder="1" applyAlignment="1">
      <alignment horizontal="center" vertical="center" wrapText="1"/>
    </xf>
    <xf numFmtId="0" fontId="42" fillId="10" borderId="114" xfId="12" applyFont="1" applyFill="1" applyBorder="1" applyAlignment="1">
      <alignment horizontal="center" vertical="center" wrapText="1"/>
    </xf>
    <xf numFmtId="0" fontId="42" fillId="10" borderId="116" xfId="12" applyFont="1" applyFill="1" applyBorder="1" applyAlignment="1">
      <alignment horizontal="center" vertical="center" wrapText="1"/>
    </xf>
    <xf numFmtId="0" fontId="42" fillId="10" borderId="108" xfId="12" applyFont="1" applyFill="1" applyBorder="1" applyAlignment="1">
      <alignment horizontal="center" vertical="center" wrapText="1"/>
    </xf>
    <xf numFmtId="0" fontId="39" fillId="0" borderId="77" xfId="12" applyFont="1" applyBorder="1" applyAlignment="1">
      <alignment horizontal="center" vertical="center"/>
    </xf>
    <xf numFmtId="0" fontId="39" fillId="0" borderId="78" xfId="12" applyFont="1" applyBorder="1" applyAlignment="1">
      <alignment horizontal="center" vertical="center"/>
    </xf>
    <xf numFmtId="0" fontId="39" fillId="0" borderId="79" xfId="12" applyFont="1" applyBorder="1" applyAlignment="1">
      <alignment horizontal="center" vertical="center"/>
    </xf>
    <xf numFmtId="0" fontId="42" fillId="10" borderId="82" xfId="12" applyFont="1" applyFill="1" applyBorder="1" applyAlignment="1">
      <alignment horizontal="center" vertical="center" wrapText="1"/>
    </xf>
    <xf numFmtId="0" fontId="42" fillId="10" borderId="85" xfId="12" applyFont="1" applyFill="1" applyBorder="1" applyAlignment="1">
      <alignment horizontal="center" vertical="center" wrapText="1"/>
    </xf>
    <xf numFmtId="0" fontId="42" fillId="10" borderId="83" xfId="12" applyFont="1" applyFill="1" applyBorder="1" applyAlignment="1">
      <alignment horizontal="center" vertical="center" wrapText="1"/>
    </xf>
    <xf numFmtId="0" fontId="42" fillId="10" borderId="83" xfId="12" applyFont="1" applyFill="1" applyBorder="1" applyAlignment="1">
      <alignment horizontal="center" vertical="center"/>
    </xf>
    <xf numFmtId="0" fontId="42" fillId="10" borderId="84" xfId="12" applyFont="1" applyFill="1" applyBorder="1" applyAlignment="1">
      <alignment horizontal="center" vertical="center" wrapText="1"/>
    </xf>
    <xf numFmtId="0" fontId="2" fillId="0" borderId="0" xfId="5" applyAlignment="1">
      <alignment horizontal="center"/>
    </xf>
    <xf numFmtId="0" fontId="24" fillId="0" borderId="0" xfId="5" applyFont="1" applyAlignment="1">
      <alignment horizontal="center"/>
    </xf>
    <xf numFmtId="0" fontId="2" fillId="0" borderId="3" xfId="5" applyBorder="1" applyAlignment="1">
      <alignment horizontal="center"/>
    </xf>
    <xf numFmtId="0" fontId="2" fillId="0" borderId="11" xfId="5" applyBorder="1" applyAlignment="1">
      <alignment horizontal="center"/>
    </xf>
    <xf numFmtId="0" fontId="2" fillId="0" borderId="126" xfId="5" applyBorder="1" applyAlignment="1">
      <alignment horizontal="center" vertical="center" textRotation="180"/>
    </xf>
    <xf numFmtId="0" fontId="2" fillId="0" borderId="5" xfId="5" applyBorder="1" applyAlignment="1">
      <alignment horizontal="center" vertical="center" textRotation="180"/>
    </xf>
    <xf numFmtId="0" fontId="2" fillId="0" borderId="12" xfId="5" applyBorder="1" applyAlignment="1">
      <alignment horizontal="right"/>
    </xf>
    <xf numFmtId="0" fontId="2" fillId="0" borderId="28" xfId="5" applyBorder="1" applyAlignment="1">
      <alignment horizontal="right"/>
    </xf>
    <xf numFmtId="0" fontId="2" fillId="0" borderId="15" xfId="5" applyBorder="1" applyAlignment="1">
      <alignment horizontal="center" vertical="center" textRotation="180"/>
    </xf>
    <xf numFmtId="0" fontId="2" fillId="0" borderId="103" xfId="5" applyBorder="1" applyAlignment="1">
      <alignment horizontal="center" vertical="center" textRotation="180"/>
    </xf>
    <xf numFmtId="0" fontId="9" fillId="0" borderId="0" xfId="5" applyFont="1" applyAlignment="1">
      <alignment horizontal="center"/>
    </xf>
    <xf numFmtId="0" fontId="42" fillId="10" borderId="109" xfId="12" quotePrefix="1" applyFont="1" applyFill="1" applyBorder="1" applyAlignment="1">
      <alignment horizontal="center" vertical="center" wrapText="1"/>
    </xf>
    <xf numFmtId="0" fontId="42" fillId="10" borderId="117" xfId="12" quotePrefix="1" applyFont="1" applyFill="1" applyBorder="1" applyAlignment="1">
      <alignment horizontal="center" vertical="center" wrapText="1"/>
    </xf>
    <xf numFmtId="0" fontId="42" fillId="10" borderId="110" xfId="12" quotePrefix="1" applyFont="1" applyFill="1" applyBorder="1" applyAlignment="1">
      <alignment horizontal="center" vertical="center" wrapText="1"/>
    </xf>
    <xf numFmtId="0" fontId="44" fillId="7" borderId="112" xfId="19" quotePrefix="1" applyFont="1" applyFill="1" applyBorder="1" applyAlignment="1">
      <alignment horizontal="left" vertical="top" wrapText="1"/>
    </xf>
    <xf numFmtId="0" fontId="44" fillId="7" borderId="87" xfId="19" quotePrefix="1" applyFont="1" applyFill="1" applyBorder="1" applyAlignment="1">
      <alignment horizontal="left" vertical="top" wrapText="1"/>
    </xf>
    <xf numFmtId="2" fontId="40" fillId="0" borderId="112" xfId="12" applyNumberFormat="1" applyFont="1" applyBorder="1" applyAlignment="1">
      <alignment horizontal="center" vertical="center"/>
    </xf>
    <xf numFmtId="0" fontId="36" fillId="0" borderId="0" xfId="10" applyFont="1" applyAlignment="1">
      <alignment horizontal="center"/>
    </xf>
    <xf numFmtId="39" fontId="24" fillId="0" borderId="62" xfId="10" applyNumberFormat="1" applyFont="1" applyBorder="1" applyAlignment="1">
      <alignment horizontal="center" vertical="center"/>
    </xf>
    <xf numFmtId="0" fontId="2" fillId="0" borderId="62" xfId="3" applyBorder="1" applyAlignment="1">
      <alignment horizontal="center" vertical="center"/>
    </xf>
    <xf numFmtId="0" fontId="2" fillId="0" borderId="66" xfId="3" applyBorder="1" applyAlignment="1">
      <alignment horizontal="center" vertical="center"/>
    </xf>
    <xf numFmtId="0" fontId="2" fillId="0" borderId="70" xfId="3" applyBorder="1" applyAlignment="1">
      <alignment horizontal="center" vertical="center"/>
    </xf>
    <xf numFmtId="0" fontId="24" fillId="0" borderId="63" xfId="10" applyFont="1" applyBorder="1" applyAlignment="1">
      <alignment horizontal="center" vertical="center"/>
    </xf>
    <xf numFmtId="0" fontId="0" fillId="0" borderId="64" xfId="0" applyBorder="1" applyAlignment="1">
      <alignment vertical="center"/>
    </xf>
    <xf numFmtId="0" fontId="0" fillId="0" borderId="67" xfId="0" applyBorder="1" applyAlignment="1">
      <alignment vertical="center"/>
    </xf>
    <xf numFmtId="0" fontId="0" fillId="0" borderId="68" xfId="0" applyBorder="1" applyAlignment="1">
      <alignment vertical="center"/>
    </xf>
    <xf numFmtId="0" fontId="0" fillId="0" borderId="71" xfId="0" applyBorder="1" applyAlignment="1">
      <alignment vertical="center"/>
    </xf>
    <xf numFmtId="0" fontId="0" fillId="0" borderId="72" xfId="0" applyBorder="1" applyAlignment="1">
      <alignment vertical="center"/>
    </xf>
    <xf numFmtId="0" fontId="24" fillId="0" borderId="74" xfId="10" applyFont="1" applyBorder="1" applyAlignment="1">
      <alignment horizontal="center" vertical="center"/>
    </xf>
    <xf numFmtId="0" fontId="24" fillId="0" borderId="26" xfId="10" applyFont="1" applyBorder="1" applyAlignment="1">
      <alignment horizontal="center" vertical="center"/>
    </xf>
    <xf numFmtId="0" fontId="24" fillId="0" borderId="74" xfId="10" applyFont="1" applyBorder="1" applyAlignment="1">
      <alignment horizontal="center" vertical="center" wrapText="1"/>
    </xf>
    <xf numFmtId="0" fontId="24" fillId="0" borderId="26" xfId="10" applyFont="1" applyBorder="1" applyAlignment="1">
      <alignment horizontal="center" vertical="center" wrapText="1"/>
    </xf>
    <xf numFmtId="0" fontId="80" fillId="2" borderId="143" xfId="21" applyFont="1" applyFill="1" applyBorder="1" applyAlignment="1">
      <alignment horizontal="center"/>
    </xf>
  </cellXfs>
  <cellStyles count="36">
    <cellStyle name="Comma" xfId="1" builtinId="3"/>
    <cellStyle name="Comma [0]" xfId="2" builtinId="6"/>
    <cellStyle name="Comma [0] 2" xfId="8" xr:uid="{460DEE1D-61BB-40CF-A8DB-AD4C0BF9B618}"/>
    <cellStyle name="Comma [0] 2 2" xfId="13" xr:uid="{DDA12A97-DB3F-4471-8ED0-0DAEB99F39D6}"/>
    <cellStyle name="Comma [0] 3" xfId="17" xr:uid="{6D726CB2-3686-4ACE-834B-0132627F21D9}"/>
    <cellStyle name="Comma [0] 3 3" xfId="15" xr:uid="{7090C7C4-8531-44FE-B638-BF64DA98B170}"/>
    <cellStyle name="Comma [0] 4" xfId="34" xr:uid="{37442D15-77D5-4B3B-814D-66659D0F000D}"/>
    <cellStyle name="Comma [0] 4 2" xfId="24" xr:uid="{768576A8-8037-40D8-8BF6-BB291859334D}"/>
    <cellStyle name="Comma [0] 6" xfId="14" xr:uid="{600B3D47-89A1-4404-8A27-CD1FAA55715F}"/>
    <cellStyle name="Comma [0] 7" xfId="32" xr:uid="{46377D3D-6A5F-4E65-941D-B63BDAB73741}"/>
    <cellStyle name="Comma 2" xfId="18" xr:uid="{55CCA5BE-65B1-44A4-845F-FC8D68334EAA}"/>
    <cellStyle name="Comma 2 2" xfId="29" xr:uid="{0B0DE149-2819-4215-ADCF-CADD5FF6F213}"/>
    <cellStyle name="Comma 2 2 2" xfId="22" xr:uid="{9ADFE7B8-51F8-46A4-AD49-A69FD72C31A9}"/>
    <cellStyle name="Comma 3 2 2" xfId="25" xr:uid="{A7A8685D-9B8E-4A49-A483-848CE9BAD428}"/>
    <cellStyle name="Normal" xfId="0" builtinId="0"/>
    <cellStyle name="Normal 10" xfId="6" xr:uid="{62D04F51-AC55-47B1-B9AF-5CE8B6A15167}"/>
    <cellStyle name="Normal 10 3" xfId="21" xr:uid="{5DE48415-AF34-4F4D-8536-E550AD6786F0}"/>
    <cellStyle name="Normal 11_Samsat Ciledug ( 11Juli'09)Ktr" xfId="19" xr:uid="{7B3F3FD4-E84D-4CDF-B717-B2678F18FE73}"/>
    <cellStyle name="Normal 2" xfId="7" xr:uid="{62D2B3B0-897F-4899-980C-176FAAF4C3C3}"/>
    <cellStyle name="Normal 2 2" xfId="3" xr:uid="{00714AD9-F917-4F9A-816F-2AC22FA0745E}"/>
    <cellStyle name="Normal 2 2 2" xfId="31" xr:uid="{A008051A-EA14-495D-AA3B-54E51D0AA5CC}"/>
    <cellStyle name="Normal 2 2 2 3" xfId="4" xr:uid="{FBD1A062-FF64-48EC-A6A0-80D0537D653F}"/>
    <cellStyle name="Normal 2 2 3" xfId="33" xr:uid="{FB5CFD66-8B4D-4127-A293-70D0F84FA8A5}"/>
    <cellStyle name="Normal 2 3" xfId="28" xr:uid="{4EDEC4A3-8F8B-4B54-A524-25331DEE256B}"/>
    <cellStyle name="Normal 3" xfId="16" xr:uid="{272F5960-18A7-4BF6-B1A7-D80863B8FE98}"/>
    <cellStyle name="Normal 3 2" xfId="5" xr:uid="{E6D5B3B1-36BC-483F-B70F-2A2938F09DCB}"/>
    <cellStyle name="Normal 4" xfId="12" xr:uid="{9369308E-37E3-47F0-BD7C-5092F1F158AC}"/>
    <cellStyle name="Normal 5 2" xfId="23" xr:uid="{B2ACB892-831C-4C41-BE38-1A3AC203F832}"/>
    <cellStyle name="Normal 8" xfId="26" xr:uid="{74BA3343-716F-4E45-8968-F7143A0F410F}"/>
    <cellStyle name="Normal 9" xfId="30" xr:uid="{9E895BAA-14E3-47C9-A464-74DC8F99D8D6}"/>
    <cellStyle name="Normal_3-DIV9" xfId="10" xr:uid="{12243C9D-75C7-4321-997A-0B303B76D1C8}"/>
    <cellStyle name="Normal_3-DIV9 2" xfId="27" xr:uid="{B95535DD-0D9C-49C2-81A7-1888E298E79E}"/>
    <cellStyle name="Normal_5-ALAT" xfId="11" xr:uid="{1E191C81-09CA-4674-8AB5-489A46E613DB}"/>
    <cellStyle name="Normal_Analisa Harga satuan" xfId="35" xr:uid="{EFC9A23D-529A-46CF-942B-21A505065212}"/>
    <cellStyle name="Percent" xfId="20" builtinId="5"/>
    <cellStyle name="Percent 10" xfId="9" xr:uid="{F13E5397-D909-43D5-993F-55D0DAB7BB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5" Type="http://schemas.openxmlformats.org/officeDocument/2006/relationships/image" Target="../media/image7.emf"/><Relationship Id="rId4" Type="http://schemas.openxmlformats.org/officeDocument/2006/relationships/image" Target="../media/image6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3" Type="http://schemas.openxmlformats.org/officeDocument/2006/relationships/image" Target="../media/image13.emf"/><Relationship Id="rId7" Type="http://schemas.openxmlformats.org/officeDocument/2006/relationships/image" Target="../media/image17.emf"/><Relationship Id="rId2" Type="http://schemas.openxmlformats.org/officeDocument/2006/relationships/image" Target="../media/image12.emf"/><Relationship Id="rId1" Type="http://schemas.openxmlformats.org/officeDocument/2006/relationships/image" Target="../media/image11.png"/><Relationship Id="rId6" Type="http://schemas.openxmlformats.org/officeDocument/2006/relationships/image" Target="../media/image16.emf"/><Relationship Id="rId11" Type="http://schemas.openxmlformats.org/officeDocument/2006/relationships/image" Target="../media/image21.png"/><Relationship Id="rId5" Type="http://schemas.openxmlformats.org/officeDocument/2006/relationships/image" Target="../media/image15.emf"/><Relationship Id="rId10" Type="http://schemas.openxmlformats.org/officeDocument/2006/relationships/image" Target="../media/image20.emf"/><Relationship Id="rId4" Type="http://schemas.openxmlformats.org/officeDocument/2006/relationships/image" Target="../media/image14.emf"/><Relationship Id="rId9" Type="http://schemas.openxmlformats.org/officeDocument/2006/relationships/image" Target="../media/image19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530414</xdr:colOff>
      <xdr:row>4523</xdr:row>
      <xdr:rowOff>141941</xdr:rowOff>
    </xdr:from>
    <xdr:to>
      <xdr:col>25</xdr:col>
      <xdr:colOff>406588</xdr:colOff>
      <xdr:row>4528</xdr:row>
      <xdr:rowOff>136113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D82066-8BDB-86CC-6319-2281A50D7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9473" y="689550235"/>
          <a:ext cx="7836646" cy="741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412751</xdr:colOff>
      <xdr:row>134</xdr:row>
      <xdr:rowOff>56497</xdr:rowOff>
    </xdr:from>
    <xdr:to>
      <xdr:col>13</xdr:col>
      <xdr:colOff>539750</xdr:colOff>
      <xdr:row>160</xdr:row>
      <xdr:rowOff>85950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03A8A-89B2-4F82-A136-EA5C6702D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2901" y="22872047"/>
          <a:ext cx="4289424" cy="47570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78</xdr:row>
      <xdr:rowOff>82550</xdr:rowOff>
    </xdr:from>
    <xdr:to>
      <xdr:col>1</xdr:col>
      <xdr:colOff>3079750</xdr:colOff>
      <xdr:row>90</xdr:row>
      <xdr:rowOff>95249</xdr:rowOff>
    </xdr:to>
    <xdr:pic>
      <xdr:nvPicPr>
        <xdr:cNvPr id="2" name="Picture 31">
          <a:extLst>
            <a:ext uri="{FF2B5EF4-FFF2-40B4-BE49-F238E27FC236}">
              <a16:creationId xmlns:a16="http://schemas.microsoft.com/office/drawing/2014/main" id="{8F387F5C-BFBC-4621-8B59-C376932FC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17" t="12157" r="47321" b="50381"/>
        <a:stretch>
          <a:fillRect/>
        </a:stretch>
      </xdr:blipFill>
      <xdr:spPr bwMode="auto">
        <a:xfrm>
          <a:off x="381000" y="10814050"/>
          <a:ext cx="2978150" cy="1282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46</xdr:row>
      <xdr:rowOff>19050</xdr:rowOff>
    </xdr:from>
    <xdr:to>
      <xdr:col>1</xdr:col>
      <xdr:colOff>3003550</xdr:colOff>
      <xdr:row>76</xdr:row>
      <xdr:rowOff>63500</xdr:rowOff>
    </xdr:to>
    <xdr:pic>
      <xdr:nvPicPr>
        <xdr:cNvPr id="3" name="Picture 30">
          <a:extLst>
            <a:ext uri="{FF2B5EF4-FFF2-40B4-BE49-F238E27FC236}">
              <a16:creationId xmlns:a16="http://schemas.microsoft.com/office/drawing/2014/main" id="{D71AECF8-9CC5-40EA-8783-BEF18A25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10" t="25044" r="63898" b="27144"/>
        <a:stretch>
          <a:fillRect/>
        </a:stretch>
      </xdr:blipFill>
      <xdr:spPr bwMode="auto">
        <a:xfrm>
          <a:off x="622300" y="7416800"/>
          <a:ext cx="2660650" cy="306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292100</xdr:colOff>
      <xdr:row>8</xdr:row>
      <xdr:rowOff>158750</xdr:rowOff>
    </xdr:from>
    <xdr:to>
      <xdr:col>1</xdr:col>
      <xdr:colOff>3022600</xdr:colOff>
      <xdr:row>26</xdr:row>
      <xdr:rowOff>63500</xdr:rowOff>
    </xdr:to>
    <xdr:pic>
      <xdr:nvPicPr>
        <xdr:cNvPr id="4" name="Picture 29">
          <a:extLst>
            <a:ext uri="{FF2B5EF4-FFF2-40B4-BE49-F238E27FC236}">
              <a16:creationId xmlns:a16="http://schemas.microsoft.com/office/drawing/2014/main" id="{1DE6D3C5-767F-4AD2-A1B4-842A0678F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419" t="24524" r="25708" b="29266"/>
        <a:stretch>
          <a:fillRect/>
        </a:stretch>
      </xdr:blipFill>
      <xdr:spPr bwMode="auto">
        <a:xfrm>
          <a:off x="571500" y="1473200"/>
          <a:ext cx="2730500" cy="278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330200</xdr:colOff>
      <xdr:row>28</xdr:row>
      <xdr:rowOff>120650</xdr:rowOff>
    </xdr:from>
    <xdr:to>
      <xdr:col>1</xdr:col>
      <xdr:colOff>3194050</xdr:colOff>
      <xdr:row>43</xdr:row>
      <xdr:rowOff>57150</xdr:rowOff>
    </xdr:to>
    <xdr:pic>
      <xdr:nvPicPr>
        <xdr:cNvPr id="5" name="Picture 27">
          <a:extLst>
            <a:ext uri="{FF2B5EF4-FFF2-40B4-BE49-F238E27FC236}">
              <a16:creationId xmlns:a16="http://schemas.microsoft.com/office/drawing/2014/main" id="{7DD11263-F800-431E-A0DB-E30897F90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62" t="23096" r="60107" b="32941"/>
        <a:stretch>
          <a:fillRect/>
        </a:stretch>
      </xdr:blipFill>
      <xdr:spPr bwMode="auto">
        <a:xfrm>
          <a:off x="609600" y="4654550"/>
          <a:ext cx="2863850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461432</xdr:colOff>
      <xdr:row>60</xdr:row>
      <xdr:rowOff>84668</xdr:rowOff>
    </xdr:from>
    <xdr:to>
      <xdr:col>1</xdr:col>
      <xdr:colOff>2744656</xdr:colOff>
      <xdr:row>62</xdr:row>
      <xdr:rowOff>37042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2558BC3-6337-409B-B81D-EB5CEA239037}"/>
            </a:ext>
          </a:extLst>
        </xdr:cNvPr>
        <xdr:cNvSpPr/>
      </xdr:nvSpPr>
      <xdr:spPr>
        <a:xfrm>
          <a:off x="740832" y="8117418"/>
          <a:ext cx="2283224" cy="269874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469900</xdr:colOff>
      <xdr:row>80</xdr:row>
      <xdr:rowOff>31750</xdr:rowOff>
    </xdr:from>
    <xdr:to>
      <xdr:col>1</xdr:col>
      <xdr:colOff>2762250</xdr:colOff>
      <xdr:row>85</xdr:row>
      <xdr:rowOff>63500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FD49DC8-A295-45F5-9166-7D8BA7F19090}"/>
            </a:ext>
          </a:extLst>
        </xdr:cNvPr>
        <xdr:cNvSpPr/>
      </xdr:nvSpPr>
      <xdr:spPr>
        <a:xfrm>
          <a:off x="749300" y="11080750"/>
          <a:ext cx="2292350" cy="666750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876807</xdr:colOff>
      <xdr:row>12</xdr:row>
      <xdr:rowOff>93929</xdr:rowOff>
    </xdr:from>
    <xdr:to>
      <xdr:col>1</xdr:col>
      <xdr:colOff>2606230</xdr:colOff>
      <xdr:row>22</xdr:row>
      <xdr:rowOff>119310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1F0A1BD-05BB-4BAA-B24D-E26F48159506}"/>
            </a:ext>
          </a:extLst>
        </xdr:cNvPr>
        <xdr:cNvSpPr/>
      </xdr:nvSpPr>
      <xdr:spPr>
        <a:xfrm>
          <a:off x="1156207" y="2043379"/>
          <a:ext cx="1729423" cy="1638281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477308</xdr:colOff>
      <xdr:row>69</xdr:row>
      <xdr:rowOff>131234</xdr:rowOff>
    </xdr:from>
    <xdr:to>
      <xdr:col>1</xdr:col>
      <xdr:colOff>2753895</xdr:colOff>
      <xdr:row>71</xdr:row>
      <xdr:rowOff>83608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5BBB794-63F8-46DC-8633-C1DA11D47AA5}"/>
            </a:ext>
          </a:extLst>
        </xdr:cNvPr>
        <xdr:cNvSpPr/>
      </xdr:nvSpPr>
      <xdr:spPr>
        <a:xfrm>
          <a:off x="756708" y="9592734"/>
          <a:ext cx="2276587" cy="269874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1275556</xdr:colOff>
      <xdr:row>31</xdr:row>
      <xdr:rowOff>11906</xdr:rowOff>
    </xdr:from>
    <xdr:to>
      <xdr:col>1</xdr:col>
      <xdr:colOff>2086450</xdr:colOff>
      <xdr:row>41</xdr:row>
      <xdr:rowOff>2646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88431A7-0D24-431A-9EC6-A1575A0666BB}"/>
            </a:ext>
          </a:extLst>
        </xdr:cNvPr>
        <xdr:cNvSpPr/>
      </xdr:nvSpPr>
      <xdr:spPr>
        <a:xfrm>
          <a:off x="1554956" y="5047456"/>
          <a:ext cx="810894" cy="1533790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1205442</xdr:colOff>
      <xdr:row>59</xdr:row>
      <xdr:rowOff>15875</xdr:rowOff>
    </xdr:from>
    <xdr:to>
      <xdr:col>1</xdr:col>
      <xdr:colOff>1354529</xdr:colOff>
      <xdr:row>73</xdr:row>
      <xdr:rowOff>63500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90429E3-F899-41C1-A2E9-F03D714DB183}"/>
            </a:ext>
          </a:extLst>
        </xdr:cNvPr>
        <xdr:cNvSpPr/>
      </xdr:nvSpPr>
      <xdr:spPr>
        <a:xfrm>
          <a:off x="1484842" y="7889875"/>
          <a:ext cx="149087" cy="2270125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1934633</xdr:colOff>
      <xdr:row>59</xdr:row>
      <xdr:rowOff>20108</xdr:rowOff>
    </xdr:from>
    <xdr:to>
      <xdr:col>1</xdr:col>
      <xdr:colOff>2084002</xdr:colOff>
      <xdr:row>73</xdr:row>
      <xdr:rowOff>67733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1C9248E-B64B-4EAC-9044-9388F6C9AEC8}"/>
            </a:ext>
          </a:extLst>
        </xdr:cNvPr>
        <xdr:cNvSpPr/>
      </xdr:nvSpPr>
      <xdr:spPr>
        <a:xfrm>
          <a:off x="2214033" y="7894108"/>
          <a:ext cx="149369" cy="2270125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>
    <xdr:from>
      <xdr:col>1</xdr:col>
      <xdr:colOff>1377156</xdr:colOff>
      <xdr:row>116</xdr:row>
      <xdr:rowOff>18785</xdr:rowOff>
    </xdr:from>
    <xdr:to>
      <xdr:col>1</xdr:col>
      <xdr:colOff>2059937</xdr:colOff>
      <xdr:row>117</xdr:row>
      <xdr:rowOff>130992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450D919-FB9E-409F-8121-CCC3B45A97CE}"/>
            </a:ext>
          </a:extLst>
        </xdr:cNvPr>
        <xdr:cNvSpPr/>
      </xdr:nvSpPr>
      <xdr:spPr>
        <a:xfrm>
          <a:off x="1656556" y="14795235"/>
          <a:ext cx="682781" cy="290007"/>
        </a:xfrm>
        <a:prstGeom prst="rect">
          <a:avLst/>
        </a:prstGeom>
        <a:solidFill>
          <a:schemeClr val="accent2">
            <a:lumMod val="60000"/>
            <a:lumOff val="40000"/>
            <a:alpha val="4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D"/>
        </a:p>
      </xdr:txBody>
    </xdr:sp>
    <xdr:clientData/>
  </xdr:twoCellAnchor>
  <xdr:twoCellAnchor editAs="oneCell">
    <xdr:from>
      <xdr:col>1</xdr:col>
      <xdr:colOff>177800</xdr:colOff>
      <xdr:row>111</xdr:row>
      <xdr:rowOff>139700</xdr:rowOff>
    </xdr:from>
    <xdr:to>
      <xdr:col>1</xdr:col>
      <xdr:colOff>3270250</xdr:colOff>
      <xdr:row>120</xdr:row>
      <xdr:rowOff>63500</xdr:rowOff>
    </xdr:to>
    <xdr:pic>
      <xdr:nvPicPr>
        <xdr:cNvPr id="14" name="Picture 32">
          <a:extLst>
            <a:ext uri="{FF2B5EF4-FFF2-40B4-BE49-F238E27FC236}">
              <a16:creationId xmlns:a16="http://schemas.microsoft.com/office/drawing/2014/main" id="{37E271A7-8B41-4D05-9E91-754321414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99" t="35649" r="47810" b="17599"/>
        <a:stretch>
          <a:fillRect/>
        </a:stretch>
      </xdr:blipFill>
      <xdr:spPr bwMode="auto">
        <a:xfrm>
          <a:off x="457200" y="14046200"/>
          <a:ext cx="309245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7</xdr:row>
      <xdr:rowOff>57150</xdr:rowOff>
    </xdr:from>
    <xdr:to>
      <xdr:col>1</xdr:col>
      <xdr:colOff>3263900</xdr:colOff>
      <xdr:row>21</xdr:row>
      <xdr:rowOff>2054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0A53DC-30AA-4141-9BFD-D879E8EC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64" t="13646" r="31044" b="48026"/>
        <a:stretch>
          <a:fillRect/>
        </a:stretch>
      </xdr:blipFill>
      <xdr:spPr bwMode="auto">
        <a:xfrm>
          <a:off x="292100" y="1181100"/>
          <a:ext cx="3251200" cy="15641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31750</xdr:colOff>
      <xdr:row>19</xdr:row>
      <xdr:rowOff>82550</xdr:rowOff>
    </xdr:from>
    <xdr:to>
      <xdr:col>1</xdr:col>
      <xdr:colOff>3149600</xdr:colOff>
      <xdr:row>105</xdr:row>
      <xdr:rowOff>152400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3B8D3E86-E8C8-4E56-86F0-E4E71D2E2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57" t="17526" r="49675" b="24054"/>
        <a:stretch>
          <a:fillRect/>
        </a:stretch>
      </xdr:blipFill>
      <xdr:spPr bwMode="auto">
        <a:xfrm>
          <a:off x="311150" y="2508250"/>
          <a:ext cx="3117850" cy="149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71436</xdr:colOff>
      <xdr:row>15</xdr:row>
      <xdr:rowOff>69850</xdr:rowOff>
    </xdr:from>
    <xdr:to>
      <xdr:col>2</xdr:col>
      <xdr:colOff>3022599</xdr:colOff>
      <xdr:row>30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65D31A-455F-48FA-9E70-9F41B2BE2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6" y="2895600"/>
          <a:ext cx="3389313" cy="2825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425450</xdr:colOff>
      <xdr:row>0</xdr:row>
      <xdr:rowOff>88899</xdr:rowOff>
    </xdr:from>
    <xdr:to>
      <xdr:col>10</xdr:col>
      <xdr:colOff>266700</xdr:colOff>
      <xdr:row>32</xdr:row>
      <xdr:rowOff>15886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BD320-501B-D501-D58F-1F11A269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" y="88899"/>
          <a:ext cx="5937250" cy="5819787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0</xdr:row>
      <xdr:rowOff>0</xdr:rowOff>
    </xdr:from>
    <xdr:to>
      <xdr:col>22</xdr:col>
      <xdr:colOff>38100</xdr:colOff>
      <xdr:row>16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4279D-30C6-12B4-8140-159D4390A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0"/>
          <a:ext cx="710565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482600</xdr:colOff>
      <xdr:row>16</xdr:row>
      <xdr:rowOff>38100</xdr:rowOff>
    </xdr:from>
    <xdr:to>
      <xdr:col>21</xdr:col>
      <xdr:colOff>476250</xdr:colOff>
      <xdr:row>29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05B800-C23D-7677-7F94-90682258B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8600" y="2984500"/>
          <a:ext cx="669925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30</xdr:row>
      <xdr:rowOff>114300</xdr:rowOff>
    </xdr:from>
    <xdr:to>
      <xdr:col>22</xdr:col>
      <xdr:colOff>527050</xdr:colOff>
      <xdr:row>50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5C0B15-7E68-DF72-E462-CC72BB507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5638800"/>
          <a:ext cx="7385050" cy="363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38100</xdr:rowOff>
    </xdr:from>
    <xdr:to>
      <xdr:col>10</xdr:col>
      <xdr:colOff>298450</xdr:colOff>
      <xdr:row>51</xdr:row>
      <xdr:rowOff>48333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7E95B9-F8F0-465D-D027-E0296EBAF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0900"/>
          <a:ext cx="6394450" cy="3509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101600</xdr:colOff>
      <xdr:row>52</xdr:row>
      <xdr:rowOff>76200</xdr:rowOff>
    </xdr:from>
    <xdr:to>
      <xdr:col>12</xdr:col>
      <xdr:colOff>298450</xdr:colOff>
      <xdr:row>78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FFA20A-95F7-5469-4677-44E91D143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9652000"/>
          <a:ext cx="7512050" cy="482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279400</xdr:colOff>
      <xdr:row>53</xdr:row>
      <xdr:rowOff>12700</xdr:rowOff>
    </xdr:from>
    <xdr:to>
      <xdr:col>24</xdr:col>
      <xdr:colOff>527050</xdr:colOff>
      <xdr:row>77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CC67DF-95CE-AD3C-34D8-976E95BBF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4600" y="9772650"/>
          <a:ext cx="7562850" cy="454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533400</xdr:colOff>
      <xdr:row>79</xdr:row>
      <xdr:rowOff>12700</xdr:rowOff>
    </xdr:from>
    <xdr:to>
      <xdr:col>10</xdr:col>
      <xdr:colOff>196850</xdr:colOff>
      <xdr:row>107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8EDCAA-7A19-3B41-4E61-29E0C66DD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4560550"/>
          <a:ext cx="5759450" cy="528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82</xdr:row>
      <xdr:rowOff>38100</xdr:rowOff>
    </xdr:from>
    <xdr:to>
      <xdr:col>20</xdr:col>
      <xdr:colOff>311150</xdr:colOff>
      <xdr:row>91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4A6020-32AF-21BE-38E9-6B22CA8A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5138400"/>
          <a:ext cx="5759450" cy="16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20</xdr:col>
      <xdr:colOff>247650</xdr:colOff>
      <xdr:row>102</xdr:row>
      <xdr:rowOff>107950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34B982-EE95-2E88-6AC3-4994384E7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125950"/>
          <a:ext cx="5734050" cy="176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104</xdr:row>
      <xdr:rowOff>63499</xdr:rowOff>
    </xdr:from>
    <xdr:to>
      <xdr:col>20</xdr:col>
      <xdr:colOff>101600</xdr:colOff>
      <xdr:row>120</xdr:row>
      <xdr:rowOff>111806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16107B-A506-4551-A0FA-7F69289A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19900" y="19215099"/>
          <a:ext cx="5473700" cy="2994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2286000</xdr:colOff>
      <xdr:row>20</xdr:row>
      <xdr:rowOff>114300</xdr:rowOff>
    </xdr:from>
    <xdr:to>
      <xdr:col>1</xdr:col>
      <xdr:colOff>3286125</xdr:colOff>
      <xdr:row>40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CFFCE-73DB-4A68-8945-4AB8B182E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2050" y="4286250"/>
          <a:ext cx="1000125" cy="365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afiedh Nugroho" id="{3E8BE4B6-852A-4CCA-B482-96D3E743D4A2}" userId="b2eb0d3094724cb8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1" dT="2024-12-26T22:59:08.69" personId="{3E8BE4B6-852A-4CCA-B482-96D3E743D4A2}" id="{BB7672DB-B759-4984-8267-46ED6CECFFA8}">
    <text>Perlu disesuaikan ukuran dilapangan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E88BF-EB72-4D3E-924B-0B685611BE5B}">
  <sheetPr codeName="Sheet1">
    <tabColor indexed="14"/>
    <pageSetUpPr fitToPage="1"/>
  </sheetPr>
  <dimension ref="A1:M30"/>
  <sheetViews>
    <sheetView topLeftCell="A7" zoomScale="130" zoomScaleNormal="130" workbookViewId="0">
      <selection activeCell="G16" sqref="G16"/>
    </sheetView>
  </sheetViews>
  <sheetFormatPr defaultColWidth="9.08984375" defaultRowHeight="13"/>
  <cols>
    <col min="1" max="1" width="6.453125" style="2" customWidth="1"/>
    <col min="2" max="2" width="2.6328125" style="2" customWidth="1"/>
    <col min="3" max="3" width="8.6328125" style="2" customWidth="1"/>
    <col min="4" max="4" width="11.90625" style="2" customWidth="1"/>
    <col min="5" max="5" width="13.36328125" style="2" customWidth="1"/>
    <col min="6" max="6" width="2.6328125" style="2" customWidth="1"/>
    <col min="7" max="7" width="9.08984375" style="2"/>
    <col min="8" max="8" width="10.1796875" style="2" customWidth="1"/>
    <col min="9" max="9" width="9.08984375" style="2"/>
    <col min="10" max="10" width="8.26953125" style="2" customWidth="1"/>
    <col min="11" max="11" width="10.1796875" style="2" customWidth="1"/>
    <col min="12" max="12" width="9.08984375" style="2"/>
    <col min="13" max="13" width="2.6328125" style="2" customWidth="1"/>
    <col min="14" max="16384" width="9.08984375" style="2"/>
  </cols>
  <sheetData>
    <row r="1" spans="1:13" ht="15.5" thickBot="1">
      <c r="A1" s="1"/>
      <c r="B1" s="1"/>
      <c r="C1" s="1"/>
      <c r="D1" s="1"/>
    </row>
    <row r="2" spans="1:13" ht="15">
      <c r="A2" s="1"/>
      <c r="B2" s="3"/>
      <c r="C2" s="4"/>
      <c r="D2" s="4"/>
      <c r="E2" s="5"/>
      <c r="F2" s="5"/>
      <c r="G2" s="5"/>
      <c r="H2" s="5"/>
      <c r="I2" s="5"/>
      <c r="J2" s="5"/>
      <c r="K2" s="5"/>
      <c r="L2" s="5"/>
      <c r="M2" s="17"/>
    </row>
    <row r="3" spans="1:13" ht="34.5">
      <c r="A3" s="1"/>
      <c r="B3" s="6"/>
      <c r="C3" s="449" t="s">
        <v>211</v>
      </c>
      <c r="D3" s="450"/>
      <c r="E3" s="451"/>
      <c r="F3" s="451"/>
      <c r="G3" s="452"/>
      <c r="H3" s="451"/>
      <c r="I3" s="451"/>
      <c r="J3" s="451"/>
      <c r="K3" s="451"/>
      <c r="L3" s="453"/>
      <c r="M3" s="18"/>
    </row>
    <row r="4" spans="1:13" ht="15">
      <c r="A4" s="1"/>
      <c r="B4" s="6"/>
      <c r="C4" s="7"/>
      <c r="D4" s="7"/>
      <c r="E4" s="8"/>
      <c r="F4" s="8"/>
      <c r="G4" s="8"/>
      <c r="H4" s="8"/>
      <c r="I4" s="8"/>
      <c r="J4" s="8"/>
      <c r="K4" s="8"/>
      <c r="L4" s="8"/>
      <c r="M4" s="18"/>
    </row>
    <row r="5" spans="1:13" ht="150.5" customHeight="1">
      <c r="A5" s="1"/>
      <c r="B5" s="6"/>
      <c r="C5" s="9"/>
      <c r="D5" s="454" t="s">
        <v>1860</v>
      </c>
      <c r="E5" s="451"/>
      <c r="F5" s="451"/>
      <c r="G5" s="451"/>
      <c r="H5" s="451"/>
      <c r="I5" s="451"/>
      <c r="J5" s="451"/>
      <c r="K5" s="453"/>
      <c r="L5" s="10"/>
      <c r="M5" s="18"/>
    </row>
    <row r="6" spans="1:13" ht="15">
      <c r="A6" s="1"/>
      <c r="B6" s="6"/>
      <c r="C6" s="11"/>
      <c r="D6" s="11"/>
      <c r="E6" s="10"/>
      <c r="F6" s="10"/>
      <c r="G6" s="10"/>
      <c r="H6" s="10"/>
      <c r="I6" s="10"/>
      <c r="J6" s="10"/>
      <c r="K6" s="10"/>
      <c r="L6" s="10"/>
      <c r="M6" s="18"/>
    </row>
    <row r="7" spans="1:13" ht="15">
      <c r="A7" s="1"/>
      <c r="B7" s="6"/>
      <c r="C7" s="11"/>
      <c r="D7" s="11"/>
      <c r="E7" s="10"/>
      <c r="F7" s="10"/>
      <c r="G7" s="10"/>
      <c r="H7" s="10"/>
      <c r="I7" s="10"/>
      <c r="J7" s="10"/>
      <c r="K7" s="10"/>
      <c r="L7" s="10"/>
      <c r="M7" s="18"/>
    </row>
    <row r="8" spans="1:13" s="1" customFormat="1" ht="15">
      <c r="B8" s="6"/>
      <c r="C8" s="11"/>
      <c r="D8" s="11"/>
      <c r="E8" s="11"/>
      <c r="F8" s="11"/>
      <c r="G8" s="11"/>
      <c r="H8" s="11"/>
      <c r="I8" s="11"/>
      <c r="J8" s="11"/>
      <c r="K8" s="11"/>
      <c r="L8" s="11"/>
      <c r="M8" s="19"/>
    </row>
    <row r="9" spans="1:13" s="12" customFormat="1" ht="17.5">
      <c r="A9" s="24">
        <v>63</v>
      </c>
      <c r="B9" s="13"/>
      <c r="C9" s="455"/>
      <c r="D9" s="456" t="s">
        <v>212</v>
      </c>
      <c r="E9" s="457"/>
      <c r="F9" s="14" t="s">
        <v>209</v>
      </c>
      <c r="G9" s="458" t="str">
        <f>VLOOKUP(A9,KODE_BPS!B:C,2,FALSE)</f>
        <v>KALIMANTAN SELATAN</v>
      </c>
      <c r="H9" s="459"/>
      <c r="I9" s="459"/>
      <c r="J9" s="459"/>
      <c r="K9" s="459"/>
      <c r="L9" s="460"/>
      <c r="M9" s="20"/>
    </row>
    <row r="10" spans="1:13" s="12" customFormat="1" ht="17.5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20"/>
    </row>
    <row r="11" spans="1:13" s="12" customFormat="1" ht="17.5">
      <c r="A11" s="24">
        <v>6303</v>
      </c>
      <c r="B11" s="13"/>
      <c r="C11" s="455"/>
      <c r="D11" s="456" t="s">
        <v>213</v>
      </c>
      <c r="E11" s="457"/>
      <c r="F11" s="14" t="s">
        <v>209</v>
      </c>
      <c r="G11" s="458" t="str">
        <f>VLOOKUP(A11,KODE_BPS!B:C,2,FALSE)</f>
        <v>Kab. Banjar</v>
      </c>
      <c r="H11" s="459"/>
      <c r="I11" s="459"/>
      <c r="J11" s="459"/>
      <c r="K11" s="459"/>
      <c r="L11" s="460"/>
      <c r="M11" s="20"/>
    </row>
    <row r="12" spans="1:13" s="12" customFormat="1" ht="17.5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20"/>
    </row>
    <row r="13" spans="1:13" s="12" customFormat="1" ht="17.5">
      <c r="A13" s="24"/>
      <c r="B13" s="13"/>
      <c r="C13" s="455"/>
      <c r="D13" s="456" t="s">
        <v>1858</v>
      </c>
      <c r="E13" s="457"/>
      <c r="F13" s="14" t="s">
        <v>209</v>
      </c>
      <c r="G13" s="458" t="s">
        <v>2239</v>
      </c>
      <c r="H13" s="459"/>
      <c r="I13" s="459"/>
      <c r="J13" s="459"/>
      <c r="K13" s="459"/>
      <c r="L13" s="460"/>
      <c r="M13" s="20"/>
    </row>
    <row r="14" spans="1:13" s="12" customFormat="1" ht="17.5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20"/>
    </row>
    <row r="15" spans="1:13" s="12" customFormat="1" ht="17.5">
      <c r="A15" s="24"/>
      <c r="B15" s="13"/>
      <c r="C15" s="455"/>
      <c r="D15" s="456" t="s">
        <v>1859</v>
      </c>
      <c r="E15" s="457"/>
      <c r="F15" s="14" t="s">
        <v>209</v>
      </c>
      <c r="G15" s="458" t="s">
        <v>2240</v>
      </c>
      <c r="H15" s="459"/>
      <c r="I15" s="459"/>
      <c r="J15" s="459"/>
      <c r="K15" s="459"/>
      <c r="L15" s="460"/>
      <c r="M15" s="20"/>
    </row>
    <row r="16" spans="1:13" s="12" customFormat="1" ht="17.5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20"/>
    </row>
    <row r="17" spans="1:13" s="12" customFormat="1" ht="17.5">
      <c r="A17" s="15"/>
      <c r="B17" s="16"/>
      <c r="C17" s="461"/>
      <c r="D17" s="462" t="s">
        <v>210</v>
      </c>
      <c r="E17" s="457"/>
      <c r="F17" s="14" t="s">
        <v>209</v>
      </c>
      <c r="G17" s="463">
        <v>0.1</v>
      </c>
      <c r="H17" s="459"/>
      <c r="I17" s="459"/>
      <c r="J17" s="459"/>
      <c r="K17" s="459"/>
      <c r="L17" s="460"/>
      <c r="M17" s="20"/>
    </row>
    <row r="18" spans="1:13" s="12" customFormat="1" ht="17.5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20"/>
    </row>
    <row r="19" spans="1:13" s="12" customFormat="1" ht="17.5">
      <c r="B19" s="13"/>
      <c r="C19" s="461"/>
      <c r="D19" s="462" t="s">
        <v>2134</v>
      </c>
      <c r="E19" s="457"/>
      <c r="F19" s="14" t="s">
        <v>209</v>
      </c>
      <c r="G19" s="463">
        <v>0.12</v>
      </c>
      <c r="H19" s="459"/>
      <c r="I19" s="459"/>
      <c r="J19" s="459"/>
      <c r="K19" s="459"/>
      <c r="L19" s="460"/>
      <c r="M19" s="20"/>
    </row>
    <row r="20" spans="1:13" s="12" customFormat="1" ht="18" thickBot="1">
      <c r="B20" s="21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3"/>
    </row>
    <row r="21" spans="1:13" s="1" customFormat="1" ht="15">
      <c r="A21" s="2"/>
      <c r="B21" s="2"/>
      <c r="C21" s="2"/>
      <c r="D21" s="2"/>
      <c r="E21" s="2"/>
      <c r="F21" s="2"/>
      <c r="G21" s="2"/>
    </row>
    <row r="22" spans="1:13" s="1" customFormat="1" ht="15">
      <c r="A22" s="2"/>
      <c r="B22" s="2"/>
      <c r="C22" s="2"/>
      <c r="D22" s="2"/>
      <c r="E22" s="2"/>
      <c r="F22" s="2"/>
      <c r="G22" s="2"/>
    </row>
    <row r="23" spans="1:13" s="1" customFormat="1" ht="15">
      <c r="A23" s="2"/>
      <c r="B23" s="2"/>
      <c r="C23" s="2"/>
      <c r="D23" s="2"/>
      <c r="E23" s="2"/>
      <c r="F23" s="2"/>
      <c r="G23" s="2"/>
    </row>
    <row r="24" spans="1:13" s="1" customFormat="1" ht="15">
      <c r="A24" s="2"/>
      <c r="B24" s="2"/>
      <c r="C24" s="2"/>
      <c r="D24" s="2"/>
      <c r="E24" s="2"/>
      <c r="F24" s="2"/>
      <c r="G24" s="2"/>
    </row>
    <row r="25" spans="1:13" s="1" customFormat="1" ht="15">
      <c r="A25" s="2"/>
      <c r="B25" s="2"/>
      <c r="C25" s="2"/>
      <c r="D25" s="2"/>
      <c r="E25" s="2"/>
      <c r="F25" s="2"/>
      <c r="G25" s="2"/>
    </row>
    <row r="26" spans="1:13" s="1" customFormat="1" ht="15">
      <c r="A26" s="2"/>
      <c r="B26" s="2"/>
      <c r="C26" s="2"/>
      <c r="D26" s="2"/>
      <c r="E26" s="2"/>
      <c r="F26" s="2"/>
      <c r="G26" s="2"/>
    </row>
    <row r="27" spans="1:13" s="1" customFormat="1" ht="15">
      <c r="A27" s="2"/>
      <c r="B27" s="2"/>
      <c r="C27" s="2"/>
      <c r="D27" s="2"/>
      <c r="E27" s="2"/>
      <c r="F27" s="2"/>
      <c r="G27" s="2"/>
    </row>
    <row r="28" spans="1:13" s="1" customFormat="1" ht="15">
      <c r="A28" s="2"/>
      <c r="B28" s="2"/>
      <c r="C28" s="2"/>
      <c r="D28" s="2"/>
      <c r="E28" s="2"/>
      <c r="F28" s="2"/>
      <c r="G28" s="2"/>
    </row>
    <row r="29" spans="1:13" s="1" customFormat="1" ht="15">
      <c r="A29" s="2"/>
      <c r="B29" s="2"/>
      <c r="C29" s="2"/>
      <c r="D29" s="2"/>
      <c r="E29" s="2"/>
      <c r="F29" s="2"/>
      <c r="G29" s="2"/>
    </row>
    <row r="30" spans="1:13" s="1" customFormat="1" ht="15">
      <c r="A30" s="2"/>
      <c r="B30" s="2"/>
      <c r="C30" s="2"/>
      <c r="D30" s="2"/>
      <c r="E30" s="2"/>
      <c r="F30" s="2"/>
      <c r="G30" s="2"/>
    </row>
  </sheetData>
  <printOptions horizontalCentered="1"/>
  <pageMargins left="0.5" right="0.5" top="1" bottom="1" header="0.5" footer="0.5"/>
  <pageSetup paperSize="14" scale="48" orientation="landscape" horizontalDpi="360" verticalDpi="36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AAE05-5F55-4813-AA30-A9ADD9F9C51B}">
  <sheetPr codeName="Sheet2">
    <tabColor rgb="FFFFC000"/>
  </sheetPr>
  <dimension ref="A1:H26"/>
  <sheetViews>
    <sheetView view="pageBreakPreview" topLeftCell="A5" zoomScale="85" zoomScaleNormal="115" zoomScaleSheetLayoutView="85" workbookViewId="0">
      <selection activeCell="B21" sqref="B21"/>
    </sheetView>
  </sheetViews>
  <sheetFormatPr defaultRowHeight="14"/>
  <cols>
    <col min="1" max="1" width="3.7265625" style="105" customWidth="1"/>
    <col min="2" max="2" width="20.90625" style="105" customWidth="1"/>
    <col min="3" max="3" width="3.36328125" style="105" customWidth="1"/>
    <col min="4" max="4" width="11" style="105" customWidth="1"/>
    <col min="5" max="5" width="2.7265625" style="105" customWidth="1"/>
    <col min="6" max="6" width="8.7265625" style="105"/>
    <col min="7" max="7" width="11.36328125" style="105" customWidth="1"/>
    <col min="8" max="8" width="24.453125" style="105" customWidth="1"/>
    <col min="9" max="16384" width="8.7265625" style="105"/>
  </cols>
  <sheetData>
    <row r="1" spans="1:8">
      <c r="A1" s="555"/>
      <c r="B1" s="555"/>
      <c r="C1" s="555"/>
      <c r="D1" s="555"/>
      <c r="E1" s="555"/>
      <c r="F1" s="555"/>
      <c r="G1" s="555"/>
      <c r="H1" s="555"/>
    </row>
    <row r="2" spans="1:8" ht="20">
      <c r="A2" s="556" t="s">
        <v>1646</v>
      </c>
      <c r="B2" s="556"/>
      <c r="C2" s="556"/>
      <c r="D2" s="556"/>
      <c r="E2" s="556"/>
      <c r="F2" s="556"/>
      <c r="G2" s="556"/>
      <c r="H2" s="556"/>
    </row>
    <row r="3" spans="1:8" ht="20">
      <c r="A3" s="556" t="s">
        <v>1647</v>
      </c>
      <c r="B3" s="556"/>
      <c r="C3" s="556"/>
      <c r="D3" s="556"/>
      <c r="E3" s="556"/>
      <c r="F3" s="556"/>
      <c r="G3" s="556"/>
      <c r="H3" s="556"/>
    </row>
    <row r="4" spans="1:8">
      <c r="A4" s="555"/>
      <c r="B4" s="555"/>
      <c r="C4" s="555"/>
      <c r="D4" s="555"/>
      <c r="E4" s="555"/>
      <c r="F4" s="555"/>
      <c r="G4" s="555"/>
      <c r="H4" s="555"/>
    </row>
    <row r="5" spans="1:8" s="155" customFormat="1" ht="38" customHeight="1">
      <c r="A5" s="557" t="s">
        <v>1648</v>
      </c>
      <c r="B5" s="557"/>
      <c r="C5" s="557" t="s">
        <v>209</v>
      </c>
      <c r="D5" s="1205" t="str">
        <f>COVER!D5</f>
        <v>SURVEI, INVESTIGASI DAN DESAIN (SID) 
OPTIMALISASI LAHAN RAWA</v>
      </c>
      <c r="E5" s="1205"/>
      <c r="F5" s="1205"/>
      <c r="G5" s="1205"/>
      <c r="H5" s="1205"/>
    </row>
    <row r="6" spans="1:8">
      <c r="A6" s="27" t="s">
        <v>1729</v>
      </c>
      <c r="B6" s="27"/>
      <c r="C6" s="27" t="s">
        <v>209</v>
      </c>
      <c r="D6" s="27" t="str">
        <f>COVER!G9</f>
        <v>KALIMANTAN SELATAN</v>
      </c>
      <c r="E6" s="27"/>
      <c r="F6" s="27"/>
      <c r="G6" s="27"/>
      <c r="H6" s="27"/>
    </row>
    <row r="7" spans="1:8">
      <c r="A7" s="27" t="s">
        <v>1649</v>
      </c>
      <c r="B7" s="27"/>
      <c r="C7" s="27" t="s">
        <v>209</v>
      </c>
      <c r="D7" s="27"/>
      <c r="E7" s="27"/>
      <c r="F7" s="27"/>
      <c r="G7" s="27"/>
      <c r="H7" s="27"/>
    </row>
    <row r="8" spans="1:8">
      <c r="A8" s="558" t="s">
        <v>1855</v>
      </c>
      <c r="B8" s="27"/>
      <c r="C8" s="27" t="s">
        <v>209</v>
      </c>
      <c r="D8" s="27" t="str">
        <f>COVER!G11</f>
        <v>Kab. Banjar</v>
      </c>
      <c r="E8" s="27"/>
      <c r="F8" s="27"/>
      <c r="G8" s="27"/>
      <c r="H8" s="27"/>
    </row>
    <row r="9" spans="1:8">
      <c r="A9" s="558" t="s">
        <v>1856</v>
      </c>
      <c r="B9" s="27"/>
      <c r="C9" s="27" t="s">
        <v>209</v>
      </c>
      <c r="D9" s="27" t="str">
        <f>COVER!G13</f>
        <v>Tatah Makmur</v>
      </c>
      <c r="E9" s="27"/>
      <c r="F9" s="27"/>
      <c r="G9" s="27"/>
      <c r="H9" s="27"/>
    </row>
    <row r="10" spans="1:8">
      <c r="A10" s="558" t="s">
        <v>1857</v>
      </c>
      <c r="B10" s="27"/>
      <c r="C10" s="27" t="s">
        <v>209</v>
      </c>
      <c r="D10" s="27" t="str">
        <f>COVER!G15</f>
        <v>Thaibah Raya</v>
      </c>
      <c r="E10" s="27"/>
      <c r="F10" s="27"/>
      <c r="G10" s="27"/>
      <c r="H10" s="27"/>
    </row>
    <row r="11" spans="1:8">
      <c r="A11" s="27" t="s">
        <v>1650</v>
      </c>
      <c r="B11" s="27"/>
      <c r="C11" s="27" t="s">
        <v>209</v>
      </c>
      <c r="D11" s="559">
        <v>2025</v>
      </c>
      <c r="E11" s="27"/>
      <c r="F11" s="27"/>
      <c r="G11" s="27"/>
      <c r="H11" s="27"/>
    </row>
    <row r="12" spans="1:8">
      <c r="A12" s="555"/>
      <c r="B12" s="27"/>
      <c r="C12" s="27"/>
      <c r="D12" s="27"/>
      <c r="E12" s="27"/>
      <c r="F12" s="27"/>
      <c r="G12" s="27"/>
      <c r="H12" s="27"/>
    </row>
    <row r="13" spans="1:8" ht="7.5" customHeight="1" thickBot="1">
      <c r="A13" s="555"/>
      <c r="B13" s="27"/>
      <c r="C13" s="27"/>
      <c r="D13" s="27"/>
      <c r="E13" s="27"/>
      <c r="F13" s="27"/>
      <c r="G13" s="27"/>
      <c r="H13" s="27"/>
    </row>
    <row r="14" spans="1:8" s="156" customFormat="1" ht="50" customHeight="1" thickBot="1">
      <c r="A14" s="560" t="s">
        <v>0</v>
      </c>
      <c r="B14" s="561" t="s">
        <v>1652</v>
      </c>
      <c r="C14" s="561"/>
      <c r="D14" s="561"/>
      <c r="E14" s="561"/>
      <c r="F14" s="561"/>
      <c r="G14" s="562"/>
      <c r="H14" s="563" t="s">
        <v>1653</v>
      </c>
    </row>
    <row r="15" spans="1:8" s="156" customFormat="1" ht="50" customHeight="1" thickTop="1">
      <c r="A15" s="564" t="s">
        <v>1654</v>
      </c>
      <c r="B15" s="565" t="s">
        <v>1656</v>
      </c>
      <c r="C15" s="566"/>
      <c r="D15" s="566"/>
      <c r="E15" s="566"/>
      <c r="F15" s="566"/>
      <c r="G15" s="567"/>
      <c r="H15" s="568">
        <f>'BQ(X)'!J20</f>
        <v>27997706.438933335</v>
      </c>
    </row>
    <row r="16" spans="1:8" s="156" customFormat="1" ht="50" customHeight="1">
      <c r="A16" s="569" t="s">
        <v>1655</v>
      </c>
      <c r="B16" s="570" t="s">
        <v>1657</v>
      </c>
      <c r="C16" s="571"/>
      <c r="D16" s="571"/>
      <c r="E16" s="571"/>
      <c r="F16" s="571"/>
      <c r="G16" s="572"/>
      <c r="H16" s="573">
        <f>'BQ(X)'!J106</f>
        <v>791271382.5777086</v>
      </c>
    </row>
    <row r="17" spans="1:8" ht="14.5" thickBot="1">
      <c r="A17" s="574"/>
      <c r="B17" s="27"/>
      <c r="C17" s="27"/>
      <c r="D17" s="27"/>
      <c r="E17" s="27"/>
      <c r="F17" s="27"/>
      <c r="G17" s="575"/>
      <c r="H17" s="576"/>
    </row>
    <row r="18" spans="1:8" s="156" customFormat="1" ht="19.5" customHeight="1" thickBot="1">
      <c r="A18" s="577"/>
      <c r="B18" s="578"/>
      <c r="C18" s="578"/>
      <c r="D18" s="578"/>
      <c r="E18" s="578"/>
      <c r="F18" s="579"/>
      <c r="G18" s="580" t="s">
        <v>1658</v>
      </c>
      <c r="H18" s="581">
        <f>SUM(H15:H17)</f>
        <v>819269089.01664197</v>
      </c>
    </row>
    <row r="19" spans="1:8">
      <c r="A19" s="582"/>
      <c r="B19" s="27"/>
      <c r="C19" s="27"/>
      <c r="D19" s="27"/>
      <c r="E19" s="27"/>
      <c r="F19" s="27"/>
      <c r="G19" s="27"/>
      <c r="H19" s="576"/>
    </row>
    <row r="20" spans="1:8" ht="35.5" customHeight="1">
      <c r="A20" s="157"/>
      <c r="B20" s="172" t="s">
        <v>2243</v>
      </c>
      <c r="C20" s="160"/>
      <c r="D20" s="160"/>
      <c r="E20" s="160"/>
      <c r="F20" s="160"/>
      <c r="G20" s="160"/>
      <c r="H20" s="161"/>
    </row>
    <row r="21" spans="1:8" ht="14.5" thickBot="1">
      <c r="A21" s="583"/>
      <c r="B21" s="584"/>
      <c r="C21" s="584"/>
      <c r="D21" s="584"/>
      <c r="E21" s="584"/>
      <c r="F21" s="584"/>
      <c r="G21" s="584"/>
      <c r="H21" s="585"/>
    </row>
    <row r="23" spans="1:8">
      <c r="G23" s="545" t="s">
        <v>2222</v>
      </c>
      <c r="H23" s="546">
        <v>177.13800000000001</v>
      </c>
    </row>
    <row r="24" spans="1:8">
      <c r="G24" s="545" t="s">
        <v>2223</v>
      </c>
      <c r="H24" s="547">
        <f>H18/H23</f>
        <v>4625032.9630945474</v>
      </c>
    </row>
    <row r="25" spans="1:8">
      <c r="D25" s="1206"/>
      <c r="E25" s="1206"/>
    </row>
    <row r="26" spans="1:8">
      <c r="E26" s="548"/>
      <c r="F26" s="548"/>
      <c r="G26" s="549" t="s">
        <v>2224</v>
      </c>
      <c r="H26" s="550">
        <v>4600000</v>
      </c>
    </row>
  </sheetData>
  <mergeCells count="2">
    <mergeCell ref="D5:H5"/>
    <mergeCell ref="D25:E25"/>
  </mergeCells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D8E4-A0AE-477A-AED3-F4AA6EDDE507}">
  <sheetPr codeName="Sheet3">
    <tabColor rgb="FFFFC000"/>
  </sheetPr>
  <dimension ref="A1:P120"/>
  <sheetViews>
    <sheetView view="pageBreakPreview" zoomScaleNormal="85" zoomScaleSheetLayoutView="100" workbookViewId="0">
      <selection activeCell="B21" sqref="B21"/>
    </sheetView>
  </sheetViews>
  <sheetFormatPr defaultRowHeight="12.5"/>
  <cols>
    <col min="1" max="1" width="3.81640625" style="112" customWidth="1"/>
    <col min="2" max="2" width="16.7265625" style="112" customWidth="1"/>
    <col min="3" max="3" width="3.08984375" style="112" customWidth="1"/>
    <col min="4" max="5" width="8.7265625" style="112"/>
    <col min="6" max="6" width="24.453125" style="112" customWidth="1"/>
    <col min="7" max="7" width="10.6328125" style="112" customWidth="1"/>
    <col min="8" max="8" width="5.7265625" style="146" customWidth="1"/>
    <col min="9" max="9" width="15" style="112" customWidth="1"/>
    <col min="10" max="10" width="17.08984375" style="112" customWidth="1"/>
    <col min="11" max="12" width="8.7265625" style="112"/>
    <col min="13" max="13" width="4.81640625" style="112" bestFit="1" customWidth="1"/>
    <col min="14" max="16384" width="8.7265625" style="112"/>
  </cols>
  <sheetData>
    <row r="1" spans="1:16">
      <c r="A1" s="27"/>
      <c r="B1" s="27"/>
      <c r="C1" s="27"/>
      <c r="D1" s="27"/>
      <c r="E1" s="27"/>
      <c r="F1" s="27"/>
      <c r="G1" s="27"/>
      <c r="H1" s="32"/>
      <c r="I1" s="27"/>
      <c r="J1" s="27"/>
    </row>
    <row r="2" spans="1:16" ht="18">
      <c r="A2" s="1207" t="s">
        <v>1647</v>
      </c>
      <c r="B2" s="1207"/>
      <c r="C2" s="1207"/>
      <c r="D2" s="1207"/>
      <c r="E2" s="1207"/>
      <c r="F2" s="1207"/>
      <c r="G2" s="1207"/>
      <c r="H2" s="1207"/>
      <c r="I2" s="1207"/>
      <c r="J2" s="1207"/>
    </row>
    <row r="3" spans="1:16">
      <c r="A3" s="27"/>
      <c r="B3" s="27"/>
      <c r="C3" s="27"/>
      <c r="D3" s="27"/>
      <c r="E3" s="27"/>
      <c r="F3" s="27"/>
      <c r="G3" s="27"/>
      <c r="H3" s="32"/>
      <c r="I3" s="27"/>
      <c r="J3" s="27"/>
    </row>
    <row r="4" spans="1:16" s="158" customFormat="1" ht="29" customHeight="1">
      <c r="A4" s="557" t="s">
        <v>1648</v>
      </c>
      <c r="B4" s="557"/>
      <c r="C4" s="557" t="s">
        <v>209</v>
      </c>
      <c r="D4" s="1205" t="str">
        <f>COVER!D5</f>
        <v>SURVEI, INVESTIGASI DAN DESAIN (SID) 
OPTIMALISASI LAHAN RAWA</v>
      </c>
      <c r="E4" s="1205"/>
      <c r="F4" s="1205"/>
      <c r="G4" s="1205"/>
      <c r="H4" s="1205"/>
      <c r="I4" s="1205"/>
      <c r="J4" s="1205"/>
      <c r="P4" s="112"/>
    </row>
    <row r="5" spans="1:16">
      <c r="A5" s="27" t="s">
        <v>1729</v>
      </c>
      <c r="B5" s="27"/>
      <c r="C5" s="27" t="s">
        <v>209</v>
      </c>
      <c r="D5" s="27" t="str">
        <f>COVER!G9</f>
        <v>KALIMANTAN SELATAN</v>
      </c>
      <c r="E5" s="27"/>
      <c r="F5" s="27"/>
      <c r="G5" s="27"/>
      <c r="H5" s="32"/>
      <c r="I5" s="27"/>
      <c r="J5" s="27"/>
    </row>
    <row r="6" spans="1:16">
      <c r="A6" s="27" t="s">
        <v>1649</v>
      </c>
      <c r="B6" s="27"/>
      <c r="C6" s="27" t="s">
        <v>209</v>
      </c>
      <c r="D6" s="27"/>
      <c r="E6" s="27"/>
      <c r="F6" s="27"/>
      <c r="G6" s="27"/>
      <c r="H6" s="32"/>
      <c r="I6" s="27"/>
      <c r="J6" s="27"/>
    </row>
    <row r="7" spans="1:16">
      <c r="A7" s="558" t="s">
        <v>1855</v>
      </c>
      <c r="B7" s="27"/>
      <c r="C7" s="27" t="s">
        <v>209</v>
      </c>
      <c r="D7" s="27" t="str">
        <f>REKAPITULASI!D8</f>
        <v>Kab. Banjar</v>
      </c>
      <c r="E7" s="27"/>
      <c r="F7" s="27"/>
      <c r="G7" s="27"/>
      <c r="H7" s="32"/>
      <c r="I7" s="27"/>
      <c r="J7" s="27"/>
    </row>
    <row r="8" spans="1:16">
      <c r="A8" s="558" t="s">
        <v>1856</v>
      </c>
      <c r="B8" s="27"/>
      <c r="C8" s="27" t="s">
        <v>209</v>
      </c>
      <c r="D8" s="27" t="str">
        <f>REKAPITULASI!D9</f>
        <v>Tatah Makmur</v>
      </c>
      <c r="E8" s="27"/>
      <c r="F8" s="27"/>
      <c r="G8" s="27"/>
      <c r="H8" s="32"/>
      <c r="I8" s="27"/>
      <c r="J8" s="27"/>
    </row>
    <row r="9" spans="1:16">
      <c r="A9" s="558" t="s">
        <v>1857</v>
      </c>
      <c r="B9" s="27"/>
      <c r="C9" s="27" t="s">
        <v>209</v>
      </c>
      <c r="D9" s="27" t="str">
        <f>REKAPITULASI!D10</f>
        <v>Thaibah Raya</v>
      </c>
      <c r="E9" s="27"/>
      <c r="F9" s="27"/>
      <c r="G9" s="27"/>
      <c r="H9" s="32"/>
      <c r="I9" s="27"/>
      <c r="J9" s="27"/>
    </row>
    <row r="10" spans="1:16">
      <c r="A10" s="27" t="s">
        <v>1650</v>
      </c>
      <c r="B10" s="27"/>
      <c r="C10" s="27" t="s">
        <v>209</v>
      </c>
      <c r="D10" s="559">
        <f>REKAPITULASI!D11</f>
        <v>2025</v>
      </c>
      <c r="E10" s="27"/>
      <c r="F10" s="27"/>
      <c r="G10" s="27"/>
      <c r="H10" s="32"/>
      <c r="I10" s="27"/>
      <c r="J10" s="27"/>
    </row>
    <row r="11" spans="1:16">
      <c r="A11" s="27"/>
      <c r="B11" s="27"/>
      <c r="C11" s="27"/>
      <c r="D11" s="27"/>
      <c r="E11" s="27"/>
      <c r="F11" s="27"/>
      <c r="G11" s="27"/>
      <c r="H11" s="32"/>
      <c r="I11" s="27"/>
      <c r="J11" s="27"/>
    </row>
    <row r="12" spans="1:16" ht="13" thickBot="1">
      <c r="A12" s="27"/>
      <c r="B12" s="27"/>
      <c r="C12" s="27"/>
      <c r="D12" s="27"/>
      <c r="E12" s="27"/>
      <c r="F12" s="27"/>
      <c r="G12" s="27"/>
      <c r="H12" s="32"/>
      <c r="I12" s="27"/>
      <c r="J12" s="27"/>
    </row>
    <row r="13" spans="1:16" s="159" customFormat="1" ht="50" customHeight="1" thickBot="1">
      <c r="A13" s="586" t="s">
        <v>0</v>
      </c>
      <c r="B13" s="587" t="s">
        <v>1652</v>
      </c>
      <c r="C13" s="587"/>
      <c r="D13" s="587"/>
      <c r="E13" s="587"/>
      <c r="F13" s="587"/>
      <c r="G13" s="588" t="s">
        <v>1659</v>
      </c>
      <c r="H13" s="588" t="s">
        <v>1660</v>
      </c>
      <c r="I13" s="589" t="s">
        <v>1661</v>
      </c>
      <c r="J13" s="590" t="s">
        <v>1662</v>
      </c>
      <c r="P13" s="112"/>
    </row>
    <row r="14" spans="1:16" ht="13.5" thickBot="1">
      <c r="A14" s="591">
        <v>1</v>
      </c>
      <c r="B14" s="592">
        <v>2</v>
      </c>
      <c r="C14" s="593"/>
      <c r="D14" s="593"/>
      <c r="E14" s="593"/>
      <c r="F14" s="594"/>
      <c r="G14" s="595">
        <v>3</v>
      </c>
      <c r="H14" s="595">
        <v>4</v>
      </c>
      <c r="I14" s="595">
        <v>5</v>
      </c>
      <c r="J14" s="596" t="s">
        <v>1663</v>
      </c>
    </row>
    <row r="15" spans="1:16" ht="13">
      <c r="A15" s="597" t="s">
        <v>5</v>
      </c>
      <c r="B15" s="598" t="s">
        <v>1656</v>
      </c>
      <c r="C15" s="599"/>
      <c r="D15" s="599"/>
      <c r="E15" s="599"/>
      <c r="F15" s="600"/>
      <c r="G15" s="601"/>
      <c r="H15" s="602"/>
      <c r="I15" s="651"/>
      <c r="J15" s="652"/>
    </row>
    <row r="16" spans="1:16" s="162" customFormat="1" ht="15" customHeight="1">
      <c r="A16" s="603" t="s">
        <v>1666</v>
      </c>
      <c r="B16" s="604" t="s">
        <v>1667</v>
      </c>
      <c r="C16" s="605"/>
      <c r="D16" s="605"/>
      <c r="E16" s="605"/>
      <c r="F16" s="606"/>
      <c r="G16" s="607">
        <v>1</v>
      </c>
      <c r="H16" s="608" t="s">
        <v>620</v>
      </c>
      <c r="I16" s="653">
        <v>25000000</v>
      </c>
      <c r="J16" s="654">
        <f>G16*I16</f>
        <v>25000000</v>
      </c>
    </row>
    <row r="17" spans="1:12" s="162" customFormat="1" ht="15" customHeight="1">
      <c r="A17" s="603" t="s">
        <v>1670</v>
      </c>
      <c r="B17" s="604" t="s">
        <v>1668</v>
      </c>
      <c r="C17" s="605"/>
      <c r="D17" s="605"/>
      <c r="E17" s="605"/>
      <c r="F17" s="606"/>
      <c r="G17" s="607">
        <v>1</v>
      </c>
      <c r="H17" s="608" t="s">
        <v>508</v>
      </c>
      <c r="I17" s="653">
        <f>Papan_proyek</f>
        <v>1997706.4389333334</v>
      </c>
      <c r="J17" s="654">
        <f>G17*I17</f>
        <v>1997706.4389333334</v>
      </c>
    </row>
    <row r="18" spans="1:12" s="162" customFormat="1" ht="15" customHeight="1" thickBot="1">
      <c r="A18" s="609" t="s">
        <v>1669</v>
      </c>
      <c r="B18" s="610" t="s">
        <v>1730</v>
      </c>
      <c r="C18" s="611"/>
      <c r="D18" s="611"/>
      <c r="E18" s="611"/>
      <c r="F18" s="612"/>
      <c r="G18" s="613">
        <v>1</v>
      </c>
      <c r="H18" s="614" t="s">
        <v>620</v>
      </c>
      <c r="I18" s="655">
        <v>1000000</v>
      </c>
      <c r="J18" s="656">
        <f>G18*I18</f>
        <v>1000000</v>
      </c>
    </row>
    <row r="19" spans="1:12" s="162" customFormat="1" ht="15" customHeight="1" thickBot="1">
      <c r="A19" s="615"/>
      <c r="B19" s="616" t="s">
        <v>1671</v>
      </c>
      <c r="C19" s="617"/>
      <c r="D19" s="617"/>
      <c r="E19" s="617"/>
      <c r="F19" s="618"/>
      <c r="G19" s="619"/>
      <c r="H19" s="620"/>
      <c r="I19" s="657"/>
      <c r="J19" s="658">
        <f>SUM(J16:J18)</f>
        <v>27997706.438933335</v>
      </c>
    </row>
    <row r="20" spans="1:12" s="162" customFormat="1" ht="15" customHeight="1" thickBot="1">
      <c r="A20" s="615"/>
      <c r="B20" s="621" t="s">
        <v>1720</v>
      </c>
      <c r="C20" s="622"/>
      <c r="D20" s="622"/>
      <c r="E20" s="622"/>
      <c r="F20" s="623"/>
      <c r="G20" s="624"/>
      <c r="H20" s="625"/>
      <c r="I20" s="659"/>
      <c r="J20" s="660">
        <f>J19</f>
        <v>27997706.438933335</v>
      </c>
    </row>
    <row r="21" spans="1:12" s="162" customFormat="1" ht="15" customHeight="1">
      <c r="A21" s="626" t="s">
        <v>6</v>
      </c>
      <c r="B21" s="627" t="s">
        <v>1672</v>
      </c>
      <c r="C21" s="628"/>
      <c r="D21" s="628"/>
      <c r="E21" s="628"/>
      <c r="F21" s="629"/>
      <c r="G21" s="630"/>
      <c r="H21" s="631"/>
      <c r="I21" s="661"/>
      <c r="J21" s="662"/>
    </row>
    <row r="22" spans="1:12" s="162" customFormat="1" ht="15" customHeight="1">
      <c r="A22" s="632" t="s">
        <v>12</v>
      </c>
      <c r="B22" s="633" t="s">
        <v>1673</v>
      </c>
      <c r="C22" s="605"/>
      <c r="D22" s="605"/>
      <c r="E22" s="605"/>
      <c r="F22" s="606"/>
      <c r="G22" s="607"/>
      <c r="H22" s="608"/>
      <c r="I22" s="653"/>
      <c r="J22" s="654"/>
      <c r="L22" s="445" t="s">
        <v>2106</v>
      </c>
    </row>
    <row r="23" spans="1:12" s="162" customFormat="1" ht="15" hidden="1" customHeight="1">
      <c r="A23" s="603" t="s">
        <v>1666</v>
      </c>
      <c r="B23" s="604" t="s">
        <v>2105</v>
      </c>
      <c r="C23" s="605"/>
      <c r="D23" s="605"/>
      <c r="E23" s="605"/>
      <c r="F23" s="606"/>
      <c r="G23" s="607"/>
      <c r="H23" s="608" t="s">
        <v>26</v>
      </c>
      <c r="I23" s="653">
        <f>'REKAP HSP'!$D$54</f>
        <v>124452.9902</v>
      </c>
      <c r="J23" s="654">
        <f t="shared" ref="J23:J30" si="0">G23*I23</f>
        <v>0</v>
      </c>
      <c r="L23" s="162" t="s">
        <v>2094</v>
      </c>
    </row>
    <row r="24" spans="1:12" s="162" customFormat="1" ht="15" hidden="1" customHeight="1">
      <c r="A24" s="603" t="s">
        <v>1670</v>
      </c>
      <c r="B24" s="604" t="s">
        <v>2103</v>
      </c>
      <c r="C24" s="605"/>
      <c r="D24" s="605"/>
      <c r="E24" s="605"/>
      <c r="F24" s="606"/>
      <c r="G24" s="607"/>
      <c r="H24" s="608" t="s">
        <v>26</v>
      </c>
      <c r="I24" s="653">
        <f>'REKAP HSP'!D25</f>
        <v>14468.223</v>
      </c>
      <c r="J24" s="654">
        <f t="shared" si="0"/>
        <v>0</v>
      </c>
      <c r="L24" s="162" t="s">
        <v>2094</v>
      </c>
    </row>
    <row r="25" spans="1:12" s="162" customFormat="1" ht="15" customHeight="1">
      <c r="A25" s="634" t="s">
        <v>1666</v>
      </c>
      <c r="B25" s="604" t="s">
        <v>2104</v>
      </c>
      <c r="C25" s="605"/>
      <c r="D25" s="605"/>
      <c r="E25" s="605"/>
      <c r="F25" s="606"/>
      <c r="G25" s="607">
        <f>'Volume Saluran'!L9</f>
        <v>8514</v>
      </c>
      <c r="H25" s="608" t="s">
        <v>26</v>
      </c>
      <c r="I25" s="653">
        <f>'REKAP HSP'!D27</f>
        <v>22584.762199999997</v>
      </c>
      <c r="J25" s="654">
        <f t="shared" si="0"/>
        <v>192286665.37079999</v>
      </c>
      <c r="L25" s="162" t="s">
        <v>2094</v>
      </c>
    </row>
    <row r="26" spans="1:12" s="162" customFormat="1" ht="15" hidden="1" customHeight="1">
      <c r="A26" s="634" t="s">
        <v>1675</v>
      </c>
      <c r="B26" s="604" t="s">
        <v>2093</v>
      </c>
      <c r="C26" s="605"/>
      <c r="D26" s="605"/>
      <c r="E26" s="605"/>
      <c r="F26" s="606"/>
      <c r="G26" s="607"/>
      <c r="H26" s="608" t="s">
        <v>26</v>
      </c>
      <c r="I26" s="653">
        <f>'REKAP HSP'!D16</f>
        <v>21864.747519999997</v>
      </c>
      <c r="J26" s="654">
        <f t="shared" si="0"/>
        <v>0</v>
      </c>
      <c r="L26" s="162" t="s">
        <v>2095</v>
      </c>
    </row>
    <row r="27" spans="1:12" s="162" customFormat="1" ht="15" hidden="1" customHeight="1">
      <c r="A27" s="634" t="s">
        <v>1677</v>
      </c>
      <c r="B27" s="604" t="s">
        <v>2102</v>
      </c>
      <c r="C27" s="605"/>
      <c r="D27" s="605"/>
      <c r="E27" s="605"/>
      <c r="F27" s="606"/>
      <c r="G27" s="607"/>
      <c r="H27" s="608" t="s">
        <v>26</v>
      </c>
      <c r="I27" s="653">
        <f>'REKAP HSP'!$D$69</f>
        <v>355992.66501031595</v>
      </c>
      <c r="J27" s="654">
        <f>G27*I27</f>
        <v>0</v>
      </c>
      <c r="L27" s="162" t="s">
        <v>2101</v>
      </c>
    </row>
    <row r="28" spans="1:12" s="162" customFormat="1" ht="15" hidden="1" customHeight="1">
      <c r="A28" s="634" t="s">
        <v>1678</v>
      </c>
      <c r="B28" s="604" t="s">
        <v>1861</v>
      </c>
      <c r="C28" s="605"/>
      <c r="D28" s="605"/>
      <c r="E28" s="605"/>
      <c r="F28" s="606"/>
      <c r="G28" s="607"/>
      <c r="H28" s="608" t="s">
        <v>26</v>
      </c>
      <c r="I28" s="653">
        <f>'REKAP HSP'!D58</f>
        <v>12926.364668252929</v>
      </c>
      <c r="J28" s="654">
        <f t="shared" si="0"/>
        <v>0</v>
      </c>
      <c r="L28" s="162" t="s">
        <v>2096</v>
      </c>
    </row>
    <row r="29" spans="1:12" s="162" customFormat="1" ht="15" hidden="1" customHeight="1">
      <c r="A29" s="634" t="s">
        <v>1714</v>
      </c>
      <c r="B29" s="604" t="s">
        <v>1713</v>
      </c>
      <c r="C29" s="605"/>
      <c r="D29" s="605"/>
      <c r="E29" s="605"/>
      <c r="F29" s="606"/>
      <c r="G29" s="607"/>
      <c r="H29" s="608" t="s">
        <v>26</v>
      </c>
      <c r="I29" s="653">
        <f>'REKAP HSP'!$D$56</f>
        <v>239664.93936000002</v>
      </c>
      <c r="J29" s="654">
        <f t="shared" si="0"/>
        <v>0</v>
      </c>
      <c r="L29" s="162" t="s">
        <v>2097</v>
      </c>
    </row>
    <row r="30" spans="1:12" s="162" customFormat="1" ht="15" customHeight="1" thickBot="1">
      <c r="A30" s="634" t="s">
        <v>1670</v>
      </c>
      <c r="B30" s="604" t="s">
        <v>1676</v>
      </c>
      <c r="C30" s="605"/>
      <c r="D30" s="605"/>
      <c r="E30" s="605"/>
      <c r="F30" s="606"/>
      <c r="G30" s="607">
        <f>'Volume Saluran'!L81</f>
        <v>22136.400000000005</v>
      </c>
      <c r="H30" s="608" t="s">
        <v>470</v>
      </c>
      <c r="I30" s="653">
        <f>'REKAP HSP'!$D$60</f>
        <v>25824.514189564183</v>
      </c>
      <c r="J30" s="654">
        <f t="shared" si="0"/>
        <v>571661775.90586865</v>
      </c>
      <c r="L30" s="162" t="s">
        <v>2094</v>
      </c>
    </row>
    <row r="31" spans="1:12" s="162" customFormat="1" ht="15" hidden="1" customHeight="1" thickBot="1">
      <c r="A31" s="635" t="s">
        <v>1669</v>
      </c>
      <c r="B31" s="636" t="s">
        <v>2092</v>
      </c>
      <c r="C31" s="637"/>
      <c r="D31" s="637"/>
      <c r="E31" s="637"/>
      <c r="F31" s="638"/>
      <c r="G31" s="639">
        <f>'Volume Saluran'!L79</f>
        <v>99</v>
      </c>
      <c r="H31" s="640" t="s">
        <v>26</v>
      </c>
      <c r="I31" s="663">
        <f>'REKAP HSP'!D52</f>
        <v>54798.682399999998</v>
      </c>
      <c r="J31" s="664"/>
      <c r="L31" s="162" t="s">
        <v>2098</v>
      </c>
    </row>
    <row r="32" spans="1:12" s="162" customFormat="1" ht="15" customHeight="1" thickBot="1">
      <c r="A32" s="615"/>
      <c r="B32" s="616" t="s">
        <v>1673</v>
      </c>
      <c r="C32" s="617"/>
      <c r="D32" s="617"/>
      <c r="E32" s="617"/>
      <c r="F32" s="618"/>
      <c r="G32" s="619"/>
      <c r="H32" s="620"/>
      <c r="I32" s="657"/>
      <c r="J32" s="658">
        <f>SUM(J22:J31)</f>
        <v>763948441.27666867</v>
      </c>
    </row>
    <row r="33" spans="1:12" s="162" customFormat="1" ht="15" hidden="1" customHeight="1">
      <c r="A33" s="632" t="s">
        <v>705</v>
      </c>
      <c r="B33" s="633" t="s">
        <v>2135</v>
      </c>
      <c r="C33" s="605"/>
      <c r="D33" s="605"/>
      <c r="E33" s="605"/>
      <c r="F33" s="606"/>
      <c r="G33" s="607"/>
      <c r="H33" s="608"/>
      <c r="I33" s="653"/>
      <c r="J33" s="654"/>
    </row>
    <row r="34" spans="1:12" s="162" customFormat="1" ht="15" hidden="1" customHeight="1">
      <c r="A34" s="634" t="s">
        <v>1666</v>
      </c>
      <c r="B34" s="604" t="s">
        <v>1972</v>
      </c>
      <c r="C34" s="605"/>
      <c r="D34" s="605"/>
      <c r="E34" s="605"/>
      <c r="F34" s="606"/>
      <c r="G34" s="607">
        <f>'Volume Gorong2'!I169</f>
        <v>12</v>
      </c>
      <c r="H34" s="608" t="s">
        <v>49</v>
      </c>
      <c r="I34" s="653">
        <f>'REKAP HSP'!D170</f>
        <v>2233995.0913280002</v>
      </c>
      <c r="J34" s="654"/>
      <c r="L34" s="162" t="s">
        <v>2100</v>
      </c>
    </row>
    <row r="35" spans="1:12" s="162" customFormat="1" ht="15" hidden="1" customHeight="1">
      <c r="A35" s="634" t="s">
        <v>1666</v>
      </c>
      <c r="B35" s="604" t="s">
        <v>2219</v>
      </c>
      <c r="C35" s="605"/>
      <c r="D35" s="605"/>
      <c r="E35" s="605"/>
      <c r="F35" s="606"/>
      <c r="G35" s="607"/>
      <c r="H35" s="608" t="s">
        <v>49</v>
      </c>
      <c r="I35" s="653" t="e">
        <f>'REKAP HSP'!$D$179</f>
        <v>#REF!</v>
      </c>
      <c r="J35" s="654"/>
    </row>
    <row r="36" spans="1:12" s="162" customFormat="1" ht="15" hidden="1" customHeight="1">
      <c r="A36" s="634" t="s">
        <v>1000</v>
      </c>
      <c r="B36" s="604" t="s">
        <v>1867</v>
      </c>
      <c r="C36" s="605"/>
      <c r="D36" s="605"/>
      <c r="E36" s="605"/>
      <c r="F36" s="606"/>
      <c r="G36" s="607">
        <v>20</v>
      </c>
      <c r="H36" s="608" t="s">
        <v>27</v>
      </c>
      <c r="I36" s="653">
        <f>'REKAP HSP'!D146</f>
        <v>26469.52</v>
      </c>
      <c r="J36" s="654"/>
    </row>
    <row r="37" spans="1:12" s="162" customFormat="1" ht="15" hidden="1" customHeight="1">
      <c r="A37" s="634"/>
      <c r="B37" s="604" t="s">
        <v>2076</v>
      </c>
      <c r="C37" s="605"/>
      <c r="D37" s="605"/>
      <c r="E37" s="605"/>
      <c r="F37" s="606"/>
      <c r="G37" s="607"/>
      <c r="H37" s="608" t="s">
        <v>26</v>
      </c>
      <c r="I37" s="653">
        <f>'REKAP HSP'!D176</f>
        <v>304365.59999999998</v>
      </c>
      <c r="J37" s="654"/>
    </row>
    <row r="38" spans="1:12" s="162" customFormat="1" ht="15" hidden="1" customHeight="1">
      <c r="A38" s="634" t="s">
        <v>1018</v>
      </c>
      <c r="B38" s="604" t="s">
        <v>1690</v>
      </c>
      <c r="C38" s="605"/>
      <c r="D38" s="605"/>
      <c r="E38" s="605"/>
      <c r="F38" s="606"/>
      <c r="G38" s="607">
        <f>'Volume Gorong2'!I168</f>
        <v>7.0860000000000012</v>
      </c>
      <c r="H38" s="608" t="s">
        <v>26</v>
      </c>
      <c r="I38" s="653">
        <f>'REKAP HSP'!$D$76</f>
        <v>1394212.3888000001</v>
      </c>
      <c r="J38" s="654"/>
    </row>
    <row r="39" spans="1:12" s="162" customFormat="1" ht="15" hidden="1" customHeight="1">
      <c r="A39" s="634" t="s">
        <v>1670</v>
      </c>
      <c r="B39" s="604" t="s">
        <v>1712</v>
      </c>
      <c r="C39" s="605"/>
      <c r="D39" s="605"/>
      <c r="E39" s="605"/>
      <c r="F39" s="606"/>
      <c r="G39" s="607">
        <f>'Volume Gorong2'!I170</f>
        <v>9</v>
      </c>
      <c r="H39" s="608" t="s">
        <v>26</v>
      </c>
      <c r="I39" s="653">
        <f>'REKAP HSP'!$D$177</f>
        <v>140457.24</v>
      </c>
      <c r="J39" s="654"/>
    </row>
    <row r="40" spans="1:12" s="162" customFormat="1" ht="15" hidden="1" customHeight="1">
      <c r="A40" s="634" t="s">
        <v>1669</v>
      </c>
      <c r="B40" s="604" t="s">
        <v>2054</v>
      </c>
      <c r="C40" s="605"/>
      <c r="D40" s="605"/>
      <c r="E40" s="605"/>
      <c r="F40" s="606"/>
      <c r="G40" s="607">
        <f>'Volume Gorong2'!O138</f>
        <v>4</v>
      </c>
      <c r="H40" s="608" t="s">
        <v>49</v>
      </c>
      <c r="I40" s="653">
        <f>A.3.09.2b.3.a</f>
        <v>4961823.6680787494</v>
      </c>
      <c r="J40" s="654"/>
    </row>
    <row r="41" spans="1:12" s="162" customFormat="1" ht="15" hidden="1" customHeight="1">
      <c r="A41" s="634" t="s">
        <v>1675</v>
      </c>
      <c r="B41" s="604" t="s">
        <v>1699</v>
      </c>
      <c r="C41" s="605"/>
      <c r="D41" s="605"/>
      <c r="E41" s="605"/>
      <c r="F41" s="606"/>
      <c r="G41" s="607">
        <f>'Volume Gorong2'!O144</f>
        <v>195</v>
      </c>
      <c r="H41" s="608" t="s">
        <v>49</v>
      </c>
      <c r="I41" s="653">
        <f>'REKAP HSP'!$D$166</f>
        <v>117998.53450000001</v>
      </c>
      <c r="J41" s="654"/>
    </row>
    <row r="42" spans="1:12" s="162" customFormat="1" ht="15" hidden="1" customHeight="1">
      <c r="A42" s="634" t="s">
        <v>1677</v>
      </c>
      <c r="B42" s="604" t="s">
        <v>1697</v>
      </c>
      <c r="C42" s="605"/>
      <c r="D42" s="605"/>
      <c r="E42" s="605"/>
      <c r="F42" s="606"/>
      <c r="G42" s="607">
        <f>'Volume Gorong2'!I170</f>
        <v>9</v>
      </c>
      <c r="H42" s="608" t="s">
        <v>26</v>
      </c>
      <c r="I42" s="653">
        <f>'REKAP HSP'!D16</f>
        <v>21864.747519999997</v>
      </c>
      <c r="J42" s="654"/>
    </row>
    <row r="43" spans="1:12" s="162" customFormat="1" ht="15" hidden="1" customHeight="1">
      <c r="A43" s="634" t="s">
        <v>1678</v>
      </c>
      <c r="B43" s="604" t="s">
        <v>2073</v>
      </c>
      <c r="C43" s="605"/>
      <c r="D43" s="605"/>
      <c r="E43" s="605"/>
      <c r="F43" s="606"/>
      <c r="G43" s="607">
        <f>'Volume Gorong2'!O157</f>
        <v>4</v>
      </c>
      <c r="H43" s="608" t="s">
        <v>49</v>
      </c>
      <c r="I43" s="653">
        <f>'REKAP HSP'!D174</f>
        <v>856936.08</v>
      </c>
      <c r="J43" s="654"/>
    </row>
    <row r="44" spans="1:12" s="162" customFormat="1" ht="15" hidden="1" customHeight="1" thickBot="1">
      <c r="A44" s="635"/>
      <c r="B44" s="636"/>
      <c r="C44" s="637"/>
      <c r="D44" s="637"/>
      <c r="E44" s="637"/>
      <c r="F44" s="638"/>
      <c r="G44" s="639"/>
      <c r="H44" s="640"/>
      <c r="I44" s="663"/>
      <c r="J44" s="664"/>
    </row>
    <row r="45" spans="1:12" s="162" customFormat="1" ht="15" hidden="1" customHeight="1" thickBot="1">
      <c r="A45" s="615"/>
      <c r="B45" s="616" t="s">
        <v>1681</v>
      </c>
      <c r="C45" s="617"/>
      <c r="D45" s="617"/>
      <c r="E45" s="617"/>
      <c r="F45" s="618"/>
      <c r="G45" s="619"/>
      <c r="H45" s="620"/>
      <c r="I45" s="657"/>
      <c r="J45" s="658">
        <f>SUM(J33:J44)</f>
        <v>0</v>
      </c>
    </row>
    <row r="46" spans="1:12" s="162" customFormat="1" ht="15" hidden="1" customHeight="1">
      <c r="A46" s="632" t="s">
        <v>952</v>
      </c>
      <c r="B46" s="633" t="s">
        <v>1698</v>
      </c>
      <c r="C46" s="605"/>
      <c r="D46" s="605"/>
      <c r="E46" s="605"/>
      <c r="F46" s="606"/>
      <c r="G46" s="607"/>
      <c r="H46" s="608"/>
      <c r="I46" s="653"/>
      <c r="J46" s="654"/>
    </row>
    <row r="47" spans="1:12" s="162" customFormat="1" ht="15" hidden="1" customHeight="1">
      <c r="A47" s="603" t="s">
        <v>1666</v>
      </c>
      <c r="B47" s="604" t="s">
        <v>1699</v>
      </c>
      <c r="C47" s="605"/>
      <c r="D47" s="605"/>
      <c r="E47" s="605"/>
      <c r="F47" s="606"/>
      <c r="G47" s="607"/>
      <c r="H47" s="608" t="s">
        <v>49</v>
      </c>
      <c r="I47" s="653">
        <f>'REKAP HSP'!$D$166</f>
        <v>117998.53450000001</v>
      </c>
      <c r="J47" s="654">
        <f t="shared" ref="J47:J61" si="1">G47*I47</f>
        <v>0</v>
      </c>
    </row>
    <row r="48" spans="1:12" s="162" customFormat="1" ht="15" hidden="1" customHeight="1">
      <c r="A48" s="603" t="s">
        <v>1670</v>
      </c>
      <c r="B48" s="604" t="s">
        <v>1674</v>
      </c>
      <c r="C48" s="605"/>
      <c r="D48" s="605"/>
      <c r="E48" s="605"/>
      <c r="F48" s="606"/>
      <c r="G48" s="607"/>
      <c r="H48" s="608" t="s">
        <v>26</v>
      </c>
      <c r="I48" s="653">
        <f>'REKAP HSP'!$D$177</f>
        <v>140457.24</v>
      </c>
      <c r="J48" s="654">
        <f t="shared" si="1"/>
        <v>0</v>
      </c>
      <c r="L48" s="162" t="s">
        <v>2099</v>
      </c>
    </row>
    <row r="49" spans="1:10" s="162" customFormat="1" ht="15" hidden="1" customHeight="1">
      <c r="A49" s="603" t="s">
        <v>1675</v>
      </c>
      <c r="B49" s="604" t="s">
        <v>1640</v>
      </c>
      <c r="C49" s="605"/>
      <c r="D49" s="605"/>
      <c r="E49" s="605"/>
      <c r="F49" s="606"/>
      <c r="G49" s="607"/>
      <c r="H49" s="608" t="s">
        <v>470</v>
      </c>
      <c r="I49" s="653">
        <f>'REKAP HSP'!$D$141</f>
        <v>207465.10400000002</v>
      </c>
      <c r="J49" s="654">
        <f t="shared" si="1"/>
        <v>0</v>
      </c>
    </row>
    <row r="50" spans="1:10" s="162" customFormat="1" ht="15" hidden="1" customHeight="1">
      <c r="A50" s="603" t="s">
        <v>1677</v>
      </c>
      <c r="B50" s="604" t="s">
        <v>1700</v>
      </c>
      <c r="C50" s="605"/>
      <c r="D50" s="605"/>
      <c r="E50" s="605"/>
      <c r="F50" s="606"/>
      <c r="G50" s="607"/>
      <c r="H50" s="608" t="s">
        <v>24</v>
      </c>
      <c r="I50" s="653">
        <f>'REKAP HSP'!$D$160</f>
        <v>36641.832802768171</v>
      </c>
      <c r="J50" s="654">
        <f t="shared" si="1"/>
        <v>0</v>
      </c>
    </row>
    <row r="51" spans="1:10" s="162" customFormat="1" ht="15" hidden="1" customHeight="1">
      <c r="A51" s="603" t="s">
        <v>1678</v>
      </c>
      <c r="B51" s="604" t="s">
        <v>1694</v>
      </c>
      <c r="C51" s="605"/>
      <c r="D51" s="605"/>
      <c r="E51" s="605"/>
      <c r="F51" s="606"/>
      <c r="G51" s="607"/>
      <c r="H51" s="608" t="s">
        <v>26</v>
      </c>
      <c r="I51" s="653">
        <f>'REKAP HSP'!$D$118</f>
        <v>1503333.37</v>
      </c>
      <c r="J51" s="654">
        <f t="shared" si="1"/>
        <v>0</v>
      </c>
    </row>
    <row r="52" spans="1:10" s="162" customFormat="1" ht="15" hidden="1" customHeight="1">
      <c r="A52" s="603" t="s">
        <v>1714</v>
      </c>
      <c r="B52" s="604" t="s">
        <v>1635</v>
      </c>
      <c r="C52" s="605"/>
      <c r="D52" s="605"/>
      <c r="E52" s="605"/>
      <c r="F52" s="606"/>
      <c r="G52" s="607"/>
      <c r="H52" s="608" t="s">
        <v>470</v>
      </c>
      <c r="I52" s="653">
        <f>'REKAP HSP'!$D$127</f>
        <v>219425.36</v>
      </c>
      <c r="J52" s="654">
        <f t="shared" si="1"/>
        <v>0</v>
      </c>
    </row>
    <row r="53" spans="1:10" s="162" customFormat="1" ht="15" hidden="1" customHeight="1">
      <c r="A53" s="603" t="s">
        <v>1723</v>
      </c>
      <c r="B53" s="604" t="s">
        <v>1700</v>
      </c>
      <c r="C53" s="605"/>
      <c r="D53" s="605"/>
      <c r="E53" s="605"/>
      <c r="F53" s="606"/>
      <c r="G53" s="607"/>
      <c r="H53" s="608" t="s">
        <v>24</v>
      </c>
      <c r="I53" s="653">
        <f>'REKAP HSP'!$D$163</f>
        <v>1679861.4509049999</v>
      </c>
      <c r="J53" s="654">
        <f t="shared" si="1"/>
        <v>0</v>
      </c>
    </row>
    <row r="54" spans="1:10" s="162" customFormat="1" ht="15" hidden="1" customHeight="1">
      <c r="A54" s="603" t="s">
        <v>1724</v>
      </c>
      <c r="B54" s="604" t="s">
        <v>1694</v>
      </c>
      <c r="C54" s="605"/>
      <c r="D54" s="605"/>
      <c r="E54" s="605"/>
      <c r="F54" s="606"/>
      <c r="G54" s="607"/>
      <c r="H54" s="608" t="s">
        <v>26</v>
      </c>
      <c r="I54" s="653">
        <f>'REKAP HSP'!$D$118</f>
        <v>1503333.37</v>
      </c>
      <c r="J54" s="654">
        <f t="shared" si="1"/>
        <v>0</v>
      </c>
    </row>
    <row r="55" spans="1:10" s="162" customFormat="1" ht="15" hidden="1" customHeight="1">
      <c r="A55" s="603" t="s">
        <v>1725</v>
      </c>
      <c r="B55" s="604" t="s">
        <v>1633</v>
      </c>
      <c r="C55" s="605"/>
      <c r="D55" s="605"/>
      <c r="E55" s="605"/>
      <c r="F55" s="606"/>
      <c r="G55" s="607"/>
      <c r="H55" s="608" t="s">
        <v>470</v>
      </c>
      <c r="I55" s="653">
        <f>'REKAP HSP'!$D$122</f>
        <v>181899.872</v>
      </c>
      <c r="J55" s="654">
        <f t="shared" si="1"/>
        <v>0</v>
      </c>
    </row>
    <row r="56" spans="1:10" s="162" customFormat="1" ht="15" hidden="1" customHeight="1">
      <c r="A56" s="603" t="s">
        <v>1726</v>
      </c>
      <c r="B56" s="604" t="s">
        <v>1700</v>
      </c>
      <c r="C56" s="605"/>
      <c r="D56" s="605"/>
      <c r="E56" s="605"/>
      <c r="F56" s="606"/>
      <c r="G56" s="607"/>
      <c r="H56" s="608" t="s">
        <v>24</v>
      </c>
      <c r="I56" s="653">
        <f>'REKAP HSP'!$D$160</f>
        <v>36641.832802768171</v>
      </c>
      <c r="J56" s="654">
        <f t="shared" si="1"/>
        <v>0</v>
      </c>
    </row>
    <row r="57" spans="1:10" s="162" customFormat="1" ht="15" hidden="1" customHeight="1">
      <c r="A57" s="603" t="s">
        <v>1727</v>
      </c>
      <c r="B57" s="604" t="s">
        <v>1694</v>
      </c>
      <c r="C57" s="605"/>
      <c r="D57" s="605"/>
      <c r="E57" s="605"/>
      <c r="F57" s="606"/>
      <c r="G57" s="607"/>
      <c r="H57" s="608" t="s">
        <v>26</v>
      </c>
      <c r="I57" s="653">
        <f>'REKAP HSP'!$D$118</f>
        <v>1503333.37</v>
      </c>
      <c r="J57" s="654">
        <f t="shared" si="1"/>
        <v>0</v>
      </c>
    </row>
    <row r="58" spans="1:10" s="162" customFormat="1" ht="15" hidden="1" customHeight="1">
      <c r="A58" s="603" t="s">
        <v>1728</v>
      </c>
      <c r="B58" s="604" t="s">
        <v>1715</v>
      </c>
      <c r="C58" s="605"/>
      <c r="D58" s="605"/>
      <c r="E58" s="605"/>
      <c r="F58" s="606"/>
      <c r="G58" s="607"/>
      <c r="H58" s="608" t="s">
        <v>26</v>
      </c>
      <c r="I58" s="653"/>
      <c r="J58" s="654">
        <f t="shared" si="1"/>
        <v>0</v>
      </c>
    </row>
    <row r="59" spans="1:10" s="162" customFormat="1" ht="15" hidden="1" customHeight="1">
      <c r="A59" s="641"/>
      <c r="B59" s="636" t="s">
        <v>2052</v>
      </c>
      <c r="C59" s="637"/>
      <c r="D59" s="637"/>
      <c r="E59" s="637"/>
      <c r="F59" s="638"/>
      <c r="G59" s="639"/>
      <c r="H59" s="640" t="s">
        <v>508</v>
      </c>
      <c r="I59" s="663">
        <f>'REKAP HSP'!D171</f>
        <v>47685000.635600001</v>
      </c>
      <c r="J59" s="654">
        <f t="shared" si="1"/>
        <v>0</v>
      </c>
    </row>
    <row r="60" spans="1:10" s="162" customFormat="1" ht="15" hidden="1" customHeight="1">
      <c r="A60" s="635" t="s">
        <v>1975</v>
      </c>
      <c r="B60" s="636" t="s">
        <v>1973</v>
      </c>
      <c r="C60" s="637"/>
      <c r="D60" s="637"/>
      <c r="E60" s="637"/>
      <c r="F60" s="638"/>
      <c r="G60" s="639"/>
      <c r="H60" s="640" t="s">
        <v>508</v>
      </c>
      <c r="I60" s="663">
        <f>'REKAP HSP'!D172</f>
        <v>42319894.614199996</v>
      </c>
      <c r="J60" s="654">
        <f t="shared" si="1"/>
        <v>0</v>
      </c>
    </row>
    <row r="61" spans="1:10" s="162" customFormat="1" ht="15" hidden="1" customHeight="1">
      <c r="A61" s="635" t="s">
        <v>2031</v>
      </c>
      <c r="B61" s="636" t="s">
        <v>2032</v>
      </c>
      <c r="C61" s="637"/>
      <c r="D61" s="637"/>
      <c r="E61" s="637"/>
      <c r="F61" s="638"/>
      <c r="G61" s="639"/>
      <c r="H61" s="640" t="s">
        <v>508</v>
      </c>
      <c r="I61" s="663">
        <f>'REKAP HSP'!D173</f>
        <v>38934303.045063995</v>
      </c>
      <c r="J61" s="654">
        <f t="shared" si="1"/>
        <v>0</v>
      </c>
    </row>
    <row r="62" spans="1:10" s="162" customFormat="1" ht="15" hidden="1" customHeight="1" thickBot="1">
      <c r="A62" s="641"/>
      <c r="B62" s="636"/>
      <c r="C62" s="637"/>
      <c r="D62" s="637"/>
      <c r="E62" s="637"/>
      <c r="F62" s="638"/>
      <c r="G62" s="639"/>
      <c r="H62" s="640"/>
      <c r="I62" s="663"/>
      <c r="J62" s="664"/>
    </row>
    <row r="63" spans="1:10" s="162" customFormat="1" ht="15" hidden="1" customHeight="1" thickBot="1">
      <c r="A63" s="615"/>
      <c r="B63" s="616" t="s">
        <v>1682</v>
      </c>
      <c r="C63" s="617"/>
      <c r="D63" s="617"/>
      <c r="E63" s="617"/>
      <c r="F63" s="618"/>
      <c r="G63" s="619"/>
      <c r="H63" s="620"/>
      <c r="I63" s="657"/>
      <c r="J63" s="658">
        <f>SUM(J47:J62)</f>
        <v>0</v>
      </c>
    </row>
    <row r="64" spans="1:10" s="162" customFormat="1" ht="15" customHeight="1">
      <c r="A64" s="632" t="s">
        <v>705</v>
      </c>
      <c r="B64" s="633" t="s">
        <v>1683</v>
      </c>
      <c r="C64" s="605"/>
      <c r="D64" s="605"/>
      <c r="E64" s="605"/>
      <c r="F64" s="606"/>
      <c r="G64" s="607"/>
      <c r="H64" s="608"/>
      <c r="I64" s="653"/>
      <c r="J64" s="654"/>
    </row>
    <row r="65" spans="1:13" s="162" customFormat="1" ht="15" customHeight="1">
      <c r="A65" s="634" t="s">
        <v>1666</v>
      </c>
      <c r="B65" s="604" t="s">
        <v>2082</v>
      </c>
      <c r="C65" s="605"/>
      <c r="D65" s="605"/>
      <c r="E65" s="605"/>
      <c r="F65" s="606"/>
      <c r="G65" s="607">
        <f>'Volume Saluran'!J133</f>
        <v>1.7999999999999998</v>
      </c>
      <c r="H65" s="608" t="s">
        <v>26</v>
      </c>
      <c r="I65" s="653">
        <f>'REKAP HSP'!D80</f>
        <v>50388.800000000003</v>
      </c>
      <c r="J65" s="654">
        <f t="shared" ref="J65:J69" si="2">G65*I65</f>
        <v>90699.839999999997</v>
      </c>
    </row>
    <row r="66" spans="1:13" s="162" customFormat="1" ht="15" hidden="1" customHeight="1">
      <c r="A66" s="603" t="s">
        <v>1666</v>
      </c>
      <c r="B66" s="604" t="s">
        <v>1674</v>
      </c>
      <c r="C66" s="605"/>
      <c r="D66" s="605"/>
      <c r="E66" s="605"/>
      <c r="F66" s="606"/>
      <c r="G66" s="607"/>
      <c r="H66" s="608" t="s">
        <v>26</v>
      </c>
      <c r="I66" s="653">
        <f>'REKAP HSP'!$D$177</f>
        <v>140457.24</v>
      </c>
      <c r="J66" s="654">
        <f t="shared" si="2"/>
        <v>0</v>
      </c>
    </row>
    <row r="67" spans="1:13" s="162" customFormat="1" ht="15" customHeight="1">
      <c r="A67" s="603" t="s">
        <v>1670</v>
      </c>
      <c r="B67" s="604" t="s">
        <v>2242</v>
      </c>
      <c r="C67" s="605"/>
      <c r="D67" s="605"/>
      <c r="E67" s="605"/>
      <c r="F67" s="606"/>
      <c r="G67" s="607">
        <f>'Volume Saluran'!J134</f>
        <v>1.7999999999999998</v>
      </c>
      <c r="H67" s="608" t="s">
        <v>26</v>
      </c>
      <c r="I67" s="653">
        <f>'REKAP HSP'!$D$76</f>
        <v>1394212.3888000001</v>
      </c>
      <c r="J67" s="654">
        <f t="shared" si="2"/>
        <v>2509582.29984</v>
      </c>
    </row>
    <row r="68" spans="1:13" s="162" customFormat="1" ht="15" customHeight="1" thickBot="1">
      <c r="A68" s="603" t="s">
        <v>1669</v>
      </c>
      <c r="B68" s="604" t="s">
        <v>1954</v>
      </c>
      <c r="C68" s="605"/>
      <c r="D68" s="605"/>
      <c r="E68" s="605"/>
      <c r="F68" s="606"/>
      <c r="G68" s="607">
        <f>'Volume Saluran'!I135</f>
        <v>8.8500000000000014</v>
      </c>
      <c r="H68" s="608" t="s">
        <v>470</v>
      </c>
      <c r="I68" s="653">
        <f>'REKAP HSP'!$D$97</f>
        <v>88012.232000000004</v>
      </c>
      <c r="J68" s="654">
        <f t="shared" si="2"/>
        <v>778908.25320000015</v>
      </c>
    </row>
    <row r="69" spans="1:13" s="162" customFormat="1" ht="15" hidden="1" customHeight="1" thickBot="1">
      <c r="A69" s="603" t="s">
        <v>1675</v>
      </c>
      <c r="B69" s="604" t="s">
        <v>1680</v>
      </c>
      <c r="C69" s="605"/>
      <c r="D69" s="605"/>
      <c r="E69" s="605"/>
      <c r="F69" s="606"/>
      <c r="G69" s="607"/>
      <c r="H69" s="608" t="s">
        <v>470</v>
      </c>
      <c r="I69" s="653">
        <f>'REKAP HSP'!$D$98</f>
        <v>59970.68</v>
      </c>
      <c r="J69" s="654">
        <f t="shared" si="2"/>
        <v>0</v>
      </c>
    </row>
    <row r="70" spans="1:13" s="162" customFormat="1" ht="15" customHeight="1" thickBot="1">
      <c r="A70" s="615"/>
      <c r="B70" s="616" t="s">
        <v>1683</v>
      </c>
      <c r="C70" s="617"/>
      <c r="D70" s="617"/>
      <c r="E70" s="617"/>
      <c r="F70" s="618"/>
      <c r="G70" s="619"/>
      <c r="H70" s="620"/>
      <c r="I70" s="657"/>
      <c r="J70" s="658">
        <f>SUM(J64:J69)</f>
        <v>3379190.39304</v>
      </c>
    </row>
    <row r="71" spans="1:13" s="162" customFormat="1" ht="15" hidden="1" customHeight="1">
      <c r="A71" s="632" t="s">
        <v>1684</v>
      </c>
      <c r="B71" s="633" t="s">
        <v>1685</v>
      </c>
      <c r="C71" s="605"/>
      <c r="D71" s="605"/>
      <c r="E71" s="605"/>
      <c r="F71" s="606"/>
      <c r="G71" s="607"/>
      <c r="H71" s="608"/>
      <c r="I71" s="653"/>
      <c r="J71" s="654"/>
    </row>
    <row r="72" spans="1:13" s="162" customFormat="1" ht="15" hidden="1" customHeight="1">
      <c r="A72" s="603" t="s">
        <v>1666</v>
      </c>
      <c r="B72" s="604" t="s">
        <v>1689</v>
      </c>
      <c r="C72" s="605"/>
      <c r="D72" s="605"/>
      <c r="E72" s="605"/>
      <c r="F72" s="606"/>
      <c r="G72" s="607"/>
      <c r="H72" s="608" t="s">
        <v>27</v>
      </c>
      <c r="I72" s="653">
        <f>'REKAP HSP'!$D$146</f>
        <v>26469.52</v>
      </c>
      <c r="J72" s="654"/>
    </row>
    <row r="73" spans="1:13" s="162" customFormat="1" ht="15" hidden="1" customHeight="1">
      <c r="A73" s="603" t="s">
        <v>1670</v>
      </c>
      <c r="B73" s="604" t="s">
        <v>1674</v>
      </c>
      <c r="C73" s="605"/>
      <c r="D73" s="605"/>
      <c r="E73" s="605"/>
      <c r="F73" s="606"/>
      <c r="G73" s="607">
        <f>'Volume Saluran'!L112</f>
        <v>20</v>
      </c>
      <c r="H73" s="608" t="s">
        <v>26</v>
      </c>
      <c r="I73" s="653">
        <f>'REKAP HSP'!$D$177</f>
        <v>140457.24</v>
      </c>
      <c r="J73" s="654"/>
      <c r="L73" s="162" t="s">
        <v>1835</v>
      </c>
      <c r="M73" s="162">
        <v>1</v>
      </c>
    </row>
    <row r="74" spans="1:13" s="162" customFormat="1" ht="15" hidden="1" customHeight="1">
      <c r="A74" s="634" t="s">
        <v>1669</v>
      </c>
      <c r="B74" s="604" t="s">
        <v>1690</v>
      </c>
      <c r="C74" s="605"/>
      <c r="D74" s="605"/>
      <c r="E74" s="605"/>
      <c r="F74" s="606"/>
      <c r="G74" s="607">
        <f>'Volume Saluran'!D116</f>
        <v>55</v>
      </c>
      <c r="H74" s="608" t="s">
        <v>26</v>
      </c>
      <c r="I74" s="653">
        <f>'REKAP HSP'!$D$76</f>
        <v>1394212.3888000001</v>
      </c>
      <c r="J74" s="654"/>
      <c r="L74" s="162" t="s">
        <v>1836</v>
      </c>
      <c r="M74" s="162">
        <v>200</v>
      </c>
    </row>
    <row r="75" spans="1:13" s="162" customFormat="1" ht="15" hidden="1" customHeight="1">
      <c r="A75" s="634" t="s">
        <v>1675</v>
      </c>
      <c r="B75" s="604" t="s">
        <v>1679</v>
      </c>
      <c r="C75" s="605"/>
      <c r="D75" s="605"/>
      <c r="E75" s="605"/>
      <c r="F75" s="606"/>
      <c r="G75" s="607">
        <f>'Volume Saluran'!D120</f>
        <v>150</v>
      </c>
      <c r="H75" s="608" t="s">
        <v>470</v>
      </c>
      <c r="I75" s="653">
        <f>'REKAP HSP'!$D$97</f>
        <v>88012.232000000004</v>
      </c>
      <c r="J75" s="654"/>
      <c r="L75" s="162" t="s">
        <v>1837</v>
      </c>
      <c r="M75" s="162">
        <v>0.15</v>
      </c>
    </row>
    <row r="76" spans="1:13" s="162" customFormat="1" ht="15" hidden="1" customHeight="1">
      <c r="A76" s="634" t="s">
        <v>1677</v>
      </c>
      <c r="B76" s="604" t="s">
        <v>1680</v>
      </c>
      <c r="C76" s="605"/>
      <c r="D76" s="605"/>
      <c r="E76" s="605"/>
      <c r="F76" s="606"/>
      <c r="G76" s="607"/>
      <c r="H76" s="608" t="s">
        <v>470</v>
      </c>
      <c r="I76" s="653">
        <f>'REKAP HSP'!$D$98</f>
        <v>59970.68</v>
      </c>
      <c r="J76" s="654"/>
      <c r="M76" s="162">
        <f>M73*M74*M75</f>
        <v>30</v>
      </c>
    </row>
    <row r="77" spans="1:13" s="162" customFormat="1" ht="15" hidden="1" customHeight="1" thickBot="1">
      <c r="A77" s="634" t="s">
        <v>1678</v>
      </c>
      <c r="B77" s="604" t="s">
        <v>1699</v>
      </c>
      <c r="C77" s="605"/>
      <c r="D77" s="605"/>
      <c r="E77" s="605"/>
      <c r="F77" s="606"/>
      <c r="G77" s="607">
        <f>'Volume Saluran'!D127</f>
        <v>390</v>
      </c>
      <c r="H77" s="608" t="s">
        <v>49</v>
      </c>
      <c r="I77" s="653">
        <f>'REKAP HSP'!$D$166</f>
        <v>117998.53450000001</v>
      </c>
      <c r="J77" s="654"/>
    </row>
    <row r="78" spans="1:13" s="162" customFormat="1" ht="15" hidden="1" customHeight="1" thickBot="1">
      <c r="A78" s="615"/>
      <c r="B78" s="616" t="s">
        <v>1685</v>
      </c>
      <c r="C78" s="617"/>
      <c r="D78" s="617"/>
      <c r="E78" s="617"/>
      <c r="F78" s="618"/>
      <c r="G78" s="619"/>
      <c r="H78" s="620"/>
      <c r="I78" s="657"/>
      <c r="J78" s="658">
        <f>SUM(J72:J77)</f>
        <v>0</v>
      </c>
    </row>
    <row r="79" spans="1:13" s="162" customFormat="1" ht="15" customHeight="1">
      <c r="A79" s="632" t="s">
        <v>952</v>
      </c>
      <c r="B79" s="633" t="s">
        <v>1686</v>
      </c>
      <c r="C79" s="605"/>
      <c r="D79" s="605"/>
      <c r="E79" s="605"/>
      <c r="F79" s="606"/>
      <c r="G79" s="607"/>
      <c r="H79" s="608"/>
      <c r="I79" s="653"/>
      <c r="J79" s="654"/>
    </row>
    <row r="80" spans="1:13" s="162" customFormat="1" ht="15" customHeight="1" thickBot="1">
      <c r="A80" s="603" t="s">
        <v>1666</v>
      </c>
      <c r="B80" s="604" t="s">
        <v>2241</v>
      </c>
      <c r="C80" s="605"/>
      <c r="D80" s="605"/>
      <c r="E80" s="605"/>
      <c r="F80" s="606"/>
      <c r="G80" s="607">
        <f>'Volume Pintu air'!E52</f>
        <v>1</v>
      </c>
      <c r="H80" s="608" t="s">
        <v>508</v>
      </c>
      <c r="I80" s="653">
        <f>'REKAP HSP'!D151</f>
        <v>23943750.908</v>
      </c>
      <c r="J80" s="654">
        <f t="shared" ref="J80:J104" si="3">G80*I80</f>
        <v>23943750.908</v>
      </c>
    </row>
    <row r="81" spans="1:13" s="162" customFormat="1" ht="15" hidden="1" customHeight="1">
      <c r="A81" s="603" t="s">
        <v>1000</v>
      </c>
      <c r="B81" s="604" t="s">
        <v>1674</v>
      </c>
      <c r="C81" s="605"/>
      <c r="D81" s="605"/>
      <c r="E81" s="605"/>
      <c r="F81" s="606"/>
      <c r="G81" s="607"/>
      <c r="H81" s="608" t="s">
        <v>26</v>
      </c>
      <c r="I81" s="653">
        <f>'REKAP HSP'!$D$177</f>
        <v>140457.24</v>
      </c>
      <c r="J81" s="654">
        <f t="shared" si="3"/>
        <v>0</v>
      </c>
      <c r="L81" s="162" t="s">
        <v>2099</v>
      </c>
    </row>
    <row r="82" spans="1:13" s="162" customFormat="1" ht="15" hidden="1" customHeight="1">
      <c r="A82" s="603" t="s">
        <v>1018</v>
      </c>
      <c r="B82" s="604" t="s">
        <v>1703</v>
      </c>
      <c r="C82" s="605"/>
      <c r="D82" s="605"/>
      <c r="E82" s="605"/>
      <c r="F82" s="606"/>
      <c r="G82" s="607"/>
      <c r="H82" s="608" t="s">
        <v>26</v>
      </c>
      <c r="I82" s="653"/>
      <c r="J82" s="654">
        <f t="shared" si="3"/>
        <v>0</v>
      </c>
      <c r="L82" s="162" t="s">
        <v>2099</v>
      </c>
    </row>
    <row r="83" spans="1:13" s="162" customFormat="1" ht="15" hidden="1" customHeight="1">
      <c r="A83" s="603" t="s">
        <v>1000</v>
      </c>
      <c r="B83" s="604" t="s">
        <v>1699</v>
      </c>
      <c r="C83" s="605"/>
      <c r="D83" s="605"/>
      <c r="E83" s="605"/>
      <c r="F83" s="606"/>
      <c r="G83" s="607">
        <f>'Volume Pintu air'!J105</f>
        <v>100</v>
      </c>
      <c r="H83" s="608" t="s">
        <v>49</v>
      </c>
      <c r="I83" s="653">
        <f>'REKAP HSP'!$D$166</f>
        <v>117998.53450000001</v>
      </c>
      <c r="J83" s="654"/>
    </row>
    <row r="84" spans="1:13" s="162" customFormat="1" ht="15" hidden="1" customHeight="1">
      <c r="A84" s="603" t="s">
        <v>1018</v>
      </c>
      <c r="B84" s="604" t="s">
        <v>1690</v>
      </c>
      <c r="C84" s="605"/>
      <c r="D84" s="605"/>
      <c r="E84" s="605"/>
      <c r="F84" s="606"/>
      <c r="G84" s="607">
        <f>'Volume Pintu air'!K75</f>
        <v>24.96</v>
      </c>
      <c r="H84" s="608" t="s">
        <v>26</v>
      </c>
      <c r="I84" s="653">
        <f>'REKAP HSP'!$D$76</f>
        <v>1394212.3888000001</v>
      </c>
      <c r="J84" s="654"/>
    </row>
    <row r="85" spans="1:13" s="162" customFormat="1" ht="15" hidden="1" customHeight="1">
      <c r="A85" s="603" t="s">
        <v>1503</v>
      </c>
      <c r="B85" s="604" t="s">
        <v>1679</v>
      </c>
      <c r="C85" s="605"/>
      <c r="D85" s="605"/>
      <c r="E85" s="605"/>
      <c r="F85" s="606"/>
      <c r="G85" s="607">
        <f>'Volume Pintu air'!K95</f>
        <v>39.799999999999997</v>
      </c>
      <c r="H85" s="608" t="s">
        <v>470</v>
      </c>
      <c r="I85" s="653">
        <f>'REKAP HSP'!$D$97</f>
        <v>88012.232000000004</v>
      </c>
      <c r="J85" s="654"/>
      <c r="L85" s="162" t="s">
        <v>1837</v>
      </c>
      <c r="M85" s="162">
        <v>0.15</v>
      </c>
    </row>
    <row r="86" spans="1:13" s="162" customFormat="1" ht="15" hidden="1" customHeight="1">
      <c r="A86" s="603" t="s">
        <v>1704</v>
      </c>
      <c r="B86" s="604" t="s">
        <v>1680</v>
      </c>
      <c r="C86" s="605"/>
      <c r="D86" s="605"/>
      <c r="E86" s="605"/>
      <c r="F86" s="606"/>
      <c r="G86" s="607"/>
      <c r="H86" s="608" t="s">
        <v>470</v>
      </c>
      <c r="I86" s="653">
        <f>'REKAP HSP'!$D$98</f>
        <v>59970.68</v>
      </c>
      <c r="J86" s="654"/>
      <c r="M86" s="162">
        <f>M83*M84*M85</f>
        <v>0</v>
      </c>
    </row>
    <row r="87" spans="1:13" s="162" customFormat="1" ht="15" hidden="1" customHeight="1">
      <c r="A87" s="603" t="s">
        <v>1705</v>
      </c>
      <c r="B87" s="604" t="s">
        <v>1691</v>
      </c>
      <c r="C87" s="605"/>
      <c r="D87" s="605"/>
      <c r="E87" s="605"/>
      <c r="F87" s="606"/>
      <c r="G87" s="607"/>
      <c r="H87" s="608" t="s">
        <v>470</v>
      </c>
      <c r="I87" s="653">
        <f>'REKAP HSP'!$D$93</f>
        <v>67313.892800000001</v>
      </c>
      <c r="J87" s="654"/>
    </row>
    <row r="88" spans="1:13" s="162" customFormat="1" ht="15" hidden="1" customHeight="1">
      <c r="A88" s="603" t="s">
        <v>1695</v>
      </c>
      <c r="B88" s="604" t="s">
        <v>1708</v>
      </c>
      <c r="C88" s="605"/>
      <c r="D88" s="605"/>
      <c r="E88" s="605"/>
      <c r="F88" s="606"/>
      <c r="G88" s="607">
        <f>'Volume Pintu air'!K97</f>
        <v>0.5</v>
      </c>
      <c r="H88" s="608" t="s">
        <v>470</v>
      </c>
      <c r="I88" s="653">
        <f>'REKAP HSP'!$D$137</f>
        <v>198899.008</v>
      </c>
      <c r="J88" s="654"/>
    </row>
    <row r="89" spans="1:13" s="162" customFormat="1" ht="15" hidden="1" customHeight="1">
      <c r="A89" s="603" t="s">
        <v>1702</v>
      </c>
      <c r="B89" s="604" t="s">
        <v>1700</v>
      </c>
      <c r="C89" s="605"/>
      <c r="D89" s="605"/>
      <c r="E89" s="605"/>
      <c r="F89" s="606"/>
      <c r="G89" s="607">
        <f>'Volume Pintu air'!K99</f>
        <v>7.5</v>
      </c>
      <c r="H89" s="608" t="s">
        <v>24</v>
      </c>
      <c r="I89" s="653">
        <f>'REKAP HSP'!$D$160</f>
        <v>36641.832802768171</v>
      </c>
      <c r="J89" s="654"/>
    </row>
    <row r="90" spans="1:13" s="162" customFormat="1" ht="15" hidden="1" customHeight="1">
      <c r="A90" s="603" t="s">
        <v>1704</v>
      </c>
      <c r="B90" s="604" t="s">
        <v>1694</v>
      </c>
      <c r="C90" s="605"/>
      <c r="D90" s="605"/>
      <c r="E90" s="605"/>
      <c r="F90" s="606"/>
      <c r="G90" s="607">
        <f>'Volume Pintu air'!K98</f>
        <v>0.05</v>
      </c>
      <c r="H90" s="608" t="s">
        <v>26</v>
      </c>
      <c r="I90" s="653">
        <f>'REKAP HSP'!$D$118</f>
        <v>1503333.37</v>
      </c>
      <c r="J90" s="654"/>
    </row>
    <row r="91" spans="1:13" s="162" customFormat="1" ht="15" hidden="1" customHeight="1" thickBot="1">
      <c r="A91" s="603" t="s">
        <v>1705</v>
      </c>
      <c r="B91" s="604" t="s">
        <v>1696</v>
      </c>
      <c r="C91" s="605"/>
      <c r="D91" s="605"/>
      <c r="E91" s="605"/>
      <c r="F91" s="606"/>
      <c r="G91" s="607">
        <f>G88</f>
        <v>0.5</v>
      </c>
      <c r="H91" s="608" t="s">
        <v>470</v>
      </c>
      <c r="I91" s="653">
        <f>'REKAP HSP'!$D$143</f>
        <v>9979.2000000000007</v>
      </c>
      <c r="J91" s="654"/>
    </row>
    <row r="92" spans="1:13" s="162" customFormat="1" ht="15" hidden="1" customHeight="1">
      <c r="A92" s="603" t="s">
        <v>1670</v>
      </c>
      <c r="B92" s="604" t="s">
        <v>1687</v>
      </c>
      <c r="C92" s="605"/>
      <c r="D92" s="605"/>
      <c r="E92" s="605"/>
      <c r="F92" s="606"/>
      <c r="G92" s="607"/>
      <c r="H92" s="608" t="s">
        <v>508</v>
      </c>
      <c r="I92" s="653"/>
      <c r="J92" s="654">
        <f t="shared" si="3"/>
        <v>0</v>
      </c>
    </row>
    <row r="93" spans="1:13" s="162" customFormat="1" ht="15" hidden="1" customHeight="1">
      <c r="A93" s="603" t="s">
        <v>1669</v>
      </c>
      <c r="B93" s="604" t="s">
        <v>1688</v>
      </c>
      <c r="C93" s="605"/>
      <c r="D93" s="605"/>
      <c r="E93" s="605"/>
      <c r="F93" s="606"/>
      <c r="G93" s="607"/>
      <c r="H93" s="608" t="s">
        <v>508</v>
      </c>
      <c r="I93" s="653"/>
      <c r="J93" s="654">
        <f t="shared" si="3"/>
        <v>0</v>
      </c>
    </row>
    <row r="94" spans="1:13" s="162" customFormat="1" ht="15" hidden="1" customHeight="1">
      <c r="A94" s="603" t="s">
        <v>1675</v>
      </c>
      <c r="B94" s="604" t="s">
        <v>1701</v>
      </c>
      <c r="C94" s="605"/>
      <c r="D94" s="605"/>
      <c r="E94" s="605"/>
      <c r="F94" s="606"/>
      <c r="G94" s="607"/>
      <c r="H94" s="608"/>
      <c r="I94" s="653"/>
      <c r="J94" s="654">
        <f t="shared" si="3"/>
        <v>0</v>
      </c>
    </row>
    <row r="95" spans="1:13" s="162" customFormat="1" ht="15" hidden="1" customHeight="1">
      <c r="A95" s="603" t="s">
        <v>1000</v>
      </c>
      <c r="B95" s="604" t="s">
        <v>1674</v>
      </c>
      <c r="C95" s="605"/>
      <c r="D95" s="605"/>
      <c r="E95" s="605"/>
      <c r="F95" s="606"/>
      <c r="G95" s="607"/>
      <c r="H95" s="608" t="s">
        <v>26</v>
      </c>
      <c r="I95" s="653">
        <f>'REKAP HSP'!$D$177</f>
        <v>140457.24</v>
      </c>
      <c r="J95" s="654">
        <f t="shared" si="3"/>
        <v>0</v>
      </c>
      <c r="L95" s="162" t="s">
        <v>2099</v>
      </c>
    </row>
    <row r="96" spans="1:13" s="162" customFormat="1" ht="15" hidden="1" customHeight="1">
      <c r="A96" s="603" t="s">
        <v>1018</v>
      </c>
      <c r="B96" s="604" t="s">
        <v>1703</v>
      </c>
      <c r="C96" s="605"/>
      <c r="D96" s="605"/>
      <c r="E96" s="605"/>
      <c r="F96" s="606"/>
      <c r="G96" s="607"/>
      <c r="H96" s="608" t="s">
        <v>26</v>
      </c>
      <c r="I96" s="653"/>
      <c r="J96" s="654">
        <f t="shared" si="3"/>
        <v>0</v>
      </c>
      <c r="L96" s="162" t="s">
        <v>2099</v>
      </c>
    </row>
    <row r="97" spans="1:10" s="162" customFormat="1" ht="15" hidden="1" customHeight="1">
      <c r="A97" s="603" t="s">
        <v>1503</v>
      </c>
      <c r="B97" s="604" t="s">
        <v>1699</v>
      </c>
      <c r="C97" s="605"/>
      <c r="D97" s="605"/>
      <c r="E97" s="605"/>
      <c r="F97" s="606"/>
      <c r="G97" s="607"/>
      <c r="H97" s="608" t="s">
        <v>49</v>
      </c>
      <c r="I97" s="653">
        <f>'REKAP HSP'!$D$166</f>
        <v>117998.53450000001</v>
      </c>
      <c r="J97" s="654">
        <f t="shared" si="3"/>
        <v>0</v>
      </c>
    </row>
    <row r="98" spans="1:10" s="162" customFormat="1" ht="15" hidden="1" customHeight="1">
      <c r="A98" s="603" t="s">
        <v>1695</v>
      </c>
      <c r="B98" s="604" t="s">
        <v>1690</v>
      </c>
      <c r="C98" s="605"/>
      <c r="D98" s="605"/>
      <c r="E98" s="605"/>
      <c r="F98" s="606"/>
      <c r="G98" s="607"/>
      <c r="H98" s="608" t="s">
        <v>26</v>
      </c>
      <c r="I98" s="653">
        <f>'REKAP HSP'!$D$76</f>
        <v>1394212.3888000001</v>
      </c>
      <c r="J98" s="654">
        <f t="shared" si="3"/>
        <v>0</v>
      </c>
    </row>
    <row r="99" spans="1:10" s="162" customFormat="1" ht="15" hidden="1" customHeight="1">
      <c r="A99" s="603" t="s">
        <v>1702</v>
      </c>
      <c r="B99" s="604" t="s">
        <v>1691</v>
      </c>
      <c r="C99" s="605"/>
      <c r="D99" s="605"/>
      <c r="E99" s="605"/>
      <c r="F99" s="606"/>
      <c r="G99" s="607"/>
      <c r="H99" s="608" t="s">
        <v>470</v>
      </c>
      <c r="I99" s="653">
        <f>'REKAP HSP'!$D$93</f>
        <v>67313.892800000001</v>
      </c>
      <c r="J99" s="654">
        <f t="shared" si="3"/>
        <v>0</v>
      </c>
    </row>
    <row r="100" spans="1:10" s="162" customFormat="1" ht="15" hidden="1" customHeight="1">
      <c r="A100" s="603" t="s">
        <v>1704</v>
      </c>
      <c r="B100" s="604" t="s">
        <v>1708</v>
      </c>
      <c r="C100" s="605"/>
      <c r="D100" s="605"/>
      <c r="E100" s="605"/>
      <c r="F100" s="606"/>
      <c r="G100" s="607"/>
      <c r="H100" s="608" t="s">
        <v>470</v>
      </c>
      <c r="I100" s="653">
        <f>'REKAP HSP'!$D$137</f>
        <v>198899.008</v>
      </c>
      <c r="J100" s="654">
        <f t="shared" si="3"/>
        <v>0</v>
      </c>
    </row>
    <row r="101" spans="1:10" s="162" customFormat="1" ht="15" hidden="1" customHeight="1">
      <c r="A101" s="603" t="s">
        <v>1705</v>
      </c>
      <c r="B101" s="604" t="s">
        <v>1700</v>
      </c>
      <c r="C101" s="605"/>
      <c r="D101" s="605"/>
      <c r="E101" s="605"/>
      <c r="F101" s="606"/>
      <c r="G101" s="607"/>
      <c r="H101" s="608" t="s">
        <v>24</v>
      </c>
      <c r="I101" s="653">
        <f>'REKAP HSP'!$D$160</f>
        <v>36641.832802768171</v>
      </c>
      <c r="J101" s="654">
        <f t="shared" si="3"/>
        <v>0</v>
      </c>
    </row>
    <row r="102" spans="1:10" s="162" customFormat="1" ht="15" hidden="1" customHeight="1">
      <c r="A102" s="603" t="s">
        <v>1706</v>
      </c>
      <c r="B102" s="604" t="s">
        <v>1694</v>
      </c>
      <c r="C102" s="605"/>
      <c r="D102" s="605"/>
      <c r="E102" s="605"/>
      <c r="F102" s="606"/>
      <c r="G102" s="607"/>
      <c r="H102" s="608" t="s">
        <v>26</v>
      </c>
      <c r="I102" s="653">
        <f>'REKAP HSP'!$D$118</f>
        <v>1503333.37</v>
      </c>
      <c r="J102" s="654">
        <f t="shared" si="3"/>
        <v>0</v>
      </c>
    </row>
    <row r="103" spans="1:10" s="162" customFormat="1" ht="15" hidden="1" customHeight="1">
      <c r="A103" s="603" t="s">
        <v>1707</v>
      </c>
      <c r="B103" s="604" t="s">
        <v>1696</v>
      </c>
      <c r="C103" s="605"/>
      <c r="D103" s="605"/>
      <c r="E103" s="605"/>
      <c r="F103" s="606"/>
      <c r="G103" s="607"/>
      <c r="H103" s="608" t="s">
        <v>470</v>
      </c>
      <c r="I103" s="653">
        <f>'REKAP HSP'!$D$143</f>
        <v>9979.2000000000007</v>
      </c>
      <c r="J103" s="654">
        <f t="shared" si="3"/>
        <v>0</v>
      </c>
    </row>
    <row r="104" spans="1:10" s="162" customFormat="1" ht="15" hidden="1" customHeight="1" thickBot="1">
      <c r="A104" s="603" t="s">
        <v>1709</v>
      </c>
      <c r="B104" s="604" t="s">
        <v>1710</v>
      </c>
      <c r="C104" s="605"/>
      <c r="D104" s="605"/>
      <c r="E104" s="605"/>
      <c r="F104" s="606"/>
      <c r="G104" s="607"/>
      <c r="H104" s="608" t="s">
        <v>508</v>
      </c>
      <c r="I104" s="653">
        <f>HSD!K592</f>
        <v>950000</v>
      </c>
      <c r="J104" s="654">
        <f t="shared" si="3"/>
        <v>0</v>
      </c>
    </row>
    <row r="105" spans="1:10" s="162" customFormat="1" ht="15" customHeight="1" thickBot="1">
      <c r="A105" s="615"/>
      <c r="B105" s="616" t="s">
        <v>1686</v>
      </c>
      <c r="C105" s="617"/>
      <c r="D105" s="617"/>
      <c r="E105" s="617"/>
      <c r="F105" s="618"/>
      <c r="G105" s="619"/>
      <c r="H105" s="620"/>
      <c r="I105" s="657"/>
      <c r="J105" s="658">
        <f>SUM(J80:J104)</f>
        <v>23943750.908</v>
      </c>
    </row>
    <row r="106" spans="1:10" s="162" customFormat="1" ht="15" customHeight="1" thickBot="1">
      <c r="A106" s="615"/>
      <c r="B106" s="621" t="s">
        <v>1721</v>
      </c>
      <c r="C106" s="579"/>
      <c r="D106" s="579"/>
      <c r="E106" s="579"/>
      <c r="F106" s="642"/>
      <c r="G106" s="643"/>
      <c r="H106" s="644"/>
      <c r="I106" s="665"/>
      <c r="J106" s="660">
        <f>J32+J45+J63+J70+J78+J105</f>
        <v>791271382.5777086</v>
      </c>
    </row>
    <row r="107" spans="1:10" s="162" customFormat="1" ht="15" customHeight="1" thickBot="1">
      <c r="A107" s="645"/>
      <c r="B107" s="646" t="s">
        <v>1722</v>
      </c>
      <c r="C107" s="647"/>
      <c r="D107" s="647"/>
      <c r="E107" s="647"/>
      <c r="F107" s="648"/>
      <c r="G107" s="649"/>
      <c r="H107" s="650"/>
      <c r="I107" s="666"/>
      <c r="J107" s="667">
        <f>J20+J106</f>
        <v>819269089.01664197</v>
      </c>
    </row>
    <row r="108" spans="1:10" s="162" customFormat="1" ht="15" customHeight="1">
      <c r="A108" s="159"/>
      <c r="G108" s="168"/>
      <c r="H108" s="159"/>
      <c r="I108" s="168"/>
      <c r="J108" s="168"/>
    </row>
    <row r="109" spans="1:10" s="162" customFormat="1" ht="15" customHeight="1">
      <c r="A109" s="159"/>
      <c r="H109" s="159"/>
      <c r="J109" s="448">
        <f>J107/652</f>
        <v>1256547.6825408619</v>
      </c>
    </row>
    <row r="110" spans="1:10" s="162" customFormat="1" ht="15" customHeight="1">
      <c r="A110" s="159"/>
      <c r="H110" s="159"/>
      <c r="J110" s="448"/>
    </row>
    <row r="111" spans="1:10" s="162" customFormat="1" ht="15" customHeight="1">
      <c r="A111" s="159"/>
      <c r="H111" s="159"/>
    </row>
    <row r="112" spans="1:10" s="162" customFormat="1" ht="15" customHeight="1">
      <c r="A112" s="159"/>
      <c r="H112" s="159"/>
    </row>
    <row r="113" spans="1:8" s="162" customFormat="1" ht="15" customHeight="1">
      <c r="A113" s="159"/>
      <c r="H113" s="159"/>
    </row>
    <row r="114" spans="1:8" s="162" customFormat="1" ht="15" customHeight="1">
      <c r="A114" s="159"/>
      <c r="H114" s="159"/>
    </row>
    <row r="115" spans="1:8" s="162" customFormat="1" ht="15" customHeight="1">
      <c r="A115" s="159"/>
      <c r="H115" s="159"/>
    </row>
    <row r="116" spans="1:8" s="162" customFormat="1" ht="15" customHeight="1">
      <c r="A116" s="159"/>
      <c r="H116" s="159"/>
    </row>
    <row r="117" spans="1:8" s="162" customFormat="1" ht="15" customHeight="1">
      <c r="A117" s="159"/>
      <c r="H117" s="159"/>
    </row>
    <row r="118" spans="1:8" s="162" customFormat="1" ht="15" customHeight="1">
      <c r="A118" s="159"/>
      <c r="H118" s="159"/>
    </row>
    <row r="119" spans="1:8">
      <c r="A119" s="146"/>
    </row>
    <row r="120" spans="1:8">
      <c r="A120" s="146"/>
    </row>
  </sheetData>
  <mergeCells count="2">
    <mergeCell ref="A2:J2"/>
    <mergeCell ref="D4:J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7" orientation="portrait" horizontalDpi="1200" verticalDpi="1200" r:id="rId1"/>
  <colBreaks count="1" manualBreakCount="1">
    <brk id="1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C4037-8736-4530-A7ED-C181AADC67BB}">
  <dimension ref="A3:X88"/>
  <sheetViews>
    <sheetView tabSelected="1" topLeftCell="A10" workbookViewId="0">
      <selection activeCell="F17" sqref="F17"/>
    </sheetView>
  </sheetViews>
  <sheetFormatPr defaultColWidth="9.1796875" defaultRowHeight="12.5"/>
  <cols>
    <col min="1" max="2" width="4.1796875" style="668" customWidth="1"/>
    <col min="3" max="3" width="13.1796875" style="668" customWidth="1"/>
    <col min="4" max="5" width="2.1796875" style="668" customWidth="1"/>
    <col min="6" max="6" width="47.81640625" style="668" customWidth="1"/>
    <col min="7" max="7" width="15.81640625" style="669" customWidth="1"/>
    <col min="8" max="8" width="15.7265625" style="670" customWidth="1"/>
    <col min="9" max="9" width="5.1796875" style="1174" customWidth="1"/>
    <col min="10" max="10" width="16.7265625" style="668" customWidth="1"/>
    <col min="11" max="11" width="19.81640625" style="668" customWidth="1"/>
    <col min="12" max="12" width="9.1796875" style="668"/>
    <col min="13" max="13" width="18" style="668" customWidth="1"/>
    <col min="14" max="14" width="16.54296875" style="668" customWidth="1"/>
    <col min="15" max="15" width="9.1796875" style="668"/>
    <col min="16" max="16" width="13.1796875" style="668" customWidth="1"/>
    <col min="17" max="16384" width="9.1796875" style="668"/>
  </cols>
  <sheetData>
    <row r="3" spans="1:24" s="670" customFormat="1">
      <c r="A3" s="668"/>
      <c r="B3" s="668"/>
      <c r="C3" s="668"/>
      <c r="D3" s="668"/>
      <c r="E3" s="668"/>
      <c r="F3" s="668"/>
      <c r="G3" s="669"/>
      <c r="I3" s="1174"/>
      <c r="J3" s="668"/>
      <c r="K3" s="668"/>
      <c r="L3" s="668"/>
    </row>
    <row r="4" spans="1:24" ht="20.149999999999999" customHeight="1">
      <c r="A4" s="1229" t="s">
        <v>2245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24" ht="20.149999999999999" customHeight="1">
      <c r="A5" s="1230" t="s">
        <v>211</v>
      </c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24" ht="15" customHeight="1">
      <c r="A6" s="1229" t="s">
        <v>2246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</row>
    <row r="7" spans="1:24" ht="15" customHeight="1">
      <c r="A7" s="1229" t="s">
        <v>2265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</row>
    <row r="8" spans="1:24" ht="15.75" customHeight="1" thickBot="1">
      <c r="A8" s="671"/>
      <c r="B8" s="671"/>
      <c r="C8" s="671"/>
      <c r="D8" s="671"/>
      <c r="E8" s="671"/>
      <c r="F8" s="671"/>
      <c r="G8" s="672"/>
      <c r="H8" s="673"/>
      <c r="I8" s="1175"/>
      <c r="J8" s="671"/>
      <c r="K8" s="671"/>
    </row>
    <row r="9" spans="1:24" ht="25" customHeight="1" thickTop="1" thickBot="1">
      <c r="A9" s="1231" t="s">
        <v>2749</v>
      </c>
      <c r="B9" s="1232"/>
      <c r="C9" s="1232"/>
      <c r="D9" s="1232"/>
      <c r="E9" s="1232"/>
      <c r="F9" s="1232"/>
      <c r="G9" s="1232"/>
      <c r="H9" s="1232"/>
      <c r="I9" s="1232"/>
      <c r="J9" s="1232"/>
      <c r="K9" s="1233"/>
    </row>
    <row r="10" spans="1:24" ht="35.15" customHeight="1" thickTop="1" thickBot="1">
      <c r="A10" s="726" t="s">
        <v>0</v>
      </c>
      <c r="B10" s="1240" t="s">
        <v>1652</v>
      </c>
      <c r="C10" s="1211"/>
      <c r="D10" s="1211"/>
      <c r="E10" s="1211"/>
      <c r="F10" s="1211"/>
      <c r="G10" s="764" t="s">
        <v>2247</v>
      </c>
      <c r="H10" s="1241" t="s">
        <v>1659</v>
      </c>
      <c r="I10" s="1242"/>
      <c r="J10" s="765" t="s">
        <v>2248</v>
      </c>
      <c r="K10" s="727" t="s">
        <v>2249</v>
      </c>
    </row>
    <row r="11" spans="1:24" ht="4" customHeight="1" thickBot="1">
      <c r="A11" s="674"/>
      <c r="B11" s="675"/>
      <c r="C11" s="676"/>
      <c r="D11" s="676"/>
      <c r="E11" s="676"/>
      <c r="F11" s="676"/>
      <c r="G11" s="677"/>
      <c r="H11" s="678"/>
      <c r="I11" s="679"/>
      <c r="J11" s="680"/>
      <c r="K11" s="681"/>
    </row>
    <row r="12" spans="1:24" ht="15.5" thickTop="1" thickBot="1">
      <c r="A12" s="728" t="s">
        <v>2250</v>
      </c>
      <c r="B12" s="1235" t="s">
        <v>2251</v>
      </c>
      <c r="C12" s="1236"/>
      <c r="D12" s="1236"/>
      <c r="E12" s="1236"/>
      <c r="F12" s="1237"/>
      <c r="G12" s="766" t="s">
        <v>2252</v>
      </c>
      <c r="H12" s="1238" t="s">
        <v>2253</v>
      </c>
      <c r="I12" s="1239"/>
      <c r="J12" s="767" t="s">
        <v>2254</v>
      </c>
      <c r="K12" s="729" t="s">
        <v>2255</v>
      </c>
    </row>
    <row r="13" spans="1:24" ht="8.15" customHeight="1" thickTop="1" thickBot="1">
      <c r="A13" s="682"/>
      <c r="B13" s="683"/>
      <c r="C13" s="684"/>
      <c r="D13" s="684"/>
      <c r="E13" s="684"/>
      <c r="F13" s="684"/>
      <c r="G13" s="685"/>
      <c r="H13" s="686"/>
      <c r="I13" s="687"/>
      <c r="J13" s="688"/>
      <c r="K13" s="689"/>
    </row>
    <row r="14" spans="1:24" ht="15" thickTop="1" thickBot="1">
      <c r="A14" s="702" t="s">
        <v>5</v>
      </c>
      <c r="B14" s="703" t="s">
        <v>2256</v>
      </c>
      <c r="C14" s="704"/>
      <c r="D14" s="704"/>
      <c r="E14" s="704"/>
      <c r="F14" s="704"/>
      <c r="G14" s="705"/>
      <c r="H14" s="768"/>
      <c r="I14" s="769"/>
      <c r="J14" s="770"/>
      <c r="K14" s="771"/>
      <c r="N14" s="1234"/>
      <c r="O14" s="1234"/>
      <c r="P14" s="1234"/>
      <c r="Q14" s="1234"/>
      <c r="R14" s="1234"/>
      <c r="S14" s="1234"/>
      <c r="T14" s="1234"/>
      <c r="U14" s="1234"/>
      <c r="V14" s="1234"/>
      <c r="W14" s="1234"/>
      <c r="X14" s="1234"/>
    </row>
    <row r="15" spans="1:24" ht="20.149999999999999" customHeight="1" thickTop="1">
      <c r="A15" s="690"/>
      <c r="B15" s="691">
        <v>1</v>
      </c>
      <c r="C15" s="786" t="s">
        <v>1667</v>
      </c>
      <c r="D15" s="786"/>
      <c r="E15" s="786"/>
      <c r="F15" s="786"/>
      <c r="G15" s="698" t="s">
        <v>2257</v>
      </c>
      <c r="H15" s="694"/>
      <c r="I15" s="1176" t="s">
        <v>2743</v>
      </c>
      <c r="J15" s="695">
        <f>ANALISA_FIX!H4995</f>
        <v>39424000</v>
      </c>
      <c r="K15" s="696"/>
      <c r="L15" s="697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</row>
    <row r="16" spans="1:24" ht="15" customHeight="1">
      <c r="A16" s="690"/>
      <c r="B16" s="698">
        <v>2</v>
      </c>
      <c r="C16" s="786" t="s">
        <v>2258</v>
      </c>
      <c r="D16" s="786"/>
      <c r="E16" s="786"/>
      <c r="F16" s="786"/>
      <c r="G16" s="698" t="s">
        <v>2259</v>
      </c>
      <c r="H16" s="694"/>
      <c r="I16" s="1176" t="s">
        <v>470</v>
      </c>
      <c r="J16" s="695">
        <f>ANALISA_FIX!H4968</f>
        <v>1253408.3855594073</v>
      </c>
      <c r="K16" s="696"/>
      <c r="L16" s="697"/>
      <c r="N16" s="772"/>
      <c r="O16" s="773"/>
      <c r="P16" s="773"/>
      <c r="Q16" s="773"/>
      <c r="R16" s="773"/>
      <c r="S16" s="772"/>
      <c r="T16" s="773"/>
      <c r="U16" s="773"/>
      <c r="V16" s="773"/>
      <c r="W16" s="774"/>
      <c r="X16" s="774"/>
    </row>
    <row r="17" spans="1:24" ht="15" customHeight="1">
      <c r="A17" s="690"/>
      <c r="B17" s="698">
        <v>3</v>
      </c>
      <c r="C17" s="786" t="s">
        <v>2260</v>
      </c>
      <c r="D17" s="786"/>
      <c r="E17" s="786"/>
      <c r="F17" s="786"/>
      <c r="G17" s="698" t="s">
        <v>2261</v>
      </c>
      <c r="H17" s="694"/>
      <c r="I17" s="1176" t="s">
        <v>27</v>
      </c>
      <c r="J17" s="695">
        <f>ANALISA_FIX!H4719</f>
        <v>14930.361599999998</v>
      </c>
      <c r="K17" s="696"/>
      <c r="L17" s="697"/>
      <c r="N17" s="772"/>
      <c r="O17" s="773"/>
      <c r="P17" s="773"/>
      <c r="Q17" s="773"/>
      <c r="R17" s="773"/>
      <c r="S17" s="772"/>
      <c r="T17" s="773"/>
      <c r="U17" s="773"/>
      <c r="V17" s="773"/>
      <c r="W17" s="774"/>
      <c r="X17" s="774"/>
    </row>
    <row r="18" spans="1:24" ht="15" customHeight="1">
      <c r="A18" s="690"/>
      <c r="B18" s="698">
        <v>4</v>
      </c>
      <c r="C18" s="786" t="s">
        <v>2262</v>
      </c>
      <c r="D18" s="786"/>
      <c r="E18" s="786"/>
      <c r="F18" s="786"/>
      <c r="G18" s="698" t="s">
        <v>2263</v>
      </c>
      <c r="H18" s="694"/>
      <c r="I18" s="1176" t="s">
        <v>27</v>
      </c>
      <c r="J18" s="695">
        <f>Papan_proyek</f>
        <v>1997706.4389333334</v>
      </c>
      <c r="K18" s="696"/>
      <c r="L18" s="697"/>
      <c r="N18" s="772"/>
      <c r="O18" s="773"/>
      <c r="P18" s="773"/>
      <c r="Q18" s="773"/>
      <c r="R18" s="773"/>
      <c r="S18" s="772"/>
      <c r="T18" s="773"/>
      <c r="U18" s="773"/>
      <c r="V18" s="773"/>
      <c r="W18" s="774"/>
      <c r="X18" s="774"/>
    </row>
    <row r="19" spans="1:24" ht="15" customHeight="1" thickBot="1">
      <c r="A19" s="690"/>
      <c r="B19" s="698">
        <v>5</v>
      </c>
      <c r="C19" s="786" t="s">
        <v>2744</v>
      </c>
      <c r="D19" s="786"/>
      <c r="E19" s="786"/>
      <c r="F19" s="786"/>
      <c r="G19" s="698" t="s">
        <v>2739</v>
      </c>
      <c r="H19" s="694"/>
      <c r="I19" s="1176" t="s">
        <v>470</v>
      </c>
      <c r="J19" s="695">
        <f>ANALISA_FIX!H4693</f>
        <v>9286.7174399999967</v>
      </c>
      <c r="K19" s="696">
        <f>+H19*J19</f>
        <v>0</v>
      </c>
      <c r="L19" s="697"/>
      <c r="N19" s="772"/>
      <c r="O19" s="773"/>
      <c r="P19" s="773"/>
      <c r="Q19" s="773"/>
      <c r="R19" s="773"/>
      <c r="S19" s="772"/>
      <c r="T19" s="773"/>
      <c r="U19" s="773"/>
      <c r="V19" s="773"/>
      <c r="W19" s="774"/>
      <c r="X19" s="774"/>
    </row>
    <row r="20" spans="1:24" ht="15.5" thickTop="1" thickBot="1">
      <c r="A20" s="702" t="s">
        <v>6</v>
      </c>
      <c r="B20" s="703" t="s">
        <v>2266</v>
      </c>
      <c r="C20" s="704"/>
      <c r="D20" s="704"/>
      <c r="E20" s="704"/>
      <c r="F20" s="704"/>
      <c r="G20" s="705"/>
      <c r="H20" s="706"/>
      <c r="I20" s="707"/>
      <c r="J20" s="708"/>
      <c r="K20" s="709"/>
      <c r="N20" s="772"/>
      <c r="O20" s="773"/>
      <c r="P20" s="773"/>
      <c r="Q20" s="773"/>
      <c r="R20" s="773"/>
      <c r="S20" s="772"/>
      <c r="T20" s="773"/>
      <c r="U20" s="773"/>
      <c r="V20" s="773"/>
      <c r="W20" s="777"/>
      <c r="X20" s="777"/>
    </row>
    <row r="21" spans="1:24" ht="15" thickTop="1">
      <c r="A21" s="778"/>
      <c r="B21" s="791">
        <v>1</v>
      </c>
      <c r="C21" s="779" t="s">
        <v>2271</v>
      </c>
      <c r="D21" s="780"/>
      <c r="E21" s="780"/>
      <c r="F21" s="780"/>
      <c r="G21" s="1356" t="s">
        <v>255</v>
      </c>
      <c r="H21" s="699"/>
      <c r="I21" s="700" t="s">
        <v>470</v>
      </c>
      <c r="J21" s="781">
        <f>A.1.01.b2.1</f>
        <v>3118.5</v>
      </c>
      <c r="K21" s="782"/>
      <c r="N21" s="772"/>
      <c r="O21" s="773"/>
      <c r="P21" s="773"/>
      <c r="Q21" s="773"/>
      <c r="R21" s="773"/>
      <c r="S21" s="772"/>
      <c r="T21" s="773"/>
      <c r="U21" s="773"/>
      <c r="V21" s="773"/>
      <c r="W21" s="777"/>
      <c r="X21" s="777"/>
    </row>
    <row r="22" spans="1:24" ht="20.149999999999999" customHeight="1">
      <c r="A22" s="682"/>
      <c r="B22" s="693">
        <v>2</v>
      </c>
      <c r="C22" s="692" t="s">
        <v>2267</v>
      </c>
      <c r="D22" s="711"/>
      <c r="E22" s="711"/>
      <c r="F22" s="711"/>
      <c r="G22" s="1356" t="s">
        <v>2741</v>
      </c>
      <c r="H22" s="694"/>
      <c r="I22" s="700" t="s">
        <v>470</v>
      </c>
      <c r="J22" s="695">
        <f>ANALISA_FIX!H4765</f>
        <v>18627.84</v>
      </c>
      <c r="K22" s="696"/>
      <c r="L22" s="697"/>
      <c r="N22" s="772"/>
      <c r="O22" s="773"/>
      <c r="P22" s="773"/>
      <c r="Q22" s="773"/>
      <c r="R22" s="773"/>
      <c r="S22" s="772"/>
      <c r="T22" s="773"/>
      <c r="U22" s="773"/>
      <c r="V22" s="773"/>
      <c r="W22" s="777"/>
      <c r="X22" s="777"/>
    </row>
    <row r="23" spans="1:24" ht="15" hidden="1" customHeight="1">
      <c r="A23" s="682"/>
      <c r="B23" s="693">
        <v>3</v>
      </c>
      <c r="C23" s="692" t="s">
        <v>2268</v>
      </c>
      <c r="D23" s="711"/>
      <c r="E23" s="711"/>
      <c r="F23" s="711"/>
      <c r="G23" s="1356"/>
      <c r="H23" s="694"/>
      <c r="I23" s="1176"/>
      <c r="J23" s="695"/>
      <c r="K23" s="696"/>
      <c r="L23" s="697"/>
      <c r="N23" s="772"/>
      <c r="O23" s="773"/>
      <c r="P23" s="773"/>
      <c r="Q23" s="773"/>
      <c r="R23" s="773"/>
      <c r="S23" s="772"/>
      <c r="T23" s="773"/>
      <c r="U23" s="773"/>
      <c r="V23" s="773"/>
      <c r="W23" s="777"/>
      <c r="X23" s="777"/>
    </row>
    <row r="24" spans="1:24" ht="15" customHeight="1" thickBot="1">
      <c r="A24" s="682"/>
      <c r="B24" s="693">
        <v>4</v>
      </c>
      <c r="C24" s="692" t="s">
        <v>2269</v>
      </c>
      <c r="D24" s="711"/>
      <c r="E24" s="711"/>
      <c r="F24" s="711"/>
      <c r="G24" s="1356" t="s">
        <v>2759</v>
      </c>
      <c r="H24" s="694"/>
      <c r="I24" s="1176" t="s">
        <v>43</v>
      </c>
      <c r="J24" s="695">
        <f>ANALISA_FIX!H4834</f>
        <v>78320.309760000004</v>
      </c>
      <c r="K24" s="696"/>
      <c r="L24" s="697"/>
      <c r="N24" s="772"/>
      <c r="O24" s="773"/>
      <c r="P24" s="773"/>
      <c r="Q24" s="773"/>
      <c r="R24" s="773"/>
      <c r="S24" s="772"/>
      <c r="T24" s="773"/>
      <c r="U24" s="773"/>
      <c r="V24" s="773"/>
      <c r="W24" s="777"/>
      <c r="X24" s="777"/>
    </row>
    <row r="25" spans="1:24" ht="28" hidden="1" customHeight="1" thickBot="1">
      <c r="A25" s="690"/>
      <c r="B25" s="784">
        <v>5</v>
      </c>
      <c r="C25" s="1225" t="s">
        <v>2270</v>
      </c>
      <c r="D25" s="1226"/>
      <c r="E25" s="1226"/>
      <c r="F25" s="1227"/>
      <c r="G25" s="1356"/>
      <c r="H25" s="699"/>
      <c r="I25" s="712"/>
      <c r="J25" s="713"/>
      <c r="K25" s="701"/>
      <c r="N25" s="772"/>
      <c r="O25" s="772"/>
      <c r="P25" s="772"/>
      <c r="Q25" s="772"/>
      <c r="R25" s="772"/>
      <c r="S25" s="772"/>
      <c r="T25" s="772"/>
      <c r="U25" s="772"/>
      <c r="V25" s="772"/>
      <c r="W25" s="775"/>
      <c r="X25" s="775"/>
    </row>
    <row r="26" spans="1:24" ht="15.5" thickTop="1" thickBot="1">
      <c r="A26" s="702" t="s">
        <v>7</v>
      </c>
      <c r="B26" s="703" t="s">
        <v>2272</v>
      </c>
      <c r="C26" s="704"/>
      <c r="D26" s="704"/>
      <c r="E26" s="704"/>
      <c r="F26" s="704"/>
      <c r="G26" s="705"/>
      <c r="H26" s="706"/>
      <c r="I26" s="707"/>
      <c r="J26" s="708"/>
      <c r="K26" s="709"/>
      <c r="N26" s="772"/>
      <c r="O26" s="772"/>
      <c r="P26" s="772"/>
      <c r="Q26" s="772"/>
      <c r="R26" s="772"/>
      <c r="S26" s="772"/>
      <c r="T26" s="772"/>
      <c r="U26" s="772"/>
      <c r="V26" s="772"/>
      <c r="W26" s="772"/>
      <c r="X26" s="772"/>
    </row>
    <row r="27" spans="1:24" ht="15" customHeight="1" thickTop="1">
      <c r="A27" s="690"/>
      <c r="B27" s="698"/>
      <c r="C27" s="692" t="s">
        <v>2273</v>
      </c>
      <c r="D27" s="692"/>
      <c r="E27" s="692"/>
      <c r="F27" s="692"/>
      <c r="G27" s="693" t="s">
        <v>236</v>
      </c>
      <c r="H27" s="694"/>
      <c r="I27" s="1176"/>
      <c r="J27" s="695">
        <f>A.1.01.a1</f>
        <v>12474</v>
      </c>
      <c r="K27" s="696"/>
      <c r="L27" s="697"/>
      <c r="N27" s="772"/>
      <c r="O27" s="772"/>
      <c r="P27" s="772"/>
      <c r="Q27" s="772"/>
      <c r="R27" s="772"/>
      <c r="S27" s="772"/>
      <c r="T27" s="772"/>
      <c r="U27" s="772"/>
      <c r="V27" s="772"/>
      <c r="W27" s="772"/>
      <c r="X27" s="772"/>
    </row>
    <row r="28" spans="1:24" ht="15" customHeight="1" thickBot="1">
      <c r="A28" s="690"/>
      <c r="B28" s="698"/>
      <c r="C28" s="692" t="s">
        <v>2274</v>
      </c>
      <c r="D28" s="692"/>
      <c r="E28" s="692"/>
      <c r="F28" s="692"/>
      <c r="G28" s="693"/>
      <c r="H28" s="694"/>
      <c r="I28" s="1176"/>
      <c r="J28" s="695"/>
      <c r="K28" s="696"/>
      <c r="L28" s="697"/>
      <c r="N28" s="772"/>
      <c r="O28" s="772"/>
      <c r="P28" s="772"/>
      <c r="Q28" s="772"/>
      <c r="R28" s="772"/>
      <c r="S28" s="772"/>
      <c r="T28" s="772"/>
      <c r="U28" s="772"/>
      <c r="V28" s="772"/>
      <c r="W28" s="772"/>
      <c r="X28" s="772"/>
    </row>
    <row r="29" spans="1:24" ht="15.5" thickTop="1" thickBot="1">
      <c r="A29" s="702" t="s">
        <v>8</v>
      </c>
      <c r="B29" s="703" t="s">
        <v>2281</v>
      </c>
      <c r="C29" s="704"/>
      <c r="D29" s="704"/>
      <c r="E29" s="704"/>
      <c r="F29" s="704"/>
      <c r="G29" s="705"/>
      <c r="H29" s="706"/>
      <c r="I29" s="707"/>
      <c r="J29" s="708"/>
      <c r="K29" s="709"/>
      <c r="N29" s="772"/>
      <c r="O29" s="773"/>
      <c r="P29" s="773"/>
      <c r="Q29" s="773"/>
      <c r="R29" s="773"/>
      <c r="S29" s="772"/>
      <c r="T29" s="773"/>
      <c r="U29" s="773"/>
      <c r="V29" s="773"/>
      <c r="W29" s="777"/>
      <c r="X29" s="777"/>
    </row>
    <row r="30" spans="1:24" ht="15" thickTop="1">
      <c r="A30" s="778"/>
      <c r="B30" s="791">
        <v>1</v>
      </c>
      <c r="C30" s="779" t="s">
        <v>2280</v>
      </c>
      <c r="D30" s="780"/>
      <c r="E30" s="780"/>
      <c r="F30" s="780"/>
      <c r="G30" s="693"/>
      <c r="H30" s="699"/>
      <c r="I30" s="700"/>
      <c r="J30" s="781"/>
      <c r="K30" s="782"/>
      <c r="N30" s="772"/>
      <c r="O30" s="773"/>
      <c r="P30" s="773"/>
      <c r="Q30" s="773"/>
      <c r="R30" s="773"/>
      <c r="S30" s="772"/>
      <c r="T30" s="773"/>
      <c r="U30" s="773"/>
      <c r="V30" s="773"/>
      <c r="W30" s="777"/>
      <c r="X30" s="777"/>
    </row>
    <row r="31" spans="1:24" ht="14.5">
      <c r="A31" s="778"/>
      <c r="B31" s="791"/>
      <c r="C31" s="783" t="s">
        <v>2276</v>
      </c>
      <c r="D31" s="711"/>
      <c r="E31" s="711"/>
      <c r="F31" s="711"/>
      <c r="G31" s="693" t="s">
        <v>2278</v>
      </c>
      <c r="H31" s="699"/>
      <c r="I31" s="700" t="s">
        <v>26</v>
      </c>
      <c r="J31" s="781">
        <f>A.3.02.2b.1</f>
        <v>19587.267197444751</v>
      </c>
      <c r="K31" s="782"/>
      <c r="N31" s="772"/>
      <c r="O31" s="773"/>
      <c r="P31" s="773"/>
      <c r="Q31" s="773"/>
      <c r="R31" s="773"/>
      <c r="S31" s="772"/>
      <c r="T31" s="773"/>
      <c r="U31" s="773"/>
      <c r="V31" s="773"/>
      <c r="W31" s="777"/>
      <c r="X31" s="777"/>
    </row>
    <row r="32" spans="1:24" ht="14.5">
      <c r="A32" s="778"/>
      <c r="B32" s="791"/>
      <c r="C32" s="783" t="s">
        <v>2277</v>
      </c>
      <c r="D32" s="711"/>
      <c r="E32" s="711"/>
      <c r="F32" s="711"/>
      <c r="G32" s="693" t="s">
        <v>372</v>
      </c>
      <c r="H32" s="699"/>
      <c r="I32" s="700" t="s">
        <v>470</v>
      </c>
      <c r="J32" s="781">
        <f>A.3.02.1e.1</f>
        <v>25824.514189564183</v>
      </c>
      <c r="K32" s="782"/>
      <c r="N32" s="772"/>
      <c r="O32" s="773"/>
      <c r="P32" s="773"/>
      <c r="Q32" s="773"/>
      <c r="R32" s="773"/>
      <c r="S32" s="772"/>
      <c r="T32" s="773"/>
      <c r="U32" s="773"/>
      <c r="V32" s="773"/>
      <c r="W32" s="777"/>
      <c r="X32" s="777"/>
    </row>
    <row r="33" spans="1:24" ht="20.149999999999999" customHeight="1">
      <c r="A33" s="682"/>
      <c r="B33" s="792">
        <v>2</v>
      </c>
      <c r="C33" s="692" t="s">
        <v>2279</v>
      </c>
      <c r="D33" s="711"/>
      <c r="E33" s="711"/>
      <c r="F33" s="711"/>
      <c r="G33" s="693"/>
      <c r="H33" s="694"/>
      <c r="I33" s="1176"/>
      <c r="J33" s="695"/>
      <c r="K33" s="696"/>
      <c r="L33" s="697"/>
      <c r="N33" s="772"/>
      <c r="O33" s="773"/>
      <c r="P33" s="773"/>
      <c r="Q33" s="773"/>
      <c r="R33" s="773"/>
      <c r="S33" s="772"/>
      <c r="T33" s="773"/>
      <c r="U33" s="773"/>
      <c r="V33" s="773"/>
      <c r="W33" s="777"/>
      <c r="X33" s="777"/>
    </row>
    <row r="34" spans="1:24" ht="15" customHeight="1">
      <c r="A34" s="682"/>
      <c r="B34" s="792"/>
      <c r="C34" s="692" t="s">
        <v>2276</v>
      </c>
      <c r="D34" s="711"/>
      <c r="E34" s="711"/>
      <c r="F34" s="711"/>
      <c r="G34" s="693" t="s">
        <v>2278</v>
      </c>
      <c r="H34" s="694"/>
      <c r="I34" s="700" t="s">
        <v>26</v>
      </c>
      <c r="J34" s="695">
        <f>A.3.02.2b.1</f>
        <v>19587.267197444751</v>
      </c>
      <c r="K34" s="696"/>
      <c r="L34" s="697"/>
      <c r="N34" s="772"/>
      <c r="O34" s="773"/>
      <c r="P34" s="773"/>
      <c r="Q34" s="773"/>
      <c r="R34" s="773"/>
      <c r="S34" s="772"/>
      <c r="T34" s="773"/>
      <c r="U34" s="773"/>
      <c r="V34" s="773"/>
      <c r="W34" s="777"/>
      <c r="X34" s="777"/>
    </row>
    <row r="35" spans="1:24" ht="15" customHeight="1">
      <c r="A35" s="682"/>
      <c r="B35" s="793"/>
      <c r="C35" s="783" t="s">
        <v>2277</v>
      </c>
      <c r="D35" s="711"/>
      <c r="E35" s="711"/>
      <c r="F35" s="711"/>
      <c r="G35" s="693" t="s">
        <v>372</v>
      </c>
      <c r="H35" s="694"/>
      <c r="I35" s="700" t="s">
        <v>470</v>
      </c>
      <c r="J35" s="695">
        <f>A.3.02.1e.1</f>
        <v>25824.514189564183</v>
      </c>
      <c r="K35" s="696"/>
      <c r="L35" s="697"/>
      <c r="N35" s="772"/>
      <c r="O35" s="773"/>
      <c r="P35" s="773"/>
      <c r="Q35" s="773"/>
      <c r="R35" s="773"/>
      <c r="S35" s="772"/>
      <c r="T35" s="773"/>
      <c r="U35" s="773"/>
      <c r="V35" s="773"/>
      <c r="W35" s="777"/>
      <c r="X35" s="777"/>
    </row>
    <row r="36" spans="1:24" ht="15" customHeight="1">
      <c r="A36" s="682"/>
      <c r="B36" s="793">
        <v>3</v>
      </c>
      <c r="C36" s="783" t="s">
        <v>2275</v>
      </c>
      <c r="D36" s="711"/>
      <c r="E36" s="711"/>
      <c r="F36" s="711"/>
      <c r="G36" s="693" t="s">
        <v>2278</v>
      </c>
      <c r="H36" s="694"/>
      <c r="I36" s="1176" t="s">
        <v>26</v>
      </c>
      <c r="J36" s="781">
        <f>A.3.02.2b.1</f>
        <v>19587.267197444751</v>
      </c>
      <c r="K36" s="696"/>
      <c r="L36" s="697"/>
      <c r="N36" s="772"/>
      <c r="O36" s="773"/>
      <c r="P36" s="773"/>
      <c r="Q36" s="773"/>
      <c r="R36" s="773"/>
      <c r="S36" s="772"/>
      <c r="T36" s="773"/>
      <c r="U36" s="773"/>
      <c r="V36" s="773"/>
      <c r="W36" s="777"/>
      <c r="X36" s="777"/>
    </row>
    <row r="37" spans="1:24" ht="15" customHeight="1">
      <c r="A37" s="682"/>
      <c r="B37" s="793">
        <v>4</v>
      </c>
      <c r="C37" s="783" t="s">
        <v>2721</v>
      </c>
      <c r="D37" s="711"/>
      <c r="E37" s="711"/>
      <c r="F37" s="711"/>
      <c r="G37" s="693"/>
      <c r="H37" s="694"/>
      <c r="I37" s="1176"/>
      <c r="J37" s="781"/>
      <c r="K37" s="696"/>
      <c r="L37" s="697"/>
      <c r="N37" s="772"/>
      <c r="O37" s="773"/>
      <c r="P37" s="773"/>
      <c r="Q37" s="773"/>
      <c r="R37" s="773"/>
      <c r="S37" s="772"/>
      <c r="T37" s="773"/>
      <c r="U37" s="773"/>
      <c r="V37" s="773"/>
      <c r="W37" s="777"/>
      <c r="X37" s="777"/>
    </row>
    <row r="38" spans="1:24" ht="15" customHeight="1">
      <c r="A38" s="682"/>
      <c r="B38" s="793"/>
      <c r="C38" s="783" t="s">
        <v>2722</v>
      </c>
      <c r="D38" s="711"/>
      <c r="E38" s="711"/>
      <c r="F38" s="711"/>
      <c r="G38" s="693" t="s">
        <v>2727</v>
      </c>
      <c r="H38" s="694"/>
      <c r="I38" s="1176" t="s">
        <v>49</v>
      </c>
      <c r="J38" s="781">
        <f>ANALISA_FIX!H4859</f>
        <v>575574.38399999996</v>
      </c>
      <c r="K38" s="696"/>
      <c r="L38" s="697"/>
      <c r="N38" s="772"/>
      <c r="O38" s="773"/>
      <c r="P38" s="773"/>
      <c r="Q38" s="773"/>
      <c r="R38" s="773"/>
      <c r="S38" s="772"/>
      <c r="T38" s="773"/>
      <c r="U38" s="773"/>
      <c r="V38" s="773"/>
      <c r="W38" s="777"/>
      <c r="X38" s="777"/>
    </row>
    <row r="39" spans="1:24" ht="15" customHeight="1">
      <c r="A39" s="682"/>
      <c r="B39" s="793"/>
      <c r="C39" s="783" t="s">
        <v>2723</v>
      </c>
      <c r="D39" s="711"/>
      <c r="E39" s="711"/>
      <c r="F39" s="711"/>
      <c r="G39" s="693"/>
      <c r="H39" s="694"/>
      <c r="I39" s="1176" t="s">
        <v>27</v>
      </c>
      <c r="J39" s="781">
        <f>ANALISA_FIX!H4909</f>
        <v>462000</v>
      </c>
      <c r="K39" s="696"/>
      <c r="L39" s="697"/>
      <c r="N39" s="772"/>
      <c r="O39" s="773"/>
      <c r="P39" s="773"/>
      <c r="Q39" s="773"/>
      <c r="R39" s="773"/>
      <c r="S39" s="772"/>
      <c r="T39" s="773"/>
      <c r="U39" s="773"/>
      <c r="V39" s="773"/>
      <c r="W39" s="777"/>
      <c r="X39" s="777"/>
    </row>
    <row r="40" spans="1:24" ht="15" customHeight="1">
      <c r="A40" s="682"/>
      <c r="B40" s="793">
        <v>5</v>
      </c>
      <c r="C40" s="783" t="s">
        <v>2724</v>
      </c>
      <c r="D40" s="711"/>
      <c r="E40" s="711"/>
      <c r="F40" s="711"/>
      <c r="G40" s="693"/>
      <c r="H40" s="694"/>
      <c r="I40" s="1176"/>
      <c r="J40" s="781"/>
      <c r="K40" s="696"/>
      <c r="L40" s="697"/>
      <c r="N40" s="772"/>
      <c r="O40" s="773"/>
      <c r="P40" s="773"/>
      <c r="Q40" s="773"/>
      <c r="R40" s="773"/>
      <c r="S40" s="772"/>
      <c r="T40" s="773"/>
      <c r="U40" s="773"/>
      <c r="V40" s="773"/>
      <c r="W40" s="777"/>
      <c r="X40" s="777"/>
    </row>
    <row r="41" spans="1:24" ht="15" customHeight="1">
      <c r="A41" s="682"/>
      <c r="B41" s="793"/>
      <c r="C41" s="783" t="s">
        <v>2725</v>
      </c>
      <c r="D41" s="711"/>
      <c r="E41" s="711"/>
      <c r="F41" s="711"/>
      <c r="G41" s="693" t="s">
        <v>2728</v>
      </c>
      <c r="H41" s="694"/>
      <c r="I41" s="1176" t="s">
        <v>49</v>
      </c>
      <c r="J41" s="781">
        <f>ANALISA_FIX!H4884</f>
        <v>668898.38399999996</v>
      </c>
      <c r="K41" s="696"/>
      <c r="L41" s="697"/>
      <c r="N41" s="772"/>
      <c r="O41" s="773"/>
      <c r="P41" s="773"/>
      <c r="Q41" s="773"/>
      <c r="R41" s="773"/>
      <c r="S41" s="772"/>
      <c r="T41" s="773"/>
      <c r="U41" s="773"/>
      <c r="V41" s="773"/>
      <c r="W41" s="777"/>
      <c r="X41" s="777"/>
    </row>
    <row r="42" spans="1:24" ht="15" customHeight="1" thickBot="1">
      <c r="A42" s="682"/>
      <c r="B42" s="793"/>
      <c r="C42" s="1171" t="s">
        <v>2726</v>
      </c>
      <c r="D42" s="711"/>
      <c r="E42" s="711"/>
      <c r="F42" s="711"/>
      <c r="G42" s="693"/>
      <c r="H42" s="694"/>
      <c r="I42" s="1176" t="s">
        <v>27</v>
      </c>
      <c r="J42" s="781">
        <f>ANALISA_FIX!H4934</f>
        <v>677600</v>
      </c>
      <c r="K42" s="696"/>
      <c r="L42" s="697"/>
      <c r="N42" s="772"/>
      <c r="O42" s="773"/>
      <c r="P42" s="773"/>
      <c r="Q42" s="773"/>
      <c r="R42" s="773"/>
      <c r="S42" s="772"/>
      <c r="T42" s="773"/>
      <c r="U42" s="773"/>
      <c r="V42" s="773"/>
      <c r="W42" s="777"/>
      <c r="X42" s="777"/>
    </row>
    <row r="43" spans="1:24" ht="15.5" thickTop="1" thickBot="1">
      <c r="A43" s="702" t="s">
        <v>9</v>
      </c>
      <c r="B43" s="703" t="s">
        <v>2282</v>
      </c>
      <c r="C43" s="704"/>
      <c r="D43" s="704"/>
      <c r="E43" s="704"/>
      <c r="F43" s="704"/>
      <c r="G43" s="705"/>
      <c r="H43" s="706"/>
      <c r="I43" s="707"/>
      <c r="J43" s="708"/>
      <c r="K43" s="709"/>
      <c r="N43" s="1208"/>
      <c r="O43" s="1208"/>
      <c r="P43" s="1208"/>
      <c r="Q43" s="1209"/>
      <c r="R43" s="1209"/>
      <c r="S43" s="1209"/>
      <c r="T43" s="772"/>
      <c r="U43" s="772"/>
      <c r="V43" s="772"/>
      <c r="W43" s="772"/>
      <c r="X43" s="772"/>
    </row>
    <row r="44" spans="1:24" s="724" customFormat="1" ht="20.149999999999999" customHeight="1" thickTop="1" thickBot="1">
      <c r="A44" s="785"/>
      <c r="B44" s="698">
        <v>1</v>
      </c>
      <c r="C44" s="786" t="s">
        <v>2264</v>
      </c>
      <c r="D44" s="786"/>
      <c r="E44" s="786"/>
      <c r="F44" s="786"/>
      <c r="G44" s="698" t="s">
        <v>2257</v>
      </c>
      <c r="H44" s="787"/>
      <c r="I44" s="1177"/>
      <c r="J44" s="788">
        <v>1200000</v>
      </c>
      <c r="K44" s="789"/>
      <c r="L44" s="723"/>
      <c r="N44" s="1208"/>
      <c r="O44" s="1208"/>
      <c r="P44" s="1208"/>
      <c r="Q44" s="1209"/>
      <c r="R44" s="1209"/>
      <c r="S44" s="1209"/>
      <c r="T44" s="790"/>
      <c r="U44" s="790"/>
      <c r="V44" s="790"/>
      <c r="W44" s="790"/>
      <c r="X44" s="790"/>
    </row>
    <row r="45" spans="1:24" ht="15.5" thickTop="1" thickBot="1">
      <c r="A45" s="702" t="s">
        <v>10</v>
      </c>
      <c r="B45" s="703" t="s">
        <v>2283</v>
      </c>
      <c r="C45" s="704"/>
      <c r="D45" s="704"/>
      <c r="E45" s="704"/>
      <c r="F45" s="704"/>
      <c r="G45" s="705"/>
      <c r="H45" s="706"/>
      <c r="I45" s="707"/>
      <c r="J45" s="708"/>
      <c r="K45" s="709"/>
      <c r="N45" s="1208"/>
      <c r="O45" s="1208"/>
      <c r="P45" s="1208"/>
      <c r="Q45" s="1209"/>
      <c r="R45" s="1209"/>
      <c r="S45" s="1209"/>
      <c r="T45" s="772"/>
      <c r="U45" s="772"/>
      <c r="V45" s="772"/>
      <c r="W45" s="772"/>
      <c r="X45" s="772"/>
    </row>
    <row r="46" spans="1:24" s="724" customFormat="1" ht="20.149999999999999" customHeight="1" thickTop="1">
      <c r="A46" s="785"/>
      <c r="B46" s="698">
        <v>1</v>
      </c>
      <c r="C46" s="786" t="s">
        <v>2284</v>
      </c>
      <c r="D46" s="786"/>
      <c r="E46" s="786"/>
      <c r="F46" s="786"/>
      <c r="G46" s="698" t="s">
        <v>2257</v>
      </c>
      <c r="H46" s="787">
        <v>1</v>
      </c>
      <c r="I46" s="1177" t="s">
        <v>2743</v>
      </c>
      <c r="J46" s="788"/>
      <c r="K46" s="789"/>
      <c r="L46" s="723"/>
      <c r="N46" s="1208"/>
      <c r="O46" s="1208"/>
      <c r="P46" s="1208"/>
      <c r="Q46" s="1209"/>
      <c r="R46" s="1209"/>
      <c r="S46" s="1209"/>
      <c r="T46" s="790"/>
      <c r="U46" s="790"/>
      <c r="V46" s="790"/>
      <c r="W46" s="790"/>
      <c r="X46" s="790"/>
    </row>
    <row r="47" spans="1:24" ht="15" customHeight="1">
      <c r="A47" s="690"/>
      <c r="B47" s="714"/>
      <c r="C47" s="692"/>
      <c r="D47" s="692"/>
      <c r="E47" s="692"/>
      <c r="F47" s="692"/>
      <c r="G47" s="693"/>
      <c r="H47" s="699"/>
      <c r="I47" s="1176"/>
      <c r="J47" s="695"/>
      <c r="K47" s="696"/>
      <c r="L47" s="697"/>
      <c r="N47" s="772"/>
      <c r="O47" s="772"/>
      <c r="P47" s="773"/>
      <c r="Q47" s="773"/>
      <c r="R47" s="773"/>
      <c r="S47" s="773"/>
      <c r="T47" s="772"/>
      <c r="U47" s="772"/>
      <c r="V47" s="772"/>
      <c r="W47" s="772"/>
      <c r="X47" s="772"/>
    </row>
    <row r="48" spans="1:24" ht="15" customHeight="1" thickBot="1">
      <c r="A48" s="690"/>
      <c r="B48" s="714"/>
      <c r="C48" s="692"/>
      <c r="D48" s="692"/>
      <c r="E48" s="692"/>
      <c r="F48" s="692"/>
      <c r="G48" s="693"/>
      <c r="H48" s="699"/>
      <c r="I48" s="1176"/>
      <c r="J48" s="695"/>
      <c r="K48" s="696"/>
      <c r="L48" s="697"/>
      <c r="N48" s="772"/>
      <c r="O48" s="772"/>
      <c r="P48" s="772"/>
      <c r="Q48" s="772"/>
      <c r="R48" s="772"/>
      <c r="S48" s="772"/>
      <c r="T48" s="772"/>
      <c r="U48" s="772"/>
      <c r="V48" s="772"/>
      <c r="W48" s="772"/>
      <c r="X48" s="772"/>
    </row>
    <row r="49" spans="1:12" ht="15" customHeight="1" thickBot="1">
      <c r="A49" s="715"/>
      <c r="B49" s="716"/>
      <c r="C49" s="717"/>
      <c r="D49" s="717"/>
      <c r="E49" s="717"/>
      <c r="F49" s="717"/>
      <c r="G49" s="718"/>
      <c r="H49" s="719"/>
      <c r="I49" s="718"/>
      <c r="J49" s="720"/>
      <c r="K49" s="721"/>
      <c r="L49" s="697"/>
    </row>
    <row r="50" spans="1:12" s="724" customFormat="1" ht="20.25" customHeight="1" thickTop="1">
      <c r="A50" s="1228"/>
      <c r="B50" s="1228"/>
      <c r="C50" s="1228"/>
      <c r="D50" s="1228"/>
      <c r="E50" s="1228"/>
      <c r="F50" s="1228"/>
      <c r="G50" s="1228"/>
      <c r="H50" s="1228"/>
      <c r="I50" s="1228"/>
      <c r="J50" s="1228"/>
      <c r="K50" s="722"/>
      <c r="L50" s="723"/>
    </row>
    <row r="51" spans="1:12">
      <c r="A51" s="671"/>
      <c r="B51" s="671"/>
      <c r="C51" s="671"/>
      <c r="D51" s="671"/>
      <c r="E51" s="671"/>
      <c r="F51" s="671"/>
      <c r="G51" s="672"/>
      <c r="H51" s="673"/>
      <c r="I51" s="1175"/>
      <c r="J51" s="671"/>
      <c r="K51" s="725"/>
    </row>
    <row r="52" spans="1:12">
      <c r="A52" s="671"/>
      <c r="B52" s="671"/>
      <c r="C52" s="671"/>
      <c r="D52" s="671"/>
      <c r="E52" s="671"/>
      <c r="F52" s="671"/>
      <c r="G52" s="672"/>
      <c r="H52" s="673"/>
      <c r="I52" s="1175"/>
      <c r="J52" s="671"/>
      <c r="K52" s="725"/>
    </row>
    <row r="53" spans="1:12">
      <c r="A53" s="671"/>
      <c r="B53" s="671"/>
      <c r="C53" s="671"/>
      <c r="D53" s="671"/>
      <c r="E53" s="671"/>
      <c r="F53" s="671"/>
      <c r="G53" s="672"/>
      <c r="H53" s="673"/>
      <c r="I53" s="1175"/>
      <c r="J53" s="671"/>
      <c r="K53" s="725"/>
    </row>
    <row r="54" spans="1:12">
      <c r="A54" s="671"/>
      <c r="B54" s="671"/>
      <c r="C54" s="671"/>
      <c r="D54" s="671"/>
      <c r="E54" s="671"/>
      <c r="F54" s="671"/>
      <c r="G54" s="672"/>
      <c r="H54" s="673"/>
      <c r="I54" s="1175"/>
      <c r="J54" s="671"/>
      <c r="K54" s="725"/>
    </row>
    <row r="55" spans="1:12">
      <c r="A55" s="671"/>
      <c r="B55" s="671"/>
      <c r="C55" s="671"/>
      <c r="D55" s="671"/>
      <c r="E55" s="671"/>
      <c r="F55" s="671"/>
      <c r="G55" s="672"/>
      <c r="H55" s="673"/>
      <c r="I55" s="1175"/>
      <c r="J55" s="671"/>
      <c r="K55" s="725"/>
    </row>
    <row r="56" spans="1:12">
      <c r="A56" s="671"/>
      <c r="B56" s="671"/>
      <c r="C56" s="671"/>
      <c r="D56" s="671"/>
      <c r="E56" s="671"/>
      <c r="F56" s="671"/>
      <c r="G56" s="672"/>
      <c r="H56" s="673"/>
      <c r="I56" s="1175"/>
      <c r="J56" s="671"/>
      <c r="K56" s="725"/>
    </row>
    <row r="57" spans="1:12">
      <c r="A57" s="671"/>
      <c r="B57" s="671"/>
      <c r="C57" s="671"/>
      <c r="D57" s="671"/>
      <c r="E57" s="671"/>
      <c r="F57" s="671"/>
      <c r="G57" s="672"/>
      <c r="H57" s="673"/>
      <c r="I57" s="1175"/>
      <c r="J57" s="671"/>
      <c r="K57" s="725"/>
    </row>
    <row r="58" spans="1:12">
      <c r="A58" s="671"/>
      <c r="B58" s="671"/>
      <c r="C58" s="671"/>
      <c r="D58" s="671"/>
      <c r="E58" s="671"/>
      <c r="F58" s="671"/>
      <c r="G58" s="672"/>
      <c r="H58" s="673"/>
      <c r="I58" s="1175"/>
      <c r="J58" s="671"/>
      <c r="K58" s="725"/>
    </row>
    <row r="59" spans="1:12">
      <c r="A59" s="671"/>
      <c r="B59" s="671"/>
      <c r="C59" s="671"/>
      <c r="D59" s="671"/>
      <c r="E59" s="671"/>
      <c r="F59" s="671"/>
      <c r="G59" s="672"/>
      <c r="H59" s="673"/>
      <c r="I59" s="1175"/>
      <c r="J59" s="671"/>
      <c r="K59" s="725"/>
    </row>
    <row r="60" spans="1:12">
      <c r="A60" s="671"/>
      <c r="B60" s="671"/>
      <c r="C60" s="671"/>
      <c r="D60" s="671"/>
      <c r="E60" s="671"/>
      <c r="F60" s="671"/>
      <c r="G60" s="672"/>
      <c r="H60" s="673"/>
      <c r="I60" s="1175"/>
      <c r="J60" s="671"/>
      <c r="K60" s="725"/>
    </row>
    <row r="61" spans="1:12">
      <c r="A61" s="671"/>
      <c r="B61" s="671"/>
      <c r="C61" s="671"/>
      <c r="D61" s="671"/>
      <c r="E61" s="671"/>
      <c r="F61" s="671"/>
      <c r="G61" s="672"/>
      <c r="H61" s="673"/>
      <c r="I61" s="1175"/>
      <c r="J61" s="671"/>
      <c r="K61" s="725"/>
    </row>
    <row r="62" spans="1:12">
      <c r="A62" s="671"/>
      <c r="B62" s="671"/>
      <c r="C62" s="671"/>
      <c r="D62" s="671"/>
      <c r="E62" s="671"/>
      <c r="F62" s="671"/>
      <c r="G62" s="672"/>
      <c r="H62" s="673"/>
      <c r="I62" s="1175"/>
      <c r="J62" s="671"/>
      <c r="K62" s="725"/>
    </row>
    <row r="63" spans="1:12">
      <c r="A63" s="671"/>
      <c r="B63" s="671"/>
      <c r="C63" s="671"/>
      <c r="D63" s="671"/>
      <c r="E63" s="671"/>
      <c r="F63" s="671"/>
      <c r="G63" s="672"/>
      <c r="H63" s="673"/>
      <c r="I63" s="1175"/>
      <c r="J63" s="671"/>
      <c r="K63" s="725"/>
    </row>
    <row r="64" spans="1:12">
      <c r="A64" s="671"/>
      <c r="B64" s="671"/>
      <c r="C64" s="671"/>
      <c r="D64" s="671"/>
      <c r="E64" s="671"/>
      <c r="F64" s="671"/>
      <c r="G64" s="672"/>
      <c r="H64" s="673"/>
      <c r="I64" s="1175"/>
      <c r="J64" s="671"/>
      <c r="K64" s="725"/>
    </row>
    <row r="65" spans="1:14" ht="20.149999999999999" customHeight="1">
      <c r="A65" s="1229"/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</row>
    <row r="66" spans="1:14" ht="20.149999999999999" customHeight="1">
      <c r="A66" s="1230"/>
      <c r="B66" s="1230"/>
      <c r="C66" s="1230"/>
      <c r="D66" s="1230"/>
      <c r="E66" s="1230"/>
      <c r="F66" s="1230"/>
      <c r="G66" s="1230"/>
      <c r="H66" s="1230"/>
      <c r="I66" s="1230"/>
      <c r="J66" s="1230"/>
      <c r="K66" s="1230"/>
    </row>
    <row r="67" spans="1:14" ht="15" customHeight="1">
      <c r="A67" s="1229"/>
      <c r="B67" s="1229"/>
      <c r="C67" s="1229"/>
      <c r="D67" s="1229"/>
      <c r="E67" s="1229"/>
      <c r="F67" s="1229"/>
      <c r="G67" s="1229"/>
      <c r="H67" s="1229"/>
      <c r="I67" s="1229"/>
      <c r="J67" s="1229"/>
      <c r="K67" s="1229"/>
    </row>
    <row r="68" spans="1:14" ht="15" customHeight="1">
      <c r="A68" s="1229"/>
      <c r="B68" s="1229"/>
      <c r="C68" s="1229"/>
      <c r="D68" s="1229"/>
      <c r="E68" s="1229"/>
      <c r="F68" s="1229"/>
      <c r="G68" s="1229"/>
      <c r="H68" s="1229"/>
      <c r="I68" s="1229"/>
      <c r="J68" s="1229"/>
      <c r="K68" s="1229"/>
    </row>
    <row r="69" spans="1:14" ht="15.75" customHeight="1" thickBot="1">
      <c r="A69" s="671"/>
      <c r="B69" s="671"/>
      <c r="C69" s="671"/>
      <c r="D69" s="671"/>
      <c r="E69" s="671"/>
      <c r="F69" s="671"/>
      <c r="G69" s="672"/>
      <c r="H69" s="673"/>
      <c r="I69" s="1175"/>
      <c r="J69" s="671"/>
      <c r="K69" s="671"/>
    </row>
    <row r="70" spans="1:14" ht="25" customHeight="1" thickTop="1" thickBot="1">
      <c r="A70" s="1231"/>
      <c r="B70" s="1232"/>
      <c r="C70" s="1232"/>
      <c r="D70" s="1232"/>
      <c r="E70" s="1232"/>
      <c r="F70" s="1232"/>
      <c r="G70" s="1232"/>
      <c r="H70" s="1232"/>
      <c r="I70" s="1232"/>
      <c r="J70" s="1232"/>
      <c r="K70" s="1233"/>
    </row>
    <row r="71" spans="1:14" ht="35.15" customHeight="1" thickTop="1" thickBot="1">
      <c r="A71" s="726"/>
      <c r="B71" s="1210"/>
      <c r="C71" s="1211"/>
      <c r="D71" s="1211"/>
      <c r="E71" s="1211"/>
      <c r="F71" s="1211"/>
      <c r="G71" s="1211"/>
      <c r="H71" s="1211"/>
      <c r="I71" s="1211"/>
      <c r="J71" s="1212"/>
      <c r="K71" s="727"/>
    </row>
    <row r="72" spans="1:14" ht="4" customHeight="1" thickBot="1">
      <c r="A72" s="674"/>
      <c r="B72" s="675"/>
      <c r="C72" s="676"/>
      <c r="D72" s="676"/>
      <c r="E72" s="676"/>
      <c r="F72" s="676"/>
      <c r="G72" s="677"/>
      <c r="H72" s="678"/>
      <c r="I72" s="679"/>
      <c r="J72" s="680"/>
      <c r="K72" s="681"/>
    </row>
    <row r="73" spans="1:14" ht="15.5" thickTop="1" thickBot="1">
      <c r="A73" s="728"/>
      <c r="B73" s="1213"/>
      <c r="C73" s="1214"/>
      <c r="D73" s="1214"/>
      <c r="E73" s="1214"/>
      <c r="F73" s="1214"/>
      <c r="G73" s="1214"/>
      <c r="H73" s="1214"/>
      <c r="I73" s="1214"/>
      <c r="J73" s="1215"/>
      <c r="K73" s="729"/>
    </row>
    <row r="74" spans="1:14" ht="8.15" customHeight="1" thickTop="1" thickBot="1">
      <c r="A74" s="682"/>
      <c r="B74" s="683"/>
      <c r="C74" s="684"/>
      <c r="D74" s="684"/>
      <c r="E74" s="684"/>
      <c r="F74" s="684"/>
      <c r="G74" s="730"/>
      <c r="H74" s="731"/>
      <c r="I74" s="730"/>
      <c r="J74" s="732"/>
      <c r="K74" s="689"/>
    </row>
    <row r="75" spans="1:14" ht="14">
      <c r="A75" s="733"/>
      <c r="B75" s="734"/>
      <c r="C75" s="735"/>
      <c r="D75" s="735"/>
      <c r="E75" s="735"/>
      <c r="F75" s="735"/>
      <c r="G75" s="736"/>
      <c r="H75" s="737"/>
      <c r="I75" s="738"/>
      <c r="J75" s="739"/>
      <c r="K75" s="740"/>
    </row>
    <row r="76" spans="1:14" s="710" customFormat="1" ht="14">
      <c r="A76" s="741"/>
      <c r="B76" s="742"/>
      <c r="C76" s="743"/>
      <c r="D76" s="743"/>
      <c r="E76" s="743"/>
      <c r="F76" s="743"/>
      <c r="G76" s="744"/>
      <c r="H76" s="745"/>
      <c r="I76" s="746"/>
      <c r="J76" s="747"/>
      <c r="K76" s="748"/>
    </row>
    <row r="77" spans="1:14" ht="14">
      <c r="A77" s="741"/>
      <c r="B77" s="742"/>
      <c r="C77" s="743"/>
      <c r="D77" s="743"/>
      <c r="E77" s="743"/>
      <c r="F77" s="743"/>
      <c r="G77" s="744"/>
      <c r="H77" s="745"/>
      <c r="I77" s="746"/>
      <c r="J77" s="747"/>
      <c r="K77" s="748"/>
    </row>
    <row r="78" spans="1:14" ht="14">
      <c r="A78" s="741"/>
      <c r="B78" s="742"/>
      <c r="C78" s="743"/>
      <c r="D78" s="743"/>
      <c r="E78" s="743"/>
      <c r="F78" s="743"/>
      <c r="G78" s="744"/>
      <c r="H78" s="745"/>
      <c r="I78" s="746"/>
      <c r="J78" s="747"/>
      <c r="K78" s="748"/>
      <c r="N78" s="776"/>
    </row>
    <row r="79" spans="1:14" ht="15" customHeight="1" thickBot="1">
      <c r="A79" s="749"/>
      <c r="B79" s="750"/>
      <c r="C79" s="751"/>
      <c r="D79" s="751"/>
      <c r="E79" s="751"/>
      <c r="F79" s="751"/>
      <c r="G79" s="752"/>
      <c r="H79" s="753"/>
      <c r="I79" s="752"/>
      <c r="J79" s="754"/>
      <c r="K79" s="755"/>
      <c r="L79" s="697"/>
    </row>
    <row r="80" spans="1:14" ht="14">
      <c r="A80" s="756"/>
      <c r="B80" s="757"/>
      <c r="C80" s="758"/>
      <c r="D80" s="758"/>
      <c r="E80" s="758"/>
      <c r="F80" s="758"/>
      <c r="G80" s="759"/>
      <c r="H80" s="745"/>
      <c r="I80" s="759"/>
      <c r="J80" s="760"/>
      <c r="K80" s="761"/>
    </row>
    <row r="81" spans="1:11" ht="13.5" thickBot="1">
      <c r="A81" s="762"/>
      <c r="B81" s="1216"/>
      <c r="C81" s="1217"/>
      <c r="D81" s="1217"/>
      <c r="E81" s="1217"/>
      <c r="F81" s="1217"/>
      <c r="G81" s="1217"/>
      <c r="H81" s="1217"/>
      <c r="I81" s="1217"/>
      <c r="J81" s="1218"/>
      <c r="K81" s="763"/>
    </row>
    <row r="82" spans="1:11">
      <c r="A82" s="1219"/>
      <c r="B82" s="1220"/>
      <c r="C82" s="1220"/>
      <c r="D82" s="1220"/>
      <c r="E82" s="1220"/>
      <c r="F82" s="1220"/>
      <c r="G82" s="1220"/>
      <c r="H82" s="1220"/>
      <c r="I82" s="1220"/>
      <c r="J82" s="1220"/>
      <c r="K82" s="1221"/>
    </row>
    <row r="83" spans="1:11" ht="13" thickBot="1">
      <c r="A83" s="1222"/>
      <c r="B83" s="1223"/>
      <c r="C83" s="1223"/>
      <c r="D83" s="1223"/>
      <c r="E83" s="1223"/>
      <c r="F83" s="1223"/>
      <c r="G83" s="1223"/>
      <c r="H83" s="1223"/>
      <c r="I83" s="1223"/>
      <c r="J83" s="1223"/>
      <c r="K83" s="1224"/>
    </row>
    <row r="88" spans="1:11">
      <c r="K88" s="697"/>
    </row>
  </sheetData>
  <mergeCells count="43">
    <mergeCell ref="B10:F10"/>
    <mergeCell ref="H10:I10"/>
    <mergeCell ref="A4:K4"/>
    <mergeCell ref="A5:K5"/>
    <mergeCell ref="A6:K6"/>
    <mergeCell ref="A7:K7"/>
    <mergeCell ref="A9:K9"/>
    <mergeCell ref="B12:F12"/>
    <mergeCell ref="H12:I12"/>
    <mergeCell ref="N14:N15"/>
    <mergeCell ref="O14:O15"/>
    <mergeCell ref="P14:P15"/>
    <mergeCell ref="X14:X15"/>
    <mergeCell ref="N43:N44"/>
    <mergeCell ref="O43:O44"/>
    <mergeCell ref="P43:P44"/>
    <mergeCell ref="Q43:Q44"/>
    <mergeCell ref="R43:R44"/>
    <mergeCell ref="S43:S44"/>
    <mergeCell ref="R14:R15"/>
    <mergeCell ref="S14:S15"/>
    <mergeCell ref="T14:T15"/>
    <mergeCell ref="U14:U15"/>
    <mergeCell ref="V14:V15"/>
    <mergeCell ref="W14:W15"/>
    <mergeCell ref="Q14:Q15"/>
    <mergeCell ref="C25:F25"/>
    <mergeCell ref="A50:J50"/>
    <mergeCell ref="A65:K65"/>
    <mergeCell ref="A66:K66"/>
    <mergeCell ref="A67:K67"/>
    <mergeCell ref="S45:S46"/>
    <mergeCell ref="B71:J71"/>
    <mergeCell ref="B73:J73"/>
    <mergeCell ref="B81:J81"/>
    <mergeCell ref="A82:K83"/>
    <mergeCell ref="A68:K68"/>
    <mergeCell ref="A70:K70"/>
    <mergeCell ref="N45:N46"/>
    <mergeCell ref="O45:O46"/>
    <mergeCell ref="P45:P46"/>
    <mergeCell ref="Q45:Q46"/>
    <mergeCell ref="R45:R46"/>
  </mergeCells>
  <phoneticPr fontId="6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D387-2BAE-4AC1-8145-FFA12E88D378}">
  <sheetPr codeName="Sheet4"/>
  <dimension ref="A2:J186"/>
  <sheetViews>
    <sheetView workbookViewId="0">
      <pane xSplit="2" ySplit="6" topLeftCell="C48" activePane="bottomRight" state="frozen"/>
      <selection activeCell="H33" sqref="H33"/>
      <selection pane="topRight" activeCell="H33" sqref="H33"/>
      <selection pane="bottomLeft" activeCell="H33" sqref="H33"/>
      <selection pane="bottomRight" activeCell="D58" sqref="D58"/>
    </sheetView>
  </sheetViews>
  <sheetFormatPr defaultRowHeight="14.5"/>
  <cols>
    <col min="2" max="2" width="12.453125" customWidth="1"/>
    <col min="3" max="3" width="62.7265625" customWidth="1"/>
    <col min="4" max="4" width="21.08984375" style="66" customWidth="1"/>
    <col min="18" max="18" width="7.81640625" customWidth="1"/>
  </cols>
  <sheetData>
    <row r="2" spans="1:10" ht="18">
      <c r="A2" s="163"/>
      <c r="B2" s="164"/>
      <c r="C2" s="167" t="s">
        <v>2</v>
      </c>
      <c r="D2" s="154"/>
      <c r="E2" s="154"/>
      <c r="F2" s="154"/>
      <c r="G2" s="154"/>
      <c r="H2" s="154"/>
      <c r="I2" s="154"/>
      <c r="J2" s="154"/>
    </row>
    <row r="3" spans="1:10" ht="26">
      <c r="A3" s="163"/>
      <c r="B3" s="164"/>
      <c r="C3" s="165" t="s">
        <v>1651</v>
      </c>
      <c r="D3" s="154"/>
      <c r="E3" s="154"/>
      <c r="F3" s="154"/>
      <c r="G3" s="154"/>
      <c r="H3" s="154"/>
      <c r="I3" s="154"/>
      <c r="J3" s="154"/>
    </row>
    <row r="4" spans="1:10">
      <c r="A4" s="154"/>
      <c r="B4" s="154"/>
      <c r="C4" s="166"/>
      <c r="D4" s="154"/>
      <c r="E4" s="154"/>
      <c r="F4" s="154"/>
      <c r="G4" s="154"/>
      <c r="H4" s="154"/>
      <c r="I4" s="154"/>
      <c r="J4" s="154"/>
    </row>
    <row r="5" spans="1:10" ht="14.5" customHeight="1">
      <c r="A5" s="1243" t="s">
        <v>0</v>
      </c>
      <c r="B5" s="1243" t="s">
        <v>15</v>
      </c>
      <c r="C5" s="1245" t="s">
        <v>1</v>
      </c>
      <c r="D5" s="1247" t="s">
        <v>2</v>
      </c>
    </row>
    <row r="6" spans="1:10">
      <c r="A6" s="1244"/>
      <c r="B6" s="1244"/>
      <c r="C6" s="1246"/>
      <c r="D6" s="1248"/>
    </row>
    <row r="7" spans="1:10">
      <c r="A7" s="107"/>
      <c r="B7" s="107" t="s">
        <v>252</v>
      </c>
      <c r="C7" s="108" t="s">
        <v>249</v>
      </c>
      <c r="D7" s="109">
        <f>A.1.01.b1.1</f>
        <v>842743.44</v>
      </c>
    </row>
    <row r="8" spans="1:10">
      <c r="A8" s="107"/>
      <c r="B8" s="107" t="s">
        <v>253</v>
      </c>
      <c r="C8" s="108" t="s">
        <v>250</v>
      </c>
      <c r="D8" s="109">
        <f>A.1.01.b1.2</f>
        <v>935550</v>
      </c>
    </row>
    <row r="9" spans="1:10">
      <c r="A9" s="107"/>
      <c r="B9" s="107" t="s">
        <v>254</v>
      </c>
      <c r="C9" s="108" t="s">
        <v>251</v>
      </c>
      <c r="D9" s="109">
        <f>A.1.01.b1.3</f>
        <v>1029105</v>
      </c>
    </row>
    <row r="10" spans="1:10">
      <c r="A10" s="107"/>
      <c r="B10" s="107" t="s">
        <v>255</v>
      </c>
      <c r="C10" s="108" t="s">
        <v>256</v>
      </c>
      <c r="D10" s="109">
        <f>A.1.01.b2.1</f>
        <v>3118.5</v>
      </c>
    </row>
    <row r="11" spans="1:10">
      <c r="A11" s="107"/>
      <c r="B11" s="107" t="s">
        <v>257</v>
      </c>
      <c r="C11" s="108" t="s">
        <v>258</v>
      </c>
      <c r="D11" s="109">
        <f>A.2.01.b1.1</f>
        <v>133782.264</v>
      </c>
    </row>
    <row r="12" spans="1:10">
      <c r="A12" s="107"/>
      <c r="B12" s="107" t="s">
        <v>261</v>
      </c>
      <c r="C12" s="108" t="s">
        <v>262</v>
      </c>
      <c r="D12" s="109">
        <f>A.2.01.b1.2</f>
        <v>167356.23519999997</v>
      </c>
    </row>
    <row r="13" spans="1:10">
      <c r="A13" s="107"/>
      <c r="B13" s="107" t="s">
        <v>263</v>
      </c>
      <c r="C13" s="108" t="s">
        <v>264</v>
      </c>
      <c r="D13" s="109">
        <f>A.2.01.b1.3</f>
        <v>207524.24</v>
      </c>
    </row>
    <row r="14" spans="1:10" ht="26.5">
      <c r="A14" s="107"/>
      <c r="B14" s="107" t="s">
        <v>267</v>
      </c>
      <c r="C14" s="108" t="s">
        <v>265</v>
      </c>
      <c r="D14" s="109">
        <f>A.2.01.c1.1</f>
        <v>152275.20000000001</v>
      </c>
    </row>
    <row r="15" spans="1:10" ht="26.5">
      <c r="A15" s="107"/>
      <c r="B15" s="107" t="s">
        <v>266</v>
      </c>
      <c r="C15" s="108" t="s">
        <v>268</v>
      </c>
      <c r="D15" s="109">
        <f>A.2.01.c1.2</f>
        <v>23604.134400000003</v>
      </c>
    </row>
    <row r="16" spans="1:10">
      <c r="A16" s="107"/>
      <c r="B16" s="107" t="s">
        <v>1815</v>
      </c>
      <c r="C16" s="108" t="s">
        <v>1816</v>
      </c>
      <c r="D16" s="109">
        <f>A.3.01.1a.2</f>
        <v>21864.747519999997</v>
      </c>
    </row>
    <row r="17" spans="1:4">
      <c r="A17" s="107"/>
      <c r="B17" s="107" t="s">
        <v>280</v>
      </c>
      <c r="C17" s="108" t="s">
        <v>284</v>
      </c>
      <c r="D17" s="109">
        <f>A.3.01.1b.1</f>
        <v>11919.730899999999</v>
      </c>
    </row>
    <row r="18" spans="1:4">
      <c r="A18" s="107"/>
      <c r="B18" s="107" t="s">
        <v>281</v>
      </c>
      <c r="C18" s="108" t="s">
        <v>285</v>
      </c>
      <c r="D18" s="109">
        <f>A.3.01.1b.2</f>
        <v>11702.136599999998</v>
      </c>
    </row>
    <row r="19" spans="1:4" ht="26.5">
      <c r="A19" s="107"/>
      <c r="B19" s="107" t="s">
        <v>282</v>
      </c>
      <c r="C19" s="108" t="s">
        <v>286</v>
      </c>
      <c r="D19" s="109">
        <f>A.3.01.1b.3</f>
        <v>16608.099199999997</v>
      </c>
    </row>
    <row r="20" spans="1:4" ht="26.5">
      <c r="A20" s="107"/>
      <c r="B20" s="107" t="s">
        <v>288</v>
      </c>
      <c r="C20" s="108" t="s">
        <v>287</v>
      </c>
      <c r="D20" s="109">
        <f>A.3.01.1b.4</f>
        <v>18348.715</v>
      </c>
    </row>
    <row r="21" spans="1:4" ht="26.5">
      <c r="A21" s="107"/>
      <c r="B21" s="107" t="s">
        <v>289</v>
      </c>
      <c r="C21" s="108" t="s">
        <v>290</v>
      </c>
      <c r="D21" s="109">
        <f>A.3.01.1b.5</f>
        <v>25985.621199999998</v>
      </c>
    </row>
    <row r="22" spans="1:4" ht="26.5">
      <c r="A22" s="107"/>
      <c r="B22" s="107" t="s">
        <v>291</v>
      </c>
      <c r="C22" s="108" t="s">
        <v>292</v>
      </c>
      <c r="D22" s="109">
        <f>A.3.01.1b.6</f>
        <v>15672.1026</v>
      </c>
    </row>
    <row r="23" spans="1:4" ht="26.5">
      <c r="A23" s="107"/>
      <c r="B23" s="107" t="s">
        <v>293</v>
      </c>
      <c r="C23" s="108" t="s">
        <v>294</v>
      </c>
      <c r="D23" s="109">
        <f>A.3.01.1b.7</f>
        <v>31745.174999999996</v>
      </c>
    </row>
    <row r="24" spans="1:4" ht="26.5">
      <c r="A24" s="107"/>
      <c r="B24" s="107" t="s">
        <v>295</v>
      </c>
      <c r="C24" s="108" t="s">
        <v>296</v>
      </c>
      <c r="D24" s="109">
        <f>A.3.01.1c.1</f>
        <v>12995.4902</v>
      </c>
    </row>
    <row r="25" spans="1:4" ht="26.5">
      <c r="A25" s="107"/>
      <c r="B25" s="107" t="s">
        <v>297</v>
      </c>
      <c r="C25" s="108" t="s">
        <v>298</v>
      </c>
      <c r="D25" s="109">
        <f>A.3.01.1c.2</f>
        <v>14468.223</v>
      </c>
    </row>
    <row r="26" spans="1:4" ht="26.5">
      <c r="A26" s="107"/>
      <c r="B26" s="107" t="s">
        <v>299</v>
      </c>
      <c r="C26" s="108" t="s">
        <v>301</v>
      </c>
      <c r="D26" s="109">
        <f>A.3.01.1c.3</f>
        <v>15938.276200000002</v>
      </c>
    </row>
    <row r="27" spans="1:4" ht="26.5">
      <c r="A27" s="107"/>
      <c r="B27" s="107" t="s">
        <v>300</v>
      </c>
      <c r="C27" s="108" t="s">
        <v>302</v>
      </c>
      <c r="D27" s="109">
        <f>A.3.01.1c.4</f>
        <v>22584.762199999997</v>
      </c>
    </row>
    <row r="28" spans="1:4" ht="26.5">
      <c r="A28" s="107"/>
      <c r="B28" s="107" t="s">
        <v>303</v>
      </c>
      <c r="C28" s="108" t="s">
        <v>304</v>
      </c>
      <c r="D28" s="109">
        <f>A.3.01.1c.5</f>
        <v>25159.765400000004</v>
      </c>
    </row>
    <row r="29" spans="1:4" ht="26.5">
      <c r="A29" s="107"/>
      <c r="B29" s="107" t="s">
        <v>305</v>
      </c>
      <c r="C29" s="108" t="s">
        <v>306</v>
      </c>
      <c r="D29" s="109">
        <f>A.3.01.1c.6</f>
        <v>27730.379599999997</v>
      </c>
    </row>
    <row r="30" spans="1:4" ht="26.5">
      <c r="A30" s="107"/>
      <c r="B30" s="107" t="s">
        <v>307</v>
      </c>
      <c r="C30" s="108" t="s">
        <v>308</v>
      </c>
      <c r="D30" s="109">
        <f>A.3.01.1d.1</f>
        <v>9104.2798000000003</v>
      </c>
    </row>
    <row r="31" spans="1:4" ht="26.5">
      <c r="A31" s="107"/>
      <c r="B31" s="107" t="s">
        <v>310</v>
      </c>
      <c r="C31" s="108" t="s">
        <v>309</v>
      </c>
      <c r="D31" s="109">
        <f>A.3.01.1d.2</f>
        <v>10047.344999999999</v>
      </c>
    </row>
    <row r="32" spans="1:4" ht="26.5">
      <c r="A32" s="107"/>
      <c r="B32" s="107" t="s">
        <v>311</v>
      </c>
      <c r="C32" s="108" t="s">
        <v>312</v>
      </c>
      <c r="D32" s="109">
        <f>A.3.01.1d.3</f>
        <v>15587.895400000001</v>
      </c>
    </row>
    <row r="33" spans="1:4" ht="26.5">
      <c r="A33" s="107"/>
      <c r="B33" s="107" t="s">
        <v>314</v>
      </c>
      <c r="C33" s="108" t="s">
        <v>313</v>
      </c>
      <c r="D33" s="109">
        <f>A.3.01.1d.4</f>
        <v>11578.736400000002</v>
      </c>
    </row>
    <row r="34" spans="1:4" ht="26.5">
      <c r="A34" s="107"/>
      <c r="B34" s="107" t="s">
        <v>315</v>
      </c>
      <c r="C34" s="108" t="s">
        <v>316</v>
      </c>
      <c r="D34" s="109">
        <f>A.3.01.1d.5</f>
        <v>12866.237999999999</v>
      </c>
    </row>
    <row r="35" spans="1:4" ht="26.5">
      <c r="A35" s="107"/>
      <c r="B35" s="107" t="s">
        <v>317</v>
      </c>
      <c r="C35" s="108" t="s">
        <v>318</v>
      </c>
      <c r="D35" s="109">
        <f>A.3.01.1d.6</f>
        <v>14127.9138</v>
      </c>
    </row>
    <row r="36" spans="1:4" ht="26.5">
      <c r="A36" s="107"/>
      <c r="B36" s="107" t="s">
        <v>319</v>
      </c>
      <c r="C36" s="108" t="s">
        <v>324</v>
      </c>
      <c r="D36" s="109">
        <f>A.3.01.1e.1</f>
        <v>14869.192800000003</v>
      </c>
    </row>
    <row r="37" spans="1:4" ht="26.5">
      <c r="A37" s="107"/>
      <c r="B37" s="107" t="s">
        <v>321</v>
      </c>
      <c r="C37" s="108" t="s">
        <v>322</v>
      </c>
      <c r="D37" s="109">
        <f>A.3.01.1e.2</f>
        <v>16475.0124</v>
      </c>
    </row>
    <row r="38" spans="1:4" ht="26.5">
      <c r="A38" s="107"/>
      <c r="B38" s="107" t="s">
        <v>320</v>
      </c>
      <c r="C38" s="108" t="s">
        <v>323</v>
      </c>
      <c r="D38" s="109" cm="1">
        <f t="array" ref="D38">A.3.01.1e.3</f>
        <v>18218.307799999999</v>
      </c>
    </row>
    <row r="39" spans="1:4" ht="26.5">
      <c r="A39" s="107"/>
      <c r="B39" s="107" t="s">
        <v>325</v>
      </c>
      <c r="C39" s="108" t="s">
        <v>328</v>
      </c>
      <c r="D39" s="109">
        <f>A.3.01.1f.1</f>
        <v>14869.192800000003</v>
      </c>
    </row>
    <row r="40" spans="1:4" ht="26.5">
      <c r="A40" s="107"/>
      <c r="B40" s="107" t="s">
        <v>326</v>
      </c>
      <c r="C40" s="108" t="s">
        <v>329</v>
      </c>
      <c r="D40" s="109">
        <f>A.3.01.1f.2</f>
        <v>16608.099199999997</v>
      </c>
    </row>
    <row r="41" spans="1:4" ht="26.5">
      <c r="A41" s="107"/>
      <c r="B41" s="107" t="s">
        <v>327</v>
      </c>
      <c r="C41" s="108" t="s">
        <v>693</v>
      </c>
      <c r="D41" s="109">
        <f>A.3.01.1f.3</f>
        <v>18218.307799999999</v>
      </c>
    </row>
    <row r="42" spans="1:4" ht="26.5">
      <c r="A42" s="107"/>
      <c r="B42" s="107" t="s">
        <v>331</v>
      </c>
      <c r="C42" s="108" t="s">
        <v>335</v>
      </c>
      <c r="D42" s="109">
        <f>A.3.01.1g.1.a</f>
        <v>33309.938200000004</v>
      </c>
    </row>
    <row r="43" spans="1:4" ht="26.5">
      <c r="A43" s="107"/>
      <c r="B43" s="107" t="s">
        <v>332</v>
      </c>
      <c r="C43" s="108" t="s">
        <v>336</v>
      </c>
      <c r="D43" s="109">
        <f>A.3.01.1g.1.b</f>
        <v>37914.491999999998</v>
      </c>
    </row>
    <row r="44" spans="1:4" ht="26.5">
      <c r="A44" s="107"/>
      <c r="B44" s="107" t="s">
        <v>333</v>
      </c>
      <c r="C44" s="108" t="s">
        <v>337</v>
      </c>
      <c r="D44" s="109">
        <f>A.3.01.1g.2.a</f>
        <v>33309.938200000004</v>
      </c>
    </row>
    <row r="45" spans="1:4" ht="26.5">
      <c r="A45" s="107"/>
      <c r="B45" s="107" t="s">
        <v>334</v>
      </c>
      <c r="C45" s="108" t="s">
        <v>336</v>
      </c>
      <c r="D45" s="109">
        <f>A.3.01.1g.2.b</f>
        <v>39893.205660000007</v>
      </c>
    </row>
    <row r="46" spans="1:4" ht="26.5">
      <c r="A46" s="107"/>
      <c r="B46" s="107" t="s">
        <v>338</v>
      </c>
      <c r="C46" s="108" t="s">
        <v>339</v>
      </c>
      <c r="D46" s="109">
        <f>A.3.01.1g.3.a</f>
        <v>53431.595140000005</v>
      </c>
    </row>
    <row r="47" spans="1:4" ht="26.5">
      <c r="A47" s="107"/>
      <c r="B47" s="107" t="s">
        <v>343</v>
      </c>
      <c r="C47" s="108" t="s">
        <v>342</v>
      </c>
      <c r="D47" s="109">
        <f>A.3.01.1g.3.b</f>
        <v>69463.179940000002</v>
      </c>
    </row>
    <row r="48" spans="1:4">
      <c r="A48" s="107"/>
      <c r="B48" s="107" t="s">
        <v>344</v>
      </c>
      <c r="C48" s="108" t="s">
        <v>345</v>
      </c>
      <c r="D48" s="109">
        <f>A.3.01.2b.1</f>
        <v>27932.32288</v>
      </c>
    </row>
    <row r="49" spans="1:4">
      <c r="A49" s="107"/>
      <c r="B49" s="107" t="s">
        <v>346</v>
      </c>
      <c r="C49" s="108" t="s">
        <v>347</v>
      </c>
      <c r="D49" s="109">
        <f>A.3.01.2b.2</f>
        <v>39201.993600000002</v>
      </c>
    </row>
    <row r="50" spans="1:4">
      <c r="A50" s="107"/>
      <c r="B50" s="107" t="s">
        <v>348</v>
      </c>
      <c r="C50" s="108" t="s">
        <v>349</v>
      </c>
      <c r="D50" s="109">
        <f>A.3.01.2b.3</f>
        <v>31693.692800000004</v>
      </c>
    </row>
    <row r="51" spans="1:4" ht="26.5">
      <c r="A51" s="107"/>
      <c r="B51" s="107" t="s">
        <v>350</v>
      </c>
      <c r="C51" s="108" t="s">
        <v>351</v>
      </c>
      <c r="D51" s="109">
        <f>A.3.01.2d.2</f>
        <v>49998.3946</v>
      </c>
    </row>
    <row r="52" spans="1:4" ht="26.5">
      <c r="A52" s="107"/>
      <c r="B52" s="107" t="s">
        <v>352</v>
      </c>
      <c r="C52" s="108" t="s">
        <v>353</v>
      </c>
      <c r="D52" s="109">
        <f>A.3.01.2d.3</f>
        <v>54798.682399999998</v>
      </c>
    </row>
    <row r="53" spans="1:4" ht="26.5">
      <c r="A53" s="107"/>
      <c r="B53" s="107" t="s">
        <v>354</v>
      </c>
      <c r="C53" s="108" t="s">
        <v>355</v>
      </c>
      <c r="D53" s="109">
        <f>A.3.01.2d.5</f>
        <v>190055.28080000001</v>
      </c>
    </row>
    <row r="54" spans="1:4">
      <c r="A54" s="107"/>
      <c r="B54" s="107" t="s">
        <v>359</v>
      </c>
      <c r="C54" s="108" t="s">
        <v>360</v>
      </c>
      <c r="D54" s="109">
        <f>A.3.02.1a</f>
        <v>124452.9902</v>
      </c>
    </row>
    <row r="55" spans="1:4" s="154" customFormat="1" ht="26">
      <c r="A55" s="169"/>
      <c r="B55" s="169" t="s">
        <v>362</v>
      </c>
      <c r="C55" s="170" t="s">
        <v>363</v>
      </c>
      <c r="D55" s="171">
        <f>A.3.02.1b</f>
        <v>78510.949440000011</v>
      </c>
    </row>
    <row r="56" spans="1:4">
      <c r="A56" s="107"/>
      <c r="B56" s="107" t="s">
        <v>357</v>
      </c>
      <c r="C56" s="108" t="s">
        <v>358</v>
      </c>
      <c r="D56" s="109">
        <f>A.3.02.1c</f>
        <v>239664.93936000002</v>
      </c>
    </row>
    <row r="57" spans="1:4">
      <c r="A57" s="107"/>
      <c r="B57" s="107" t="s">
        <v>364</v>
      </c>
      <c r="C57" s="108" t="s">
        <v>365</v>
      </c>
      <c r="D57" s="109">
        <f>A.3.02.1d.1</f>
        <v>27162.679543999999</v>
      </c>
    </row>
    <row r="58" spans="1:4">
      <c r="A58" s="107"/>
      <c r="B58" s="107" t="s">
        <v>366</v>
      </c>
      <c r="C58" s="108" t="s">
        <v>367</v>
      </c>
      <c r="D58" s="109">
        <f>A.3.02.1d.2</f>
        <v>12926.364668252929</v>
      </c>
    </row>
    <row r="59" spans="1:4">
      <c r="A59" s="107"/>
      <c r="B59" s="107" t="s">
        <v>368</v>
      </c>
      <c r="C59" s="108" t="s">
        <v>369</v>
      </c>
      <c r="D59" s="109">
        <f>A.3.02.1d.3</f>
        <v>17254.555685349391</v>
      </c>
    </row>
    <row r="60" spans="1:4">
      <c r="A60" s="107"/>
      <c r="B60" s="107" t="s">
        <v>372</v>
      </c>
      <c r="C60" s="108" t="s">
        <v>373</v>
      </c>
      <c r="D60" s="109">
        <f>A.3.02.1e.1</f>
        <v>25824.514189564183</v>
      </c>
    </row>
    <row r="61" spans="1:4">
      <c r="A61" s="107"/>
      <c r="B61" s="107" t="s">
        <v>374</v>
      </c>
      <c r="C61" s="108" t="s">
        <v>375</v>
      </c>
      <c r="D61" s="109">
        <f>A.3.02.2a.1</f>
        <v>54751.897199999999</v>
      </c>
    </row>
    <row r="62" spans="1:4">
      <c r="A62" s="107"/>
      <c r="B62" s="107" t="s">
        <v>374</v>
      </c>
      <c r="C62" s="108" t="s">
        <v>376</v>
      </c>
      <c r="D62" s="109">
        <f>A.3.02.2a.1</f>
        <v>54751.897199999999</v>
      </c>
    </row>
    <row r="63" spans="1:4">
      <c r="A63" s="107"/>
      <c r="B63" s="107" t="s">
        <v>377</v>
      </c>
      <c r="C63" s="108" t="s">
        <v>2285</v>
      </c>
      <c r="D63" s="109">
        <f>A.3.02.2b.2</f>
        <v>7891.4013950539002</v>
      </c>
    </row>
    <row r="64" spans="1:4">
      <c r="A64" s="439"/>
      <c r="B64" s="107" t="s">
        <v>2278</v>
      </c>
      <c r="C64" s="108" t="s">
        <v>378</v>
      </c>
      <c r="D64" s="109">
        <f>A.3.02.2b.2</f>
        <v>7891.4013950539002</v>
      </c>
    </row>
    <row r="65" spans="1:4">
      <c r="A65" s="107"/>
      <c r="B65" s="107" t="s">
        <v>1693</v>
      </c>
      <c r="C65" s="108" t="s">
        <v>379</v>
      </c>
      <c r="D65" s="109">
        <f>A.3.02.2b.3</f>
        <v>39690.319899999995</v>
      </c>
    </row>
    <row r="66" spans="1:4">
      <c r="A66" s="107"/>
      <c r="B66" s="107" t="s">
        <v>380</v>
      </c>
      <c r="C66" s="108" t="s">
        <v>381</v>
      </c>
      <c r="D66" s="109">
        <f>A.3.02.3a</f>
        <v>17769.959899999998</v>
      </c>
    </row>
    <row r="67" spans="1:4">
      <c r="A67" s="107"/>
      <c r="B67" s="107" t="s">
        <v>383</v>
      </c>
      <c r="C67" s="108" t="s">
        <v>382</v>
      </c>
      <c r="D67" s="109">
        <f>A.3.02.3b</f>
        <v>26656.499100000005</v>
      </c>
    </row>
    <row r="68" spans="1:4">
      <c r="A68" s="107"/>
      <c r="B68" s="107" t="s">
        <v>384</v>
      </c>
      <c r="C68" s="108" t="s">
        <v>385</v>
      </c>
      <c r="D68" s="109" cm="1">
        <f t="array" ref="D68">A.3.03.2c</f>
        <v>2221137.4416</v>
      </c>
    </row>
    <row r="69" spans="1:4">
      <c r="A69" s="107"/>
      <c r="B69" s="107" t="s">
        <v>387</v>
      </c>
      <c r="C69" s="108" t="s">
        <v>388</v>
      </c>
      <c r="D69" s="109">
        <f>A.3.03.4a</f>
        <v>355992.66501031595</v>
      </c>
    </row>
    <row r="70" spans="1:4" ht="26.5">
      <c r="A70" s="107"/>
      <c r="B70" s="107" t="s">
        <v>390</v>
      </c>
      <c r="C70" s="108" t="s">
        <v>404</v>
      </c>
      <c r="D70" s="109">
        <f>A.1.02.1a.1</f>
        <v>1552504.8</v>
      </c>
    </row>
    <row r="71" spans="1:4" ht="26.5">
      <c r="A71" s="107"/>
      <c r="B71" s="107" t="s">
        <v>391</v>
      </c>
      <c r="C71" s="108" t="s">
        <v>405</v>
      </c>
      <c r="D71" s="109">
        <f>A.1.02.1a.6</f>
        <v>1918874.8656000001</v>
      </c>
    </row>
    <row r="72" spans="1:4" ht="26.5">
      <c r="A72" s="107"/>
      <c r="B72" s="107" t="s">
        <v>392</v>
      </c>
      <c r="C72" s="108" t="s">
        <v>406</v>
      </c>
      <c r="D72" s="109">
        <f>A.2.02.1a.1</f>
        <v>1465314.1887999999</v>
      </c>
    </row>
    <row r="73" spans="1:4" ht="26.5">
      <c r="A73" s="107"/>
      <c r="B73" s="107" t="s">
        <v>393</v>
      </c>
      <c r="C73" s="108" t="s">
        <v>407</v>
      </c>
      <c r="D73" s="109">
        <f>A.2.02.1a.6</f>
        <v>1879274.32</v>
      </c>
    </row>
    <row r="74" spans="1:4" ht="26.5">
      <c r="A74" s="107"/>
      <c r="B74" s="107" t="s">
        <v>394</v>
      </c>
      <c r="C74" s="108" t="s">
        <v>409</v>
      </c>
      <c r="D74" s="109">
        <f>A.1.02.1b.1</f>
        <v>1481403</v>
      </c>
    </row>
    <row r="75" spans="1:4" ht="26.5">
      <c r="A75" s="107"/>
      <c r="B75" s="107" t="s">
        <v>395</v>
      </c>
      <c r="C75" s="108" t="s">
        <v>410</v>
      </c>
      <c r="D75" s="109">
        <f>A.1.02.1b.6</f>
        <v>1847773.0656000001</v>
      </c>
    </row>
    <row r="76" spans="1:4" ht="26.5">
      <c r="A76" s="107"/>
      <c r="B76" s="107" t="s">
        <v>396</v>
      </c>
      <c r="C76" s="108" t="s">
        <v>411</v>
      </c>
      <c r="D76" s="109">
        <f>A.2.02.1b.1</f>
        <v>1394212.3888000001</v>
      </c>
    </row>
    <row r="77" spans="1:4" ht="26.5">
      <c r="A77" s="107"/>
      <c r="B77" s="107" t="s">
        <v>397</v>
      </c>
      <c r="C77" s="108" t="s">
        <v>412</v>
      </c>
      <c r="D77" s="109">
        <f>A.2.02.1b.6</f>
        <v>1808172.52</v>
      </c>
    </row>
    <row r="78" spans="1:4" ht="26.5">
      <c r="A78" s="107"/>
      <c r="B78" s="107" t="s">
        <v>423</v>
      </c>
      <c r="C78" s="108" t="s">
        <v>424</v>
      </c>
      <c r="D78" s="109">
        <f>A.1.02.1c.1</f>
        <v>1425916.8</v>
      </c>
    </row>
    <row r="79" spans="1:4" ht="26.5">
      <c r="A79" s="107"/>
      <c r="B79" s="107" t="s">
        <v>426</v>
      </c>
      <c r="C79" s="108" t="s">
        <v>425</v>
      </c>
      <c r="D79" s="109">
        <f>A.2.02.1c.2</f>
        <v>1338726.1887999999</v>
      </c>
    </row>
    <row r="80" spans="1:4">
      <c r="A80" s="107"/>
      <c r="B80" s="107" t="s">
        <v>398</v>
      </c>
      <c r="C80" s="108" t="s">
        <v>399</v>
      </c>
      <c r="D80" s="109">
        <f>A.1.02.1e.1</f>
        <v>50388.800000000003</v>
      </c>
    </row>
    <row r="81" spans="1:4" ht="26.5">
      <c r="A81" s="107"/>
      <c r="B81" s="107" t="s">
        <v>400</v>
      </c>
      <c r="C81" s="108" t="s">
        <v>408</v>
      </c>
      <c r="D81" s="109" cm="1">
        <f t="array" ref="D81">A.1.02.2a.1</f>
        <v>4017713.0840000003</v>
      </c>
    </row>
    <row r="82" spans="1:4" ht="26.5">
      <c r="A82" s="107"/>
      <c r="B82" s="107" t="s">
        <v>401</v>
      </c>
      <c r="C82" s="108" t="s">
        <v>408</v>
      </c>
      <c r="D82" s="109">
        <f>A.1.02.2a.6</f>
        <v>4369569.8816</v>
      </c>
    </row>
    <row r="83" spans="1:4" ht="26.5">
      <c r="A83" s="107"/>
      <c r="B83" s="107" t="s">
        <v>402</v>
      </c>
      <c r="C83" s="108" t="s">
        <v>413</v>
      </c>
      <c r="D83" s="109">
        <f>A.2.02.2a.1</f>
        <v>3895358.5440000002</v>
      </c>
    </row>
    <row r="84" spans="1:4" ht="26.5">
      <c r="A84" s="107"/>
      <c r="B84" s="107" t="s">
        <v>403</v>
      </c>
      <c r="C84" s="108" t="s">
        <v>414</v>
      </c>
      <c r="D84" s="109">
        <f>A.2.02.2a.6</f>
        <v>4229235.2255999995</v>
      </c>
    </row>
    <row r="85" spans="1:4" ht="26.5">
      <c r="A85" s="107"/>
      <c r="B85" s="107" t="s">
        <v>415</v>
      </c>
      <c r="C85" s="108" t="s">
        <v>417</v>
      </c>
      <c r="D85" s="109">
        <f>A.1.02.2b.1</f>
        <v>3967723.76</v>
      </c>
    </row>
    <row r="86" spans="1:4" ht="26.5">
      <c r="A86" s="107"/>
      <c r="B86" s="107" t="s">
        <v>416</v>
      </c>
      <c r="C86" s="108" t="s">
        <v>418</v>
      </c>
      <c r="D86" s="109">
        <f>A.2.02.2b.1</f>
        <v>3827389.1040000003</v>
      </c>
    </row>
    <row r="87" spans="1:4" ht="26.5">
      <c r="A87" s="107"/>
      <c r="B87" s="107" t="s">
        <v>419</v>
      </c>
      <c r="C87" s="108" t="s">
        <v>421</v>
      </c>
      <c r="D87" s="109">
        <f>A.1.02.2c.1</f>
        <v>3933888.7280000001</v>
      </c>
    </row>
    <row r="88" spans="1:4" ht="26.5">
      <c r="A88" s="107"/>
      <c r="B88" s="107" t="s">
        <v>420</v>
      </c>
      <c r="C88" s="108" t="s">
        <v>422</v>
      </c>
      <c r="D88" s="109">
        <f>A.2.02.2c.1</f>
        <v>3793554.0720000002</v>
      </c>
    </row>
    <row r="89" spans="1:4">
      <c r="A89" s="107"/>
      <c r="B89" s="107" t="s">
        <v>427</v>
      </c>
      <c r="C89" s="108" t="s">
        <v>428</v>
      </c>
      <c r="D89" s="109">
        <f>A.1.02.2e.1</f>
        <v>44764.5</v>
      </c>
    </row>
    <row r="90" spans="1:4">
      <c r="A90" s="107"/>
      <c r="B90" s="107" t="s">
        <v>429</v>
      </c>
      <c r="C90" s="108" t="s">
        <v>430</v>
      </c>
      <c r="D90" s="109">
        <f>A.1.02.3a.1</f>
        <v>114362.24799999999</v>
      </c>
    </row>
    <row r="91" spans="1:4">
      <c r="A91" s="107"/>
      <c r="B91" s="107" t="s">
        <v>432</v>
      </c>
      <c r="C91" s="108" t="s">
        <v>431</v>
      </c>
      <c r="D91" s="109">
        <f>A.1.02.3a.2</f>
        <v>113604.568</v>
      </c>
    </row>
    <row r="92" spans="1:4" ht="17.5" customHeight="1">
      <c r="A92" s="107"/>
      <c r="B92" s="107" t="s">
        <v>1711</v>
      </c>
      <c r="C92" s="108" t="s">
        <v>433</v>
      </c>
      <c r="D92" s="109">
        <f>A.1.02.3b.1</f>
        <v>69492.315199999997</v>
      </c>
    </row>
    <row r="93" spans="1:4" ht="26.5">
      <c r="A93" s="107"/>
      <c r="B93" s="107" t="s">
        <v>434</v>
      </c>
      <c r="C93" s="108" t="s">
        <v>435</v>
      </c>
      <c r="D93" s="109">
        <f>A.1.02.3b.2</f>
        <v>67313.892800000001</v>
      </c>
    </row>
    <row r="94" spans="1:4">
      <c r="A94" s="107"/>
      <c r="B94" s="107" t="s">
        <v>437</v>
      </c>
      <c r="C94" s="108" t="s">
        <v>436</v>
      </c>
      <c r="D94" s="109">
        <f>A.1.02.3b.5</f>
        <v>65959.123999999996</v>
      </c>
    </row>
    <row r="95" spans="1:4" ht="26.5">
      <c r="A95" s="107"/>
      <c r="B95" s="107" t="s">
        <v>438</v>
      </c>
      <c r="C95" s="108" t="s">
        <v>439</v>
      </c>
      <c r="D95" s="109">
        <f>A.1.02.3b.7</f>
        <v>93298.62079999999</v>
      </c>
    </row>
    <row r="96" spans="1:4" ht="26.5">
      <c r="A96" s="107"/>
      <c r="B96" s="107" t="s">
        <v>440</v>
      </c>
      <c r="C96" s="108" t="s">
        <v>441</v>
      </c>
      <c r="D96" s="109">
        <f>A.1.02.3b.8</f>
        <v>90030.987200000018</v>
      </c>
    </row>
    <row r="97" spans="1:4" ht="26.5">
      <c r="A97" s="107"/>
      <c r="B97" s="107" t="s">
        <v>443</v>
      </c>
      <c r="C97" s="108" t="s">
        <v>442</v>
      </c>
      <c r="D97" s="109">
        <f>A.1.02.3b.9</f>
        <v>88012.232000000004</v>
      </c>
    </row>
    <row r="98" spans="1:4">
      <c r="A98" s="107"/>
      <c r="B98" s="107" t="s">
        <v>444</v>
      </c>
      <c r="C98" s="108" t="s">
        <v>445</v>
      </c>
      <c r="D98" s="109">
        <f>A.1.02.3c</f>
        <v>59970.68</v>
      </c>
    </row>
    <row r="99" spans="1:4">
      <c r="A99" s="107"/>
      <c r="B99" s="107" t="s">
        <v>451</v>
      </c>
      <c r="C99" s="108" t="s">
        <v>446</v>
      </c>
      <c r="D99" s="109">
        <f>A.1.02.4a.1.a</f>
        <v>746295</v>
      </c>
    </row>
    <row r="100" spans="1:4">
      <c r="A100" s="107"/>
      <c r="B100" s="107" t="s">
        <v>450</v>
      </c>
      <c r="C100" s="108" t="s">
        <v>447</v>
      </c>
      <c r="D100" s="109">
        <f>A.1.02.4a.1.d</f>
        <v>862450.54499999993</v>
      </c>
    </row>
    <row r="101" spans="1:4" ht="26.5">
      <c r="A101" s="107"/>
      <c r="B101" s="107" t="s">
        <v>448</v>
      </c>
      <c r="C101" s="108" t="s">
        <v>452</v>
      </c>
      <c r="D101" s="109">
        <f>A.1.02.4a.2.a</f>
        <v>591360</v>
      </c>
    </row>
    <row r="102" spans="1:4" ht="26.5">
      <c r="A102" s="107"/>
      <c r="B102" s="107" t="s">
        <v>449</v>
      </c>
      <c r="C102" s="108" t="s">
        <v>453</v>
      </c>
      <c r="D102" s="109">
        <f>A.1.02.4a.2.d</f>
        <v>707515.54499999993</v>
      </c>
    </row>
    <row r="103" spans="1:4" ht="26.5">
      <c r="A103" s="107"/>
      <c r="B103" s="107" t="s">
        <v>459</v>
      </c>
      <c r="C103" s="108" t="s">
        <v>456</v>
      </c>
      <c r="D103" s="109">
        <f>A.1.02.4b.2.a</f>
        <v>813021.44</v>
      </c>
    </row>
    <row r="104" spans="1:4" ht="26.5">
      <c r="A104" s="107"/>
      <c r="B104" s="107" t="s">
        <v>460</v>
      </c>
      <c r="C104" s="108" t="s">
        <v>461</v>
      </c>
      <c r="D104" s="109">
        <f>A.1.02.4b.2.d</f>
        <v>928157.93839999998</v>
      </c>
    </row>
    <row r="105" spans="1:4">
      <c r="A105" s="107"/>
      <c r="B105" s="107" t="s">
        <v>462</v>
      </c>
      <c r="C105" s="108" t="s">
        <v>463</v>
      </c>
      <c r="D105" s="109">
        <f>A.1.02.5a.1</f>
        <v>349130.93599999999</v>
      </c>
    </row>
    <row r="106" spans="1:4">
      <c r="A106" s="107"/>
      <c r="B106" s="107" t="s">
        <v>466</v>
      </c>
      <c r="C106" s="108" t="s">
        <v>467</v>
      </c>
      <c r="D106" s="109">
        <f>A.1.02.5a.2</f>
        <v>480030.93599999999</v>
      </c>
    </row>
    <row r="107" spans="1:4">
      <c r="A107" s="107"/>
      <c r="B107" s="107" t="s">
        <v>468</v>
      </c>
      <c r="C107" s="108" t="s">
        <v>469</v>
      </c>
      <c r="D107" s="109">
        <f>A.1.02.5b.1</f>
        <v>17465.078400000002</v>
      </c>
    </row>
    <row r="108" spans="1:4">
      <c r="A108" s="107"/>
      <c r="B108" s="107" t="s">
        <v>472</v>
      </c>
      <c r="C108" s="108" t="s">
        <v>473</v>
      </c>
      <c r="D108" s="109">
        <f>A.1.02.5b.2</f>
        <v>40926.547200000001</v>
      </c>
    </row>
    <row r="109" spans="1:4">
      <c r="A109" s="107"/>
      <c r="B109" s="107" t="s">
        <v>475</v>
      </c>
      <c r="C109" s="108" t="s">
        <v>476</v>
      </c>
      <c r="D109" s="109">
        <f>A.1.02.5b.4a</f>
        <v>3638.9892</v>
      </c>
    </row>
    <row r="110" spans="1:4">
      <c r="A110" s="107"/>
      <c r="B110" s="107" t="s">
        <v>480</v>
      </c>
      <c r="C110" s="108" t="s">
        <v>479</v>
      </c>
      <c r="D110" s="109">
        <f>A.1.02.5b.4b</f>
        <v>11363.167200000002</v>
      </c>
    </row>
    <row r="111" spans="1:4">
      <c r="A111" s="107"/>
      <c r="B111" s="107" t="s">
        <v>481</v>
      </c>
      <c r="C111" s="108" t="s">
        <v>482</v>
      </c>
      <c r="D111" s="109">
        <f>A.2.02.5c.1</f>
        <v>2753627.8</v>
      </c>
    </row>
    <row r="112" spans="1:4">
      <c r="A112" s="107"/>
      <c r="B112" s="107" t="s">
        <v>485</v>
      </c>
      <c r="C112" s="108" t="s">
        <v>486</v>
      </c>
      <c r="D112" s="109">
        <f>A.2.02.5c.2</f>
        <v>2666567.2879999997</v>
      </c>
    </row>
    <row r="113" spans="1:5">
      <c r="A113" s="107"/>
      <c r="B113" s="107" t="s">
        <v>491</v>
      </c>
      <c r="C113" s="108" t="s">
        <v>492</v>
      </c>
      <c r="D113" s="109">
        <f>A.1.02.5c.1</f>
        <v>3046662.2505088001</v>
      </c>
    </row>
    <row r="114" spans="1:5">
      <c r="A114" s="107"/>
      <c r="B114" s="107" t="s">
        <v>509</v>
      </c>
      <c r="C114" s="108" t="s">
        <v>510</v>
      </c>
      <c r="D114" s="109">
        <f>A.2.02.5d.3</f>
        <v>154172.095</v>
      </c>
    </row>
    <row r="115" spans="1:5" ht="26.5">
      <c r="A115" s="107"/>
      <c r="B115" s="107" t="s">
        <v>511</v>
      </c>
      <c r="C115" s="108" t="s">
        <v>677</v>
      </c>
      <c r="D115" s="109">
        <f>A.1.03.1a.1</f>
        <v>1294740.3700000001</v>
      </c>
    </row>
    <row r="116" spans="1:5" ht="26.5">
      <c r="A116" s="107"/>
      <c r="B116" s="107" t="s">
        <v>515</v>
      </c>
      <c r="C116" s="108" t="s">
        <v>678</v>
      </c>
      <c r="D116" s="109">
        <f>A.1.03.1a.2</f>
        <v>1352848.42</v>
      </c>
    </row>
    <row r="117" spans="1:5" ht="26.5">
      <c r="A117" s="107"/>
      <c r="B117" s="107" t="s">
        <v>517</v>
      </c>
      <c r="C117" s="108" t="s">
        <v>679</v>
      </c>
      <c r="D117" s="109">
        <f>A.1.03.1b.1</f>
        <v>1415426.32</v>
      </c>
    </row>
    <row r="118" spans="1:5" ht="26.5">
      <c r="A118" s="107"/>
      <c r="B118" s="107" t="s">
        <v>519</v>
      </c>
      <c r="C118" s="108" t="s">
        <v>680</v>
      </c>
      <c r="D118" s="109">
        <f>A.1.03.1b.2</f>
        <v>1503333.37</v>
      </c>
    </row>
    <row r="119" spans="1:5" ht="26.5">
      <c r="A119" s="107"/>
      <c r="B119" s="107" t="s">
        <v>521</v>
      </c>
      <c r="C119" s="108" t="s">
        <v>681</v>
      </c>
      <c r="D119" s="109">
        <f>A.2.03.1b.1</f>
        <v>2007438.51</v>
      </c>
    </row>
    <row r="120" spans="1:5">
      <c r="A120" s="107"/>
      <c r="B120" s="107" t="s">
        <v>525</v>
      </c>
      <c r="C120" s="108" t="s">
        <v>526</v>
      </c>
      <c r="D120" s="109">
        <f>A.1.03.1c.1</f>
        <v>1599012.8</v>
      </c>
      <c r="E120" s="67" t="s">
        <v>694</v>
      </c>
    </row>
    <row r="121" spans="1:5">
      <c r="A121" s="107"/>
      <c r="B121" s="107" t="s">
        <v>530</v>
      </c>
      <c r="C121" s="108" t="s">
        <v>531</v>
      </c>
      <c r="D121" s="109">
        <f>A.2.03.1c.1</f>
        <v>1281636.5408000001</v>
      </c>
      <c r="E121" s="67" t="s">
        <v>694</v>
      </c>
    </row>
    <row r="122" spans="1:5">
      <c r="A122" s="107"/>
      <c r="B122" s="107" t="s">
        <v>532</v>
      </c>
      <c r="C122" s="108" t="s">
        <v>533</v>
      </c>
      <c r="D122" s="109">
        <f>A.1.03.2b.1</f>
        <v>181899.872</v>
      </c>
    </row>
    <row r="123" spans="1:5">
      <c r="A123" s="107"/>
      <c r="B123" s="107" t="s">
        <v>535</v>
      </c>
      <c r="C123" s="108" t="s">
        <v>536</v>
      </c>
      <c r="D123" s="109">
        <f>A.1.03.2b.2</f>
        <v>237498.59466666667</v>
      </c>
    </row>
    <row r="124" spans="1:5">
      <c r="A124" s="107"/>
      <c r="B124" s="107" t="s">
        <v>537</v>
      </c>
      <c r="C124" s="108" t="s">
        <v>538</v>
      </c>
      <c r="D124" s="109">
        <f>A.1.03.2b.4</f>
        <v>252578.48</v>
      </c>
    </row>
    <row r="125" spans="1:5">
      <c r="A125" s="107"/>
      <c r="B125" s="107" t="s">
        <v>539</v>
      </c>
      <c r="C125" s="108" t="s">
        <v>546</v>
      </c>
      <c r="D125" s="109">
        <f>A.1.03.2b.5</f>
        <v>216506.75200000001</v>
      </c>
    </row>
    <row r="126" spans="1:5">
      <c r="A126" s="107"/>
      <c r="B126" s="107" t="s">
        <v>540</v>
      </c>
      <c r="C126" s="108" t="s">
        <v>541</v>
      </c>
      <c r="D126" s="109">
        <f>A.1.03.2b.6</f>
        <v>281349.37599999999</v>
      </c>
    </row>
    <row r="127" spans="1:5">
      <c r="A127" s="107"/>
      <c r="B127" s="107" t="s">
        <v>542</v>
      </c>
      <c r="C127" s="108" t="s">
        <v>543</v>
      </c>
      <c r="D127" s="109">
        <f>A.1.03.2d.1</f>
        <v>219425.36</v>
      </c>
    </row>
    <row r="128" spans="1:5">
      <c r="A128" s="107"/>
      <c r="B128" s="107" t="s">
        <v>544</v>
      </c>
      <c r="C128" s="108" t="s">
        <v>545</v>
      </c>
      <c r="D128" s="109">
        <f>A.1.03.2d.2</f>
        <v>340625.20800000004</v>
      </c>
    </row>
    <row r="129" spans="1:4">
      <c r="A129" s="107"/>
      <c r="B129" s="107" t="s">
        <v>547</v>
      </c>
      <c r="C129" s="108" t="s">
        <v>548</v>
      </c>
      <c r="D129" s="109">
        <f>A.1.03.2d.4</f>
        <v>237965.728</v>
      </c>
    </row>
    <row r="130" spans="1:4">
      <c r="A130" s="107"/>
      <c r="B130" s="107" t="s">
        <v>551</v>
      </c>
      <c r="C130" s="108" t="s">
        <v>549</v>
      </c>
      <c r="D130" s="109">
        <f>A.1.03.2d.5</f>
        <v>210435.45599999998</v>
      </c>
    </row>
    <row r="131" spans="1:4">
      <c r="A131" s="107"/>
      <c r="B131" s="107" t="s">
        <v>552</v>
      </c>
      <c r="C131" s="108" t="s">
        <v>550</v>
      </c>
      <c r="D131" s="109">
        <f>A.1.03.2d.6</f>
        <v>240961.95199999999</v>
      </c>
    </row>
    <row r="132" spans="1:4">
      <c r="A132" s="107"/>
      <c r="B132" s="107" t="s">
        <v>553</v>
      </c>
      <c r="C132" s="108" t="s">
        <v>554</v>
      </c>
      <c r="D132" s="109">
        <f>A.1.03.2e.1</f>
        <v>197476.04799999998</v>
      </c>
    </row>
    <row r="133" spans="1:4">
      <c r="A133" s="107"/>
      <c r="B133" s="107" t="s">
        <v>555</v>
      </c>
      <c r="C133" s="108" t="s">
        <v>558</v>
      </c>
      <c r="D133" s="109">
        <f>A.1.03.2e.2</f>
        <v>296056.99199999997</v>
      </c>
    </row>
    <row r="134" spans="1:4">
      <c r="A134" s="107"/>
      <c r="B134" s="107" t="s">
        <v>556</v>
      </c>
      <c r="C134" s="108" t="s">
        <v>557</v>
      </c>
      <c r="D134" s="109">
        <f>A.1.03.2e.4</f>
        <v>214111.74400000001</v>
      </c>
    </row>
    <row r="135" spans="1:4">
      <c r="A135" s="107"/>
      <c r="B135" s="107" t="s">
        <v>559</v>
      </c>
      <c r="C135" s="108" t="s">
        <v>561</v>
      </c>
      <c r="D135" s="109">
        <f>A.1.03.2e.5</f>
        <v>197408.288</v>
      </c>
    </row>
    <row r="136" spans="1:4">
      <c r="A136" s="107"/>
      <c r="B136" s="107" t="s">
        <v>560</v>
      </c>
      <c r="C136" s="108" t="s">
        <v>562</v>
      </c>
      <c r="D136" s="109">
        <f>A.1.03.2e.6</f>
        <v>225298.304</v>
      </c>
    </row>
    <row r="137" spans="1:4">
      <c r="A137" s="107"/>
      <c r="B137" s="107" t="s">
        <v>563</v>
      </c>
      <c r="C137" s="108" t="s">
        <v>564</v>
      </c>
      <c r="D137" s="109">
        <f>A.1.03.2f.1</f>
        <v>198899.008</v>
      </c>
    </row>
    <row r="138" spans="1:4">
      <c r="A138" s="107"/>
      <c r="B138" s="107" t="s">
        <v>565</v>
      </c>
      <c r="C138" s="108" t="s">
        <v>566</v>
      </c>
      <c r="D138" s="109">
        <f>A.1.03.2f.2</f>
        <v>315167.77599999995</v>
      </c>
    </row>
    <row r="139" spans="1:4">
      <c r="A139" s="107"/>
      <c r="B139" s="107" t="s">
        <v>567</v>
      </c>
      <c r="C139" s="108" t="s">
        <v>568</v>
      </c>
      <c r="D139" s="109">
        <f>A.1.03.2f.4</f>
        <v>216082.94400000002</v>
      </c>
    </row>
    <row r="140" spans="1:4">
      <c r="A140" s="107"/>
      <c r="B140" s="107" t="s">
        <v>559</v>
      </c>
      <c r="C140" s="108" t="s">
        <v>569</v>
      </c>
      <c r="D140" s="109">
        <f>A.1.03.2e.5</f>
        <v>197408.288</v>
      </c>
    </row>
    <row r="141" spans="1:4">
      <c r="A141" s="107"/>
      <c r="B141" s="107" t="s">
        <v>570</v>
      </c>
      <c r="C141" s="108" t="s">
        <v>571</v>
      </c>
      <c r="D141" s="109">
        <f>A.1.03.2g.1</f>
        <v>207465.10400000002</v>
      </c>
    </row>
    <row r="142" spans="1:4">
      <c r="A142" s="107"/>
      <c r="B142" s="107" t="s">
        <v>572</v>
      </c>
      <c r="C142" s="108" t="s">
        <v>573</v>
      </c>
      <c r="D142" s="109">
        <f>A.1.03.2g.3</f>
        <v>176941.07200000001</v>
      </c>
    </row>
    <row r="143" spans="1:4">
      <c r="A143" s="107"/>
      <c r="B143" s="107" t="s">
        <v>574</v>
      </c>
      <c r="C143" s="108" t="s">
        <v>575</v>
      </c>
      <c r="D143" s="109">
        <f>A.1.03.2i.1</f>
        <v>9979.2000000000007</v>
      </c>
    </row>
    <row r="144" spans="1:4">
      <c r="A144" s="107"/>
      <c r="B144" s="107" t="s">
        <v>576</v>
      </c>
      <c r="C144" s="108" t="s">
        <v>577</v>
      </c>
      <c r="D144" s="109">
        <f>A.1.03.2i.2</f>
        <v>14968.8</v>
      </c>
    </row>
    <row r="145" spans="1:5">
      <c r="A145" s="107"/>
      <c r="B145" s="107" t="s">
        <v>578</v>
      </c>
      <c r="C145" s="108" t="s">
        <v>579</v>
      </c>
      <c r="D145" s="109">
        <f>A.2.03.2j.2</f>
        <v>45645.599999999999</v>
      </c>
    </row>
    <row r="146" spans="1:5">
      <c r="A146" s="107"/>
      <c r="B146" s="107" t="s">
        <v>580</v>
      </c>
      <c r="C146" s="108" t="s">
        <v>581</v>
      </c>
      <c r="D146" s="109">
        <f>A.1.04.1a</f>
        <v>26469.52</v>
      </c>
    </row>
    <row r="147" spans="1:5">
      <c r="A147" s="107"/>
      <c r="B147" s="107" t="s">
        <v>584</v>
      </c>
      <c r="C147" s="108" t="s">
        <v>585</v>
      </c>
      <c r="D147" s="109">
        <f>A.1.04.2</f>
        <v>273563.25920000003</v>
      </c>
    </row>
    <row r="148" spans="1:5">
      <c r="A148" s="107"/>
      <c r="B148" s="107" t="s">
        <v>587</v>
      </c>
      <c r="C148" s="108" t="s">
        <v>588</v>
      </c>
      <c r="D148" s="109">
        <f>A.1.04.3</f>
        <v>5909318.7999999998</v>
      </c>
    </row>
    <row r="149" spans="1:5">
      <c r="A149" s="107"/>
      <c r="B149" s="107" t="s">
        <v>590</v>
      </c>
      <c r="C149" s="108" t="s">
        <v>591</v>
      </c>
      <c r="D149" s="109">
        <f>A.2.06.1</f>
        <v>1608724.8606696958</v>
      </c>
      <c r="E149" s="67" t="s">
        <v>695</v>
      </c>
    </row>
    <row r="150" spans="1:5">
      <c r="A150" s="107"/>
      <c r="B150" s="107" t="s">
        <v>593</v>
      </c>
      <c r="C150" s="108" t="s">
        <v>594</v>
      </c>
      <c r="D150" s="109">
        <f>A.2.06.2</f>
        <v>10320072.23799552</v>
      </c>
      <c r="E150" s="67" t="s">
        <v>695</v>
      </c>
    </row>
    <row r="151" spans="1:5">
      <c r="A151" s="107"/>
      <c r="B151" s="107" t="s">
        <v>596</v>
      </c>
      <c r="C151" s="108" t="s">
        <v>597</v>
      </c>
      <c r="D151" s="109">
        <f>A.2.06.3</f>
        <v>23943750.908</v>
      </c>
      <c r="E151" s="67" t="s">
        <v>695</v>
      </c>
    </row>
    <row r="152" spans="1:5">
      <c r="A152" s="107"/>
      <c r="B152" s="107" t="s">
        <v>599</v>
      </c>
      <c r="C152" s="108" t="s">
        <v>600</v>
      </c>
      <c r="D152" s="109">
        <f>A.1.07.7a</f>
        <v>303467.28720000002</v>
      </c>
    </row>
    <row r="153" spans="1:5">
      <c r="A153" s="107"/>
      <c r="B153" s="107" t="s">
        <v>601</v>
      </c>
      <c r="C153" s="108" t="s">
        <v>602</v>
      </c>
      <c r="D153" s="109">
        <f>A.1.08.1a</f>
        <v>5340823.7179733329</v>
      </c>
    </row>
    <row r="154" spans="1:5">
      <c r="A154" s="107"/>
      <c r="B154" s="107" t="s">
        <v>605</v>
      </c>
      <c r="C154" s="108" t="s">
        <v>606</v>
      </c>
      <c r="D154" s="109">
        <f>A.1.08.1b</f>
        <v>653667.39797333337</v>
      </c>
    </row>
    <row r="155" spans="1:5">
      <c r="A155" s="107"/>
      <c r="B155" s="107" t="s">
        <v>607</v>
      </c>
      <c r="C155" s="108" t="s">
        <v>608</v>
      </c>
      <c r="D155" s="109">
        <f>A.1.08.2a</f>
        <v>4950000</v>
      </c>
    </row>
    <row r="156" spans="1:5">
      <c r="A156" s="107"/>
      <c r="B156" s="107" t="s">
        <v>621</v>
      </c>
      <c r="C156" s="108" t="s">
        <v>622</v>
      </c>
      <c r="D156" s="109">
        <f>A.1.08.2b</f>
        <v>0</v>
      </c>
    </row>
    <row r="157" spans="1:5">
      <c r="A157" s="107"/>
      <c r="B157" s="107" t="s">
        <v>629</v>
      </c>
      <c r="C157" s="108" t="s">
        <v>631</v>
      </c>
      <c r="D157" s="109">
        <f>A.1.08.3a</f>
        <v>7484.4</v>
      </c>
    </row>
    <row r="158" spans="1:5">
      <c r="A158" s="107"/>
      <c r="B158" s="107" t="s">
        <v>630</v>
      </c>
      <c r="C158" s="108" t="s">
        <v>633</v>
      </c>
      <c r="D158" s="109">
        <f>A.1.08.4a</f>
        <v>124740</v>
      </c>
    </row>
    <row r="159" spans="1:5">
      <c r="A159" s="107"/>
      <c r="B159" s="107" t="s">
        <v>632</v>
      </c>
      <c r="C159" s="108" t="s">
        <v>634</v>
      </c>
      <c r="D159" s="109">
        <f>A.2.08.4a</f>
        <v>78513.304887716818</v>
      </c>
    </row>
    <row r="160" spans="1:5">
      <c r="A160" s="107"/>
      <c r="B160" s="107" t="s">
        <v>635</v>
      </c>
      <c r="C160" s="108" t="s">
        <v>1692</v>
      </c>
      <c r="D160" s="109">
        <f>A.2.08.6a</f>
        <v>36641.832802768171</v>
      </c>
    </row>
    <row r="161" spans="1:5">
      <c r="A161" s="107"/>
      <c r="B161" s="107" t="s">
        <v>640</v>
      </c>
      <c r="C161" s="108" t="s">
        <v>641</v>
      </c>
      <c r="D161" s="109">
        <f>A.3.09.2a.1.a</f>
        <v>1108545.1060585</v>
      </c>
    </row>
    <row r="162" spans="1:5">
      <c r="A162" s="107"/>
      <c r="B162" s="107" t="s">
        <v>682</v>
      </c>
      <c r="C162" s="108" t="s">
        <v>687</v>
      </c>
      <c r="D162" s="109">
        <f>A.3.09.2a.2.a</f>
        <v>2421095.7638119999</v>
      </c>
    </row>
    <row r="163" spans="1:5">
      <c r="A163" s="107"/>
      <c r="B163" s="107" t="s">
        <v>686</v>
      </c>
      <c r="C163" s="108" t="s">
        <v>688</v>
      </c>
      <c r="D163" s="109">
        <f>A.3.09.2b.1.a</f>
        <v>1679861.4509049999</v>
      </c>
    </row>
    <row r="164" spans="1:5">
      <c r="A164" s="107"/>
      <c r="B164" s="107" t="s">
        <v>689</v>
      </c>
      <c r="C164" s="108" t="s">
        <v>690</v>
      </c>
      <c r="D164" s="109">
        <f>A.3.09.2b.2.a</f>
        <v>2683940.0228157006</v>
      </c>
    </row>
    <row r="165" spans="1:5">
      <c r="A165" s="107"/>
      <c r="B165" s="107" t="s">
        <v>691</v>
      </c>
      <c r="C165" s="108" t="s">
        <v>692</v>
      </c>
      <c r="D165" s="109">
        <f>A.3.09.2b.3.a</f>
        <v>4961823.6680787494</v>
      </c>
    </row>
    <row r="166" spans="1:5">
      <c r="A166" s="107"/>
      <c r="B166" s="107" t="s">
        <v>1716</v>
      </c>
      <c r="C166" s="108" t="s">
        <v>1719</v>
      </c>
      <c r="D166" s="109">
        <f>A.3.05.3a.1.b</f>
        <v>117998.53450000001</v>
      </c>
    </row>
    <row r="167" spans="1:5">
      <c r="A167" s="107"/>
      <c r="B167" s="107" t="s">
        <v>1717</v>
      </c>
      <c r="C167" s="108" t="s">
        <v>1718</v>
      </c>
      <c r="D167" s="109">
        <f>A.3.05.3a.1.c</f>
        <v>135206.54069999998</v>
      </c>
    </row>
    <row r="168" spans="1:5">
      <c r="A168" s="107"/>
      <c r="B168" s="107" t="s">
        <v>236</v>
      </c>
      <c r="C168" s="108" t="s">
        <v>1863</v>
      </c>
      <c r="D168" s="109">
        <f>ANALISA_FIX!H4404</f>
        <v>10125</v>
      </c>
      <c r="E168" t="s">
        <v>1869</v>
      </c>
    </row>
    <row r="169" spans="1:5">
      <c r="A169" s="107"/>
      <c r="B169" s="107"/>
      <c r="C169" s="108" t="s">
        <v>1868</v>
      </c>
      <c r="D169" s="109">
        <f>ANALISA_FIX!H4429</f>
        <v>121526</v>
      </c>
      <c r="E169" t="s">
        <v>1869</v>
      </c>
    </row>
    <row r="170" spans="1:5">
      <c r="A170" s="107"/>
      <c r="B170" s="107"/>
      <c r="C170" s="108" t="s">
        <v>1971</v>
      </c>
      <c r="D170" s="109">
        <f>ANALISA_FIX!$H$4503</f>
        <v>2233995.0913280002</v>
      </c>
    </row>
    <row r="171" spans="1:5">
      <c r="A171" s="439"/>
      <c r="B171" s="439"/>
      <c r="C171" s="108" t="s">
        <v>2053</v>
      </c>
      <c r="D171" s="109">
        <v>47685000.635600001</v>
      </c>
    </row>
    <row r="172" spans="1:5">
      <c r="A172" s="107"/>
      <c r="B172" s="107"/>
      <c r="C172" s="108" t="s">
        <v>1974</v>
      </c>
      <c r="D172" s="109">
        <v>42319894.614199996</v>
      </c>
    </row>
    <row r="173" spans="1:5">
      <c r="A173" s="107"/>
      <c r="B173" s="107"/>
      <c r="C173" s="108" t="s">
        <v>2033</v>
      </c>
      <c r="D173" s="109">
        <f>D172*0.92</f>
        <v>38934303.045063995</v>
      </c>
    </row>
    <row r="174" spans="1:5">
      <c r="A174" s="107"/>
      <c r="B174" s="107"/>
      <c r="C174" s="108" t="s">
        <v>2072</v>
      </c>
      <c r="D174" s="109">
        <f>ANALISA_FIX!H4530</f>
        <v>856936.08</v>
      </c>
    </row>
    <row r="175" spans="1:5">
      <c r="A175" s="439"/>
      <c r="B175" s="439"/>
      <c r="C175" s="440" t="s">
        <v>2077</v>
      </c>
      <c r="D175" s="441">
        <f>ANALISA_FIX!$H$4557</f>
        <v>207816.84</v>
      </c>
    </row>
    <row r="176" spans="1:5">
      <c r="A176" s="439"/>
      <c r="B176" s="439"/>
      <c r="C176" s="440" t="s">
        <v>2078</v>
      </c>
      <c r="D176" s="441">
        <f>ANALISA_FIX!$H$4584</f>
        <v>304365.59999999998</v>
      </c>
    </row>
    <row r="177" spans="1:4">
      <c r="A177" s="439"/>
      <c r="B177" s="439"/>
      <c r="C177" s="440" t="s">
        <v>2110</v>
      </c>
      <c r="D177" s="441">
        <f>ANALISA_FIX!H4611</f>
        <v>140457.24</v>
      </c>
    </row>
    <row r="178" spans="1:4">
      <c r="A178" s="439"/>
      <c r="B178" s="439"/>
      <c r="C178" s="440" t="s">
        <v>2111</v>
      </c>
      <c r="D178" s="441">
        <f>ANALISA_FIX!H4638</f>
        <v>168399</v>
      </c>
    </row>
    <row r="179" spans="1:4">
      <c r="A179" s="439"/>
      <c r="B179" s="439"/>
      <c r="C179" s="108" t="s">
        <v>2214</v>
      </c>
      <c r="D179" s="441" t="e">
        <f>ANALISA_FIX!H4666</f>
        <v>#REF!</v>
      </c>
    </row>
    <row r="180" spans="1:4">
      <c r="A180" s="439"/>
      <c r="B180" s="439"/>
      <c r="C180" s="440"/>
      <c r="D180" s="441"/>
    </row>
    <row r="181" spans="1:4">
      <c r="A181" s="439"/>
      <c r="B181" s="439"/>
      <c r="C181" s="440"/>
      <c r="D181" s="441"/>
    </row>
    <row r="182" spans="1:4">
      <c r="A182" s="439"/>
      <c r="B182" s="439"/>
      <c r="C182" s="440"/>
      <c r="D182" s="441"/>
    </row>
    <row r="183" spans="1:4">
      <c r="A183" s="439"/>
      <c r="B183" s="439"/>
      <c r="C183" s="440"/>
      <c r="D183" s="441"/>
    </row>
    <row r="184" spans="1:4">
      <c r="A184" s="439"/>
      <c r="B184" s="439"/>
      <c r="C184" s="440"/>
      <c r="D184" s="441"/>
    </row>
    <row r="185" spans="1:4">
      <c r="A185" s="107"/>
      <c r="B185" s="107"/>
      <c r="C185" s="108"/>
      <c r="D185" s="109"/>
    </row>
    <row r="186" spans="1:4">
      <c r="A186" s="107"/>
      <c r="B186" s="107"/>
      <c r="C186" s="108"/>
      <c r="D186" s="109"/>
    </row>
  </sheetData>
  <mergeCells count="4">
    <mergeCell ref="A5:A6"/>
    <mergeCell ref="B5:B6"/>
    <mergeCell ref="C5:C6"/>
    <mergeCell ref="D5:D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62D2-07FD-49E3-90BB-B10451B23C00}">
  <sheetPr codeName="Sheet5">
    <tabColor rgb="FFFFC000"/>
  </sheetPr>
  <dimension ref="A1:R4996"/>
  <sheetViews>
    <sheetView topLeftCell="B1" zoomScale="85" zoomScaleNormal="85" workbookViewId="0">
      <selection activeCell="B4" sqref="B4"/>
    </sheetView>
  </sheetViews>
  <sheetFormatPr defaultRowHeight="13"/>
  <cols>
    <col min="1" max="1" width="9.36328125" style="65" hidden="1" customWidth="1"/>
    <col min="2" max="2" width="13.7265625" style="33" customWidth="1"/>
    <col min="3" max="3" width="26.7265625" style="33" customWidth="1"/>
    <col min="4" max="4" width="8.1796875" style="33" hidden="1" customWidth="1"/>
    <col min="5" max="5" width="10.7265625" style="33" customWidth="1"/>
    <col min="6" max="6" width="13.7265625" style="1180" customWidth="1"/>
    <col min="7" max="8" width="14.7265625" style="33" customWidth="1"/>
    <col min="9" max="9" width="11.1796875" style="33" hidden="1" customWidth="1"/>
    <col min="10" max="10" width="11" style="33" hidden="1" customWidth="1"/>
    <col min="11" max="11" width="10.7265625" style="33" hidden="1" customWidth="1"/>
    <col min="12" max="12" width="15.54296875" style="33" hidden="1" customWidth="1"/>
    <col min="13" max="257" width="8.7265625" style="33"/>
    <col min="258" max="258" width="13.7265625" style="33" customWidth="1"/>
    <col min="259" max="259" width="26.7265625" style="33" customWidth="1"/>
    <col min="260" max="261" width="10.7265625" style="33" customWidth="1"/>
    <col min="262" max="262" width="13.7265625" style="33" customWidth="1"/>
    <col min="263" max="264" width="14.7265625" style="33" customWidth="1"/>
    <col min="265" max="268" width="0" style="33" hidden="1" customWidth="1"/>
    <col min="269" max="513" width="8.7265625" style="33"/>
    <col min="514" max="514" width="13.7265625" style="33" customWidth="1"/>
    <col min="515" max="515" width="26.7265625" style="33" customWidth="1"/>
    <col min="516" max="517" width="10.7265625" style="33" customWidth="1"/>
    <col min="518" max="518" width="13.7265625" style="33" customWidth="1"/>
    <col min="519" max="520" width="14.7265625" style="33" customWidth="1"/>
    <col min="521" max="524" width="0" style="33" hidden="1" customWidth="1"/>
    <col min="525" max="769" width="8.7265625" style="33"/>
    <col min="770" max="770" width="13.7265625" style="33" customWidth="1"/>
    <col min="771" max="771" width="26.7265625" style="33" customWidth="1"/>
    <col min="772" max="773" width="10.7265625" style="33" customWidth="1"/>
    <col min="774" max="774" width="13.7265625" style="33" customWidth="1"/>
    <col min="775" max="776" width="14.7265625" style="33" customWidth="1"/>
    <col min="777" max="780" width="0" style="33" hidden="1" customWidth="1"/>
    <col min="781" max="1025" width="8.7265625" style="33"/>
    <col min="1026" max="1026" width="13.7265625" style="33" customWidth="1"/>
    <col min="1027" max="1027" width="26.7265625" style="33" customWidth="1"/>
    <col min="1028" max="1029" width="10.7265625" style="33" customWidth="1"/>
    <col min="1030" max="1030" width="13.7265625" style="33" customWidth="1"/>
    <col min="1031" max="1032" width="14.7265625" style="33" customWidth="1"/>
    <col min="1033" max="1036" width="0" style="33" hidden="1" customWidth="1"/>
    <col min="1037" max="1281" width="8.7265625" style="33"/>
    <col min="1282" max="1282" width="13.7265625" style="33" customWidth="1"/>
    <col min="1283" max="1283" width="26.7265625" style="33" customWidth="1"/>
    <col min="1284" max="1285" width="10.7265625" style="33" customWidth="1"/>
    <col min="1286" max="1286" width="13.7265625" style="33" customWidth="1"/>
    <col min="1287" max="1288" width="14.7265625" style="33" customWidth="1"/>
    <col min="1289" max="1292" width="0" style="33" hidden="1" customWidth="1"/>
    <col min="1293" max="1537" width="8.7265625" style="33"/>
    <col min="1538" max="1538" width="13.7265625" style="33" customWidth="1"/>
    <col min="1539" max="1539" width="26.7265625" style="33" customWidth="1"/>
    <col min="1540" max="1541" width="10.7265625" style="33" customWidth="1"/>
    <col min="1542" max="1542" width="13.7265625" style="33" customWidth="1"/>
    <col min="1543" max="1544" width="14.7265625" style="33" customWidth="1"/>
    <col min="1545" max="1548" width="0" style="33" hidden="1" customWidth="1"/>
    <col min="1549" max="1793" width="8.7265625" style="33"/>
    <col min="1794" max="1794" width="13.7265625" style="33" customWidth="1"/>
    <col min="1795" max="1795" width="26.7265625" style="33" customWidth="1"/>
    <col min="1796" max="1797" width="10.7265625" style="33" customWidth="1"/>
    <col min="1798" max="1798" width="13.7265625" style="33" customWidth="1"/>
    <col min="1799" max="1800" width="14.7265625" style="33" customWidth="1"/>
    <col min="1801" max="1804" width="0" style="33" hidden="1" customWidth="1"/>
    <col min="1805" max="2049" width="8.7265625" style="33"/>
    <col min="2050" max="2050" width="13.7265625" style="33" customWidth="1"/>
    <col min="2051" max="2051" width="26.7265625" style="33" customWidth="1"/>
    <col min="2052" max="2053" width="10.7265625" style="33" customWidth="1"/>
    <col min="2054" max="2054" width="13.7265625" style="33" customWidth="1"/>
    <col min="2055" max="2056" width="14.7265625" style="33" customWidth="1"/>
    <col min="2057" max="2060" width="0" style="33" hidden="1" customWidth="1"/>
    <col min="2061" max="2305" width="8.7265625" style="33"/>
    <col min="2306" max="2306" width="13.7265625" style="33" customWidth="1"/>
    <col min="2307" max="2307" width="26.7265625" style="33" customWidth="1"/>
    <col min="2308" max="2309" width="10.7265625" style="33" customWidth="1"/>
    <col min="2310" max="2310" width="13.7265625" style="33" customWidth="1"/>
    <col min="2311" max="2312" width="14.7265625" style="33" customWidth="1"/>
    <col min="2313" max="2316" width="0" style="33" hidden="1" customWidth="1"/>
    <col min="2317" max="2561" width="8.7265625" style="33"/>
    <col min="2562" max="2562" width="13.7265625" style="33" customWidth="1"/>
    <col min="2563" max="2563" width="26.7265625" style="33" customWidth="1"/>
    <col min="2564" max="2565" width="10.7265625" style="33" customWidth="1"/>
    <col min="2566" max="2566" width="13.7265625" style="33" customWidth="1"/>
    <col min="2567" max="2568" width="14.7265625" style="33" customWidth="1"/>
    <col min="2569" max="2572" width="0" style="33" hidden="1" customWidth="1"/>
    <col min="2573" max="2817" width="8.7265625" style="33"/>
    <col min="2818" max="2818" width="13.7265625" style="33" customWidth="1"/>
    <col min="2819" max="2819" width="26.7265625" style="33" customWidth="1"/>
    <col min="2820" max="2821" width="10.7265625" style="33" customWidth="1"/>
    <col min="2822" max="2822" width="13.7265625" style="33" customWidth="1"/>
    <col min="2823" max="2824" width="14.7265625" style="33" customWidth="1"/>
    <col min="2825" max="2828" width="0" style="33" hidden="1" customWidth="1"/>
    <col min="2829" max="3073" width="8.7265625" style="33"/>
    <col min="3074" max="3074" width="13.7265625" style="33" customWidth="1"/>
    <col min="3075" max="3075" width="26.7265625" style="33" customWidth="1"/>
    <col min="3076" max="3077" width="10.7265625" style="33" customWidth="1"/>
    <col min="3078" max="3078" width="13.7265625" style="33" customWidth="1"/>
    <col min="3079" max="3080" width="14.7265625" style="33" customWidth="1"/>
    <col min="3081" max="3084" width="0" style="33" hidden="1" customWidth="1"/>
    <col min="3085" max="3329" width="8.7265625" style="33"/>
    <col min="3330" max="3330" width="13.7265625" style="33" customWidth="1"/>
    <col min="3331" max="3331" width="26.7265625" style="33" customWidth="1"/>
    <col min="3332" max="3333" width="10.7265625" style="33" customWidth="1"/>
    <col min="3334" max="3334" width="13.7265625" style="33" customWidth="1"/>
    <col min="3335" max="3336" width="14.7265625" style="33" customWidth="1"/>
    <col min="3337" max="3340" width="0" style="33" hidden="1" customWidth="1"/>
    <col min="3341" max="3585" width="8.7265625" style="33"/>
    <col min="3586" max="3586" width="13.7265625" style="33" customWidth="1"/>
    <col min="3587" max="3587" width="26.7265625" style="33" customWidth="1"/>
    <col min="3588" max="3589" width="10.7265625" style="33" customWidth="1"/>
    <col min="3590" max="3590" width="13.7265625" style="33" customWidth="1"/>
    <col min="3591" max="3592" width="14.7265625" style="33" customWidth="1"/>
    <col min="3593" max="3596" width="0" style="33" hidden="1" customWidth="1"/>
    <col min="3597" max="3841" width="8.7265625" style="33"/>
    <col min="3842" max="3842" width="13.7265625" style="33" customWidth="1"/>
    <col min="3843" max="3843" width="26.7265625" style="33" customWidth="1"/>
    <col min="3844" max="3845" width="10.7265625" style="33" customWidth="1"/>
    <col min="3846" max="3846" width="13.7265625" style="33" customWidth="1"/>
    <col min="3847" max="3848" width="14.7265625" style="33" customWidth="1"/>
    <col min="3849" max="3852" width="0" style="33" hidden="1" customWidth="1"/>
    <col min="3853" max="4097" width="8.7265625" style="33"/>
    <col min="4098" max="4098" width="13.7265625" style="33" customWidth="1"/>
    <col min="4099" max="4099" width="26.7265625" style="33" customWidth="1"/>
    <col min="4100" max="4101" width="10.7265625" style="33" customWidth="1"/>
    <col min="4102" max="4102" width="13.7265625" style="33" customWidth="1"/>
    <col min="4103" max="4104" width="14.7265625" style="33" customWidth="1"/>
    <col min="4105" max="4108" width="0" style="33" hidden="1" customWidth="1"/>
    <col min="4109" max="4353" width="8.7265625" style="33"/>
    <col min="4354" max="4354" width="13.7265625" style="33" customWidth="1"/>
    <col min="4355" max="4355" width="26.7265625" style="33" customWidth="1"/>
    <col min="4356" max="4357" width="10.7265625" style="33" customWidth="1"/>
    <col min="4358" max="4358" width="13.7265625" style="33" customWidth="1"/>
    <col min="4359" max="4360" width="14.7265625" style="33" customWidth="1"/>
    <col min="4361" max="4364" width="0" style="33" hidden="1" customWidth="1"/>
    <col min="4365" max="4609" width="8.7265625" style="33"/>
    <col min="4610" max="4610" width="13.7265625" style="33" customWidth="1"/>
    <col min="4611" max="4611" width="26.7265625" style="33" customWidth="1"/>
    <col min="4612" max="4613" width="10.7265625" style="33" customWidth="1"/>
    <col min="4614" max="4614" width="13.7265625" style="33" customWidth="1"/>
    <col min="4615" max="4616" width="14.7265625" style="33" customWidth="1"/>
    <col min="4617" max="4620" width="0" style="33" hidden="1" customWidth="1"/>
    <col min="4621" max="4865" width="8.7265625" style="33"/>
    <col min="4866" max="4866" width="13.7265625" style="33" customWidth="1"/>
    <col min="4867" max="4867" width="26.7265625" style="33" customWidth="1"/>
    <col min="4868" max="4869" width="10.7265625" style="33" customWidth="1"/>
    <col min="4870" max="4870" width="13.7265625" style="33" customWidth="1"/>
    <col min="4871" max="4872" width="14.7265625" style="33" customWidth="1"/>
    <col min="4873" max="4876" width="0" style="33" hidden="1" customWidth="1"/>
    <col min="4877" max="5121" width="8.7265625" style="33"/>
    <col min="5122" max="5122" width="13.7265625" style="33" customWidth="1"/>
    <col min="5123" max="5123" width="26.7265625" style="33" customWidth="1"/>
    <col min="5124" max="5125" width="10.7265625" style="33" customWidth="1"/>
    <col min="5126" max="5126" width="13.7265625" style="33" customWidth="1"/>
    <col min="5127" max="5128" width="14.7265625" style="33" customWidth="1"/>
    <col min="5129" max="5132" width="0" style="33" hidden="1" customWidth="1"/>
    <col min="5133" max="5377" width="8.7265625" style="33"/>
    <col min="5378" max="5378" width="13.7265625" style="33" customWidth="1"/>
    <col min="5379" max="5379" width="26.7265625" style="33" customWidth="1"/>
    <col min="5380" max="5381" width="10.7265625" style="33" customWidth="1"/>
    <col min="5382" max="5382" width="13.7265625" style="33" customWidth="1"/>
    <col min="5383" max="5384" width="14.7265625" style="33" customWidth="1"/>
    <col min="5385" max="5388" width="0" style="33" hidden="1" customWidth="1"/>
    <col min="5389" max="5633" width="8.7265625" style="33"/>
    <col min="5634" max="5634" width="13.7265625" style="33" customWidth="1"/>
    <col min="5635" max="5635" width="26.7265625" style="33" customWidth="1"/>
    <col min="5636" max="5637" width="10.7265625" style="33" customWidth="1"/>
    <col min="5638" max="5638" width="13.7265625" style="33" customWidth="1"/>
    <col min="5639" max="5640" width="14.7265625" style="33" customWidth="1"/>
    <col min="5641" max="5644" width="0" style="33" hidden="1" customWidth="1"/>
    <col min="5645" max="5889" width="8.7265625" style="33"/>
    <col min="5890" max="5890" width="13.7265625" style="33" customWidth="1"/>
    <col min="5891" max="5891" width="26.7265625" style="33" customWidth="1"/>
    <col min="5892" max="5893" width="10.7265625" style="33" customWidth="1"/>
    <col min="5894" max="5894" width="13.7265625" style="33" customWidth="1"/>
    <col min="5895" max="5896" width="14.7265625" style="33" customWidth="1"/>
    <col min="5897" max="5900" width="0" style="33" hidden="1" customWidth="1"/>
    <col min="5901" max="6145" width="8.7265625" style="33"/>
    <col min="6146" max="6146" width="13.7265625" style="33" customWidth="1"/>
    <col min="6147" max="6147" width="26.7265625" style="33" customWidth="1"/>
    <col min="6148" max="6149" width="10.7265625" style="33" customWidth="1"/>
    <col min="6150" max="6150" width="13.7265625" style="33" customWidth="1"/>
    <col min="6151" max="6152" width="14.7265625" style="33" customWidth="1"/>
    <col min="6153" max="6156" width="0" style="33" hidden="1" customWidth="1"/>
    <col min="6157" max="6401" width="8.7265625" style="33"/>
    <col min="6402" max="6402" width="13.7265625" style="33" customWidth="1"/>
    <col min="6403" max="6403" width="26.7265625" style="33" customWidth="1"/>
    <col min="6404" max="6405" width="10.7265625" style="33" customWidth="1"/>
    <col min="6406" max="6406" width="13.7265625" style="33" customWidth="1"/>
    <col min="6407" max="6408" width="14.7265625" style="33" customWidth="1"/>
    <col min="6409" max="6412" width="0" style="33" hidden="1" customWidth="1"/>
    <col min="6413" max="6657" width="8.7265625" style="33"/>
    <col min="6658" max="6658" width="13.7265625" style="33" customWidth="1"/>
    <col min="6659" max="6659" width="26.7265625" style="33" customWidth="1"/>
    <col min="6660" max="6661" width="10.7265625" style="33" customWidth="1"/>
    <col min="6662" max="6662" width="13.7265625" style="33" customWidth="1"/>
    <col min="6663" max="6664" width="14.7265625" style="33" customWidth="1"/>
    <col min="6665" max="6668" width="0" style="33" hidden="1" customWidth="1"/>
    <col min="6669" max="6913" width="8.7265625" style="33"/>
    <col min="6914" max="6914" width="13.7265625" style="33" customWidth="1"/>
    <col min="6915" max="6915" width="26.7265625" style="33" customWidth="1"/>
    <col min="6916" max="6917" width="10.7265625" style="33" customWidth="1"/>
    <col min="6918" max="6918" width="13.7265625" style="33" customWidth="1"/>
    <col min="6919" max="6920" width="14.7265625" style="33" customWidth="1"/>
    <col min="6921" max="6924" width="0" style="33" hidden="1" customWidth="1"/>
    <col min="6925" max="7169" width="8.7265625" style="33"/>
    <col min="7170" max="7170" width="13.7265625" style="33" customWidth="1"/>
    <col min="7171" max="7171" width="26.7265625" style="33" customWidth="1"/>
    <col min="7172" max="7173" width="10.7265625" style="33" customWidth="1"/>
    <col min="7174" max="7174" width="13.7265625" style="33" customWidth="1"/>
    <col min="7175" max="7176" width="14.7265625" style="33" customWidth="1"/>
    <col min="7177" max="7180" width="0" style="33" hidden="1" customWidth="1"/>
    <col min="7181" max="7425" width="8.7265625" style="33"/>
    <col min="7426" max="7426" width="13.7265625" style="33" customWidth="1"/>
    <col min="7427" max="7427" width="26.7265625" style="33" customWidth="1"/>
    <col min="7428" max="7429" width="10.7265625" style="33" customWidth="1"/>
    <col min="7430" max="7430" width="13.7265625" style="33" customWidth="1"/>
    <col min="7431" max="7432" width="14.7265625" style="33" customWidth="1"/>
    <col min="7433" max="7436" width="0" style="33" hidden="1" customWidth="1"/>
    <col min="7437" max="7681" width="8.7265625" style="33"/>
    <col min="7682" max="7682" width="13.7265625" style="33" customWidth="1"/>
    <col min="7683" max="7683" width="26.7265625" style="33" customWidth="1"/>
    <col min="7684" max="7685" width="10.7265625" style="33" customWidth="1"/>
    <col min="7686" max="7686" width="13.7265625" style="33" customWidth="1"/>
    <col min="7687" max="7688" width="14.7265625" style="33" customWidth="1"/>
    <col min="7689" max="7692" width="0" style="33" hidden="1" customWidth="1"/>
    <col min="7693" max="7937" width="8.7265625" style="33"/>
    <col min="7938" max="7938" width="13.7265625" style="33" customWidth="1"/>
    <col min="7939" max="7939" width="26.7265625" style="33" customWidth="1"/>
    <col min="7940" max="7941" width="10.7265625" style="33" customWidth="1"/>
    <col min="7942" max="7942" width="13.7265625" style="33" customWidth="1"/>
    <col min="7943" max="7944" width="14.7265625" style="33" customWidth="1"/>
    <col min="7945" max="7948" width="0" style="33" hidden="1" customWidth="1"/>
    <col min="7949" max="8193" width="8.7265625" style="33"/>
    <col min="8194" max="8194" width="13.7265625" style="33" customWidth="1"/>
    <col min="8195" max="8195" width="26.7265625" style="33" customWidth="1"/>
    <col min="8196" max="8197" width="10.7265625" style="33" customWidth="1"/>
    <col min="8198" max="8198" width="13.7265625" style="33" customWidth="1"/>
    <col min="8199" max="8200" width="14.7265625" style="33" customWidth="1"/>
    <col min="8201" max="8204" width="0" style="33" hidden="1" customWidth="1"/>
    <col min="8205" max="8449" width="8.7265625" style="33"/>
    <col min="8450" max="8450" width="13.7265625" style="33" customWidth="1"/>
    <col min="8451" max="8451" width="26.7265625" style="33" customWidth="1"/>
    <col min="8452" max="8453" width="10.7265625" style="33" customWidth="1"/>
    <col min="8454" max="8454" width="13.7265625" style="33" customWidth="1"/>
    <col min="8455" max="8456" width="14.7265625" style="33" customWidth="1"/>
    <col min="8457" max="8460" width="0" style="33" hidden="1" customWidth="1"/>
    <col min="8461" max="8705" width="8.7265625" style="33"/>
    <col min="8706" max="8706" width="13.7265625" style="33" customWidth="1"/>
    <col min="8707" max="8707" width="26.7265625" style="33" customWidth="1"/>
    <col min="8708" max="8709" width="10.7265625" style="33" customWidth="1"/>
    <col min="8710" max="8710" width="13.7265625" style="33" customWidth="1"/>
    <col min="8711" max="8712" width="14.7265625" style="33" customWidth="1"/>
    <col min="8713" max="8716" width="0" style="33" hidden="1" customWidth="1"/>
    <col min="8717" max="8961" width="8.7265625" style="33"/>
    <col min="8962" max="8962" width="13.7265625" style="33" customWidth="1"/>
    <col min="8963" max="8963" width="26.7265625" style="33" customWidth="1"/>
    <col min="8964" max="8965" width="10.7265625" style="33" customWidth="1"/>
    <col min="8966" max="8966" width="13.7265625" style="33" customWidth="1"/>
    <col min="8967" max="8968" width="14.7265625" style="33" customWidth="1"/>
    <col min="8969" max="8972" width="0" style="33" hidden="1" customWidth="1"/>
    <col min="8973" max="9217" width="8.7265625" style="33"/>
    <col min="9218" max="9218" width="13.7265625" style="33" customWidth="1"/>
    <col min="9219" max="9219" width="26.7265625" style="33" customWidth="1"/>
    <col min="9220" max="9221" width="10.7265625" style="33" customWidth="1"/>
    <col min="9222" max="9222" width="13.7265625" style="33" customWidth="1"/>
    <col min="9223" max="9224" width="14.7265625" style="33" customWidth="1"/>
    <col min="9225" max="9228" width="0" style="33" hidden="1" customWidth="1"/>
    <col min="9229" max="9473" width="8.7265625" style="33"/>
    <col min="9474" max="9474" width="13.7265625" style="33" customWidth="1"/>
    <col min="9475" max="9475" width="26.7265625" style="33" customWidth="1"/>
    <col min="9476" max="9477" width="10.7265625" style="33" customWidth="1"/>
    <col min="9478" max="9478" width="13.7265625" style="33" customWidth="1"/>
    <col min="9479" max="9480" width="14.7265625" style="33" customWidth="1"/>
    <col min="9481" max="9484" width="0" style="33" hidden="1" customWidth="1"/>
    <col min="9485" max="9729" width="8.7265625" style="33"/>
    <col min="9730" max="9730" width="13.7265625" style="33" customWidth="1"/>
    <col min="9731" max="9731" width="26.7265625" style="33" customWidth="1"/>
    <col min="9732" max="9733" width="10.7265625" style="33" customWidth="1"/>
    <col min="9734" max="9734" width="13.7265625" style="33" customWidth="1"/>
    <col min="9735" max="9736" width="14.7265625" style="33" customWidth="1"/>
    <col min="9737" max="9740" width="0" style="33" hidden="1" customWidth="1"/>
    <col min="9741" max="9985" width="8.7265625" style="33"/>
    <col min="9986" max="9986" width="13.7265625" style="33" customWidth="1"/>
    <col min="9987" max="9987" width="26.7265625" style="33" customWidth="1"/>
    <col min="9988" max="9989" width="10.7265625" style="33" customWidth="1"/>
    <col min="9990" max="9990" width="13.7265625" style="33" customWidth="1"/>
    <col min="9991" max="9992" width="14.7265625" style="33" customWidth="1"/>
    <col min="9993" max="9996" width="0" style="33" hidden="1" customWidth="1"/>
    <col min="9997" max="10241" width="8.7265625" style="33"/>
    <col min="10242" max="10242" width="13.7265625" style="33" customWidth="1"/>
    <col min="10243" max="10243" width="26.7265625" style="33" customWidth="1"/>
    <col min="10244" max="10245" width="10.7265625" style="33" customWidth="1"/>
    <col min="10246" max="10246" width="13.7265625" style="33" customWidth="1"/>
    <col min="10247" max="10248" width="14.7265625" style="33" customWidth="1"/>
    <col min="10249" max="10252" width="0" style="33" hidden="1" customWidth="1"/>
    <col min="10253" max="10497" width="8.7265625" style="33"/>
    <col min="10498" max="10498" width="13.7265625" style="33" customWidth="1"/>
    <col min="10499" max="10499" width="26.7265625" style="33" customWidth="1"/>
    <col min="10500" max="10501" width="10.7265625" style="33" customWidth="1"/>
    <col min="10502" max="10502" width="13.7265625" style="33" customWidth="1"/>
    <col min="10503" max="10504" width="14.7265625" style="33" customWidth="1"/>
    <col min="10505" max="10508" width="0" style="33" hidden="1" customWidth="1"/>
    <col min="10509" max="10753" width="8.7265625" style="33"/>
    <col min="10754" max="10754" width="13.7265625" style="33" customWidth="1"/>
    <col min="10755" max="10755" width="26.7265625" style="33" customWidth="1"/>
    <col min="10756" max="10757" width="10.7265625" style="33" customWidth="1"/>
    <col min="10758" max="10758" width="13.7265625" style="33" customWidth="1"/>
    <col min="10759" max="10760" width="14.7265625" style="33" customWidth="1"/>
    <col min="10761" max="10764" width="0" style="33" hidden="1" customWidth="1"/>
    <col min="10765" max="11009" width="8.7265625" style="33"/>
    <col min="11010" max="11010" width="13.7265625" style="33" customWidth="1"/>
    <col min="11011" max="11011" width="26.7265625" style="33" customWidth="1"/>
    <col min="11012" max="11013" width="10.7265625" style="33" customWidth="1"/>
    <col min="11014" max="11014" width="13.7265625" style="33" customWidth="1"/>
    <col min="11015" max="11016" width="14.7265625" style="33" customWidth="1"/>
    <col min="11017" max="11020" width="0" style="33" hidden="1" customWidth="1"/>
    <col min="11021" max="11265" width="8.7265625" style="33"/>
    <col min="11266" max="11266" width="13.7265625" style="33" customWidth="1"/>
    <col min="11267" max="11267" width="26.7265625" style="33" customWidth="1"/>
    <col min="11268" max="11269" width="10.7265625" style="33" customWidth="1"/>
    <col min="11270" max="11270" width="13.7265625" style="33" customWidth="1"/>
    <col min="11271" max="11272" width="14.7265625" style="33" customWidth="1"/>
    <col min="11273" max="11276" width="0" style="33" hidden="1" customWidth="1"/>
    <col min="11277" max="11521" width="8.7265625" style="33"/>
    <col min="11522" max="11522" width="13.7265625" style="33" customWidth="1"/>
    <col min="11523" max="11523" width="26.7265625" style="33" customWidth="1"/>
    <col min="11524" max="11525" width="10.7265625" style="33" customWidth="1"/>
    <col min="11526" max="11526" width="13.7265625" style="33" customWidth="1"/>
    <col min="11527" max="11528" width="14.7265625" style="33" customWidth="1"/>
    <col min="11529" max="11532" width="0" style="33" hidden="1" customWidth="1"/>
    <col min="11533" max="11777" width="8.7265625" style="33"/>
    <col min="11778" max="11778" width="13.7265625" style="33" customWidth="1"/>
    <col min="11779" max="11779" width="26.7265625" style="33" customWidth="1"/>
    <col min="11780" max="11781" width="10.7265625" style="33" customWidth="1"/>
    <col min="11782" max="11782" width="13.7265625" style="33" customWidth="1"/>
    <col min="11783" max="11784" width="14.7265625" style="33" customWidth="1"/>
    <col min="11785" max="11788" width="0" style="33" hidden="1" customWidth="1"/>
    <col min="11789" max="12033" width="8.7265625" style="33"/>
    <col min="12034" max="12034" width="13.7265625" style="33" customWidth="1"/>
    <col min="12035" max="12035" width="26.7265625" style="33" customWidth="1"/>
    <col min="12036" max="12037" width="10.7265625" style="33" customWidth="1"/>
    <col min="12038" max="12038" width="13.7265625" style="33" customWidth="1"/>
    <col min="12039" max="12040" width="14.7265625" style="33" customWidth="1"/>
    <col min="12041" max="12044" width="0" style="33" hidden="1" customWidth="1"/>
    <col min="12045" max="12289" width="8.7265625" style="33"/>
    <col min="12290" max="12290" width="13.7265625" style="33" customWidth="1"/>
    <col min="12291" max="12291" width="26.7265625" style="33" customWidth="1"/>
    <col min="12292" max="12293" width="10.7265625" style="33" customWidth="1"/>
    <col min="12294" max="12294" width="13.7265625" style="33" customWidth="1"/>
    <col min="12295" max="12296" width="14.7265625" style="33" customWidth="1"/>
    <col min="12297" max="12300" width="0" style="33" hidden="1" customWidth="1"/>
    <col min="12301" max="12545" width="8.7265625" style="33"/>
    <col min="12546" max="12546" width="13.7265625" style="33" customWidth="1"/>
    <col min="12547" max="12547" width="26.7265625" style="33" customWidth="1"/>
    <col min="12548" max="12549" width="10.7265625" style="33" customWidth="1"/>
    <col min="12550" max="12550" width="13.7265625" style="33" customWidth="1"/>
    <col min="12551" max="12552" width="14.7265625" style="33" customWidth="1"/>
    <col min="12553" max="12556" width="0" style="33" hidden="1" customWidth="1"/>
    <col min="12557" max="12801" width="8.7265625" style="33"/>
    <col min="12802" max="12802" width="13.7265625" style="33" customWidth="1"/>
    <col min="12803" max="12803" width="26.7265625" style="33" customWidth="1"/>
    <col min="12804" max="12805" width="10.7265625" style="33" customWidth="1"/>
    <col min="12806" max="12806" width="13.7265625" style="33" customWidth="1"/>
    <col min="12807" max="12808" width="14.7265625" style="33" customWidth="1"/>
    <col min="12809" max="12812" width="0" style="33" hidden="1" customWidth="1"/>
    <col min="12813" max="13057" width="8.7265625" style="33"/>
    <col min="13058" max="13058" width="13.7265625" style="33" customWidth="1"/>
    <col min="13059" max="13059" width="26.7265625" style="33" customWidth="1"/>
    <col min="13060" max="13061" width="10.7265625" style="33" customWidth="1"/>
    <col min="13062" max="13062" width="13.7265625" style="33" customWidth="1"/>
    <col min="13063" max="13064" width="14.7265625" style="33" customWidth="1"/>
    <col min="13065" max="13068" width="0" style="33" hidden="1" customWidth="1"/>
    <col min="13069" max="13313" width="8.7265625" style="33"/>
    <col min="13314" max="13314" width="13.7265625" style="33" customWidth="1"/>
    <col min="13315" max="13315" width="26.7265625" style="33" customWidth="1"/>
    <col min="13316" max="13317" width="10.7265625" style="33" customWidth="1"/>
    <col min="13318" max="13318" width="13.7265625" style="33" customWidth="1"/>
    <col min="13319" max="13320" width="14.7265625" style="33" customWidth="1"/>
    <col min="13321" max="13324" width="0" style="33" hidden="1" customWidth="1"/>
    <col min="13325" max="13569" width="8.7265625" style="33"/>
    <col min="13570" max="13570" width="13.7265625" style="33" customWidth="1"/>
    <col min="13571" max="13571" width="26.7265625" style="33" customWidth="1"/>
    <col min="13572" max="13573" width="10.7265625" style="33" customWidth="1"/>
    <col min="13574" max="13574" width="13.7265625" style="33" customWidth="1"/>
    <col min="13575" max="13576" width="14.7265625" style="33" customWidth="1"/>
    <col min="13577" max="13580" width="0" style="33" hidden="1" customWidth="1"/>
    <col min="13581" max="13825" width="8.7265625" style="33"/>
    <col min="13826" max="13826" width="13.7265625" style="33" customWidth="1"/>
    <col min="13827" max="13827" width="26.7265625" style="33" customWidth="1"/>
    <col min="13828" max="13829" width="10.7265625" style="33" customWidth="1"/>
    <col min="13830" max="13830" width="13.7265625" style="33" customWidth="1"/>
    <col min="13831" max="13832" width="14.7265625" style="33" customWidth="1"/>
    <col min="13833" max="13836" width="0" style="33" hidden="1" customWidth="1"/>
    <col min="13837" max="14081" width="8.7265625" style="33"/>
    <col min="14082" max="14082" width="13.7265625" style="33" customWidth="1"/>
    <col min="14083" max="14083" width="26.7265625" style="33" customWidth="1"/>
    <col min="14084" max="14085" width="10.7265625" style="33" customWidth="1"/>
    <col min="14086" max="14086" width="13.7265625" style="33" customWidth="1"/>
    <col min="14087" max="14088" width="14.7265625" style="33" customWidth="1"/>
    <col min="14089" max="14092" width="0" style="33" hidden="1" customWidth="1"/>
    <col min="14093" max="14337" width="8.7265625" style="33"/>
    <col min="14338" max="14338" width="13.7265625" style="33" customWidth="1"/>
    <col min="14339" max="14339" width="26.7265625" style="33" customWidth="1"/>
    <col min="14340" max="14341" width="10.7265625" style="33" customWidth="1"/>
    <col min="14342" max="14342" width="13.7265625" style="33" customWidth="1"/>
    <col min="14343" max="14344" width="14.7265625" style="33" customWidth="1"/>
    <col min="14345" max="14348" width="0" style="33" hidden="1" customWidth="1"/>
    <col min="14349" max="14593" width="8.7265625" style="33"/>
    <col min="14594" max="14594" width="13.7265625" style="33" customWidth="1"/>
    <col min="14595" max="14595" width="26.7265625" style="33" customWidth="1"/>
    <col min="14596" max="14597" width="10.7265625" style="33" customWidth="1"/>
    <col min="14598" max="14598" width="13.7265625" style="33" customWidth="1"/>
    <col min="14599" max="14600" width="14.7265625" style="33" customWidth="1"/>
    <col min="14601" max="14604" width="0" style="33" hidden="1" customWidth="1"/>
    <col min="14605" max="14849" width="8.7265625" style="33"/>
    <col min="14850" max="14850" width="13.7265625" style="33" customWidth="1"/>
    <col min="14851" max="14851" width="26.7265625" style="33" customWidth="1"/>
    <col min="14852" max="14853" width="10.7265625" style="33" customWidth="1"/>
    <col min="14854" max="14854" width="13.7265625" style="33" customWidth="1"/>
    <col min="14855" max="14856" width="14.7265625" style="33" customWidth="1"/>
    <col min="14857" max="14860" width="0" style="33" hidden="1" customWidth="1"/>
    <col min="14861" max="15105" width="8.7265625" style="33"/>
    <col min="15106" max="15106" width="13.7265625" style="33" customWidth="1"/>
    <col min="15107" max="15107" width="26.7265625" style="33" customWidth="1"/>
    <col min="15108" max="15109" width="10.7265625" style="33" customWidth="1"/>
    <col min="15110" max="15110" width="13.7265625" style="33" customWidth="1"/>
    <col min="15111" max="15112" width="14.7265625" style="33" customWidth="1"/>
    <col min="15113" max="15116" width="0" style="33" hidden="1" customWidth="1"/>
    <col min="15117" max="15361" width="8.7265625" style="33"/>
    <col min="15362" max="15362" width="13.7265625" style="33" customWidth="1"/>
    <col min="15363" max="15363" width="26.7265625" style="33" customWidth="1"/>
    <col min="15364" max="15365" width="10.7265625" style="33" customWidth="1"/>
    <col min="15366" max="15366" width="13.7265625" style="33" customWidth="1"/>
    <col min="15367" max="15368" width="14.7265625" style="33" customWidth="1"/>
    <col min="15369" max="15372" width="0" style="33" hidden="1" customWidth="1"/>
    <col min="15373" max="15617" width="8.7265625" style="33"/>
    <col min="15618" max="15618" width="13.7265625" style="33" customWidth="1"/>
    <col min="15619" max="15619" width="26.7265625" style="33" customWidth="1"/>
    <col min="15620" max="15621" width="10.7265625" style="33" customWidth="1"/>
    <col min="15622" max="15622" width="13.7265625" style="33" customWidth="1"/>
    <col min="15623" max="15624" width="14.7265625" style="33" customWidth="1"/>
    <col min="15625" max="15628" width="0" style="33" hidden="1" customWidth="1"/>
    <col min="15629" max="15873" width="8.7265625" style="33"/>
    <col min="15874" max="15874" width="13.7265625" style="33" customWidth="1"/>
    <col min="15875" max="15875" width="26.7265625" style="33" customWidth="1"/>
    <col min="15876" max="15877" width="10.7265625" style="33" customWidth="1"/>
    <col min="15878" max="15878" width="13.7265625" style="33" customWidth="1"/>
    <col min="15879" max="15880" width="14.7265625" style="33" customWidth="1"/>
    <col min="15881" max="15884" width="0" style="33" hidden="1" customWidth="1"/>
    <col min="15885" max="16129" width="8.7265625" style="33"/>
    <col min="16130" max="16130" width="13.7265625" style="33" customWidth="1"/>
    <col min="16131" max="16131" width="26.7265625" style="33" customWidth="1"/>
    <col min="16132" max="16133" width="10.7265625" style="33" customWidth="1"/>
    <col min="16134" max="16134" width="13.7265625" style="33" customWidth="1"/>
    <col min="16135" max="16136" width="14.7265625" style="33" customWidth="1"/>
    <col min="16137" max="16140" width="0" style="33" hidden="1" customWidth="1"/>
    <col min="16141" max="16384" width="8.7265625" style="33"/>
  </cols>
  <sheetData>
    <row r="1" spans="1:12" ht="12" customHeight="1"/>
    <row r="2" spans="1:12" ht="12" hidden="1" customHeight="1"/>
    <row r="3" spans="1:12" ht="12" hidden="1" customHeight="1"/>
    <row r="4" spans="1:12" ht="28.5" customHeight="1">
      <c r="B4" s="34" t="s">
        <v>236</v>
      </c>
      <c r="C4" s="1257" t="s">
        <v>237</v>
      </c>
      <c r="D4" s="1258"/>
      <c r="E4" s="1258"/>
      <c r="F4" s="1258"/>
      <c r="G4" s="1259"/>
      <c r="H4" s="1260"/>
      <c r="I4" s="1261" t="s">
        <v>3</v>
      </c>
      <c r="J4" s="1261"/>
      <c r="K4" s="1261" t="s">
        <v>4</v>
      </c>
      <c r="L4" s="1261"/>
    </row>
    <row r="5" spans="1:12" ht="12" customHeight="1">
      <c r="B5" s="1249" t="s">
        <v>215</v>
      </c>
      <c r="C5" s="1249" t="s">
        <v>216</v>
      </c>
      <c r="D5" s="1250" t="s">
        <v>217</v>
      </c>
      <c r="E5" s="1249" t="s">
        <v>218</v>
      </c>
      <c r="F5" s="1253" t="s">
        <v>219</v>
      </c>
      <c r="G5" s="35" t="s">
        <v>220</v>
      </c>
      <c r="H5" s="35" t="s">
        <v>221</v>
      </c>
      <c r="I5" s="36" t="s">
        <v>220</v>
      </c>
      <c r="J5" s="37" t="s">
        <v>221</v>
      </c>
      <c r="K5" s="37" t="s">
        <v>220</v>
      </c>
      <c r="L5" s="37" t="s">
        <v>221</v>
      </c>
    </row>
    <row r="6" spans="1:12" ht="12" customHeight="1">
      <c r="B6" s="1249"/>
      <c r="C6" s="1249"/>
      <c r="D6" s="1251"/>
      <c r="E6" s="1249"/>
      <c r="F6" s="1253"/>
      <c r="G6" s="35" t="s">
        <v>16</v>
      </c>
      <c r="H6" s="35" t="s">
        <v>222</v>
      </c>
      <c r="I6" s="36" t="s">
        <v>16</v>
      </c>
      <c r="J6" s="37" t="s">
        <v>222</v>
      </c>
      <c r="K6" s="37" t="s">
        <v>16</v>
      </c>
      <c r="L6" s="37" t="s">
        <v>222</v>
      </c>
    </row>
    <row r="7" spans="1:12" ht="12" customHeight="1">
      <c r="B7" s="1249"/>
      <c r="C7" s="1249"/>
      <c r="D7" s="1252"/>
      <c r="E7" s="1249"/>
      <c r="F7" s="1253"/>
      <c r="G7" s="58"/>
      <c r="H7" s="35" t="s">
        <v>16</v>
      </c>
      <c r="I7" s="48"/>
      <c r="J7" s="37" t="s">
        <v>16</v>
      </c>
      <c r="K7" s="43"/>
      <c r="L7" s="37" t="s">
        <v>16</v>
      </c>
    </row>
    <row r="8" spans="1:12" ht="12" customHeight="1">
      <c r="B8" s="38" t="s">
        <v>5</v>
      </c>
      <c r="C8" s="39" t="s">
        <v>223</v>
      </c>
      <c r="D8" s="40"/>
      <c r="E8" s="40"/>
      <c r="F8" s="1181"/>
      <c r="G8" s="40"/>
      <c r="H8" s="40"/>
      <c r="I8" s="41"/>
      <c r="J8" s="41"/>
      <c r="K8" s="41"/>
      <c r="L8" s="41"/>
    </row>
    <row r="9" spans="1:12" ht="12" customHeight="1">
      <c r="A9" s="65">
        <v>10110000</v>
      </c>
      <c r="B9" s="42"/>
      <c r="C9" s="43" t="s">
        <v>21</v>
      </c>
      <c r="D9" s="42" t="s">
        <v>224</v>
      </c>
      <c r="E9" s="42" t="str">
        <f>VLOOKUP(C9,HSD!B:K,2,FALSE)</f>
        <v>OH</v>
      </c>
      <c r="F9" s="1182">
        <v>5.0000000000000001E-3</v>
      </c>
      <c r="G9" s="44">
        <f>VLOOKUP(C9,HSD!B:K,10,FALSE)</f>
        <v>285000</v>
      </c>
      <c r="H9" s="44">
        <f>F9*G9</f>
        <v>1425</v>
      </c>
      <c r="I9" s="44">
        <v>78600</v>
      </c>
      <c r="J9" s="44">
        <f>F9*I9</f>
        <v>393</v>
      </c>
      <c r="K9" s="44">
        <v>78600</v>
      </c>
      <c r="L9" s="44">
        <f>F9*K9</f>
        <v>393</v>
      </c>
    </row>
    <row r="10" spans="1:12" ht="12" customHeight="1">
      <c r="A10" s="65">
        <v>10120000</v>
      </c>
      <c r="B10" s="42"/>
      <c r="C10" s="43" t="s">
        <v>19</v>
      </c>
      <c r="D10" s="42" t="s">
        <v>225</v>
      </c>
      <c r="E10" s="42" t="str">
        <f>VLOOKUP(C10,HSD!B:K,2,FALSE)</f>
        <v>OH</v>
      </c>
      <c r="F10" s="1182"/>
      <c r="G10" s="44">
        <f>VLOOKUP(C10,HSD!B:K,10,FALSE)</f>
        <v>274000</v>
      </c>
      <c r="H10" s="44">
        <f>F10*G10</f>
        <v>0</v>
      </c>
      <c r="I10" s="44">
        <v>91500</v>
      </c>
      <c r="J10" s="44">
        <f>F10*I10</f>
        <v>0</v>
      </c>
      <c r="K10" s="44">
        <v>91500</v>
      </c>
      <c r="L10" s="44">
        <f>F10*K10</f>
        <v>0</v>
      </c>
    </row>
    <row r="11" spans="1:12" ht="12" customHeight="1">
      <c r="A11" s="65">
        <v>10130000</v>
      </c>
      <c r="B11" s="42"/>
      <c r="C11" s="43" t="s">
        <v>20</v>
      </c>
      <c r="D11" s="42" t="s">
        <v>226</v>
      </c>
      <c r="E11" s="42" t="str">
        <f>VLOOKUP(C11,HSD!B:K,2,FALSE)</f>
        <v>OH</v>
      </c>
      <c r="F11" s="1182">
        <v>0.05</v>
      </c>
      <c r="G11" s="44">
        <f>VLOOKUP(C11,HSD!B:K,10,FALSE)</f>
        <v>174000</v>
      </c>
      <c r="H11" s="44">
        <f>F11*G11</f>
        <v>8700</v>
      </c>
      <c r="I11" s="44">
        <v>92500</v>
      </c>
      <c r="J11" s="44">
        <f>F11*I11</f>
        <v>4625</v>
      </c>
      <c r="K11" s="44">
        <v>92500</v>
      </c>
      <c r="L11" s="44">
        <f>F11*K11</f>
        <v>4625</v>
      </c>
    </row>
    <row r="12" spans="1:12" ht="12" customHeight="1">
      <c r="B12" s="42"/>
      <c r="C12" s="43"/>
      <c r="D12" s="42"/>
      <c r="E12" s="42"/>
      <c r="F12" s="1182"/>
      <c r="G12" s="44"/>
      <c r="H12" s="44"/>
      <c r="I12" s="44">
        <v>93500</v>
      </c>
      <c r="J12" s="44">
        <f>F12*I12</f>
        <v>0</v>
      </c>
      <c r="K12" s="44">
        <v>93500</v>
      </c>
      <c r="L12" s="44">
        <f>F12*K12</f>
        <v>0</v>
      </c>
    </row>
    <row r="13" spans="1:12" ht="12" customHeight="1">
      <c r="B13" s="42"/>
      <c r="C13" s="45"/>
      <c r="D13" s="37"/>
      <c r="E13" s="37"/>
      <c r="F13" s="1183" t="s">
        <v>227</v>
      </c>
      <c r="G13" s="43"/>
      <c r="H13" s="44">
        <f>SUM(H9:H12)</f>
        <v>10125</v>
      </c>
      <c r="I13" s="43"/>
      <c r="J13" s="44">
        <f>SUM(J9:J12)</f>
        <v>5018</v>
      </c>
      <c r="K13" s="43"/>
      <c r="L13" s="44">
        <f>SUM(L9:L12)</f>
        <v>5018</v>
      </c>
    </row>
    <row r="14" spans="1:12" ht="12" customHeight="1">
      <c r="B14" s="42" t="s">
        <v>6</v>
      </c>
      <c r="C14" s="45" t="s">
        <v>228</v>
      </c>
      <c r="D14" s="37"/>
      <c r="E14" s="37"/>
      <c r="F14" s="1184"/>
      <c r="G14" s="45"/>
      <c r="H14" s="44"/>
      <c r="I14" s="45"/>
      <c r="J14" s="44"/>
      <c r="K14" s="45"/>
      <c r="L14" s="44"/>
    </row>
    <row r="15" spans="1:12" ht="12" customHeight="1">
      <c r="B15" s="42"/>
      <c r="C15" s="45"/>
      <c r="D15" s="37"/>
      <c r="E15" s="42"/>
      <c r="F15" s="1185"/>
      <c r="G15" s="44"/>
      <c r="H15" s="44">
        <f>F15*G15</f>
        <v>0</v>
      </c>
      <c r="I15" s="44">
        <v>232500</v>
      </c>
      <c r="J15" s="44">
        <f>F15*I15</f>
        <v>0</v>
      </c>
      <c r="K15" s="44">
        <v>270000</v>
      </c>
      <c r="L15" s="44">
        <f>F15*K15</f>
        <v>0</v>
      </c>
    </row>
    <row r="16" spans="1:12" ht="12" customHeight="1">
      <c r="B16" s="42"/>
      <c r="C16" s="45"/>
      <c r="D16" s="37"/>
      <c r="E16" s="42"/>
      <c r="F16" s="1185"/>
      <c r="G16" s="44"/>
      <c r="H16" s="44">
        <f>F16*G16</f>
        <v>0</v>
      </c>
      <c r="I16" s="44">
        <v>1060</v>
      </c>
      <c r="J16" s="44">
        <f>F16*I16</f>
        <v>0</v>
      </c>
      <c r="K16" s="44">
        <v>1060</v>
      </c>
      <c r="L16" s="44">
        <f>F16*K16</f>
        <v>0</v>
      </c>
    </row>
    <row r="17" spans="2:12" ht="12" customHeight="1">
      <c r="B17" s="42"/>
      <c r="C17" s="45"/>
      <c r="D17" s="37"/>
      <c r="E17" s="42"/>
      <c r="F17" s="1185"/>
      <c r="G17" s="44"/>
      <c r="H17" s="44">
        <f>F17*G17</f>
        <v>0</v>
      </c>
      <c r="I17" s="44">
        <v>215000</v>
      </c>
      <c r="J17" s="44">
        <f>F17*I17</f>
        <v>0</v>
      </c>
      <c r="K17" s="44">
        <v>250000</v>
      </c>
      <c r="L17" s="44">
        <f>F17*K17</f>
        <v>0</v>
      </c>
    </row>
    <row r="18" spans="2:12" ht="12" customHeight="1">
      <c r="B18" s="42"/>
      <c r="C18" s="45"/>
      <c r="D18" s="41"/>
      <c r="E18" s="41"/>
      <c r="F18" s="1183" t="s">
        <v>229</v>
      </c>
      <c r="G18" s="43"/>
      <c r="H18" s="44">
        <f>SUM(H15:H17)</f>
        <v>0</v>
      </c>
      <c r="I18" s="43"/>
      <c r="J18" s="44">
        <f>SUM(J15:J17)</f>
        <v>0</v>
      </c>
      <c r="K18" s="43"/>
      <c r="L18" s="44">
        <f>SUM(L15:L17)</f>
        <v>0</v>
      </c>
    </row>
    <row r="19" spans="2:12" ht="12" customHeight="1">
      <c r="B19" s="42" t="s">
        <v>7</v>
      </c>
      <c r="C19" s="45" t="s">
        <v>230</v>
      </c>
      <c r="D19" s="41"/>
      <c r="E19" s="41"/>
      <c r="F19" s="1186"/>
      <c r="G19" s="45"/>
      <c r="H19" s="44"/>
      <c r="I19" s="45"/>
      <c r="J19" s="44"/>
      <c r="K19" s="45"/>
      <c r="L19" s="44"/>
    </row>
    <row r="20" spans="2:12" ht="12" customHeight="1">
      <c r="B20" s="45"/>
      <c r="C20" s="45"/>
      <c r="D20" s="41"/>
      <c r="E20" s="41"/>
      <c r="F20" s="1186"/>
      <c r="G20" s="44"/>
      <c r="H20" s="44">
        <f>F20*G20</f>
        <v>0</v>
      </c>
      <c r="I20" s="44"/>
      <c r="J20" s="44">
        <f>H20*I20</f>
        <v>0</v>
      </c>
      <c r="K20" s="44"/>
      <c r="L20" s="44">
        <f>J20*K20</f>
        <v>0</v>
      </c>
    </row>
    <row r="21" spans="2:12" ht="12" customHeight="1">
      <c r="B21" s="45"/>
      <c r="C21" s="45"/>
      <c r="D21" s="41"/>
      <c r="E21" s="41"/>
      <c r="F21" s="1186"/>
      <c r="G21" s="44"/>
      <c r="H21" s="44">
        <f>F21*G21</f>
        <v>0</v>
      </c>
      <c r="I21" s="44"/>
      <c r="J21" s="44">
        <f>H21*I21</f>
        <v>0</v>
      </c>
      <c r="K21" s="44"/>
      <c r="L21" s="44">
        <f>J21*K21</f>
        <v>0</v>
      </c>
    </row>
    <row r="22" spans="2:12" ht="12" customHeight="1">
      <c r="B22" s="45"/>
      <c r="C22" s="45"/>
      <c r="D22" s="41"/>
      <c r="E22" s="41"/>
      <c r="F22" s="1183" t="s">
        <v>231</v>
      </c>
      <c r="G22" s="43"/>
      <c r="H22" s="44">
        <f>SUM(H20:H21)</f>
        <v>0</v>
      </c>
      <c r="I22" s="43"/>
      <c r="J22" s="44">
        <f>SUM(J20:J21)</f>
        <v>0</v>
      </c>
      <c r="K22" s="43"/>
      <c r="L22" s="44">
        <f>SUM(L20:L21)</f>
        <v>0</v>
      </c>
    </row>
    <row r="23" spans="2:12" ht="12" customHeight="1">
      <c r="B23" s="42" t="s">
        <v>8</v>
      </c>
      <c r="C23" s="46" t="s">
        <v>232</v>
      </c>
      <c r="D23" s="47"/>
      <c r="E23" s="47"/>
      <c r="F23" s="1187"/>
      <c r="G23" s="48"/>
      <c r="H23" s="44">
        <f>H13+H18+H22</f>
        <v>10125</v>
      </c>
      <c r="I23" s="48"/>
      <c r="J23" s="44">
        <f>J13+J18+J22</f>
        <v>5018</v>
      </c>
      <c r="K23" s="48"/>
      <c r="L23" s="44">
        <f>L13+L18+L22</f>
        <v>5018</v>
      </c>
    </row>
    <row r="24" spans="2:12" ht="12" customHeight="1">
      <c r="B24" s="42" t="s">
        <v>9</v>
      </c>
      <c r="C24" s="1254" t="s">
        <v>233</v>
      </c>
      <c r="D24" s="1255"/>
      <c r="E24" s="1256"/>
      <c r="F24" s="1200">
        <f>OP</f>
        <v>0.1</v>
      </c>
      <c r="G24" s="43" t="s">
        <v>234</v>
      </c>
      <c r="H24" s="44">
        <f>H23*F24</f>
        <v>1012.5</v>
      </c>
      <c r="I24" s="43" t="s">
        <v>234</v>
      </c>
      <c r="J24" s="44">
        <f>J23*F24</f>
        <v>501.8</v>
      </c>
      <c r="K24" s="43" t="s">
        <v>234</v>
      </c>
      <c r="L24" s="44">
        <f>L23*F24</f>
        <v>501.8</v>
      </c>
    </row>
    <row r="25" spans="2:12" ht="12" customHeight="1">
      <c r="B25" s="531" t="s">
        <v>10</v>
      </c>
      <c r="C25" s="536" t="s">
        <v>235</v>
      </c>
      <c r="D25" s="529"/>
      <c r="E25" s="535"/>
      <c r="F25" s="1189"/>
      <c r="G25" s="532"/>
      <c r="H25" s="533">
        <f>H23+H24</f>
        <v>11137.5</v>
      </c>
      <c r="I25" s="532"/>
      <c r="J25" s="533"/>
      <c r="K25" s="532"/>
      <c r="L25" s="533"/>
    </row>
    <row r="26" spans="2:12" ht="12" customHeight="1">
      <c r="B26" s="531" t="s">
        <v>11</v>
      </c>
      <c r="C26" s="529" t="s">
        <v>2218</v>
      </c>
      <c r="D26" s="529"/>
      <c r="E26" s="529"/>
      <c r="F26" s="1201">
        <f>ppn</f>
        <v>0.12</v>
      </c>
      <c r="G26" s="532" t="s">
        <v>2217</v>
      </c>
      <c r="H26" s="533">
        <f>H25*F26</f>
        <v>1336.5</v>
      </c>
      <c r="I26" s="532"/>
      <c r="J26" s="533"/>
      <c r="K26" s="532"/>
      <c r="L26" s="533"/>
    </row>
    <row r="27" spans="2:12" ht="12" customHeight="1">
      <c r="B27" s="42" t="s">
        <v>1793</v>
      </c>
      <c r="C27" s="534" t="s">
        <v>2039</v>
      </c>
      <c r="D27" s="47"/>
      <c r="E27" s="47"/>
      <c r="F27" s="1187"/>
      <c r="G27" s="48"/>
      <c r="H27" s="49">
        <f>H25+H26</f>
        <v>12474</v>
      </c>
      <c r="I27" s="50"/>
      <c r="J27" s="49">
        <f>J23+J24</f>
        <v>5519.8</v>
      </c>
      <c r="K27" s="50"/>
      <c r="L27" s="49">
        <f>L23+L24</f>
        <v>5519.8</v>
      </c>
    </row>
    <row r="28" spans="2:12" ht="12" customHeight="1">
      <c r="B28" s="51"/>
      <c r="C28" s="52"/>
      <c r="D28" s="52"/>
      <c r="E28" s="52"/>
      <c r="F28" s="1190"/>
      <c r="G28" s="52"/>
      <c r="H28" s="53"/>
    </row>
    <row r="29" spans="2:12" ht="28.9" customHeight="1">
      <c r="B29" s="34" t="s">
        <v>252</v>
      </c>
      <c r="C29" s="1257" t="s">
        <v>249</v>
      </c>
      <c r="D29" s="1258"/>
      <c r="E29" s="1258"/>
      <c r="F29" s="1258"/>
      <c r="G29" s="1259"/>
      <c r="H29" s="1260"/>
      <c r="I29" s="1261" t="s">
        <v>3</v>
      </c>
      <c r="J29" s="1261"/>
      <c r="K29" s="1261" t="s">
        <v>4</v>
      </c>
      <c r="L29" s="1261"/>
    </row>
    <row r="30" spans="2:12" ht="12" customHeight="1">
      <c r="B30" s="1249" t="s">
        <v>215</v>
      </c>
      <c r="C30" s="1249" t="s">
        <v>216</v>
      </c>
      <c r="D30" s="1250" t="s">
        <v>217</v>
      </c>
      <c r="E30" s="1249" t="s">
        <v>218</v>
      </c>
      <c r="F30" s="1253" t="s">
        <v>219</v>
      </c>
      <c r="G30" s="35" t="s">
        <v>220</v>
      </c>
      <c r="H30" s="35" t="s">
        <v>221</v>
      </c>
      <c r="I30" s="36" t="s">
        <v>220</v>
      </c>
      <c r="J30" s="37" t="s">
        <v>221</v>
      </c>
      <c r="K30" s="37" t="s">
        <v>220</v>
      </c>
      <c r="L30" s="37" t="s">
        <v>221</v>
      </c>
    </row>
    <row r="31" spans="2:12" ht="12" customHeight="1">
      <c r="B31" s="1249"/>
      <c r="C31" s="1249"/>
      <c r="D31" s="1251"/>
      <c r="E31" s="1249"/>
      <c r="F31" s="1253"/>
      <c r="G31" s="35" t="s">
        <v>16</v>
      </c>
      <c r="H31" s="35" t="s">
        <v>222</v>
      </c>
      <c r="I31" s="36" t="s">
        <v>16</v>
      </c>
      <c r="J31" s="37" t="s">
        <v>222</v>
      </c>
      <c r="K31" s="37" t="s">
        <v>16</v>
      </c>
      <c r="L31" s="37" t="s">
        <v>222</v>
      </c>
    </row>
    <row r="32" spans="2:12" ht="12" customHeight="1">
      <c r="B32" s="1249"/>
      <c r="C32" s="1249"/>
      <c r="D32" s="1252"/>
      <c r="E32" s="1249"/>
      <c r="F32" s="1253"/>
      <c r="G32" s="58"/>
      <c r="H32" s="35" t="s">
        <v>16</v>
      </c>
      <c r="I32" s="48"/>
      <c r="J32" s="37" t="s">
        <v>16</v>
      </c>
      <c r="K32" s="43"/>
      <c r="L32" s="37" t="s">
        <v>16</v>
      </c>
    </row>
    <row r="33" spans="1:12" ht="12" customHeight="1">
      <c r="B33" s="38" t="s">
        <v>5</v>
      </c>
      <c r="C33" s="39" t="s">
        <v>223</v>
      </c>
      <c r="D33" s="40"/>
      <c r="E33" s="40"/>
      <c r="F33" s="1181"/>
      <c r="G33" s="40"/>
      <c r="H33" s="40"/>
      <c r="I33" s="41"/>
      <c r="J33" s="41"/>
      <c r="K33" s="41"/>
      <c r="L33" s="41"/>
    </row>
    <row r="34" spans="1:12" ht="12" customHeight="1">
      <c r="A34" s="65">
        <v>10110000</v>
      </c>
      <c r="B34" s="42"/>
      <c r="C34" s="43" t="s">
        <v>21</v>
      </c>
      <c r="D34" s="42" t="s">
        <v>224</v>
      </c>
      <c r="E34" s="42" t="str">
        <f>VLOOKUP(C34,HSD!B:K,2,FALSE)</f>
        <v>OH</v>
      </c>
      <c r="F34" s="1182">
        <v>0.33779999999999999</v>
      </c>
      <c r="G34" s="44">
        <f>VLOOKUP(C34,HSD!B:K,10,FALSE)</f>
        <v>285000</v>
      </c>
      <c r="H34" s="44">
        <f>F34*G34</f>
        <v>96273</v>
      </c>
      <c r="I34" s="44">
        <v>78600</v>
      </c>
      <c r="J34" s="44">
        <f>F34*I34</f>
        <v>26551.079999999998</v>
      </c>
      <c r="K34" s="44">
        <v>78600</v>
      </c>
      <c r="L34" s="44">
        <f>F34*K34</f>
        <v>26551.079999999998</v>
      </c>
    </row>
    <row r="35" spans="1:12" ht="12" customHeight="1">
      <c r="A35" s="65">
        <v>10120000</v>
      </c>
      <c r="B35" s="42"/>
      <c r="C35" s="43" t="s">
        <v>19</v>
      </c>
      <c r="D35" s="42" t="s">
        <v>225</v>
      </c>
      <c r="E35" s="42" t="str">
        <f>VLOOKUP(C35,HSD!B:K,2,FALSE)</f>
        <v>OH</v>
      </c>
      <c r="F35" s="1182"/>
      <c r="G35" s="44">
        <f>VLOOKUP(C35,HSD!B:K,10,FALSE)</f>
        <v>274000</v>
      </c>
      <c r="H35" s="44">
        <f>F35*G35</f>
        <v>0</v>
      </c>
      <c r="I35" s="44">
        <v>91500</v>
      </c>
      <c r="J35" s="44">
        <f>F35*I35</f>
        <v>0</v>
      </c>
      <c r="K35" s="44">
        <v>91500</v>
      </c>
      <c r="L35" s="44">
        <f>F35*K35</f>
        <v>0</v>
      </c>
    </row>
    <row r="36" spans="1:12" ht="12" customHeight="1">
      <c r="A36" s="65">
        <v>10130000</v>
      </c>
      <c r="B36" s="42"/>
      <c r="C36" s="43" t="s">
        <v>20</v>
      </c>
      <c r="D36" s="42" t="s">
        <v>226</v>
      </c>
      <c r="E36" s="42" t="str">
        <f>VLOOKUP(C36,HSD!B:K,2,FALSE)</f>
        <v>OH</v>
      </c>
      <c r="F36" s="1182">
        <v>3.3780000000000001</v>
      </c>
      <c r="G36" s="44">
        <f>VLOOKUP(C36,HSD!B:K,10,FALSE)</f>
        <v>174000</v>
      </c>
      <c r="H36" s="44">
        <f>F36*G36</f>
        <v>587772</v>
      </c>
      <c r="I36" s="44">
        <v>92500</v>
      </c>
      <c r="J36" s="44">
        <f>F36*I36</f>
        <v>312465</v>
      </c>
      <c r="K36" s="44">
        <v>92500</v>
      </c>
      <c r="L36" s="44">
        <f>F36*K36</f>
        <v>312465</v>
      </c>
    </row>
    <row r="37" spans="1:12" ht="12" customHeight="1">
      <c r="B37" s="42"/>
      <c r="C37" s="43"/>
      <c r="D37" s="42"/>
      <c r="E37" s="42"/>
      <c r="F37" s="1182"/>
      <c r="G37" s="44"/>
      <c r="H37" s="44"/>
      <c r="I37" s="44"/>
      <c r="J37" s="44"/>
      <c r="K37" s="44"/>
      <c r="L37" s="44"/>
    </row>
    <row r="38" spans="1:12" ht="12" customHeight="1">
      <c r="B38" s="42"/>
      <c r="C38" s="45"/>
      <c r="D38" s="37"/>
      <c r="E38" s="37"/>
      <c r="F38" s="1183" t="s">
        <v>227</v>
      </c>
      <c r="G38" s="54"/>
      <c r="H38" s="44">
        <f>SUM(H34:H37)</f>
        <v>684045</v>
      </c>
      <c r="I38" s="54"/>
      <c r="J38" s="44">
        <f>SUM(J34:J37)</f>
        <v>339016.08</v>
      </c>
      <c r="K38" s="54"/>
      <c r="L38" s="44">
        <f>SUM(L34:L37)</f>
        <v>339016.08</v>
      </c>
    </row>
    <row r="39" spans="1:12" ht="12" customHeight="1">
      <c r="B39" s="42" t="s">
        <v>6</v>
      </c>
      <c r="C39" s="45" t="s">
        <v>228</v>
      </c>
      <c r="D39" s="37"/>
      <c r="E39" s="37"/>
      <c r="F39" s="1184"/>
      <c r="G39" s="42"/>
      <c r="H39" s="44"/>
      <c r="I39" s="42"/>
      <c r="J39" s="44"/>
      <c r="K39" s="42"/>
      <c r="L39" s="44"/>
    </row>
    <row r="40" spans="1:12" ht="12" customHeight="1">
      <c r="B40" s="42"/>
      <c r="C40" s="45"/>
      <c r="D40" s="37"/>
      <c r="E40" s="42"/>
      <c r="F40" s="1185"/>
      <c r="G40" s="44"/>
      <c r="H40" s="44">
        <f>F40*G40</f>
        <v>0</v>
      </c>
      <c r="I40" s="44">
        <v>232500</v>
      </c>
      <c r="J40" s="44">
        <f>F40*I40</f>
        <v>0</v>
      </c>
      <c r="K40" s="44">
        <v>270000</v>
      </c>
      <c r="L40" s="44">
        <f>F40*K40</f>
        <v>0</v>
      </c>
    </row>
    <row r="41" spans="1:12" ht="12" customHeight="1">
      <c r="B41" s="42"/>
      <c r="C41" s="45"/>
      <c r="D41" s="37"/>
      <c r="E41" s="42"/>
      <c r="F41" s="1185"/>
      <c r="G41" s="44"/>
      <c r="H41" s="44">
        <f>F41*G41</f>
        <v>0</v>
      </c>
      <c r="I41" s="44">
        <v>1060</v>
      </c>
      <c r="J41" s="44">
        <f>F41*I41</f>
        <v>0</v>
      </c>
      <c r="K41" s="44">
        <v>1060</v>
      </c>
      <c r="L41" s="44">
        <f>F41*K41</f>
        <v>0</v>
      </c>
    </row>
    <row r="42" spans="1:12" ht="12" customHeight="1">
      <c r="B42" s="42"/>
      <c r="C42" s="45"/>
      <c r="D42" s="37"/>
      <c r="E42" s="42"/>
      <c r="F42" s="1185"/>
      <c r="G42" s="44"/>
      <c r="H42" s="44">
        <f>F42*G42</f>
        <v>0</v>
      </c>
      <c r="I42" s="44">
        <v>215000</v>
      </c>
      <c r="J42" s="44">
        <f>F42*I42</f>
        <v>0</v>
      </c>
      <c r="K42" s="44">
        <v>250000</v>
      </c>
      <c r="L42" s="44">
        <f>F42*K42</f>
        <v>0</v>
      </c>
    </row>
    <row r="43" spans="1:12" ht="12" customHeight="1">
      <c r="B43" s="42"/>
      <c r="C43" s="45"/>
      <c r="D43" s="37"/>
      <c r="E43" s="37"/>
      <c r="F43" s="1183" t="s">
        <v>229</v>
      </c>
      <c r="G43" s="54"/>
      <c r="H43" s="44">
        <f>SUM(H40:H42)</f>
        <v>0</v>
      </c>
      <c r="I43" s="54"/>
      <c r="J43" s="44">
        <f>SUM(J40:J42)</f>
        <v>0</v>
      </c>
      <c r="K43" s="54"/>
      <c r="L43" s="44">
        <f>SUM(L40:L42)</f>
        <v>0</v>
      </c>
    </row>
    <row r="44" spans="1:12" ht="12" customHeight="1">
      <c r="B44" s="42" t="s">
        <v>7</v>
      </c>
      <c r="C44" s="45" t="s">
        <v>230</v>
      </c>
      <c r="D44" s="37"/>
      <c r="E44" s="37"/>
      <c r="F44" s="1184"/>
      <c r="G44" s="42"/>
      <c r="H44" s="44"/>
      <c r="I44" s="42"/>
      <c r="J44" s="44"/>
      <c r="K44" s="42"/>
      <c r="L44" s="44"/>
    </row>
    <row r="45" spans="1:12" ht="12" customHeight="1">
      <c r="B45" s="42"/>
      <c r="C45" s="45"/>
      <c r="D45" s="37"/>
      <c r="E45" s="37"/>
      <c r="F45" s="1184"/>
      <c r="G45" s="44"/>
      <c r="H45" s="44">
        <f>F45*G45</f>
        <v>0</v>
      </c>
      <c r="I45" s="44"/>
      <c r="J45" s="44">
        <f>H45*I45</f>
        <v>0</v>
      </c>
      <c r="K45" s="44"/>
      <c r="L45" s="44">
        <f>J45*K45</f>
        <v>0</v>
      </c>
    </row>
    <row r="46" spans="1:12" ht="12" customHeight="1">
      <c r="B46" s="42"/>
      <c r="C46" s="45"/>
      <c r="D46" s="37"/>
      <c r="E46" s="37"/>
      <c r="F46" s="1183" t="s">
        <v>231</v>
      </c>
      <c r="G46" s="54"/>
      <c r="H46" s="44">
        <f>SUM(H45)</f>
        <v>0</v>
      </c>
      <c r="I46" s="54"/>
      <c r="J46" s="44">
        <f>SUM(J45)</f>
        <v>0</v>
      </c>
      <c r="K46" s="54"/>
      <c r="L46" s="44">
        <f>SUM(L45)</f>
        <v>0</v>
      </c>
    </row>
    <row r="47" spans="1:12" ht="12" customHeight="1">
      <c r="B47" s="42" t="s">
        <v>8</v>
      </c>
      <c r="C47" s="55" t="s">
        <v>232</v>
      </c>
      <c r="D47" s="56"/>
      <c r="E47" s="56"/>
      <c r="F47" s="1191"/>
      <c r="G47" s="57"/>
      <c r="H47" s="44">
        <f>H38+H43+H46</f>
        <v>684045</v>
      </c>
      <c r="I47" s="57"/>
      <c r="J47" s="44">
        <f>J38+J43+J46</f>
        <v>339016.08</v>
      </c>
      <c r="K47" s="57"/>
      <c r="L47" s="44">
        <f>L38+L43+L46</f>
        <v>339016.08</v>
      </c>
    </row>
    <row r="48" spans="1:12" ht="12" customHeight="1">
      <c r="B48" s="42" t="s">
        <v>9</v>
      </c>
      <c r="C48" s="1254" t="s">
        <v>233</v>
      </c>
      <c r="D48" s="1255"/>
      <c r="E48" s="1256"/>
      <c r="F48" s="1200">
        <f>OP</f>
        <v>0.1</v>
      </c>
      <c r="G48" s="43" t="s">
        <v>234</v>
      </c>
      <c r="H48" s="44">
        <f>H47*F48</f>
        <v>68404.5</v>
      </c>
      <c r="I48" s="43" t="s">
        <v>234</v>
      </c>
      <c r="J48" s="44">
        <f>J47*F48</f>
        <v>33901.608</v>
      </c>
      <c r="K48" s="43" t="s">
        <v>234</v>
      </c>
      <c r="L48" s="44">
        <f>L47*F48</f>
        <v>33901.608</v>
      </c>
    </row>
    <row r="49" spans="1:12" ht="12" customHeight="1">
      <c r="B49" s="531" t="s">
        <v>10</v>
      </c>
      <c r="C49" s="536" t="s">
        <v>235</v>
      </c>
      <c r="D49" s="529"/>
      <c r="E49" s="535"/>
      <c r="F49" s="1189"/>
      <c r="G49" s="532"/>
      <c r="H49" s="533">
        <f>H47+H48</f>
        <v>752449.5</v>
      </c>
      <c r="I49" s="532"/>
      <c r="J49" s="533"/>
      <c r="K49" s="532"/>
      <c r="L49" s="533"/>
    </row>
    <row r="50" spans="1:12" ht="12" customHeight="1">
      <c r="B50" s="531" t="s">
        <v>11</v>
      </c>
      <c r="C50" s="529" t="s">
        <v>2218</v>
      </c>
      <c r="D50" s="529"/>
      <c r="E50" s="529"/>
      <c r="F50" s="1201">
        <f>ppn</f>
        <v>0.12</v>
      </c>
      <c r="G50" s="532" t="s">
        <v>2217</v>
      </c>
      <c r="H50" s="533">
        <f>H49*F50</f>
        <v>90293.94</v>
      </c>
      <c r="I50" s="532"/>
      <c r="J50" s="533"/>
      <c r="K50" s="532"/>
      <c r="L50" s="533"/>
    </row>
    <row r="51" spans="1:12" ht="12" customHeight="1">
      <c r="B51" s="42" t="s">
        <v>1793</v>
      </c>
      <c r="C51" s="537" t="s">
        <v>2039</v>
      </c>
      <c r="D51" s="56"/>
      <c r="E51" s="56"/>
      <c r="F51" s="1191"/>
      <c r="G51" s="57"/>
      <c r="H51" s="49">
        <f>H49+H50</f>
        <v>842743.44</v>
      </c>
      <c r="I51" s="50"/>
      <c r="J51" s="49">
        <f>J47+J48</f>
        <v>372917.68800000002</v>
      </c>
      <c r="K51" s="50"/>
      <c r="L51" s="49">
        <f>L47+L48</f>
        <v>372917.68800000002</v>
      </c>
    </row>
    <row r="52" spans="1:12" ht="12" customHeight="1">
      <c r="B52" s="51"/>
      <c r="C52" s="52"/>
      <c r="D52" s="52"/>
      <c r="E52" s="52"/>
      <c r="F52" s="1190"/>
      <c r="G52" s="52"/>
      <c r="H52" s="53"/>
    </row>
    <row r="53" spans="1:12" ht="28.9" customHeight="1">
      <c r="B53" s="34" t="s">
        <v>253</v>
      </c>
      <c r="C53" s="1257" t="s">
        <v>250</v>
      </c>
      <c r="D53" s="1258"/>
      <c r="E53" s="1258"/>
      <c r="F53" s="1258"/>
      <c r="G53" s="1259"/>
      <c r="H53" s="1260"/>
      <c r="I53" s="1261" t="s">
        <v>3</v>
      </c>
      <c r="J53" s="1261"/>
      <c r="K53" s="1261" t="s">
        <v>4</v>
      </c>
      <c r="L53" s="1261"/>
    </row>
    <row r="54" spans="1:12" ht="12" customHeight="1">
      <c r="B54" s="1249" t="s">
        <v>215</v>
      </c>
      <c r="C54" s="1249" t="s">
        <v>216</v>
      </c>
      <c r="D54" s="1250" t="s">
        <v>217</v>
      </c>
      <c r="E54" s="1249" t="s">
        <v>218</v>
      </c>
      <c r="F54" s="1253" t="s">
        <v>219</v>
      </c>
      <c r="G54" s="35" t="s">
        <v>220</v>
      </c>
      <c r="H54" s="35" t="s">
        <v>221</v>
      </c>
      <c r="I54" s="36" t="s">
        <v>220</v>
      </c>
      <c r="J54" s="37" t="s">
        <v>221</v>
      </c>
      <c r="K54" s="37" t="s">
        <v>220</v>
      </c>
      <c r="L54" s="37" t="s">
        <v>221</v>
      </c>
    </row>
    <row r="55" spans="1:12" ht="12" customHeight="1">
      <c r="B55" s="1249"/>
      <c r="C55" s="1249"/>
      <c r="D55" s="1251"/>
      <c r="E55" s="1249"/>
      <c r="F55" s="1253"/>
      <c r="G55" s="35" t="s">
        <v>16</v>
      </c>
      <c r="H55" s="35" t="s">
        <v>222</v>
      </c>
      <c r="I55" s="36" t="s">
        <v>16</v>
      </c>
      <c r="J55" s="37" t="s">
        <v>222</v>
      </c>
      <c r="K55" s="37" t="s">
        <v>16</v>
      </c>
      <c r="L55" s="37" t="s">
        <v>222</v>
      </c>
    </row>
    <row r="56" spans="1:12" ht="12" customHeight="1">
      <c r="B56" s="1249"/>
      <c r="C56" s="1249"/>
      <c r="D56" s="1252"/>
      <c r="E56" s="1249"/>
      <c r="F56" s="1253"/>
      <c r="G56" s="58"/>
      <c r="H56" s="35" t="s">
        <v>16</v>
      </c>
      <c r="I56" s="48"/>
      <c r="J56" s="37" t="s">
        <v>16</v>
      </c>
      <c r="K56" s="43"/>
      <c r="L56" s="37" t="s">
        <v>16</v>
      </c>
    </row>
    <row r="57" spans="1:12" ht="12" customHeight="1">
      <c r="B57" s="38" t="s">
        <v>5</v>
      </c>
      <c r="C57" s="39" t="s">
        <v>223</v>
      </c>
      <c r="D57" s="40"/>
      <c r="E57" s="40"/>
      <c r="F57" s="1181"/>
      <c r="G57" s="40"/>
      <c r="H57" s="40"/>
      <c r="I57" s="41"/>
      <c r="J57" s="41"/>
      <c r="K57" s="41"/>
      <c r="L57" s="41"/>
    </row>
    <row r="58" spans="1:12" ht="12" customHeight="1">
      <c r="A58" s="65">
        <v>10110000</v>
      </c>
      <c r="B58" s="42"/>
      <c r="C58" s="43" t="s">
        <v>21</v>
      </c>
      <c r="D58" s="42" t="s">
        <v>224</v>
      </c>
      <c r="E58" s="42" t="str">
        <f>VLOOKUP(C58,HSD!B:K,2,FALSE)</f>
        <v>OH</v>
      </c>
      <c r="F58" s="1182">
        <v>0.375</v>
      </c>
      <c r="G58" s="44">
        <f>VLOOKUP(C58,HSD!B:K,10,FALSE)</f>
        <v>285000</v>
      </c>
      <c r="H58" s="44">
        <f>F58*G58</f>
        <v>106875</v>
      </c>
      <c r="I58" s="44">
        <v>78600</v>
      </c>
      <c r="J58" s="44">
        <f>F58*I58</f>
        <v>29475</v>
      </c>
      <c r="K58" s="44">
        <v>78600</v>
      </c>
      <c r="L58" s="44">
        <f>F58*K58</f>
        <v>29475</v>
      </c>
    </row>
    <row r="59" spans="1:12" ht="12" customHeight="1">
      <c r="A59" s="65">
        <v>10120000</v>
      </c>
      <c r="B59" s="42"/>
      <c r="C59" s="43" t="s">
        <v>19</v>
      </c>
      <c r="D59" s="42" t="s">
        <v>225</v>
      </c>
      <c r="E59" s="42" t="str">
        <f>VLOOKUP(C59,HSD!B:K,2,FALSE)</f>
        <v>OH</v>
      </c>
      <c r="F59" s="1182"/>
      <c r="G59" s="44">
        <f>VLOOKUP(C59,HSD!B:K,10,FALSE)</f>
        <v>274000</v>
      </c>
      <c r="H59" s="44">
        <f>F59*G59</f>
        <v>0</v>
      </c>
      <c r="I59" s="44">
        <v>91500</v>
      </c>
      <c r="J59" s="44">
        <f>F59*I59</f>
        <v>0</v>
      </c>
      <c r="K59" s="44">
        <v>91500</v>
      </c>
      <c r="L59" s="44">
        <f>F59*K59</f>
        <v>0</v>
      </c>
    </row>
    <row r="60" spans="1:12" ht="12" customHeight="1">
      <c r="A60" s="65">
        <v>10130000</v>
      </c>
      <c r="B60" s="42"/>
      <c r="C60" s="43" t="s">
        <v>20</v>
      </c>
      <c r="D60" s="42" t="s">
        <v>226</v>
      </c>
      <c r="E60" s="42" t="str">
        <f>VLOOKUP(C60,HSD!B:K,2,FALSE)</f>
        <v>OH</v>
      </c>
      <c r="F60" s="1182">
        <v>3.75</v>
      </c>
      <c r="G60" s="44">
        <f>VLOOKUP(C60,HSD!B:K,10,FALSE)</f>
        <v>174000</v>
      </c>
      <c r="H60" s="44">
        <f>F60*G60</f>
        <v>652500</v>
      </c>
      <c r="I60" s="44">
        <v>92500</v>
      </c>
      <c r="J60" s="44">
        <f>F60*I60</f>
        <v>346875</v>
      </c>
      <c r="K60" s="44">
        <v>92500</v>
      </c>
      <c r="L60" s="44">
        <f>F60*K60</f>
        <v>346875</v>
      </c>
    </row>
    <row r="61" spans="1:12" ht="12" customHeight="1">
      <c r="B61" s="42"/>
      <c r="C61" s="43"/>
      <c r="D61" s="42"/>
      <c r="E61" s="42"/>
      <c r="F61" s="1182"/>
      <c r="G61" s="44"/>
      <c r="H61" s="44"/>
      <c r="I61" s="44"/>
      <c r="J61" s="44"/>
      <c r="K61" s="44"/>
      <c r="L61" s="44"/>
    </row>
    <row r="62" spans="1:12" ht="12" customHeight="1">
      <c r="B62" s="42"/>
      <c r="C62" s="45"/>
      <c r="D62" s="37"/>
      <c r="E62" s="37"/>
      <c r="F62" s="1183" t="s">
        <v>227</v>
      </c>
      <c r="G62" s="54"/>
      <c r="H62" s="44">
        <f>SUM(H58:H61)</f>
        <v>759375</v>
      </c>
      <c r="I62" s="54"/>
      <c r="J62" s="44">
        <f>SUM(J58:J61)</f>
        <v>376350</v>
      </c>
      <c r="K62" s="54"/>
      <c r="L62" s="44">
        <f>SUM(L58:L61)</f>
        <v>376350</v>
      </c>
    </row>
    <row r="63" spans="1:12" ht="12" customHeight="1">
      <c r="B63" s="42" t="s">
        <v>6</v>
      </c>
      <c r="C63" s="45" t="s">
        <v>228</v>
      </c>
      <c r="D63" s="37"/>
      <c r="E63" s="37"/>
      <c r="F63" s="1184"/>
      <c r="G63" s="42"/>
      <c r="H63" s="44"/>
      <c r="I63" s="42"/>
      <c r="J63" s="44"/>
      <c r="K63" s="42"/>
      <c r="L63" s="44"/>
    </row>
    <row r="64" spans="1:12" ht="12" customHeight="1">
      <c r="B64" s="42"/>
      <c r="C64" s="45"/>
      <c r="D64" s="37"/>
      <c r="E64" s="42"/>
      <c r="F64" s="1185"/>
      <c r="G64" s="44"/>
      <c r="H64" s="44">
        <f>F64*G64</f>
        <v>0</v>
      </c>
      <c r="I64" s="44">
        <v>232500</v>
      </c>
      <c r="J64" s="44">
        <f>F64*I64</f>
        <v>0</v>
      </c>
      <c r="K64" s="44">
        <v>270000</v>
      </c>
      <c r="L64" s="44">
        <f>F64*K64</f>
        <v>0</v>
      </c>
    </row>
    <row r="65" spans="2:12" ht="12" customHeight="1">
      <c r="B65" s="42"/>
      <c r="C65" s="45"/>
      <c r="D65" s="37"/>
      <c r="E65" s="42"/>
      <c r="F65" s="1185"/>
      <c r="G65" s="44"/>
      <c r="H65" s="44">
        <f>F65*G65</f>
        <v>0</v>
      </c>
      <c r="I65" s="44">
        <v>1060</v>
      </c>
      <c r="J65" s="44">
        <f>F65*I65</f>
        <v>0</v>
      </c>
      <c r="K65" s="44">
        <v>1060</v>
      </c>
      <c r="L65" s="44">
        <f>F65*K65</f>
        <v>0</v>
      </c>
    </row>
    <row r="66" spans="2:12" ht="12" customHeight="1">
      <c r="B66" s="42"/>
      <c r="C66" s="45"/>
      <c r="D66" s="37"/>
      <c r="E66" s="42"/>
      <c r="F66" s="1185"/>
      <c r="G66" s="44"/>
      <c r="H66" s="44">
        <f>F66*G66</f>
        <v>0</v>
      </c>
      <c r="I66" s="44">
        <v>215000</v>
      </c>
      <c r="J66" s="44">
        <f>F66*I66</f>
        <v>0</v>
      </c>
      <c r="K66" s="44">
        <v>250000</v>
      </c>
      <c r="L66" s="44">
        <f>F66*K66</f>
        <v>0</v>
      </c>
    </row>
    <row r="67" spans="2:12" ht="12" customHeight="1">
      <c r="B67" s="42"/>
      <c r="C67" s="45"/>
      <c r="D67" s="37"/>
      <c r="E67" s="37"/>
      <c r="F67" s="1183" t="s">
        <v>229</v>
      </c>
      <c r="G67" s="54"/>
      <c r="H67" s="44">
        <f>SUM(H64:H66)</f>
        <v>0</v>
      </c>
      <c r="I67" s="54"/>
      <c r="J67" s="44">
        <f>SUM(J64:J66)</f>
        <v>0</v>
      </c>
      <c r="K67" s="54"/>
      <c r="L67" s="44">
        <f>SUM(L64:L66)</f>
        <v>0</v>
      </c>
    </row>
    <row r="68" spans="2:12" ht="12" customHeight="1">
      <c r="B68" s="42" t="s">
        <v>7</v>
      </c>
      <c r="C68" s="45" t="s">
        <v>230</v>
      </c>
      <c r="D68" s="37"/>
      <c r="E68" s="37"/>
      <c r="F68" s="1184"/>
      <c r="G68" s="42"/>
      <c r="H68" s="44"/>
      <c r="I68" s="42"/>
      <c r="J68" s="44"/>
      <c r="K68" s="42"/>
      <c r="L68" s="44"/>
    </row>
    <row r="69" spans="2:12" ht="12" customHeight="1">
      <c r="B69" s="42"/>
      <c r="C69" s="45"/>
      <c r="D69" s="37"/>
      <c r="E69" s="37"/>
      <c r="F69" s="1184"/>
      <c r="G69" s="44"/>
      <c r="H69" s="44">
        <f>F69*G69</f>
        <v>0</v>
      </c>
      <c r="I69" s="44"/>
      <c r="J69" s="44">
        <f>H69*I69</f>
        <v>0</v>
      </c>
      <c r="K69" s="44"/>
      <c r="L69" s="44">
        <f>J69*K69</f>
        <v>0</v>
      </c>
    </row>
    <row r="70" spans="2:12" ht="12" customHeight="1">
      <c r="B70" s="42"/>
      <c r="C70" s="45"/>
      <c r="D70" s="37"/>
      <c r="E70" s="37"/>
      <c r="F70" s="1183" t="s">
        <v>231</v>
      </c>
      <c r="G70" s="54"/>
      <c r="H70" s="44">
        <f>SUM(H69)</f>
        <v>0</v>
      </c>
      <c r="I70" s="54"/>
      <c r="J70" s="44">
        <f>SUM(J69)</f>
        <v>0</v>
      </c>
      <c r="K70" s="54"/>
      <c r="L70" s="44">
        <f>SUM(L69)</f>
        <v>0</v>
      </c>
    </row>
    <row r="71" spans="2:12" ht="12" customHeight="1">
      <c r="B71" s="42" t="s">
        <v>8</v>
      </c>
      <c r="C71" s="55" t="s">
        <v>232</v>
      </c>
      <c r="D71" s="56"/>
      <c r="E71" s="56"/>
      <c r="F71" s="1191"/>
      <c r="G71" s="57"/>
      <c r="H71" s="44">
        <f>H62+H67+H70</f>
        <v>759375</v>
      </c>
      <c r="I71" s="57"/>
      <c r="J71" s="44">
        <f>J62+J67+J70</f>
        <v>376350</v>
      </c>
      <c r="K71" s="57"/>
      <c r="L71" s="44">
        <f>L62+L67+L70</f>
        <v>376350</v>
      </c>
    </row>
    <row r="72" spans="2:12" ht="12" customHeight="1">
      <c r="B72" s="42" t="s">
        <v>9</v>
      </c>
      <c r="C72" s="1254" t="s">
        <v>233</v>
      </c>
      <c r="D72" s="1255"/>
      <c r="E72" s="1256"/>
      <c r="F72" s="1200">
        <f>OP</f>
        <v>0.1</v>
      </c>
      <c r="G72" s="43" t="s">
        <v>234</v>
      </c>
      <c r="H72" s="44">
        <f>H71*F72</f>
        <v>75937.5</v>
      </c>
      <c r="I72" s="43" t="s">
        <v>234</v>
      </c>
      <c r="J72" s="44">
        <f>J71*F72</f>
        <v>37635</v>
      </c>
      <c r="K72" s="43" t="s">
        <v>234</v>
      </c>
      <c r="L72" s="44">
        <f>L71*F72</f>
        <v>37635</v>
      </c>
    </row>
    <row r="73" spans="2:12" ht="12" customHeight="1">
      <c r="B73" s="531" t="s">
        <v>10</v>
      </c>
      <c r="C73" s="536" t="s">
        <v>235</v>
      </c>
      <c r="D73" s="529"/>
      <c r="E73" s="535"/>
      <c r="F73" s="1189"/>
      <c r="G73" s="532"/>
      <c r="H73" s="533">
        <f>H71+H72</f>
        <v>835312.5</v>
      </c>
      <c r="I73" s="532"/>
      <c r="J73" s="533"/>
      <c r="K73" s="532"/>
      <c r="L73" s="533"/>
    </row>
    <row r="74" spans="2:12" ht="12" customHeight="1">
      <c r="B74" s="531" t="s">
        <v>11</v>
      </c>
      <c r="C74" s="529" t="s">
        <v>2218</v>
      </c>
      <c r="D74" s="529"/>
      <c r="E74" s="529"/>
      <c r="F74" s="1201">
        <f>ppn</f>
        <v>0.12</v>
      </c>
      <c r="G74" s="532" t="s">
        <v>2217</v>
      </c>
      <c r="H74" s="533">
        <f>H73*F74</f>
        <v>100237.5</v>
      </c>
      <c r="I74" s="532"/>
      <c r="J74" s="533"/>
      <c r="K74" s="532"/>
      <c r="L74" s="533"/>
    </row>
    <row r="75" spans="2:12" ht="12" customHeight="1">
      <c r="B75" s="42" t="s">
        <v>1793</v>
      </c>
      <c r="C75" s="537" t="s">
        <v>2039</v>
      </c>
      <c r="D75" s="56"/>
      <c r="E75" s="56"/>
      <c r="F75" s="1191"/>
      <c r="G75" s="57"/>
      <c r="H75" s="49">
        <f>H73+H74</f>
        <v>935550</v>
      </c>
      <c r="I75" s="50"/>
      <c r="J75" s="49">
        <f>J71+J72</f>
        <v>413985</v>
      </c>
      <c r="K75" s="50"/>
      <c r="L75" s="49">
        <f>L71+L72</f>
        <v>413985</v>
      </c>
    </row>
    <row r="76" spans="2:12" ht="12" customHeight="1">
      <c r="B76" s="51"/>
      <c r="C76" s="52"/>
      <c r="D76" s="52"/>
      <c r="E76" s="52"/>
      <c r="F76" s="1190"/>
      <c r="G76" s="52"/>
      <c r="H76" s="53"/>
    </row>
    <row r="77" spans="2:12" ht="28.9" customHeight="1">
      <c r="B77" s="34" t="s">
        <v>254</v>
      </c>
      <c r="C77" s="1257" t="s">
        <v>251</v>
      </c>
      <c r="D77" s="1258"/>
      <c r="E77" s="1258"/>
      <c r="F77" s="1258"/>
      <c r="G77" s="1259"/>
      <c r="H77" s="1260"/>
      <c r="I77" s="1261" t="s">
        <v>3</v>
      </c>
      <c r="J77" s="1261"/>
      <c r="K77" s="1261" t="s">
        <v>4</v>
      </c>
      <c r="L77" s="1261"/>
    </row>
    <row r="78" spans="2:12" ht="12" customHeight="1">
      <c r="B78" s="1249" t="s">
        <v>215</v>
      </c>
      <c r="C78" s="1249" t="s">
        <v>216</v>
      </c>
      <c r="D78" s="1250" t="s">
        <v>217</v>
      </c>
      <c r="E78" s="1249" t="s">
        <v>218</v>
      </c>
      <c r="F78" s="1253" t="s">
        <v>219</v>
      </c>
      <c r="G78" s="35" t="s">
        <v>220</v>
      </c>
      <c r="H78" s="35" t="s">
        <v>221</v>
      </c>
      <c r="I78" s="36" t="s">
        <v>220</v>
      </c>
      <c r="J78" s="37" t="s">
        <v>221</v>
      </c>
      <c r="K78" s="37" t="s">
        <v>220</v>
      </c>
      <c r="L78" s="37" t="s">
        <v>221</v>
      </c>
    </row>
    <row r="79" spans="2:12" ht="12" customHeight="1">
      <c r="B79" s="1249"/>
      <c r="C79" s="1249"/>
      <c r="D79" s="1251"/>
      <c r="E79" s="1249"/>
      <c r="F79" s="1253"/>
      <c r="G79" s="35" t="s">
        <v>16</v>
      </c>
      <c r="H79" s="35" t="s">
        <v>222</v>
      </c>
      <c r="I79" s="36" t="s">
        <v>16</v>
      </c>
      <c r="J79" s="37" t="s">
        <v>222</v>
      </c>
      <c r="K79" s="37" t="s">
        <v>16</v>
      </c>
      <c r="L79" s="37" t="s">
        <v>222</v>
      </c>
    </row>
    <row r="80" spans="2:12" ht="12" customHeight="1">
      <c r="B80" s="1249"/>
      <c r="C80" s="1249"/>
      <c r="D80" s="1252"/>
      <c r="E80" s="1249"/>
      <c r="F80" s="1253"/>
      <c r="G80" s="58"/>
      <c r="H80" s="35" t="s">
        <v>16</v>
      </c>
      <c r="I80" s="48"/>
      <c r="J80" s="37" t="s">
        <v>16</v>
      </c>
      <c r="K80" s="43"/>
      <c r="L80" s="37" t="s">
        <v>16</v>
      </c>
    </row>
    <row r="81" spans="1:12" ht="12" customHeight="1">
      <c r="B81" s="38" t="s">
        <v>5</v>
      </c>
      <c r="C81" s="39" t="s">
        <v>223</v>
      </c>
      <c r="D81" s="40"/>
      <c r="E81" s="40"/>
      <c r="F81" s="1181"/>
      <c r="G81" s="40"/>
      <c r="H81" s="40"/>
      <c r="I81" s="41"/>
      <c r="J81" s="41"/>
      <c r="K81" s="41"/>
      <c r="L81" s="41"/>
    </row>
    <row r="82" spans="1:12" ht="12" customHeight="1">
      <c r="A82" s="65">
        <v>10110000</v>
      </c>
      <c r="B82" s="42"/>
      <c r="C82" s="43" t="s">
        <v>21</v>
      </c>
      <c r="D82" s="42" t="s">
        <v>224</v>
      </c>
      <c r="E82" s="42" t="str">
        <f>VLOOKUP(C82,HSD!B:K,2,FALSE)</f>
        <v>OH</v>
      </c>
      <c r="F82" s="1182">
        <v>0.41249999999999998</v>
      </c>
      <c r="G82" s="44">
        <f>VLOOKUP(C82,HSD!B:K,10,FALSE)</f>
        <v>285000</v>
      </c>
      <c r="H82" s="44">
        <f>F82*G82</f>
        <v>117562.5</v>
      </c>
      <c r="I82" s="44">
        <v>78600</v>
      </c>
      <c r="J82" s="44">
        <f>F82*I82</f>
        <v>32422.5</v>
      </c>
      <c r="K82" s="44">
        <v>78600</v>
      </c>
      <c r="L82" s="44">
        <f>F82*K82</f>
        <v>32422.5</v>
      </c>
    </row>
    <row r="83" spans="1:12" ht="12" customHeight="1">
      <c r="A83" s="65">
        <v>10120000</v>
      </c>
      <c r="B83" s="42"/>
      <c r="C83" s="43" t="s">
        <v>19</v>
      </c>
      <c r="D83" s="42" t="s">
        <v>225</v>
      </c>
      <c r="E83" s="42" t="str">
        <f>VLOOKUP(C83,HSD!B:K,2,FALSE)</f>
        <v>OH</v>
      </c>
      <c r="F83" s="1182"/>
      <c r="G83" s="44">
        <f>VLOOKUP(C83,HSD!B:K,10,FALSE)</f>
        <v>274000</v>
      </c>
      <c r="H83" s="44">
        <f>F83*G83</f>
        <v>0</v>
      </c>
      <c r="I83" s="44">
        <v>91500</v>
      </c>
      <c r="J83" s="44">
        <f>F83*I83</f>
        <v>0</v>
      </c>
      <c r="K83" s="44">
        <v>91500</v>
      </c>
      <c r="L83" s="44">
        <f>F83*K83</f>
        <v>0</v>
      </c>
    </row>
    <row r="84" spans="1:12" ht="12" customHeight="1">
      <c r="A84" s="65">
        <v>10130000</v>
      </c>
      <c r="B84" s="42"/>
      <c r="C84" s="43" t="s">
        <v>20</v>
      </c>
      <c r="D84" s="42" t="s">
        <v>226</v>
      </c>
      <c r="E84" s="42" t="str">
        <f>VLOOKUP(C84,HSD!B:K,2,FALSE)</f>
        <v>OH</v>
      </c>
      <c r="F84" s="1182">
        <v>4.125</v>
      </c>
      <c r="G84" s="44">
        <f>VLOOKUP(C84,HSD!B:K,10,FALSE)</f>
        <v>174000</v>
      </c>
      <c r="H84" s="44">
        <f>F84*G84</f>
        <v>717750</v>
      </c>
      <c r="I84" s="44">
        <v>92500</v>
      </c>
      <c r="J84" s="44">
        <f>F84*I84</f>
        <v>381562.5</v>
      </c>
      <c r="K84" s="44">
        <v>92500</v>
      </c>
      <c r="L84" s="44">
        <f>F84*K84</f>
        <v>381562.5</v>
      </c>
    </row>
    <row r="85" spans="1:12" ht="12" customHeight="1">
      <c r="B85" s="42"/>
      <c r="C85" s="43"/>
      <c r="D85" s="42"/>
      <c r="E85" s="42"/>
      <c r="F85" s="1182"/>
      <c r="G85" s="44"/>
      <c r="H85" s="44"/>
      <c r="I85" s="44"/>
      <c r="J85" s="44"/>
      <c r="K85" s="44"/>
      <c r="L85" s="44"/>
    </row>
    <row r="86" spans="1:12" ht="12" customHeight="1">
      <c r="B86" s="42"/>
      <c r="C86" s="45"/>
      <c r="D86" s="37"/>
      <c r="E86" s="37"/>
      <c r="F86" s="1183" t="s">
        <v>227</v>
      </c>
      <c r="G86" s="54"/>
      <c r="H86" s="44">
        <f>SUM(H82:H85)</f>
        <v>835312.5</v>
      </c>
      <c r="I86" s="54"/>
      <c r="J86" s="44">
        <f>SUM(J82:J85)</f>
        <v>413985</v>
      </c>
      <c r="K86" s="54"/>
      <c r="L86" s="44">
        <f>SUM(L82:L85)</f>
        <v>413985</v>
      </c>
    </row>
    <row r="87" spans="1:12" ht="12" customHeight="1">
      <c r="B87" s="42" t="s">
        <v>6</v>
      </c>
      <c r="C87" s="45" t="s">
        <v>228</v>
      </c>
      <c r="D87" s="37"/>
      <c r="E87" s="37"/>
      <c r="F87" s="1184"/>
      <c r="G87" s="42"/>
      <c r="H87" s="44"/>
      <c r="I87" s="42"/>
      <c r="J87" s="44"/>
      <c r="K87" s="42"/>
      <c r="L87" s="44"/>
    </row>
    <row r="88" spans="1:12" ht="12" customHeight="1">
      <c r="B88" s="42"/>
      <c r="C88" s="45"/>
      <c r="D88" s="37"/>
      <c r="E88" s="42"/>
      <c r="F88" s="1185"/>
      <c r="G88" s="44"/>
      <c r="H88" s="44">
        <f>F88*G88</f>
        <v>0</v>
      </c>
      <c r="I88" s="44">
        <v>232500</v>
      </c>
      <c r="J88" s="44">
        <f>F88*I88</f>
        <v>0</v>
      </c>
      <c r="K88" s="44">
        <v>270000</v>
      </c>
      <c r="L88" s="44">
        <f>F88*K88</f>
        <v>0</v>
      </c>
    </row>
    <row r="89" spans="1:12" ht="12" customHeight="1">
      <c r="B89" s="42"/>
      <c r="C89" s="45"/>
      <c r="D89" s="37"/>
      <c r="E89" s="42"/>
      <c r="F89" s="1185"/>
      <c r="G89" s="44"/>
      <c r="H89" s="44">
        <f>F89*G89</f>
        <v>0</v>
      </c>
      <c r="I89" s="44">
        <v>1060</v>
      </c>
      <c r="J89" s="44">
        <f>F89*I89</f>
        <v>0</v>
      </c>
      <c r="K89" s="44">
        <v>1060</v>
      </c>
      <c r="L89" s="44">
        <f>F89*K89</f>
        <v>0</v>
      </c>
    </row>
    <row r="90" spans="1:12" ht="12" customHeight="1">
      <c r="B90" s="42"/>
      <c r="C90" s="45"/>
      <c r="D90" s="37"/>
      <c r="E90" s="42"/>
      <c r="F90" s="1185"/>
      <c r="G90" s="44"/>
      <c r="H90" s="44">
        <f>F90*G90</f>
        <v>0</v>
      </c>
      <c r="I90" s="44">
        <v>215000</v>
      </c>
      <c r="J90" s="44">
        <f>F90*I90</f>
        <v>0</v>
      </c>
      <c r="K90" s="44">
        <v>250000</v>
      </c>
      <c r="L90" s="44">
        <f>F90*K90</f>
        <v>0</v>
      </c>
    </row>
    <row r="91" spans="1:12" ht="12" customHeight="1">
      <c r="B91" s="42"/>
      <c r="C91" s="45"/>
      <c r="D91" s="37"/>
      <c r="E91" s="37"/>
      <c r="F91" s="1183" t="s">
        <v>229</v>
      </c>
      <c r="G91" s="54"/>
      <c r="H91" s="44">
        <f>SUM(H88:H90)</f>
        <v>0</v>
      </c>
      <c r="I91" s="54"/>
      <c r="J91" s="44">
        <f>SUM(J88:J90)</f>
        <v>0</v>
      </c>
      <c r="K91" s="54"/>
      <c r="L91" s="44">
        <f>SUM(L88:L90)</f>
        <v>0</v>
      </c>
    </row>
    <row r="92" spans="1:12" ht="12" customHeight="1">
      <c r="B92" s="42" t="s">
        <v>7</v>
      </c>
      <c r="C92" s="45" t="s">
        <v>230</v>
      </c>
      <c r="D92" s="37"/>
      <c r="E92" s="37"/>
      <c r="F92" s="1184"/>
      <c r="G92" s="42"/>
      <c r="H92" s="44"/>
      <c r="I92" s="42"/>
      <c r="J92" s="44"/>
      <c r="K92" s="42"/>
      <c r="L92" s="44"/>
    </row>
    <row r="93" spans="1:12" ht="12" customHeight="1">
      <c r="B93" s="42"/>
      <c r="C93" s="45"/>
      <c r="D93" s="37"/>
      <c r="E93" s="37"/>
      <c r="F93" s="1184"/>
      <c r="G93" s="44"/>
      <c r="H93" s="44">
        <f>F93*G93</f>
        <v>0</v>
      </c>
      <c r="I93" s="44"/>
      <c r="J93" s="44">
        <f>H93*I93</f>
        <v>0</v>
      </c>
      <c r="K93" s="44"/>
      <c r="L93" s="44">
        <f>J93*K93</f>
        <v>0</v>
      </c>
    </row>
    <row r="94" spans="1:12" ht="12" customHeight="1">
      <c r="B94" s="42"/>
      <c r="C94" s="45"/>
      <c r="D94" s="37"/>
      <c r="E94" s="37"/>
      <c r="F94" s="1183" t="s">
        <v>231</v>
      </c>
      <c r="G94" s="54"/>
      <c r="H94" s="44">
        <f>SUM(H93)</f>
        <v>0</v>
      </c>
      <c r="I94" s="54"/>
      <c r="J94" s="44">
        <f>SUM(J93)</f>
        <v>0</v>
      </c>
      <c r="K94" s="54"/>
      <c r="L94" s="44">
        <f>SUM(L93)</f>
        <v>0</v>
      </c>
    </row>
    <row r="95" spans="1:12" ht="12" customHeight="1">
      <c r="B95" s="42" t="s">
        <v>8</v>
      </c>
      <c r="C95" s="55" t="s">
        <v>232</v>
      </c>
      <c r="D95" s="56"/>
      <c r="E95" s="56"/>
      <c r="F95" s="1191"/>
      <c r="G95" s="57"/>
      <c r="H95" s="44">
        <f>H86+H91+H94</f>
        <v>835312.5</v>
      </c>
      <c r="I95" s="57"/>
      <c r="J95" s="44">
        <f>J86+J91+J94</f>
        <v>413985</v>
      </c>
      <c r="K95" s="57"/>
      <c r="L95" s="44">
        <f>L86+L91+L94</f>
        <v>413985</v>
      </c>
    </row>
    <row r="96" spans="1:12" ht="12" customHeight="1">
      <c r="B96" s="42" t="s">
        <v>9</v>
      </c>
      <c r="C96" s="1254" t="s">
        <v>233</v>
      </c>
      <c r="D96" s="1255"/>
      <c r="E96" s="1256"/>
      <c r="F96" s="1200">
        <f>OP</f>
        <v>0.1</v>
      </c>
      <c r="G96" s="43" t="s">
        <v>234</v>
      </c>
      <c r="H96" s="44">
        <f>H95*F96</f>
        <v>83531.25</v>
      </c>
      <c r="I96" s="43" t="s">
        <v>234</v>
      </c>
      <c r="J96" s="44">
        <f>J95*F96</f>
        <v>41398.5</v>
      </c>
      <c r="K96" s="43" t="s">
        <v>234</v>
      </c>
      <c r="L96" s="44">
        <f>L95*F96</f>
        <v>41398.5</v>
      </c>
    </row>
    <row r="97" spans="1:12" ht="12" customHeight="1">
      <c r="B97" s="531" t="s">
        <v>10</v>
      </c>
      <c r="C97" s="536" t="s">
        <v>235</v>
      </c>
      <c r="D97" s="529"/>
      <c r="E97" s="535"/>
      <c r="F97" s="1189"/>
      <c r="G97" s="532"/>
      <c r="H97" s="533">
        <f>H95+H96</f>
        <v>918843.75</v>
      </c>
      <c r="I97" s="532"/>
      <c r="J97" s="533"/>
      <c r="K97" s="532"/>
      <c r="L97" s="533"/>
    </row>
    <row r="98" spans="1:12" ht="12" customHeight="1">
      <c r="B98" s="531" t="s">
        <v>11</v>
      </c>
      <c r="C98" s="529" t="s">
        <v>2218</v>
      </c>
      <c r="D98" s="529"/>
      <c r="E98" s="529"/>
      <c r="F98" s="1201">
        <f>ppn</f>
        <v>0.12</v>
      </c>
      <c r="G98" s="532" t="s">
        <v>2217</v>
      </c>
      <c r="H98" s="533">
        <f>H97*F98</f>
        <v>110261.25</v>
      </c>
      <c r="I98" s="532"/>
      <c r="J98" s="533"/>
      <c r="K98" s="532"/>
      <c r="L98" s="533"/>
    </row>
    <row r="99" spans="1:12" ht="12" customHeight="1">
      <c r="B99" s="42" t="s">
        <v>1793</v>
      </c>
      <c r="C99" s="537" t="s">
        <v>2039</v>
      </c>
      <c r="D99" s="56"/>
      <c r="E99" s="56"/>
      <c r="F99" s="1191"/>
      <c r="G99" s="57"/>
      <c r="H99" s="49">
        <f>H97+H98</f>
        <v>1029105</v>
      </c>
      <c r="I99" s="50"/>
      <c r="J99" s="49">
        <f>J95+J96</f>
        <v>455383.5</v>
      </c>
      <c r="K99" s="50"/>
      <c r="L99" s="49">
        <f>L95+L96</f>
        <v>455383.5</v>
      </c>
    </row>
    <row r="100" spans="1:12" ht="12" customHeight="1">
      <c r="B100" s="51"/>
      <c r="C100" s="52"/>
      <c r="D100" s="52"/>
      <c r="E100" s="52"/>
      <c r="F100" s="1190"/>
      <c r="G100" s="52"/>
      <c r="H100" s="53"/>
    </row>
    <row r="101" spans="1:12" ht="28.9" customHeight="1">
      <c r="B101" s="34" t="s">
        <v>255</v>
      </c>
      <c r="C101" s="1257" t="s">
        <v>256</v>
      </c>
      <c r="D101" s="1258"/>
      <c r="E101" s="1258"/>
      <c r="F101" s="1258"/>
      <c r="G101" s="1259"/>
      <c r="H101" s="1260"/>
      <c r="I101" s="1261" t="s">
        <v>3</v>
      </c>
      <c r="J101" s="1261"/>
      <c r="K101" s="1261" t="s">
        <v>4</v>
      </c>
      <c r="L101" s="1261"/>
    </row>
    <row r="102" spans="1:12" ht="12" customHeight="1">
      <c r="B102" s="1249" t="s">
        <v>215</v>
      </c>
      <c r="C102" s="1249" t="s">
        <v>216</v>
      </c>
      <c r="D102" s="1250" t="s">
        <v>217</v>
      </c>
      <c r="E102" s="1249" t="s">
        <v>218</v>
      </c>
      <c r="F102" s="1253" t="s">
        <v>219</v>
      </c>
      <c r="G102" s="35" t="s">
        <v>220</v>
      </c>
      <c r="H102" s="35" t="s">
        <v>221</v>
      </c>
      <c r="I102" s="36" t="s">
        <v>220</v>
      </c>
      <c r="J102" s="37" t="s">
        <v>221</v>
      </c>
      <c r="K102" s="37" t="s">
        <v>220</v>
      </c>
      <c r="L102" s="37" t="s">
        <v>221</v>
      </c>
    </row>
    <row r="103" spans="1:12" ht="12" customHeight="1">
      <c r="B103" s="1249"/>
      <c r="C103" s="1249"/>
      <c r="D103" s="1251"/>
      <c r="E103" s="1249"/>
      <c r="F103" s="1253"/>
      <c r="G103" s="35" t="s">
        <v>16</v>
      </c>
      <c r="H103" s="35" t="s">
        <v>222</v>
      </c>
      <c r="I103" s="36" t="s">
        <v>16</v>
      </c>
      <c r="J103" s="37" t="s">
        <v>222</v>
      </c>
      <c r="K103" s="37" t="s">
        <v>16</v>
      </c>
      <c r="L103" s="37" t="s">
        <v>222</v>
      </c>
    </row>
    <row r="104" spans="1:12" ht="12" customHeight="1">
      <c r="B104" s="1249"/>
      <c r="C104" s="1249"/>
      <c r="D104" s="1252"/>
      <c r="E104" s="1249"/>
      <c r="F104" s="1253"/>
      <c r="G104" s="58"/>
      <c r="H104" s="35" t="s">
        <v>16</v>
      </c>
      <c r="I104" s="48"/>
      <c r="J104" s="37" t="s">
        <v>16</v>
      </c>
      <c r="K104" s="43"/>
      <c r="L104" s="37" t="s">
        <v>16</v>
      </c>
    </row>
    <row r="105" spans="1:12" ht="12" customHeight="1">
      <c r="B105" s="38" t="s">
        <v>5</v>
      </c>
      <c r="C105" s="39" t="s">
        <v>223</v>
      </c>
      <c r="D105" s="40"/>
      <c r="E105" s="40"/>
      <c r="F105" s="1181"/>
      <c r="G105" s="40"/>
      <c r="H105" s="40"/>
      <c r="I105" s="41"/>
      <c r="J105" s="41"/>
      <c r="K105" s="41"/>
      <c r="L105" s="41"/>
    </row>
    <row r="106" spans="1:12" ht="12" customHeight="1">
      <c r="A106" s="65">
        <v>10110000</v>
      </c>
      <c r="B106" s="42"/>
      <c r="C106" s="43" t="s">
        <v>21</v>
      </c>
      <c r="D106" s="42" t="s">
        <v>224</v>
      </c>
      <c r="E106" s="42" t="str">
        <f>VLOOKUP(C106,HSD!B:K,2,FALSE)</f>
        <v>OH</v>
      </c>
      <c r="F106" s="1182">
        <v>1.25E-3</v>
      </c>
      <c r="G106" s="44">
        <f>VLOOKUP(C106,HSD!B:K,10,FALSE)</f>
        <v>285000</v>
      </c>
      <c r="H106" s="44">
        <f>F106*G106</f>
        <v>356.25</v>
      </c>
      <c r="I106" s="44">
        <v>78600</v>
      </c>
      <c r="J106" s="44">
        <f>F106*I106</f>
        <v>98.25</v>
      </c>
      <c r="K106" s="44">
        <v>78600</v>
      </c>
      <c r="L106" s="44">
        <f>F106*K106</f>
        <v>98.25</v>
      </c>
    </row>
    <row r="107" spans="1:12" ht="12" customHeight="1">
      <c r="A107" s="65">
        <v>10120000</v>
      </c>
      <c r="B107" s="42"/>
      <c r="C107" s="43" t="s">
        <v>19</v>
      </c>
      <c r="D107" s="42" t="s">
        <v>225</v>
      </c>
      <c r="E107" s="42" t="str">
        <f>VLOOKUP(C107,HSD!B:K,2,FALSE)</f>
        <v>OH</v>
      </c>
      <c r="F107" s="1182"/>
      <c r="G107" s="44">
        <f>VLOOKUP(C107,HSD!B:K,10,FALSE)</f>
        <v>274000</v>
      </c>
      <c r="H107" s="44">
        <f>F107*G107</f>
        <v>0</v>
      </c>
      <c r="I107" s="44">
        <v>91500</v>
      </c>
      <c r="J107" s="44">
        <f>F107*I107</f>
        <v>0</v>
      </c>
      <c r="K107" s="44">
        <v>91500</v>
      </c>
      <c r="L107" s="44">
        <f>F107*K107</f>
        <v>0</v>
      </c>
    </row>
    <row r="108" spans="1:12" ht="12" customHeight="1">
      <c r="A108" s="65">
        <v>10130000</v>
      </c>
      <c r="B108" s="42"/>
      <c r="C108" s="43" t="s">
        <v>20</v>
      </c>
      <c r="D108" s="42" t="s">
        <v>226</v>
      </c>
      <c r="E108" s="42" t="str">
        <f>VLOOKUP(C108,HSD!B:K,2,FALSE)</f>
        <v>OH</v>
      </c>
      <c r="F108" s="1182">
        <v>1.2500000000000001E-2</v>
      </c>
      <c r="G108" s="44">
        <f>VLOOKUP(C108,HSD!B:K,10,FALSE)</f>
        <v>174000</v>
      </c>
      <c r="H108" s="44">
        <f>F108*G108</f>
        <v>2175</v>
      </c>
      <c r="I108" s="44">
        <v>92500</v>
      </c>
      <c r="J108" s="44">
        <f>F108*I108</f>
        <v>1156.25</v>
      </c>
      <c r="K108" s="44">
        <v>92500</v>
      </c>
      <c r="L108" s="44">
        <f>F108*K108</f>
        <v>1156.25</v>
      </c>
    </row>
    <row r="109" spans="1:12" ht="12" customHeight="1">
      <c r="B109" s="42"/>
      <c r="C109" s="43"/>
      <c r="D109" s="42"/>
      <c r="E109" s="42"/>
      <c r="F109" s="1182"/>
      <c r="G109" s="44"/>
      <c r="H109" s="44"/>
      <c r="I109" s="44"/>
      <c r="J109" s="44"/>
      <c r="K109" s="44"/>
      <c r="L109" s="44"/>
    </row>
    <row r="110" spans="1:12" ht="12" customHeight="1">
      <c r="B110" s="42"/>
      <c r="C110" s="45"/>
      <c r="D110" s="37"/>
      <c r="E110" s="37"/>
      <c r="F110" s="1183" t="s">
        <v>227</v>
      </c>
      <c r="G110" s="54"/>
      <c r="H110" s="44">
        <f>SUM(H106:H109)</f>
        <v>2531.25</v>
      </c>
      <c r="I110" s="54"/>
      <c r="J110" s="44">
        <f>SUM(J106:J109)</f>
        <v>1254.5</v>
      </c>
      <c r="K110" s="54"/>
      <c r="L110" s="44">
        <f>SUM(L106:L109)</f>
        <v>1254.5</v>
      </c>
    </row>
    <row r="111" spans="1:12" ht="12" customHeight="1">
      <c r="B111" s="42" t="s">
        <v>6</v>
      </c>
      <c r="C111" s="45" t="s">
        <v>228</v>
      </c>
      <c r="D111" s="37"/>
      <c r="E111" s="37"/>
      <c r="F111" s="1184"/>
      <c r="G111" s="42"/>
      <c r="H111" s="44"/>
      <c r="I111" s="42"/>
      <c r="J111" s="44"/>
      <c r="K111" s="42"/>
      <c r="L111" s="44"/>
    </row>
    <row r="112" spans="1:12" ht="12" customHeight="1">
      <c r="B112" s="42"/>
      <c r="C112" s="45"/>
      <c r="D112" s="37"/>
      <c r="E112" s="42"/>
      <c r="F112" s="1185"/>
      <c r="G112" s="44"/>
      <c r="H112" s="44">
        <f>F112*G112</f>
        <v>0</v>
      </c>
      <c r="I112" s="44">
        <v>232500</v>
      </c>
      <c r="J112" s="44">
        <f>F112*I112</f>
        <v>0</v>
      </c>
      <c r="K112" s="44">
        <v>270000</v>
      </c>
      <c r="L112" s="44">
        <f>F112*K112</f>
        <v>0</v>
      </c>
    </row>
    <row r="113" spans="2:12" ht="12" customHeight="1">
      <c r="B113" s="42"/>
      <c r="C113" s="45"/>
      <c r="D113" s="37"/>
      <c r="E113" s="42"/>
      <c r="F113" s="1185"/>
      <c r="G113" s="44"/>
      <c r="H113" s="44">
        <f>F113*G113</f>
        <v>0</v>
      </c>
      <c r="I113" s="44">
        <v>1060</v>
      </c>
      <c r="J113" s="44">
        <f>F113*I113</f>
        <v>0</v>
      </c>
      <c r="K113" s="44">
        <v>1060</v>
      </c>
      <c r="L113" s="44">
        <f>F113*K113</f>
        <v>0</v>
      </c>
    </row>
    <row r="114" spans="2:12" ht="12" customHeight="1">
      <c r="B114" s="42"/>
      <c r="C114" s="45"/>
      <c r="D114" s="37"/>
      <c r="E114" s="42"/>
      <c r="F114" s="1185"/>
      <c r="G114" s="44"/>
      <c r="H114" s="44">
        <f>F114*G114</f>
        <v>0</v>
      </c>
      <c r="I114" s="44">
        <v>215000</v>
      </c>
      <c r="J114" s="44">
        <f>F114*I114</f>
        <v>0</v>
      </c>
      <c r="K114" s="44">
        <v>250000</v>
      </c>
      <c r="L114" s="44">
        <f>F114*K114</f>
        <v>0</v>
      </c>
    </row>
    <row r="115" spans="2:12" ht="12" customHeight="1">
      <c r="B115" s="42"/>
      <c r="C115" s="45"/>
      <c r="D115" s="37"/>
      <c r="E115" s="37"/>
      <c r="F115" s="1183" t="s">
        <v>229</v>
      </c>
      <c r="G115" s="54"/>
      <c r="H115" s="44">
        <f>SUM(H112:H114)</f>
        <v>0</v>
      </c>
      <c r="I115" s="54"/>
      <c r="J115" s="44">
        <f>SUM(J112:J114)</f>
        <v>0</v>
      </c>
      <c r="K115" s="54"/>
      <c r="L115" s="44">
        <f>SUM(L112:L114)</f>
        <v>0</v>
      </c>
    </row>
    <row r="116" spans="2:12" ht="12" customHeight="1">
      <c r="B116" s="42" t="s">
        <v>7</v>
      </c>
      <c r="C116" s="45" t="s">
        <v>230</v>
      </c>
      <c r="D116" s="37"/>
      <c r="E116" s="37"/>
      <c r="F116" s="1184"/>
      <c r="G116" s="42"/>
      <c r="H116" s="44"/>
      <c r="I116" s="42"/>
      <c r="J116" s="44"/>
      <c r="K116" s="42"/>
      <c r="L116" s="44"/>
    </row>
    <row r="117" spans="2:12" ht="12" customHeight="1">
      <c r="B117" s="42"/>
      <c r="C117" s="45"/>
      <c r="D117" s="37"/>
      <c r="E117" s="37"/>
      <c r="F117" s="1184"/>
      <c r="G117" s="44"/>
      <c r="H117" s="44">
        <f>F117*G117</f>
        <v>0</v>
      </c>
      <c r="I117" s="44"/>
      <c r="J117" s="44">
        <f>H117*I117</f>
        <v>0</v>
      </c>
      <c r="K117" s="44"/>
      <c r="L117" s="44">
        <f>J117*K117</f>
        <v>0</v>
      </c>
    </row>
    <row r="118" spans="2:12" ht="12" customHeight="1">
      <c r="B118" s="42"/>
      <c r="C118" s="45"/>
      <c r="D118" s="37"/>
      <c r="E118" s="37"/>
      <c r="F118" s="1183" t="s">
        <v>231</v>
      </c>
      <c r="G118" s="54"/>
      <c r="H118" s="44">
        <f>SUM(H117)</f>
        <v>0</v>
      </c>
      <c r="I118" s="54"/>
      <c r="J118" s="44">
        <f>SUM(J117)</f>
        <v>0</v>
      </c>
      <c r="K118" s="54"/>
      <c r="L118" s="44">
        <f>SUM(L117)</f>
        <v>0</v>
      </c>
    </row>
    <row r="119" spans="2:12" ht="12" customHeight="1">
      <c r="B119" s="42" t="s">
        <v>8</v>
      </c>
      <c r="C119" s="55" t="s">
        <v>232</v>
      </c>
      <c r="D119" s="56"/>
      <c r="E119" s="56"/>
      <c r="F119" s="1191"/>
      <c r="G119" s="57"/>
      <c r="H119" s="44">
        <f>H110+H115+H118</f>
        <v>2531.25</v>
      </c>
      <c r="I119" s="57"/>
      <c r="J119" s="44">
        <f>J110+J115+J118</f>
        <v>1254.5</v>
      </c>
      <c r="K119" s="57"/>
      <c r="L119" s="44">
        <f>L110+L115+L118</f>
        <v>1254.5</v>
      </c>
    </row>
    <row r="120" spans="2:12" ht="12" customHeight="1">
      <c r="B120" s="42" t="s">
        <v>9</v>
      </c>
      <c r="C120" s="1254" t="s">
        <v>233</v>
      </c>
      <c r="D120" s="1255"/>
      <c r="E120" s="1256"/>
      <c r="F120" s="1200">
        <f>OP</f>
        <v>0.1</v>
      </c>
      <c r="G120" s="43" t="s">
        <v>234</v>
      </c>
      <c r="H120" s="44">
        <f>H119*F120</f>
        <v>253.125</v>
      </c>
      <c r="I120" s="43" t="s">
        <v>234</v>
      </c>
      <c r="J120" s="44">
        <f>J119*F120</f>
        <v>125.45</v>
      </c>
      <c r="K120" s="43" t="s">
        <v>234</v>
      </c>
      <c r="L120" s="44">
        <f>L119*F120</f>
        <v>125.45</v>
      </c>
    </row>
    <row r="121" spans="2:12" ht="12" customHeight="1">
      <c r="B121" s="531" t="s">
        <v>10</v>
      </c>
      <c r="C121" s="536" t="s">
        <v>235</v>
      </c>
      <c r="D121" s="529"/>
      <c r="E121" s="535"/>
      <c r="F121" s="1189"/>
      <c r="G121" s="532"/>
      <c r="H121" s="533">
        <f>H119+H120</f>
        <v>2784.375</v>
      </c>
      <c r="I121" s="532"/>
      <c r="J121" s="533"/>
      <c r="K121" s="532"/>
      <c r="L121" s="533"/>
    </row>
    <row r="122" spans="2:12" ht="12" customHeight="1">
      <c r="B122" s="531" t="s">
        <v>11</v>
      </c>
      <c r="C122" s="529" t="s">
        <v>2218</v>
      </c>
      <c r="D122" s="529"/>
      <c r="E122" s="529"/>
      <c r="F122" s="1201">
        <f>ppn</f>
        <v>0.12</v>
      </c>
      <c r="G122" s="532" t="s">
        <v>2217</v>
      </c>
      <c r="H122" s="533">
        <f>H121*F122</f>
        <v>334.125</v>
      </c>
      <c r="I122" s="532"/>
      <c r="J122" s="533"/>
      <c r="K122" s="532"/>
      <c r="L122" s="533"/>
    </row>
    <row r="123" spans="2:12" ht="12" customHeight="1">
      <c r="B123" s="42" t="s">
        <v>1793</v>
      </c>
      <c r="C123" s="537" t="s">
        <v>2039</v>
      </c>
      <c r="D123" s="56"/>
      <c r="E123" s="56"/>
      <c r="F123" s="1191"/>
      <c r="G123" s="57"/>
      <c r="H123" s="49">
        <f>H121+H122</f>
        <v>3118.5</v>
      </c>
      <c r="I123" s="50"/>
      <c r="J123" s="49">
        <f>J119+J120</f>
        <v>1379.95</v>
      </c>
      <c r="K123" s="50"/>
      <c r="L123" s="49">
        <f>L119+L120</f>
        <v>1379.95</v>
      </c>
    </row>
    <row r="124" spans="2:12" ht="12" customHeight="1">
      <c r="B124" s="51"/>
      <c r="H124" s="59"/>
      <c r="I124" s="60"/>
      <c r="J124" s="59"/>
      <c r="K124" s="60"/>
      <c r="L124" s="59"/>
    </row>
    <row r="125" spans="2:12" ht="28.9" customHeight="1">
      <c r="B125" s="34" t="s">
        <v>257</v>
      </c>
      <c r="C125" s="1257" t="s">
        <v>258</v>
      </c>
      <c r="D125" s="1258"/>
      <c r="E125" s="1258"/>
      <c r="F125" s="1258"/>
      <c r="G125" s="1259"/>
      <c r="H125" s="1260"/>
      <c r="I125" s="1261" t="s">
        <v>3</v>
      </c>
      <c r="J125" s="1261"/>
      <c r="K125" s="1261" t="s">
        <v>4</v>
      </c>
      <c r="L125" s="1261"/>
    </row>
    <row r="126" spans="2:12" ht="12" customHeight="1">
      <c r="B126" s="1249" t="s">
        <v>215</v>
      </c>
      <c r="C126" s="1249" t="s">
        <v>216</v>
      </c>
      <c r="D126" s="1250" t="s">
        <v>217</v>
      </c>
      <c r="E126" s="1249" t="s">
        <v>218</v>
      </c>
      <c r="F126" s="1253" t="s">
        <v>219</v>
      </c>
      <c r="G126" s="35" t="s">
        <v>220</v>
      </c>
      <c r="H126" s="35" t="s">
        <v>221</v>
      </c>
      <c r="I126" s="36" t="s">
        <v>220</v>
      </c>
      <c r="J126" s="37" t="s">
        <v>221</v>
      </c>
      <c r="K126" s="37" t="s">
        <v>220</v>
      </c>
      <c r="L126" s="37" t="s">
        <v>221</v>
      </c>
    </row>
    <row r="127" spans="2:12" ht="12" customHeight="1">
      <c r="B127" s="1249"/>
      <c r="C127" s="1249"/>
      <c r="D127" s="1251"/>
      <c r="E127" s="1249"/>
      <c r="F127" s="1253"/>
      <c r="G127" s="35" t="s">
        <v>16</v>
      </c>
      <c r="H127" s="35" t="s">
        <v>222</v>
      </c>
      <c r="I127" s="36" t="s">
        <v>16</v>
      </c>
      <c r="J127" s="37" t="s">
        <v>222</v>
      </c>
      <c r="K127" s="37" t="s">
        <v>16</v>
      </c>
      <c r="L127" s="37" t="s">
        <v>222</v>
      </c>
    </row>
    <row r="128" spans="2:12" ht="12" customHeight="1">
      <c r="B128" s="1249"/>
      <c r="C128" s="1249"/>
      <c r="D128" s="1252"/>
      <c r="E128" s="1249"/>
      <c r="F128" s="1253"/>
      <c r="G128" s="58"/>
      <c r="H128" s="35" t="s">
        <v>16</v>
      </c>
      <c r="I128" s="48"/>
      <c r="J128" s="37" t="s">
        <v>16</v>
      </c>
      <c r="K128" s="43"/>
      <c r="L128" s="37" t="s">
        <v>16</v>
      </c>
    </row>
    <row r="129" spans="1:12" ht="12" customHeight="1">
      <c r="B129" s="38" t="s">
        <v>5</v>
      </c>
      <c r="C129" s="39" t="s">
        <v>223</v>
      </c>
      <c r="D129" s="40"/>
      <c r="E129" s="40"/>
      <c r="F129" s="1181"/>
      <c r="G129" s="40"/>
      <c r="H129" s="40"/>
      <c r="I129" s="41"/>
      <c r="J129" s="41"/>
      <c r="K129" s="41"/>
      <c r="L129" s="41"/>
    </row>
    <row r="130" spans="1:12" ht="12" customHeight="1">
      <c r="A130" s="65">
        <v>10110000</v>
      </c>
      <c r="B130" s="42"/>
      <c r="C130" s="43" t="s">
        <v>21</v>
      </c>
      <c r="D130" s="42" t="s">
        <v>224</v>
      </c>
      <c r="E130" s="42" t="str">
        <f>VLOOKUP(C130,HSD!B:K,2,FALSE)</f>
        <v>OH</v>
      </c>
      <c r="F130" s="1182">
        <v>5.3100000000000001E-2</v>
      </c>
      <c r="G130" s="44">
        <f>VLOOKUP(C130,HSD!B:K,10,FALSE)</f>
        <v>285000</v>
      </c>
      <c r="H130" s="44">
        <f>F130*G130</f>
        <v>15133.5</v>
      </c>
      <c r="I130" s="44">
        <v>78600</v>
      </c>
      <c r="J130" s="44">
        <f>F130*I130</f>
        <v>4173.66</v>
      </c>
      <c r="K130" s="44">
        <v>78600</v>
      </c>
      <c r="L130" s="44">
        <f>F130*K130</f>
        <v>4173.66</v>
      </c>
    </row>
    <row r="131" spans="1:12" ht="12" customHeight="1">
      <c r="A131" s="65">
        <v>10120000</v>
      </c>
      <c r="B131" s="42"/>
      <c r="C131" s="43" t="s">
        <v>19</v>
      </c>
      <c r="D131" s="42" t="s">
        <v>225</v>
      </c>
      <c r="E131" s="42" t="str">
        <f>VLOOKUP(C131,HSD!B:K,2,FALSE)</f>
        <v>OH</v>
      </c>
      <c r="F131" s="1182"/>
      <c r="G131" s="44">
        <f>VLOOKUP(C131,HSD!B:K,10,FALSE)</f>
        <v>274000</v>
      </c>
      <c r="H131" s="44">
        <f>F131*G131</f>
        <v>0</v>
      </c>
      <c r="I131" s="44">
        <v>91500</v>
      </c>
      <c r="J131" s="44">
        <f>F131*I131</f>
        <v>0</v>
      </c>
      <c r="K131" s="44">
        <v>91500</v>
      </c>
      <c r="L131" s="44">
        <f>F131*K131</f>
        <v>0</v>
      </c>
    </row>
    <row r="132" spans="1:12" ht="12" customHeight="1">
      <c r="A132" s="65">
        <v>10130000</v>
      </c>
      <c r="B132" s="42"/>
      <c r="C132" s="43" t="s">
        <v>20</v>
      </c>
      <c r="D132" s="42" t="s">
        <v>226</v>
      </c>
      <c r="E132" s="42" t="str">
        <f>VLOOKUP(C132,HSD!B:K,2,FALSE)</f>
        <v>OH</v>
      </c>
      <c r="F132" s="1182">
        <v>0.53100000000000003</v>
      </c>
      <c r="G132" s="44">
        <f>VLOOKUP(C132,HSD!B:K,10,FALSE)</f>
        <v>174000</v>
      </c>
      <c r="H132" s="44">
        <f>F132*G132</f>
        <v>92394</v>
      </c>
      <c r="I132" s="44">
        <v>92500</v>
      </c>
      <c r="J132" s="44">
        <f>F132*I132</f>
        <v>49117.5</v>
      </c>
      <c r="K132" s="44">
        <v>92500</v>
      </c>
      <c r="L132" s="44">
        <f>F132*K132</f>
        <v>49117.5</v>
      </c>
    </row>
    <row r="133" spans="1:12" ht="12" customHeight="1">
      <c r="B133" s="42"/>
      <c r="C133" s="43"/>
      <c r="D133" s="42"/>
      <c r="E133" s="42"/>
      <c r="F133" s="1182"/>
      <c r="G133" s="44"/>
      <c r="H133" s="44"/>
      <c r="I133" s="44"/>
      <c r="J133" s="44"/>
      <c r="K133" s="44"/>
      <c r="L133" s="44"/>
    </row>
    <row r="134" spans="1:12" ht="12" customHeight="1">
      <c r="B134" s="42"/>
      <c r="C134" s="45"/>
      <c r="D134" s="37"/>
      <c r="E134" s="37"/>
      <c r="F134" s="1183" t="s">
        <v>227</v>
      </c>
      <c r="G134" s="54"/>
      <c r="H134" s="44">
        <f>SUM(H130:H133)</f>
        <v>107527.5</v>
      </c>
      <c r="I134" s="54"/>
      <c r="J134" s="44">
        <f>SUM(J130:J133)</f>
        <v>53291.16</v>
      </c>
      <c r="K134" s="54"/>
      <c r="L134" s="44">
        <f>SUM(L130:L133)</f>
        <v>53291.16</v>
      </c>
    </row>
    <row r="135" spans="1:12" ht="12" customHeight="1">
      <c r="B135" s="42" t="s">
        <v>6</v>
      </c>
      <c r="C135" s="45" t="s">
        <v>228</v>
      </c>
      <c r="D135" s="37"/>
      <c r="E135" s="37"/>
      <c r="F135" s="1184"/>
      <c r="G135" s="42"/>
      <c r="H135" s="44"/>
      <c r="I135" s="42"/>
      <c r="J135" s="44"/>
      <c r="K135" s="42"/>
      <c r="L135" s="44"/>
    </row>
    <row r="136" spans="1:12" ht="12" customHeight="1">
      <c r="B136" s="42"/>
      <c r="C136" s="45"/>
      <c r="D136" s="37"/>
      <c r="E136" s="42"/>
      <c r="F136" s="1185"/>
      <c r="G136" s="44"/>
      <c r="H136" s="44">
        <f>F136*G136</f>
        <v>0</v>
      </c>
      <c r="I136" s="44">
        <v>232500</v>
      </c>
      <c r="J136" s="44">
        <f>F136*I136</f>
        <v>0</v>
      </c>
      <c r="K136" s="44">
        <v>270000</v>
      </c>
      <c r="L136" s="44">
        <f>F136*K136</f>
        <v>0</v>
      </c>
    </row>
    <row r="137" spans="1:12" ht="12" customHeight="1">
      <c r="B137" s="42"/>
      <c r="C137" s="45"/>
      <c r="D137" s="37"/>
      <c r="E137" s="42"/>
      <c r="F137" s="1185"/>
      <c r="G137" s="44"/>
      <c r="H137" s="44">
        <f>F137*G137</f>
        <v>0</v>
      </c>
      <c r="I137" s="44">
        <v>1060</v>
      </c>
      <c r="J137" s="44">
        <f>F137*I137</f>
        <v>0</v>
      </c>
      <c r="K137" s="44">
        <v>1060</v>
      </c>
      <c r="L137" s="44">
        <f>F137*K137</f>
        <v>0</v>
      </c>
    </row>
    <row r="138" spans="1:12" ht="12" customHeight="1">
      <c r="B138" s="42"/>
      <c r="C138" s="45"/>
      <c r="D138" s="37"/>
      <c r="E138" s="42"/>
      <c r="F138" s="1185"/>
      <c r="G138" s="44"/>
      <c r="H138" s="44">
        <f>F138*G138</f>
        <v>0</v>
      </c>
      <c r="I138" s="44">
        <v>215000</v>
      </c>
      <c r="J138" s="44">
        <f>F138*I138</f>
        <v>0</v>
      </c>
      <c r="K138" s="44">
        <v>250000</v>
      </c>
      <c r="L138" s="44">
        <f>F138*K138</f>
        <v>0</v>
      </c>
    </row>
    <row r="139" spans="1:12" ht="12" customHeight="1">
      <c r="B139" s="42"/>
      <c r="C139" s="45"/>
      <c r="D139" s="37"/>
      <c r="E139" s="37"/>
      <c r="F139" s="1183" t="s">
        <v>229</v>
      </c>
      <c r="G139" s="54"/>
      <c r="H139" s="44">
        <f>SUM(H136:H138)</f>
        <v>0</v>
      </c>
      <c r="I139" s="54"/>
      <c r="J139" s="44">
        <f>SUM(J136:J138)</f>
        <v>0</v>
      </c>
      <c r="K139" s="54"/>
      <c r="L139" s="44">
        <f>SUM(L136:L138)</f>
        <v>0</v>
      </c>
    </row>
    <row r="140" spans="1:12" ht="12" customHeight="1">
      <c r="B140" s="42" t="s">
        <v>7</v>
      </c>
      <c r="C140" s="45" t="s">
        <v>230</v>
      </c>
      <c r="D140" s="37"/>
      <c r="E140" s="37"/>
      <c r="F140" s="1184"/>
      <c r="G140" s="42"/>
      <c r="H140" s="44"/>
      <c r="I140" s="42"/>
      <c r="J140" s="44"/>
      <c r="K140" s="42"/>
      <c r="L140" s="44"/>
    </row>
    <row r="141" spans="1:12" ht="12" customHeight="1">
      <c r="A141" s="65">
        <v>31210000</v>
      </c>
      <c r="B141" s="42"/>
      <c r="C141" s="43" t="s">
        <v>259</v>
      </c>
      <c r="D141" s="42" t="s">
        <v>224</v>
      </c>
      <c r="E141" s="42" t="str">
        <f>VLOOKUP(C141,HSD!B:K,2,FALSE)</f>
        <v>jam</v>
      </c>
      <c r="F141" s="1182">
        <v>0.1062</v>
      </c>
      <c r="G141" s="44">
        <f>VLOOKUP(C141,HSD!B:K,10,FALSE)</f>
        <v>10000</v>
      </c>
      <c r="H141" s="44">
        <f>F141*G141</f>
        <v>1062</v>
      </c>
      <c r="I141" s="44"/>
      <c r="J141" s="44">
        <f>H141*I141</f>
        <v>0</v>
      </c>
      <c r="K141" s="44"/>
      <c r="L141" s="44">
        <f>J141*K141</f>
        <v>0</v>
      </c>
    </row>
    <row r="142" spans="1:12" ht="12" customHeight="1">
      <c r="B142" s="42"/>
      <c r="C142" s="45"/>
      <c r="D142" s="37"/>
      <c r="E142" s="37"/>
      <c r="F142" s="1184"/>
      <c r="G142" s="44"/>
      <c r="H142" s="44"/>
      <c r="I142" s="44"/>
      <c r="J142" s="44"/>
      <c r="K142" s="44"/>
      <c r="L142" s="44"/>
    </row>
    <row r="143" spans="1:12" ht="12" customHeight="1">
      <c r="B143" s="42"/>
      <c r="C143" s="45"/>
      <c r="D143" s="37"/>
      <c r="E143" s="37"/>
      <c r="F143" s="1184"/>
      <c r="G143" s="44"/>
      <c r="H143" s="44">
        <f>F143*G143</f>
        <v>0</v>
      </c>
      <c r="I143" s="44"/>
      <c r="J143" s="44"/>
      <c r="K143" s="44"/>
      <c r="L143" s="44"/>
    </row>
    <row r="144" spans="1:12" ht="12" customHeight="1">
      <c r="B144" s="42"/>
      <c r="C144" s="45"/>
      <c r="D144" s="37"/>
      <c r="E144" s="37"/>
      <c r="F144" s="1183" t="s">
        <v>231</v>
      </c>
      <c r="G144" s="54"/>
      <c r="H144" s="44">
        <f>SUM(H141:H143)</f>
        <v>1062</v>
      </c>
      <c r="I144" s="54"/>
      <c r="J144" s="44">
        <f>SUM(J141)</f>
        <v>0</v>
      </c>
      <c r="K144" s="54"/>
      <c r="L144" s="44">
        <f>SUM(L141)</f>
        <v>0</v>
      </c>
    </row>
    <row r="145" spans="1:12" ht="12" customHeight="1">
      <c r="B145" s="42" t="s">
        <v>8</v>
      </c>
      <c r="C145" s="55" t="s">
        <v>232</v>
      </c>
      <c r="D145" s="56"/>
      <c r="E145" s="56"/>
      <c r="F145" s="1191"/>
      <c r="G145" s="57"/>
      <c r="H145" s="44">
        <f>H134+H139+H144</f>
        <v>108589.5</v>
      </c>
      <c r="I145" s="57"/>
      <c r="J145" s="44">
        <f>J134+J139+J144</f>
        <v>53291.16</v>
      </c>
      <c r="K145" s="57"/>
      <c r="L145" s="44">
        <f>L134+L139+L144</f>
        <v>53291.16</v>
      </c>
    </row>
    <row r="146" spans="1:12" ht="12" customHeight="1">
      <c r="B146" s="42" t="s">
        <v>9</v>
      </c>
      <c r="C146" s="1254" t="s">
        <v>233</v>
      </c>
      <c r="D146" s="1255"/>
      <c r="E146" s="1256"/>
      <c r="F146" s="1200">
        <f>OP</f>
        <v>0.1</v>
      </c>
      <c r="G146" s="43" t="s">
        <v>234</v>
      </c>
      <c r="H146" s="44">
        <f>H145*F146</f>
        <v>10858.95</v>
      </c>
      <c r="I146" s="43" t="s">
        <v>234</v>
      </c>
      <c r="J146" s="44">
        <f>J145*F146</f>
        <v>5329.1160000000009</v>
      </c>
      <c r="K146" s="43" t="s">
        <v>234</v>
      </c>
      <c r="L146" s="44">
        <f>L145*F146</f>
        <v>5329.1160000000009</v>
      </c>
    </row>
    <row r="147" spans="1:12" ht="12" customHeight="1">
      <c r="B147" s="531" t="s">
        <v>10</v>
      </c>
      <c r="C147" s="536" t="s">
        <v>235</v>
      </c>
      <c r="D147" s="529"/>
      <c r="E147" s="535"/>
      <c r="F147" s="1189"/>
      <c r="G147" s="532"/>
      <c r="H147" s="533">
        <f>H145+H146</f>
        <v>119448.45</v>
      </c>
      <c r="I147" s="532"/>
      <c r="J147" s="533"/>
      <c r="K147" s="532"/>
      <c r="L147" s="533"/>
    </row>
    <row r="148" spans="1:12" ht="12" customHeight="1">
      <c r="B148" s="531" t="s">
        <v>11</v>
      </c>
      <c r="C148" s="529" t="s">
        <v>2218</v>
      </c>
      <c r="D148" s="529"/>
      <c r="E148" s="529"/>
      <c r="F148" s="1201">
        <f>ppn</f>
        <v>0.12</v>
      </c>
      <c r="G148" s="532" t="s">
        <v>2217</v>
      </c>
      <c r="H148" s="533">
        <f>H147*F148</f>
        <v>14333.813999999998</v>
      </c>
      <c r="I148" s="532"/>
      <c r="J148" s="533"/>
      <c r="K148" s="532"/>
      <c r="L148" s="533"/>
    </row>
    <row r="149" spans="1:12" ht="12" customHeight="1">
      <c r="B149" s="42" t="s">
        <v>1793</v>
      </c>
      <c r="C149" s="537" t="s">
        <v>2039</v>
      </c>
      <c r="D149" s="56"/>
      <c r="E149" s="56"/>
      <c r="F149" s="1191"/>
      <c r="G149" s="57"/>
      <c r="H149" s="49">
        <f>H147+H148</f>
        <v>133782.264</v>
      </c>
      <c r="I149" s="50"/>
      <c r="J149" s="49">
        <f>J145+J146</f>
        <v>58620.276000000005</v>
      </c>
      <c r="K149" s="50"/>
      <c r="L149" s="49">
        <f>L145+L146</f>
        <v>58620.276000000005</v>
      </c>
    </row>
    <row r="151" spans="1:12" ht="28.9" customHeight="1">
      <c r="B151" s="34" t="s">
        <v>261</v>
      </c>
      <c r="C151" s="1257" t="s">
        <v>262</v>
      </c>
      <c r="D151" s="1258"/>
      <c r="E151" s="1258"/>
      <c r="F151" s="1258"/>
      <c r="G151" s="1259"/>
      <c r="H151" s="1260"/>
      <c r="I151" s="1261" t="s">
        <v>3</v>
      </c>
      <c r="J151" s="1261"/>
      <c r="K151" s="1261" t="s">
        <v>4</v>
      </c>
      <c r="L151" s="1261"/>
    </row>
    <row r="152" spans="1:12" ht="12" customHeight="1">
      <c r="B152" s="1249" t="s">
        <v>215</v>
      </c>
      <c r="C152" s="1249" t="s">
        <v>216</v>
      </c>
      <c r="D152" s="1250" t="s">
        <v>217</v>
      </c>
      <c r="E152" s="1249" t="s">
        <v>218</v>
      </c>
      <c r="F152" s="1253" t="s">
        <v>219</v>
      </c>
      <c r="G152" s="35" t="s">
        <v>220</v>
      </c>
      <c r="H152" s="35" t="s">
        <v>221</v>
      </c>
      <c r="I152" s="36" t="s">
        <v>220</v>
      </c>
      <c r="J152" s="37" t="s">
        <v>221</v>
      </c>
      <c r="K152" s="37" t="s">
        <v>220</v>
      </c>
      <c r="L152" s="37" t="s">
        <v>221</v>
      </c>
    </row>
    <row r="153" spans="1:12" ht="12" customHeight="1">
      <c r="B153" s="1249"/>
      <c r="C153" s="1249"/>
      <c r="D153" s="1251"/>
      <c r="E153" s="1249"/>
      <c r="F153" s="1253"/>
      <c r="G153" s="35" t="s">
        <v>16</v>
      </c>
      <c r="H153" s="35" t="s">
        <v>222</v>
      </c>
      <c r="I153" s="36" t="s">
        <v>16</v>
      </c>
      <c r="J153" s="37" t="s">
        <v>222</v>
      </c>
      <c r="K153" s="37" t="s">
        <v>16</v>
      </c>
      <c r="L153" s="37" t="s">
        <v>222</v>
      </c>
    </row>
    <row r="154" spans="1:12" ht="12" customHeight="1">
      <c r="B154" s="1249"/>
      <c r="C154" s="1249"/>
      <c r="D154" s="1252"/>
      <c r="E154" s="1249"/>
      <c r="F154" s="1253"/>
      <c r="G154" s="58"/>
      <c r="H154" s="35" t="s">
        <v>16</v>
      </c>
      <c r="I154" s="48"/>
      <c r="J154" s="37" t="s">
        <v>16</v>
      </c>
      <c r="K154" s="43"/>
      <c r="L154" s="37" t="s">
        <v>16</v>
      </c>
    </row>
    <row r="155" spans="1:12" ht="12" customHeight="1">
      <c r="B155" s="38" t="s">
        <v>5</v>
      </c>
      <c r="C155" s="39" t="s">
        <v>223</v>
      </c>
      <c r="D155" s="40"/>
      <c r="E155" s="40"/>
      <c r="F155" s="1181"/>
      <c r="G155" s="40"/>
      <c r="H155" s="40"/>
      <c r="I155" s="41"/>
      <c r="J155" s="41"/>
      <c r="K155" s="41"/>
      <c r="L155" s="41"/>
    </row>
    <row r="156" spans="1:12" ht="12" customHeight="1">
      <c r="A156" s="65">
        <v>10110000</v>
      </c>
      <c r="B156" s="42"/>
      <c r="C156" s="43" t="s">
        <v>21</v>
      </c>
      <c r="D156" s="42" t="s">
        <v>224</v>
      </c>
      <c r="E156" s="42" t="str">
        <f>VLOOKUP(C156,HSD!B:K,2,FALSE)</f>
        <v>OH</v>
      </c>
      <c r="F156" s="1182">
        <v>6.6500000000000004E-2</v>
      </c>
      <c r="G156" s="44">
        <f>VLOOKUP(C156,HSD!B:K,10,FALSE)</f>
        <v>285000</v>
      </c>
      <c r="H156" s="44">
        <f>F156*G156</f>
        <v>18952.5</v>
      </c>
      <c r="I156" s="44">
        <v>78600</v>
      </c>
      <c r="J156" s="44">
        <f>F156*I156</f>
        <v>5226.9000000000005</v>
      </c>
      <c r="K156" s="44">
        <v>78600</v>
      </c>
      <c r="L156" s="44">
        <f>F156*K156</f>
        <v>5226.9000000000005</v>
      </c>
    </row>
    <row r="157" spans="1:12" ht="12" customHeight="1">
      <c r="A157" s="65">
        <v>10120000</v>
      </c>
      <c r="B157" s="42"/>
      <c r="C157" s="43" t="s">
        <v>19</v>
      </c>
      <c r="D157" s="42" t="s">
        <v>225</v>
      </c>
      <c r="E157" s="42" t="str">
        <f>VLOOKUP(C157,HSD!B:K,2,FALSE)</f>
        <v>OH</v>
      </c>
      <c r="F157" s="1182"/>
      <c r="G157" s="44">
        <f>VLOOKUP(C157,HSD!B:K,10,FALSE)</f>
        <v>274000</v>
      </c>
      <c r="H157" s="44">
        <f>F157*G157</f>
        <v>0</v>
      </c>
      <c r="I157" s="44">
        <v>91500</v>
      </c>
      <c r="J157" s="44">
        <f>F157*I157</f>
        <v>0</v>
      </c>
      <c r="K157" s="44">
        <v>91500</v>
      </c>
      <c r="L157" s="44">
        <f>F157*K157</f>
        <v>0</v>
      </c>
    </row>
    <row r="158" spans="1:12" ht="12" customHeight="1">
      <c r="A158" s="65">
        <v>10130000</v>
      </c>
      <c r="B158" s="42"/>
      <c r="C158" s="43" t="s">
        <v>20</v>
      </c>
      <c r="D158" s="42" t="s">
        <v>226</v>
      </c>
      <c r="E158" s="42" t="str">
        <f>VLOOKUP(C158,HSD!B:K,2,FALSE)</f>
        <v>OH</v>
      </c>
      <c r="F158" s="1182">
        <v>0.66539999999999999</v>
      </c>
      <c r="G158" s="44">
        <f>VLOOKUP(C158,HSD!B:K,10,FALSE)</f>
        <v>174000</v>
      </c>
      <c r="H158" s="44">
        <f>F158*G158</f>
        <v>115779.59999999999</v>
      </c>
      <c r="I158" s="44">
        <v>92500</v>
      </c>
      <c r="J158" s="44">
        <f>F158*I158</f>
        <v>61549.5</v>
      </c>
      <c r="K158" s="44">
        <v>92500</v>
      </c>
      <c r="L158" s="44">
        <f>F158*K158</f>
        <v>61549.5</v>
      </c>
    </row>
    <row r="159" spans="1:12" ht="12" customHeight="1">
      <c r="B159" s="42"/>
      <c r="C159" s="43"/>
      <c r="D159" s="42"/>
      <c r="E159" s="42"/>
      <c r="F159" s="1182"/>
      <c r="G159" s="44"/>
      <c r="H159" s="44"/>
      <c r="I159" s="44"/>
      <c r="J159" s="44"/>
      <c r="K159" s="44"/>
      <c r="L159" s="44"/>
    </row>
    <row r="160" spans="1:12" ht="12" customHeight="1">
      <c r="B160" s="42"/>
      <c r="C160" s="45"/>
      <c r="D160" s="37"/>
      <c r="E160" s="37"/>
      <c r="F160" s="1183" t="s">
        <v>227</v>
      </c>
      <c r="G160" s="54"/>
      <c r="H160" s="44">
        <f>SUM(H156:H159)</f>
        <v>134732.09999999998</v>
      </c>
      <c r="I160" s="54"/>
      <c r="J160" s="44">
        <f>SUM(J156:J159)</f>
        <v>66776.399999999994</v>
      </c>
      <c r="K160" s="54"/>
      <c r="L160" s="44">
        <f>SUM(L156:L159)</f>
        <v>66776.399999999994</v>
      </c>
    </row>
    <row r="161" spans="1:12" ht="12" customHeight="1">
      <c r="B161" s="42" t="s">
        <v>6</v>
      </c>
      <c r="C161" s="45" t="s">
        <v>228</v>
      </c>
      <c r="D161" s="37"/>
      <c r="E161" s="37"/>
      <c r="F161" s="1184"/>
      <c r="G161" s="42"/>
      <c r="H161" s="44"/>
      <c r="I161" s="42"/>
      <c r="J161" s="44"/>
      <c r="K161" s="42"/>
      <c r="L161" s="44"/>
    </row>
    <row r="162" spans="1:12" ht="12" customHeight="1">
      <c r="B162" s="42"/>
      <c r="C162" s="45"/>
      <c r="D162" s="37"/>
      <c r="E162" s="42"/>
      <c r="F162" s="1185"/>
      <c r="G162" s="44"/>
      <c r="H162" s="44">
        <f>F162*G162</f>
        <v>0</v>
      </c>
      <c r="I162" s="44">
        <v>232500</v>
      </c>
      <c r="J162" s="44">
        <f>F162*I162</f>
        <v>0</v>
      </c>
      <c r="K162" s="44">
        <v>270000</v>
      </c>
      <c r="L162" s="44">
        <f>F162*K162</f>
        <v>0</v>
      </c>
    </row>
    <row r="163" spans="1:12" ht="12" customHeight="1">
      <c r="B163" s="42"/>
      <c r="C163" s="45"/>
      <c r="D163" s="37"/>
      <c r="E163" s="42"/>
      <c r="F163" s="1185"/>
      <c r="G163" s="44"/>
      <c r="H163" s="44">
        <f>F163*G163</f>
        <v>0</v>
      </c>
      <c r="I163" s="44">
        <v>1060</v>
      </c>
      <c r="J163" s="44">
        <f>F163*I163</f>
        <v>0</v>
      </c>
      <c r="K163" s="44">
        <v>1060</v>
      </c>
      <c r="L163" s="44">
        <f>F163*K163</f>
        <v>0</v>
      </c>
    </row>
    <row r="164" spans="1:12" ht="12" customHeight="1">
      <c r="B164" s="42"/>
      <c r="C164" s="45"/>
      <c r="D164" s="37"/>
      <c r="E164" s="42"/>
      <c r="F164" s="1185"/>
      <c r="G164" s="44"/>
      <c r="H164" s="44">
        <f>F164*G164</f>
        <v>0</v>
      </c>
      <c r="I164" s="44">
        <v>215000</v>
      </c>
      <c r="J164" s="44">
        <f>F164*I164</f>
        <v>0</v>
      </c>
      <c r="K164" s="44">
        <v>250000</v>
      </c>
      <c r="L164" s="44">
        <f>F164*K164</f>
        <v>0</v>
      </c>
    </row>
    <row r="165" spans="1:12" ht="12" customHeight="1">
      <c r="B165" s="42"/>
      <c r="C165" s="45"/>
      <c r="D165" s="37"/>
      <c r="E165" s="37"/>
      <c r="F165" s="1183" t="s">
        <v>229</v>
      </c>
      <c r="G165" s="54"/>
      <c r="H165" s="44">
        <f>SUM(H162:H164)</f>
        <v>0</v>
      </c>
      <c r="I165" s="54"/>
      <c r="J165" s="44">
        <f>SUM(J162:J164)</f>
        <v>0</v>
      </c>
      <c r="K165" s="54"/>
      <c r="L165" s="44">
        <f>SUM(L162:L164)</f>
        <v>0</v>
      </c>
    </row>
    <row r="166" spans="1:12" ht="12" customHeight="1">
      <c r="B166" s="42" t="s">
        <v>7</v>
      </c>
      <c r="C166" s="45" t="s">
        <v>230</v>
      </c>
      <c r="D166" s="37"/>
      <c r="E166" s="37"/>
      <c r="F166" s="1184"/>
      <c r="G166" s="42"/>
      <c r="H166" s="44"/>
      <c r="I166" s="42"/>
      <c r="J166" s="44"/>
      <c r="K166" s="42"/>
      <c r="L166" s="44"/>
    </row>
    <row r="167" spans="1:12" ht="12" customHeight="1">
      <c r="A167" s="65">
        <v>31210000</v>
      </c>
      <c r="B167" s="42"/>
      <c r="C167" s="43" t="s">
        <v>259</v>
      </c>
      <c r="D167" s="42" t="s">
        <v>224</v>
      </c>
      <c r="E167" s="42" t="str">
        <f>VLOOKUP(C167,HSD!B:K,2,FALSE)</f>
        <v>jam</v>
      </c>
      <c r="F167" s="1182">
        <v>0.1109</v>
      </c>
      <c r="G167" s="44">
        <f>VLOOKUP(C167,HSD!B:K,10,FALSE)</f>
        <v>10000</v>
      </c>
      <c r="H167" s="44">
        <f>F167*G167</f>
        <v>1109</v>
      </c>
      <c r="I167" s="44"/>
      <c r="J167" s="44">
        <f>H167*I167</f>
        <v>0</v>
      </c>
      <c r="K167" s="44"/>
      <c r="L167" s="44">
        <f>J167*K167</f>
        <v>0</v>
      </c>
    </row>
    <row r="168" spans="1:12" ht="12" customHeight="1">
      <c r="B168" s="42"/>
      <c r="C168" s="45"/>
      <c r="D168" s="37"/>
      <c r="E168" s="37"/>
      <c r="F168" s="1184"/>
      <c r="G168" s="44"/>
      <c r="H168" s="44"/>
      <c r="I168" s="44"/>
      <c r="J168" s="44"/>
      <c r="K168" s="44"/>
      <c r="L168" s="44"/>
    </row>
    <row r="169" spans="1:12" ht="12" customHeight="1">
      <c r="B169" s="42"/>
      <c r="C169" s="45"/>
      <c r="D169" s="37"/>
      <c r="E169" s="37"/>
      <c r="F169" s="1184"/>
      <c r="G169" s="44"/>
      <c r="H169" s="44">
        <f>F169*G169</f>
        <v>0</v>
      </c>
      <c r="I169" s="44"/>
      <c r="J169" s="44"/>
      <c r="K169" s="44"/>
      <c r="L169" s="44"/>
    </row>
    <row r="170" spans="1:12" ht="12" customHeight="1">
      <c r="B170" s="42"/>
      <c r="C170" s="45"/>
      <c r="D170" s="37"/>
      <c r="E170" s="37"/>
      <c r="F170" s="1183" t="s">
        <v>231</v>
      </c>
      <c r="G170" s="54"/>
      <c r="H170" s="44">
        <f>SUM(H167:H169)</f>
        <v>1109</v>
      </c>
      <c r="I170" s="54"/>
      <c r="J170" s="44">
        <f>SUM(J167)</f>
        <v>0</v>
      </c>
      <c r="K170" s="54"/>
      <c r="L170" s="44">
        <f>SUM(L167)</f>
        <v>0</v>
      </c>
    </row>
    <row r="171" spans="1:12" ht="12" customHeight="1">
      <c r="B171" s="42" t="s">
        <v>8</v>
      </c>
      <c r="C171" s="55" t="s">
        <v>232</v>
      </c>
      <c r="D171" s="56"/>
      <c r="E171" s="56"/>
      <c r="F171" s="1191"/>
      <c r="G171" s="57"/>
      <c r="H171" s="44">
        <f>H160+H165+H170</f>
        <v>135841.09999999998</v>
      </c>
      <c r="I171" s="57"/>
      <c r="J171" s="44">
        <f>J160+J165+J170</f>
        <v>66776.399999999994</v>
      </c>
      <c r="K171" s="57"/>
      <c r="L171" s="44">
        <f>L160+L165+L170</f>
        <v>66776.399999999994</v>
      </c>
    </row>
    <row r="172" spans="1:12" ht="12" customHeight="1">
      <c r="B172" s="42" t="s">
        <v>9</v>
      </c>
      <c r="C172" s="1254" t="s">
        <v>233</v>
      </c>
      <c r="D172" s="1255"/>
      <c r="E172" s="1256"/>
      <c r="F172" s="1200">
        <f>OP</f>
        <v>0.1</v>
      </c>
      <c r="G172" s="43" t="s">
        <v>234</v>
      </c>
      <c r="H172" s="44">
        <f>H171*F172</f>
        <v>13584.109999999999</v>
      </c>
      <c r="I172" s="1202"/>
      <c r="J172" s="533"/>
      <c r="K172" s="1202"/>
      <c r="L172" s="533"/>
    </row>
    <row r="173" spans="1:12" ht="12" customHeight="1">
      <c r="B173" s="531" t="s">
        <v>10</v>
      </c>
      <c r="C173" s="536" t="s">
        <v>235</v>
      </c>
      <c r="D173" s="529"/>
      <c r="E173" s="535"/>
      <c r="F173" s="1189"/>
      <c r="G173" s="532"/>
      <c r="H173" s="533">
        <f>H171+H172</f>
        <v>149425.20999999996</v>
      </c>
      <c r="I173" s="1202"/>
      <c r="J173" s="533"/>
      <c r="K173" s="1202"/>
      <c r="L173" s="533"/>
    </row>
    <row r="174" spans="1:12" ht="12" customHeight="1">
      <c r="B174" s="531" t="s">
        <v>11</v>
      </c>
      <c r="C174" s="529" t="s">
        <v>2218</v>
      </c>
      <c r="D174" s="529"/>
      <c r="E174" s="529"/>
      <c r="F174" s="1201">
        <f>ppn</f>
        <v>0.12</v>
      </c>
      <c r="G174" s="532" t="s">
        <v>2217</v>
      </c>
      <c r="H174" s="533">
        <f>H173*F174</f>
        <v>17931.025199999996</v>
      </c>
      <c r="I174" s="43" t="s">
        <v>234</v>
      </c>
      <c r="J174" s="44">
        <f>J171*F174</f>
        <v>8013.1679999999988</v>
      </c>
      <c r="K174" s="43" t="s">
        <v>234</v>
      </c>
      <c r="L174" s="44">
        <f>L171*F174</f>
        <v>8013.1679999999988</v>
      </c>
    </row>
    <row r="175" spans="1:12" ht="12" customHeight="1">
      <c r="B175" s="42" t="s">
        <v>1793</v>
      </c>
      <c r="C175" s="537" t="s">
        <v>2039</v>
      </c>
      <c r="D175" s="56"/>
      <c r="E175" s="56"/>
      <c r="F175" s="1191"/>
      <c r="G175" s="57"/>
      <c r="H175" s="49">
        <f>H173+H174</f>
        <v>167356.23519999997</v>
      </c>
      <c r="I175" s="50"/>
      <c r="J175" s="49">
        <f>J171+J174</f>
        <v>74789.567999999999</v>
      </c>
      <c r="K175" s="50"/>
      <c r="L175" s="49">
        <f>L171+L174</f>
        <v>74789.567999999999</v>
      </c>
    </row>
    <row r="177" spans="1:12" ht="28.9" customHeight="1">
      <c r="B177" s="34" t="s">
        <v>263</v>
      </c>
      <c r="C177" s="1257" t="s">
        <v>264</v>
      </c>
      <c r="D177" s="1258"/>
      <c r="E177" s="1258"/>
      <c r="F177" s="1258"/>
      <c r="G177" s="1259"/>
      <c r="H177" s="1260"/>
      <c r="I177" s="1261" t="s">
        <v>3</v>
      </c>
      <c r="J177" s="1261"/>
      <c r="K177" s="1261" t="s">
        <v>4</v>
      </c>
      <c r="L177" s="1261"/>
    </row>
    <row r="178" spans="1:12" ht="12" customHeight="1">
      <c r="B178" s="1249" t="s">
        <v>215</v>
      </c>
      <c r="C178" s="1249" t="s">
        <v>216</v>
      </c>
      <c r="D178" s="1250" t="s">
        <v>217</v>
      </c>
      <c r="E178" s="1249" t="s">
        <v>218</v>
      </c>
      <c r="F178" s="1253" t="s">
        <v>219</v>
      </c>
      <c r="G178" s="35" t="s">
        <v>220</v>
      </c>
      <c r="H178" s="35" t="s">
        <v>221</v>
      </c>
      <c r="I178" s="36" t="s">
        <v>220</v>
      </c>
      <c r="J178" s="37" t="s">
        <v>221</v>
      </c>
      <c r="K178" s="37" t="s">
        <v>220</v>
      </c>
      <c r="L178" s="37" t="s">
        <v>221</v>
      </c>
    </row>
    <row r="179" spans="1:12" ht="12" customHeight="1">
      <c r="B179" s="1249"/>
      <c r="C179" s="1249"/>
      <c r="D179" s="1251"/>
      <c r="E179" s="1249"/>
      <c r="F179" s="1253"/>
      <c r="G179" s="35" t="s">
        <v>16</v>
      </c>
      <c r="H179" s="35" t="s">
        <v>222</v>
      </c>
      <c r="I179" s="36" t="s">
        <v>16</v>
      </c>
      <c r="J179" s="37" t="s">
        <v>222</v>
      </c>
      <c r="K179" s="37" t="s">
        <v>16</v>
      </c>
      <c r="L179" s="37" t="s">
        <v>222</v>
      </c>
    </row>
    <row r="180" spans="1:12" ht="12" customHeight="1">
      <c r="B180" s="1249"/>
      <c r="C180" s="1249"/>
      <c r="D180" s="1252"/>
      <c r="E180" s="1249"/>
      <c r="F180" s="1253"/>
      <c r="G180" s="58"/>
      <c r="H180" s="35" t="s">
        <v>16</v>
      </c>
      <c r="I180" s="48"/>
      <c r="J180" s="37" t="s">
        <v>16</v>
      </c>
      <c r="K180" s="43"/>
      <c r="L180" s="37" t="s">
        <v>16</v>
      </c>
    </row>
    <row r="181" spans="1:12" ht="12" customHeight="1">
      <c r="B181" s="38" t="s">
        <v>5</v>
      </c>
      <c r="C181" s="39" t="s">
        <v>223</v>
      </c>
      <c r="D181" s="40"/>
      <c r="E181" s="40"/>
      <c r="F181" s="1181"/>
      <c r="G181" s="40"/>
      <c r="H181" s="40"/>
      <c r="I181" s="41"/>
      <c r="J181" s="41"/>
      <c r="K181" s="41"/>
      <c r="L181" s="41"/>
    </row>
    <row r="182" spans="1:12" ht="12" customHeight="1">
      <c r="A182" s="65">
        <v>10110000</v>
      </c>
      <c r="B182" s="42"/>
      <c r="C182" s="43" t="s">
        <v>21</v>
      </c>
      <c r="D182" s="42" t="s">
        <v>224</v>
      </c>
      <c r="E182" s="42" t="str">
        <f>VLOOKUP(C182,HSD!B:K,2,FALSE)</f>
        <v>OH</v>
      </c>
      <c r="F182" s="1182">
        <v>8.2600000000000007E-2</v>
      </c>
      <c r="G182" s="44">
        <f>VLOOKUP(C182,HSD!B:K,10,FALSE)</f>
        <v>285000</v>
      </c>
      <c r="H182" s="44">
        <f>F182*G182</f>
        <v>23541.000000000004</v>
      </c>
      <c r="I182" s="44">
        <v>78600</v>
      </c>
      <c r="J182" s="44">
        <f>F182*I182</f>
        <v>6492.3600000000006</v>
      </c>
      <c r="K182" s="44">
        <v>78600</v>
      </c>
      <c r="L182" s="44">
        <f>F182*K182</f>
        <v>6492.3600000000006</v>
      </c>
    </row>
    <row r="183" spans="1:12" ht="12" customHeight="1">
      <c r="A183" s="65">
        <v>10120000</v>
      </c>
      <c r="B183" s="42"/>
      <c r="C183" s="43" t="s">
        <v>19</v>
      </c>
      <c r="D183" s="42" t="s">
        <v>225</v>
      </c>
      <c r="E183" s="42" t="str">
        <f>VLOOKUP(C183,HSD!B:K,2,FALSE)</f>
        <v>OH</v>
      </c>
      <c r="F183" s="1182"/>
      <c r="G183" s="44">
        <f>VLOOKUP(C183,HSD!B:K,10,FALSE)</f>
        <v>274000</v>
      </c>
      <c r="H183" s="44">
        <f>F183*G183</f>
        <v>0</v>
      </c>
      <c r="I183" s="44">
        <v>91500</v>
      </c>
      <c r="J183" s="44">
        <f>F183*I183</f>
        <v>0</v>
      </c>
      <c r="K183" s="44">
        <v>91500</v>
      </c>
      <c r="L183" s="44">
        <f>F183*K183</f>
        <v>0</v>
      </c>
    </row>
    <row r="184" spans="1:12" ht="12" customHeight="1">
      <c r="A184" s="65">
        <v>10130000</v>
      </c>
      <c r="B184" s="42"/>
      <c r="C184" s="43" t="s">
        <v>20</v>
      </c>
      <c r="D184" s="42" t="s">
        <v>226</v>
      </c>
      <c r="E184" s="42" t="str">
        <f>VLOOKUP(C184,HSD!B:K,2,FALSE)</f>
        <v>OH</v>
      </c>
      <c r="F184" s="1182">
        <v>0.82599999999999996</v>
      </c>
      <c r="G184" s="44">
        <f>VLOOKUP(C184,HSD!B:K,10,FALSE)</f>
        <v>174000</v>
      </c>
      <c r="H184" s="44">
        <f>F184*G184</f>
        <v>143724</v>
      </c>
      <c r="I184" s="44">
        <v>92500</v>
      </c>
      <c r="J184" s="44">
        <f>F184*I184</f>
        <v>76405</v>
      </c>
      <c r="K184" s="44">
        <v>92500</v>
      </c>
      <c r="L184" s="44">
        <f>F184*K184</f>
        <v>76405</v>
      </c>
    </row>
    <row r="185" spans="1:12" ht="12" customHeight="1">
      <c r="B185" s="42"/>
      <c r="C185" s="43"/>
      <c r="D185" s="42"/>
      <c r="E185" s="42"/>
      <c r="F185" s="1182"/>
      <c r="G185" s="44"/>
      <c r="H185" s="44"/>
      <c r="I185" s="44"/>
      <c r="J185" s="44"/>
      <c r="K185" s="44"/>
      <c r="L185" s="44"/>
    </row>
    <row r="186" spans="1:12" ht="12" customHeight="1">
      <c r="B186" s="42"/>
      <c r="C186" s="45"/>
      <c r="D186" s="37"/>
      <c r="E186" s="37"/>
      <c r="F186" s="1183" t="s">
        <v>227</v>
      </c>
      <c r="G186" s="54"/>
      <c r="H186" s="44">
        <f>SUM(H182:H185)</f>
        <v>167265</v>
      </c>
      <c r="I186" s="54"/>
      <c r="J186" s="44">
        <f>SUM(J182:J185)</f>
        <v>82897.36</v>
      </c>
      <c r="K186" s="54"/>
      <c r="L186" s="44">
        <f>SUM(L182:L185)</f>
        <v>82897.36</v>
      </c>
    </row>
    <row r="187" spans="1:12" ht="12" customHeight="1">
      <c r="B187" s="42" t="s">
        <v>6</v>
      </c>
      <c r="C187" s="45" t="s">
        <v>228</v>
      </c>
      <c r="D187" s="37"/>
      <c r="E187" s="37"/>
      <c r="F187" s="1184"/>
      <c r="G187" s="42"/>
      <c r="H187" s="44"/>
      <c r="I187" s="42"/>
      <c r="J187" s="44"/>
      <c r="K187" s="42"/>
      <c r="L187" s="44"/>
    </row>
    <row r="188" spans="1:12" ht="12" customHeight="1">
      <c r="B188" s="42"/>
      <c r="C188" s="45"/>
      <c r="D188" s="37"/>
      <c r="E188" s="42"/>
      <c r="F188" s="1185"/>
      <c r="G188" s="44"/>
      <c r="H188" s="44">
        <f>F188*G188</f>
        <v>0</v>
      </c>
      <c r="I188" s="44">
        <v>232500</v>
      </c>
      <c r="J188" s="44">
        <f>F188*I188</f>
        <v>0</v>
      </c>
      <c r="K188" s="44">
        <v>270000</v>
      </c>
      <c r="L188" s="44">
        <f>F188*K188</f>
        <v>0</v>
      </c>
    </row>
    <row r="189" spans="1:12" ht="12" customHeight="1">
      <c r="B189" s="42"/>
      <c r="C189" s="45"/>
      <c r="D189" s="37"/>
      <c r="E189" s="42"/>
      <c r="F189" s="1185"/>
      <c r="G189" s="44"/>
      <c r="H189" s="44">
        <f>F189*G189</f>
        <v>0</v>
      </c>
      <c r="I189" s="44">
        <v>1060</v>
      </c>
      <c r="J189" s="44">
        <f>F189*I189</f>
        <v>0</v>
      </c>
      <c r="K189" s="44">
        <v>1060</v>
      </c>
      <c r="L189" s="44">
        <f>F189*K189</f>
        <v>0</v>
      </c>
    </row>
    <row r="190" spans="1:12" ht="12" customHeight="1">
      <c r="B190" s="42"/>
      <c r="C190" s="45"/>
      <c r="D190" s="37"/>
      <c r="E190" s="42"/>
      <c r="F190" s="1185"/>
      <c r="G190" s="44"/>
      <c r="H190" s="44">
        <f>F190*G190</f>
        <v>0</v>
      </c>
      <c r="I190" s="44">
        <v>215000</v>
      </c>
      <c r="J190" s="44">
        <f>F190*I190</f>
        <v>0</v>
      </c>
      <c r="K190" s="44">
        <v>250000</v>
      </c>
      <c r="L190" s="44">
        <f>F190*K190</f>
        <v>0</v>
      </c>
    </row>
    <row r="191" spans="1:12" ht="12" customHeight="1">
      <c r="B191" s="42"/>
      <c r="C191" s="45"/>
      <c r="D191" s="37"/>
      <c r="E191" s="37"/>
      <c r="F191" s="1183" t="s">
        <v>229</v>
      </c>
      <c r="G191" s="54"/>
      <c r="H191" s="44">
        <f>SUM(H188:H190)</f>
        <v>0</v>
      </c>
      <c r="I191" s="54"/>
      <c r="J191" s="44">
        <f>SUM(J188:J190)</f>
        <v>0</v>
      </c>
      <c r="K191" s="54"/>
      <c r="L191" s="44">
        <f>SUM(L188:L190)</f>
        <v>0</v>
      </c>
    </row>
    <row r="192" spans="1:12" ht="12" customHeight="1">
      <c r="B192" s="42" t="s">
        <v>7</v>
      </c>
      <c r="C192" s="45" t="s">
        <v>230</v>
      </c>
      <c r="D192" s="37"/>
      <c r="E192" s="37"/>
      <c r="F192" s="1184"/>
      <c r="G192" s="42"/>
      <c r="H192" s="44"/>
      <c r="I192" s="42"/>
      <c r="J192" s="44"/>
      <c r="K192" s="42"/>
      <c r="L192" s="44"/>
    </row>
    <row r="193" spans="1:12" ht="12" customHeight="1">
      <c r="A193" s="65">
        <v>31210000</v>
      </c>
      <c r="B193" s="42"/>
      <c r="C193" s="43" t="s">
        <v>259</v>
      </c>
      <c r="D193" s="42" t="s">
        <v>224</v>
      </c>
      <c r="E193" s="42" t="str">
        <f>VLOOKUP(C193,HSD!B:K,2,FALSE)</f>
        <v>jam</v>
      </c>
      <c r="F193" s="1182">
        <v>0.11799999999999999</v>
      </c>
      <c r="G193" s="44">
        <f>VLOOKUP(C193,HSD!B:K,10,FALSE)</f>
        <v>10000</v>
      </c>
      <c r="H193" s="44">
        <f>F193*G193</f>
        <v>1180</v>
      </c>
      <c r="I193" s="44"/>
      <c r="J193" s="44">
        <f>H193*I193</f>
        <v>0</v>
      </c>
      <c r="K193" s="44"/>
      <c r="L193" s="44">
        <f>J193*K193</f>
        <v>0</v>
      </c>
    </row>
    <row r="194" spans="1:12" ht="12" customHeight="1">
      <c r="B194" s="42"/>
      <c r="C194" s="45"/>
      <c r="D194" s="37"/>
      <c r="E194" s="37"/>
      <c r="F194" s="1184"/>
      <c r="G194" s="44"/>
      <c r="H194" s="44"/>
      <c r="I194" s="44"/>
      <c r="J194" s="44"/>
      <c r="K194" s="44"/>
      <c r="L194" s="44"/>
    </row>
    <row r="195" spans="1:12" ht="12" customHeight="1">
      <c r="B195" s="42"/>
      <c r="C195" s="45"/>
      <c r="D195" s="37"/>
      <c r="E195" s="37"/>
      <c r="F195" s="1184"/>
      <c r="G195" s="44"/>
      <c r="H195" s="44">
        <f>F195*G195</f>
        <v>0</v>
      </c>
      <c r="I195" s="44"/>
      <c r="J195" s="44"/>
      <c r="K195" s="44"/>
      <c r="L195" s="44"/>
    </row>
    <row r="196" spans="1:12" ht="12" customHeight="1">
      <c r="B196" s="42"/>
      <c r="C196" s="45"/>
      <c r="D196" s="37"/>
      <c r="E196" s="37"/>
      <c r="F196" s="1183" t="s">
        <v>231</v>
      </c>
      <c r="G196" s="54"/>
      <c r="H196" s="44">
        <f>SUM(H193:H195)</f>
        <v>1180</v>
      </c>
      <c r="I196" s="54"/>
      <c r="J196" s="44">
        <f>SUM(J193)</f>
        <v>0</v>
      </c>
      <c r="K196" s="54"/>
      <c r="L196" s="44">
        <f>SUM(L193)</f>
        <v>0</v>
      </c>
    </row>
    <row r="197" spans="1:12" ht="12" customHeight="1">
      <c r="B197" s="42" t="s">
        <v>8</v>
      </c>
      <c r="C197" s="55" t="s">
        <v>232</v>
      </c>
      <c r="D197" s="56"/>
      <c r="E197" s="56"/>
      <c r="F197" s="1191"/>
      <c r="G197" s="57"/>
      <c r="H197" s="44">
        <f>H186+H191+H196</f>
        <v>168445</v>
      </c>
      <c r="I197" s="57"/>
      <c r="J197" s="44">
        <f>J186+J191+J196</f>
        <v>82897.36</v>
      </c>
      <c r="K197" s="57"/>
      <c r="L197" s="44">
        <f>L186+L191+L196</f>
        <v>82897.36</v>
      </c>
    </row>
    <row r="198" spans="1:12" ht="12" customHeight="1">
      <c r="B198" s="42" t="s">
        <v>9</v>
      </c>
      <c r="C198" s="1254" t="s">
        <v>233</v>
      </c>
      <c r="D198" s="1255"/>
      <c r="E198" s="1256"/>
      <c r="F198" s="1200">
        <f>OP</f>
        <v>0.1</v>
      </c>
      <c r="G198" s="43" t="s">
        <v>234</v>
      </c>
      <c r="H198" s="44">
        <f>H197*F198</f>
        <v>16844.5</v>
      </c>
      <c r="I198" s="1202"/>
      <c r="J198" s="533"/>
      <c r="K198" s="1202"/>
      <c r="L198" s="533"/>
    </row>
    <row r="199" spans="1:12" ht="12" customHeight="1">
      <c r="B199" s="531" t="s">
        <v>10</v>
      </c>
      <c r="C199" s="536" t="s">
        <v>235</v>
      </c>
      <c r="D199" s="529"/>
      <c r="E199" s="535"/>
      <c r="F199" s="1189"/>
      <c r="G199" s="532"/>
      <c r="H199" s="533">
        <f>H197+H198</f>
        <v>185289.5</v>
      </c>
      <c r="I199" s="1202"/>
      <c r="J199" s="533"/>
      <c r="K199" s="1202"/>
      <c r="L199" s="533"/>
    </row>
    <row r="200" spans="1:12" ht="12" customHeight="1">
      <c r="B200" s="531" t="s">
        <v>11</v>
      </c>
      <c r="C200" s="529" t="s">
        <v>2218</v>
      </c>
      <c r="D200" s="529"/>
      <c r="E200" s="529"/>
      <c r="F200" s="1201">
        <f>ppn</f>
        <v>0.12</v>
      </c>
      <c r="G200" s="532" t="s">
        <v>2217</v>
      </c>
      <c r="H200" s="533">
        <f>H199*F200</f>
        <v>22234.739999999998</v>
      </c>
      <c r="I200" s="43" t="s">
        <v>234</v>
      </c>
      <c r="J200" s="44">
        <f>J197*F200</f>
        <v>9947.6831999999995</v>
      </c>
      <c r="K200" s="43" t="s">
        <v>234</v>
      </c>
      <c r="L200" s="44">
        <f>L197*F200</f>
        <v>9947.6831999999995</v>
      </c>
    </row>
    <row r="201" spans="1:12" ht="12" customHeight="1">
      <c r="B201" s="42" t="s">
        <v>1793</v>
      </c>
      <c r="C201" s="537" t="s">
        <v>2039</v>
      </c>
      <c r="D201" s="56"/>
      <c r="E201" s="56"/>
      <c r="F201" s="1191"/>
      <c r="G201" s="57"/>
      <c r="H201" s="49">
        <f>H199+H200</f>
        <v>207524.24</v>
      </c>
      <c r="I201" s="50"/>
      <c r="J201" s="49">
        <f>J197+J200</f>
        <v>92845.0432</v>
      </c>
      <c r="K201" s="50"/>
      <c r="L201" s="49">
        <f>L197+L200</f>
        <v>92845.0432</v>
      </c>
    </row>
    <row r="203" spans="1:12" ht="28.9" customHeight="1">
      <c r="B203" s="34" t="s">
        <v>267</v>
      </c>
      <c r="C203" s="1257" t="s">
        <v>265</v>
      </c>
      <c r="D203" s="1258"/>
      <c r="E203" s="1258"/>
      <c r="F203" s="1258"/>
      <c r="G203" s="1259"/>
      <c r="H203" s="1260"/>
      <c r="I203" s="1261" t="s">
        <v>3</v>
      </c>
      <c r="J203" s="1261"/>
      <c r="K203" s="1261" t="s">
        <v>4</v>
      </c>
      <c r="L203" s="1261"/>
    </row>
    <row r="204" spans="1:12" ht="12" customHeight="1">
      <c r="B204" s="1249" t="s">
        <v>215</v>
      </c>
      <c r="C204" s="1249" t="s">
        <v>216</v>
      </c>
      <c r="D204" s="1250" t="s">
        <v>217</v>
      </c>
      <c r="E204" s="1249" t="s">
        <v>218</v>
      </c>
      <c r="F204" s="1253" t="s">
        <v>219</v>
      </c>
      <c r="G204" s="35" t="s">
        <v>220</v>
      </c>
      <c r="H204" s="35" t="s">
        <v>221</v>
      </c>
      <c r="I204" s="36" t="s">
        <v>220</v>
      </c>
      <c r="J204" s="37" t="s">
        <v>221</v>
      </c>
      <c r="K204" s="37" t="s">
        <v>220</v>
      </c>
      <c r="L204" s="37" t="s">
        <v>221</v>
      </c>
    </row>
    <row r="205" spans="1:12" ht="12" customHeight="1">
      <c r="B205" s="1249"/>
      <c r="C205" s="1249"/>
      <c r="D205" s="1251"/>
      <c r="E205" s="1249"/>
      <c r="F205" s="1253"/>
      <c r="G205" s="35" t="s">
        <v>16</v>
      </c>
      <c r="H205" s="35" t="s">
        <v>222</v>
      </c>
      <c r="I205" s="36" t="s">
        <v>16</v>
      </c>
      <c r="J205" s="37" t="s">
        <v>222</v>
      </c>
      <c r="K205" s="37" t="s">
        <v>16</v>
      </c>
      <c r="L205" s="37" t="s">
        <v>222</v>
      </c>
    </row>
    <row r="206" spans="1:12" ht="12" customHeight="1">
      <c r="B206" s="1249"/>
      <c r="C206" s="1249"/>
      <c r="D206" s="1252"/>
      <c r="E206" s="1249"/>
      <c r="F206" s="1253"/>
      <c r="G206" s="58"/>
      <c r="H206" s="35" t="s">
        <v>16</v>
      </c>
      <c r="I206" s="48"/>
      <c r="J206" s="37" t="s">
        <v>16</v>
      </c>
      <c r="K206" s="43"/>
      <c r="L206" s="37" t="s">
        <v>16</v>
      </c>
    </row>
    <row r="207" spans="1:12" ht="12" customHeight="1">
      <c r="B207" s="38" t="s">
        <v>5</v>
      </c>
      <c r="C207" s="39" t="s">
        <v>223</v>
      </c>
      <c r="D207" s="40"/>
      <c r="E207" s="40"/>
      <c r="F207" s="1181"/>
      <c r="G207" s="40"/>
      <c r="H207" s="40"/>
      <c r="I207" s="41"/>
      <c r="J207" s="41"/>
      <c r="K207" s="41"/>
      <c r="L207" s="41"/>
    </row>
    <row r="208" spans="1:12" ht="12" customHeight="1">
      <c r="A208" s="65">
        <v>10110000</v>
      </c>
      <c r="B208" s="42"/>
      <c r="C208" s="43" t="s">
        <v>21</v>
      </c>
      <c r="D208" s="42" t="s">
        <v>224</v>
      </c>
      <c r="E208" s="42" t="str">
        <f>VLOOKUP(C208,HSD!B:K,2,FALSE)</f>
        <v>OH</v>
      </c>
      <c r="F208" s="1182">
        <v>0.04</v>
      </c>
      <c r="G208" s="44">
        <f>VLOOKUP(C208,HSD!B:K,10,FALSE)</f>
        <v>285000</v>
      </c>
      <c r="H208" s="44">
        <f>F208*G208</f>
        <v>11400</v>
      </c>
      <c r="I208" s="44">
        <v>78600</v>
      </c>
      <c r="J208" s="44">
        <f>F208*I208</f>
        <v>3144</v>
      </c>
      <c r="K208" s="44">
        <v>78600</v>
      </c>
      <c r="L208" s="44">
        <f>F208*K208</f>
        <v>3144</v>
      </c>
    </row>
    <row r="209" spans="1:12" ht="12" customHeight="1">
      <c r="A209" s="65">
        <v>10130000</v>
      </c>
      <c r="B209" s="42"/>
      <c r="C209" s="43" t="s">
        <v>20</v>
      </c>
      <c r="D209" s="42" t="s">
        <v>225</v>
      </c>
      <c r="E209" s="42" t="str">
        <f>VLOOKUP(C209,HSD!B:K,2,FALSE)</f>
        <v>OH</v>
      </c>
      <c r="F209" s="1182">
        <v>0.4</v>
      </c>
      <c r="G209" s="44">
        <f>VLOOKUP(C209,HSD!B:K,10,FALSE)</f>
        <v>174000</v>
      </c>
      <c r="H209" s="44">
        <f>F209*G209</f>
        <v>69600</v>
      </c>
      <c r="I209" s="44">
        <v>91500</v>
      </c>
      <c r="J209" s="44">
        <f>F209*I209</f>
        <v>36600</v>
      </c>
      <c r="K209" s="44">
        <v>91500</v>
      </c>
      <c r="L209" s="44">
        <f>F209*K209</f>
        <v>36600</v>
      </c>
    </row>
    <row r="210" spans="1:12" ht="12" customHeight="1">
      <c r="A210" s="65">
        <v>10143000</v>
      </c>
      <c r="B210" s="42"/>
      <c r="C210" s="43" t="s">
        <v>240</v>
      </c>
      <c r="D210" s="42" t="s">
        <v>226</v>
      </c>
      <c r="E210" s="42" t="str">
        <f>VLOOKUP(C210,HSD!B:K,2,FALSE)</f>
        <v>OH</v>
      </c>
      <c r="F210" s="1182">
        <v>0.2</v>
      </c>
      <c r="G210" s="44">
        <f>VLOOKUP(C210,HSD!B:K,10,FALSE)</f>
        <v>213000</v>
      </c>
      <c r="H210" s="44">
        <f>F210*G210</f>
        <v>42600</v>
      </c>
      <c r="I210" s="44">
        <v>92500</v>
      </c>
      <c r="J210" s="44">
        <f>F210*I210</f>
        <v>18500</v>
      </c>
      <c r="K210" s="44">
        <v>92500</v>
      </c>
      <c r="L210" s="44">
        <f>F210*K210</f>
        <v>18500</v>
      </c>
    </row>
    <row r="211" spans="1:12" ht="12" customHeight="1">
      <c r="B211" s="42"/>
      <c r="C211" s="43"/>
      <c r="D211" s="42"/>
      <c r="E211" s="42"/>
      <c r="F211" s="1182"/>
      <c r="G211" s="44"/>
      <c r="H211" s="44"/>
      <c r="I211" s="44"/>
      <c r="J211" s="44"/>
      <c r="K211" s="44"/>
      <c r="L211" s="44"/>
    </row>
    <row r="212" spans="1:12" ht="12" customHeight="1">
      <c r="B212" s="42"/>
      <c r="C212" s="45"/>
      <c r="D212" s="37"/>
      <c r="E212" s="37"/>
      <c r="F212" s="1183" t="s">
        <v>227</v>
      </c>
      <c r="G212" s="54"/>
      <c r="H212" s="44">
        <f>SUM(H208:H211)</f>
        <v>123600</v>
      </c>
      <c r="I212" s="54"/>
      <c r="J212" s="44">
        <f>SUM(J208:J211)</f>
        <v>58244</v>
      </c>
      <c r="K212" s="54"/>
      <c r="L212" s="44">
        <f>SUM(L208:L211)</f>
        <v>58244</v>
      </c>
    </row>
    <row r="213" spans="1:12" ht="12" customHeight="1">
      <c r="B213" s="42" t="s">
        <v>6</v>
      </c>
      <c r="C213" s="45" t="s">
        <v>228</v>
      </c>
      <c r="D213" s="37"/>
      <c r="E213" s="37"/>
      <c r="F213" s="1184"/>
      <c r="G213" s="42"/>
      <c r="H213" s="44"/>
      <c r="I213" s="42"/>
      <c r="J213" s="44"/>
      <c r="K213" s="42"/>
      <c r="L213" s="44"/>
    </row>
    <row r="214" spans="1:12" ht="12" customHeight="1">
      <c r="B214" s="42"/>
      <c r="C214" s="45"/>
      <c r="D214" s="37"/>
      <c r="E214" s="42"/>
      <c r="F214" s="1185"/>
      <c r="G214" s="44"/>
      <c r="H214" s="44">
        <f>F214*G214</f>
        <v>0</v>
      </c>
      <c r="I214" s="44">
        <v>232500</v>
      </c>
      <c r="J214" s="44">
        <f>F214*I214</f>
        <v>0</v>
      </c>
      <c r="K214" s="44">
        <v>270000</v>
      </c>
      <c r="L214" s="44">
        <f>F214*K214</f>
        <v>0</v>
      </c>
    </row>
    <row r="215" spans="1:12" ht="12" customHeight="1">
      <c r="B215" s="42"/>
      <c r="C215" s="45"/>
      <c r="D215" s="37"/>
      <c r="E215" s="42"/>
      <c r="F215" s="1185"/>
      <c r="G215" s="44"/>
      <c r="H215" s="44">
        <f>F215*G215</f>
        <v>0</v>
      </c>
      <c r="I215" s="44">
        <v>1060</v>
      </c>
      <c r="J215" s="44">
        <f>F215*I215</f>
        <v>0</v>
      </c>
      <c r="K215" s="44">
        <v>1060</v>
      </c>
      <c r="L215" s="44">
        <f>F215*K215</f>
        <v>0</v>
      </c>
    </row>
    <row r="216" spans="1:12" ht="12" customHeight="1">
      <c r="B216" s="42"/>
      <c r="C216" s="45"/>
      <c r="D216" s="37"/>
      <c r="E216" s="42"/>
      <c r="F216" s="1185"/>
      <c r="G216" s="44"/>
      <c r="H216" s="44">
        <f>F216*G216</f>
        <v>0</v>
      </c>
      <c r="I216" s="44">
        <v>215000</v>
      </c>
      <c r="J216" s="44">
        <f>F216*I216</f>
        <v>0</v>
      </c>
      <c r="K216" s="44">
        <v>250000</v>
      </c>
      <c r="L216" s="44">
        <f>F216*K216</f>
        <v>0</v>
      </c>
    </row>
    <row r="217" spans="1:12" ht="12" customHeight="1">
      <c r="B217" s="42"/>
      <c r="C217" s="45"/>
      <c r="D217" s="37"/>
      <c r="E217" s="37"/>
      <c r="F217" s="1183" t="s">
        <v>229</v>
      </c>
      <c r="G217" s="54"/>
      <c r="H217" s="44">
        <f>SUM(H214:H216)</f>
        <v>0</v>
      </c>
      <c r="I217" s="54"/>
      <c r="J217" s="44">
        <f>SUM(J214:J216)</f>
        <v>0</v>
      </c>
      <c r="K217" s="54"/>
      <c r="L217" s="44">
        <f>SUM(L214:L216)</f>
        <v>0</v>
      </c>
    </row>
    <row r="218" spans="1:12" ht="12" customHeight="1">
      <c r="B218" s="42" t="s">
        <v>7</v>
      </c>
      <c r="C218" s="45" t="s">
        <v>230</v>
      </c>
      <c r="D218" s="37"/>
      <c r="E218" s="37"/>
      <c r="F218" s="1184"/>
      <c r="G218" s="42"/>
      <c r="H218" s="44"/>
      <c r="I218" s="42"/>
      <c r="J218" s="44"/>
      <c r="K218" s="42"/>
      <c r="L218" s="44"/>
    </row>
    <row r="219" spans="1:12" ht="12" customHeight="1">
      <c r="B219" s="42"/>
      <c r="C219" s="43"/>
      <c r="D219" s="42"/>
      <c r="E219" s="42"/>
      <c r="F219" s="1182"/>
      <c r="G219" s="44"/>
      <c r="H219" s="44">
        <f>F219*G219</f>
        <v>0</v>
      </c>
      <c r="I219" s="44"/>
      <c r="J219" s="44">
        <f>H219*I219</f>
        <v>0</v>
      </c>
      <c r="K219" s="44"/>
      <c r="L219" s="44">
        <f>J219*K219</f>
        <v>0</v>
      </c>
    </row>
    <row r="220" spans="1:12" ht="12" customHeight="1">
      <c r="B220" s="42"/>
      <c r="C220" s="45"/>
      <c r="D220" s="37"/>
      <c r="E220" s="37"/>
      <c r="F220" s="1184"/>
      <c r="G220" s="44"/>
      <c r="H220" s="44"/>
      <c r="I220" s="44"/>
      <c r="J220" s="44"/>
      <c r="K220" s="44"/>
      <c r="L220" s="44"/>
    </row>
    <row r="221" spans="1:12" ht="12" customHeight="1">
      <c r="B221" s="42"/>
      <c r="C221" s="45"/>
      <c r="D221" s="37"/>
      <c r="E221" s="37"/>
      <c r="F221" s="1184"/>
      <c r="G221" s="44"/>
      <c r="H221" s="44">
        <f>F221*G221</f>
        <v>0</v>
      </c>
      <c r="I221" s="44"/>
      <c r="J221" s="44"/>
      <c r="K221" s="44"/>
      <c r="L221" s="44"/>
    </row>
    <row r="222" spans="1:12" ht="12" customHeight="1">
      <c r="B222" s="42"/>
      <c r="C222" s="45"/>
      <c r="D222" s="37"/>
      <c r="E222" s="37"/>
      <c r="F222" s="1183" t="s">
        <v>231</v>
      </c>
      <c r="G222" s="54"/>
      <c r="H222" s="44">
        <f>SUM(H219:H221)</f>
        <v>0</v>
      </c>
      <c r="I222" s="54"/>
      <c r="J222" s="44">
        <f>SUM(J219)</f>
        <v>0</v>
      </c>
      <c r="K222" s="54"/>
      <c r="L222" s="44">
        <f>SUM(L219)</f>
        <v>0</v>
      </c>
    </row>
    <row r="223" spans="1:12" ht="12" customHeight="1">
      <c r="B223" s="42" t="s">
        <v>8</v>
      </c>
      <c r="C223" s="55" t="s">
        <v>232</v>
      </c>
      <c r="D223" s="56"/>
      <c r="E223" s="56"/>
      <c r="F223" s="1191"/>
      <c r="G223" s="57"/>
      <c r="H223" s="44">
        <f>H212+H217+H222</f>
        <v>123600</v>
      </c>
      <c r="I223" s="57"/>
      <c r="J223" s="44">
        <f>J212+J217+J222</f>
        <v>58244</v>
      </c>
      <c r="K223" s="57"/>
      <c r="L223" s="44">
        <f>L212+L217+L222</f>
        <v>58244</v>
      </c>
    </row>
    <row r="224" spans="1:12" ht="12" customHeight="1">
      <c r="B224" s="42" t="s">
        <v>9</v>
      </c>
      <c r="C224" s="1254" t="s">
        <v>233</v>
      </c>
      <c r="D224" s="1255"/>
      <c r="E224" s="1256"/>
      <c r="F224" s="1200">
        <f>OP</f>
        <v>0.1</v>
      </c>
      <c r="G224" s="43" t="s">
        <v>234</v>
      </c>
      <c r="H224" s="44">
        <f>H223*F224</f>
        <v>12360</v>
      </c>
      <c r="I224" s="1202"/>
      <c r="J224" s="533"/>
      <c r="K224" s="1202"/>
      <c r="L224" s="533"/>
    </row>
    <row r="225" spans="1:12" ht="12" customHeight="1">
      <c r="B225" s="531" t="s">
        <v>10</v>
      </c>
      <c r="C225" s="536" t="s">
        <v>235</v>
      </c>
      <c r="D225" s="529"/>
      <c r="E225" s="535"/>
      <c r="F225" s="1189"/>
      <c r="G225" s="532"/>
      <c r="H225" s="533">
        <f>H223+H224</f>
        <v>135960</v>
      </c>
      <c r="I225" s="1202"/>
      <c r="J225" s="533"/>
      <c r="K225" s="1202"/>
      <c r="L225" s="533"/>
    </row>
    <row r="226" spans="1:12" ht="12" customHeight="1">
      <c r="B226" s="531" t="s">
        <v>11</v>
      </c>
      <c r="C226" s="529" t="s">
        <v>2218</v>
      </c>
      <c r="D226" s="529"/>
      <c r="E226" s="529"/>
      <c r="F226" s="1201">
        <f>ppn</f>
        <v>0.12</v>
      </c>
      <c r="G226" s="532" t="s">
        <v>2217</v>
      </c>
      <c r="H226" s="533">
        <f>H225*F226</f>
        <v>16315.199999999999</v>
      </c>
      <c r="I226" s="43" t="s">
        <v>234</v>
      </c>
      <c r="J226" s="44">
        <f>J223*F226</f>
        <v>6989.28</v>
      </c>
      <c r="K226" s="43" t="s">
        <v>234</v>
      </c>
      <c r="L226" s="44">
        <f>L223*F226</f>
        <v>6989.28</v>
      </c>
    </row>
    <row r="227" spans="1:12" ht="12" customHeight="1">
      <c r="B227" s="42" t="s">
        <v>1793</v>
      </c>
      <c r="C227" s="537" t="s">
        <v>2039</v>
      </c>
      <c r="D227" s="56"/>
      <c r="E227" s="56"/>
      <c r="F227" s="1191"/>
      <c r="G227" s="57"/>
      <c r="H227" s="49">
        <f>H225+H226</f>
        <v>152275.20000000001</v>
      </c>
      <c r="I227" s="50"/>
      <c r="J227" s="49">
        <f>J223+J226</f>
        <v>65233.279999999999</v>
      </c>
      <c r="K227" s="50"/>
      <c r="L227" s="49">
        <f>L223+L226</f>
        <v>65233.279999999999</v>
      </c>
    </row>
    <row r="229" spans="1:12" ht="28.9" customHeight="1">
      <c r="B229" s="34" t="s">
        <v>266</v>
      </c>
      <c r="C229" s="1257" t="s">
        <v>268</v>
      </c>
      <c r="D229" s="1258"/>
      <c r="E229" s="1258"/>
      <c r="F229" s="1258"/>
      <c r="G229" s="1259"/>
      <c r="H229" s="1260"/>
      <c r="I229" s="1261" t="s">
        <v>3</v>
      </c>
      <c r="J229" s="1261"/>
      <c r="K229" s="1261" t="s">
        <v>4</v>
      </c>
      <c r="L229" s="1261"/>
    </row>
    <row r="230" spans="1:12" ht="12" customHeight="1">
      <c r="B230" s="1249" t="s">
        <v>215</v>
      </c>
      <c r="C230" s="1249" t="s">
        <v>216</v>
      </c>
      <c r="D230" s="1250" t="s">
        <v>217</v>
      </c>
      <c r="E230" s="1249" t="s">
        <v>218</v>
      </c>
      <c r="F230" s="1253" t="s">
        <v>219</v>
      </c>
      <c r="G230" s="35" t="s">
        <v>220</v>
      </c>
      <c r="H230" s="35" t="s">
        <v>221</v>
      </c>
      <c r="I230" s="36" t="s">
        <v>220</v>
      </c>
      <c r="J230" s="37" t="s">
        <v>221</v>
      </c>
      <c r="K230" s="37" t="s">
        <v>220</v>
      </c>
      <c r="L230" s="37" t="s">
        <v>221</v>
      </c>
    </row>
    <row r="231" spans="1:12" ht="12" customHeight="1">
      <c r="B231" s="1249"/>
      <c r="C231" s="1249"/>
      <c r="D231" s="1251"/>
      <c r="E231" s="1249"/>
      <c r="F231" s="1253"/>
      <c r="G231" s="35" t="s">
        <v>16</v>
      </c>
      <c r="H231" s="35" t="s">
        <v>222</v>
      </c>
      <c r="I231" s="36" t="s">
        <v>16</v>
      </c>
      <c r="J231" s="37" t="s">
        <v>222</v>
      </c>
      <c r="K231" s="37" t="s">
        <v>16</v>
      </c>
      <c r="L231" s="37" t="s">
        <v>222</v>
      </c>
    </row>
    <row r="232" spans="1:12" ht="12" customHeight="1">
      <c r="B232" s="1249"/>
      <c r="C232" s="1249"/>
      <c r="D232" s="1252"/>
      <c r="E232" s="1249"/>
      <c r="F232" s="1253"/>
      <c r="G232" s="58"/>
      <c r="H232" s="35" t="s">
        <v>16</v>
      </c>
      <c r="I232" s="48"/>
      <c r="J232" s="37" t="s">
        <v>16</v>
      </c>
      <c r="K232" s="43"/>
      <c r="L232" s="37" t="s">
        <v>16</v>
      </c>
    </row>
    <row r="233" spans="1:12" ht="12" customHeight="1">
      <c r="B233" s="38" t="s">
        <v>5</v>
      </c>
      <c r="C233" s="39" t="s">
        <v>223</v>
      </c>
      <c r="D233" s="40"/>
      <c r="E233" s="40"/>
      <c r="F233" s="1181"/>
      <c r="G233" s="40"/>
      <c r="H233" s="40"/>
      <c r="I233" s="41"/>
      <c r="J233" s="41"/>
      <c r="K233" s="41"/>
      <c r="L233" s="41"/>
    </row>
    <row r="234" spans="1:12" ht="12" customHeight="1">
      <c r="A234" s="65">
        <v>10110000</v>
      </c>
      <c r="B234" s="42"/>
      <c r="C234" s="43" t="s">
        <v>21</v>
      </c>
      <c r="D234" s="42" t="s">
        <v>224</v>
      </c>
      <c r="E234" s="42" t="str">
        <f>VLOOKUP(C234,HSD!B:K,2,FALSE)</f>
        <v>OH</v>
      </c>
      <c r="F234" s="1182">
        <v>2.3999999999999998E-3</v>
      </c>
      <c r="G234" s="44">
        <f>VLOOKUP(C234,HSD!B:K,10,FALSE)</f>
        <v>285000</v>
      </c>
      <c r="H234" s="44">
        <f>F234*G234</f>
        <v>683.99999999999989</v>
      </c>
      <c r="I234" s="44">
        <v>78600</v>
      </c>
      <c r="J234" s="44">
        <f>F234*I234</f>
        <v>188.64</v>
      </c>
      <c r="K234" s="44">
        <v>78600</v>
      </c>
      <c r="L234" s="44">
        <f>F234*K234</f>
        <v>188.64</v>
      </c>
    </row>
    <row r="235" spans="1:12" ht="12" customHeight="1">
      <c r="A235" s="65">
        <v>10130000</v>
      </c>
      <c r="B235" s="42"/>
      <c r="C235" s="43" t="s">
        <v>20</v>
      </c>
      <c r="D235" s="42" t="s">
        <v>225</v>
      </c>
      <c r="E235" s="42" t="str">
        <f>VLOOKUP(C235,HSD!B:K,2,FALSE)</f>
        <v>OH</v>
      </c>
      <c r="F235" s="1182">
        <f>F234*10</f>
        <v>2.3999999999999997E-2</v>
      </c>
      <c r="G235" s="44">
        <f>VLOOKUP(C235,HSD!B:K,10,FALSE)</f>
        <v>174000</v>
      </c>
      <c r="H235" s="44">
        <f>F235*G235</f>
        <v>4175.9999999999991</v>
      </c>
      <c r="I235" s="44">
        <v>91500</v>
      </c>
      <c r="J235" s="44">
        <f>F235*I235</f>
        <v>2195.9999999999995</v>
      </c>
      <c r="K235" s="44">
        <v>91500</v>
      </c>
      <c r="L235" s="44">
        <f>F235*K235</f>
        <v>2195.9999999999995</v>
      </c>
    </row>
    <row r="236" spans="1:12" ht="12" customHeight="1">
      <c r="A236" s="65">
        <v>10143000</v>
      </c>
      <c r="B236" s="42"/>
      <c r="C236" s="43" t="s">
        <v>240</v>
      </c>
      <c r="D236" s="42" t="s">
        <v>226</v>
      </c>
      <c r="E236" s="42" t="str">
        <f>VLOOKUP(C236,HSD!B:K,2,FALSE)</f>
        <v>OH</v>
      </c>
      <c r="F236" s="1182">
        <v>2.4E-2</v>
      </c>
      <c r="G236" s="44">
        <f>VLOOKUP(C236,HSD!B:K,10,FALSE)</f>
        <v>213000</v>
      </c>
      <c r="H236" s="44">
        <f>F236*G236</f>
        <v>5112</v>
      </c>
      <c r="I236" s="44">
        <v>92500</v>
      </c>
      <c r="J236" s="44">
        <f>F236*I236</f>
        <v>2220</v>
      </c>
      <c r="K236" s="44">
        <v>92500</v>
      </c>
      <c r="L236" s="44">
        <f>F236*K236</f>
        <v>2220</v>
      </c>
    </row>
    <row r="237" spans="1:12" ht="12" customHeight="1">
      <c r="B237" s="42"/>
      <c r="C237" s="43"/>
      <c r="D237" s="42"/>
      <c r="E237" s="42"/>
      <c r="F237" s="1182"/>
      <c r="G237" s="44"/>
      <c r="H237" s="44"/>
      <c r="I237" s="44"/>
      <c r="J237" s="44"/>
      <c r="K237" s="44"/>
      <c r="L237" s="44"/>
    </row>
    <row r="238" spans="1:12" ht="12" customHeight="1">
      <c r="B238" s="42"/>
      <c r="C238" s="45"/>
      <c r="D238" s="37"/>
      <c r="E238" s="37"/>
      <c r="F238" s="1183" t="s">
        <v>227</v>
      </c>
      <c r="G238" s="54"/>
      <c r="H238" s="44">
        <f>SUM(H234:H237)</f>
        <v>9972</v>
      </c>
      <c r="I238" s="54"/>
      <c r="J238" s="44">
        <f>SUM(J234:J237)</f>
        <v>4604.6399999999994</v>
      </c>
      <c r="K238" s="54"/>
      <c r="L238" s="44">
        <f>SUM(L234:L237)</f>
        <v>4604.6399999999994</v>
      </c>
    </row>
    <row r="239" spans="1:12" ht="12" customHeight="1">
      <c r="B239" s="42" t="s">
        <v>6</v>
      </c>
      <c r="C239" s="45" t="s">
        <v>228</v>
      </c>
      <c r="D239" s="37"/>
      <c r="E239" s="37"/>
      <c r="F239" s="1184"/>
      <c r="G239" s="42"/>
      <c r="H239" s="44"/>
      <c r="I239" s="42"/>
      <c r="J239" s="44"/>
      <c r="K239" s="42"/>
      <c r="L239" s="44"/>
    </row>
    <row r="240" spans="1:12" ht="12" customHeight="1">
      <c r="B240" s="42"/>
      <c r="C240" s="43"/>
      <c r="D240" s="42"/>
      <c r="E240" s="42"/>
      <c r="F240" s="1182"/>
      <c r="G240" s="44"/>
      <c r="H240" s="44">
        <f>F240*G240</f>
        <v>0</v>
      </c>
      <c r="I240" s="44">
        <v>232500</v>
      </c>
      <c r="J240" s="44">
        <f>F240*I240</f>
        <v>0</v>
      </c>
      <c r="K240" s="44">
        <v>270000</v>
      </c>
      <c r="L240" s="44">
        <f>F240*K240</f>
        <v>0</v>
      </c>
    </row>
    <row r="241" spans="1:12" ht="12" customHeight="1">
      <c r="B241" s="42"/>
      <c r="C241" s="45"/>
      <c r="D241" s="37"/>
      <c r="E241" s="42"/>
      <c r="F241" s="1185"/>
      <c r="G241" s="44"/>
      <c r="H241" s="44">
        <f>F241*G241</f>
        <v>0</v>
      </c>
      <c r="I241" s="44">
        <v>1060</v>
      </c>
      <c r="J241" s="44">
        <f>F241*I241</f>
        <v>0</v>
      </c>
      <c r="K241" s="44">
        <v>1060</v>
      </c>
      <c r="L241" s="44">
        <f>F241*K241</f>
        <v>0</v>
      </c>
    </row>
    <row r="242" spans="1:12" ht="12" customHeight="1">
      <c r="B242" s="42"/>
      <c r="C242" s="45"/>
      <c r="D242" s="37"/>
      <c r="E242" s="42"/>
      <c r="F242" s="1185"/>
      <c r="G242" s="44"/>
      <c r="H242" s="44">
        <f>F242*G242</f>
        <v>0</v>
      </c>
      <c r="I242" s="44">
        <v>215000</v>
      </c>
      <c r="J242" s="44">
        <f>F242*I242</f>
        <v>0</v>
      </c>
      <c r="K242" s="44">
        <v>250000</v>
      </c>
      <c r="L242" s="44">
        <f>F242*K242</f>
        <v>0</v>
      </c>
    </row>
    <row r="243" spans="1:12" ht="12" customHeight="1">
      <c r="B243" s="42"/>
      <c r="C243" s="45"/>
      <c r="D243" s="37"/>
      <c r="E243" s="37"/>
      <c r="F243" s="1183" t="s">
        <v>229</v>
      </c>
      <c r="G243" s="54"/>
      <c r="H243" s="44">
        <f>SUM(H240:H242)</f>
        <v>0</v>
      </c>
      <c r="I243" s="54"/>
      <c r="J243" s="44">
        <f>SUM(J240:J242)</f>
        <v>0</v>
      </c>
      <c r="K243" s="54"/>
      <c r="L243" s="44">
        <f>SUM(L240:L242)</f>
        <v>0</v>
      </c>
    </row>
    <row r="244" spans="1:12" ht="12" customHeight="1">
      <c r="B244" s="42" t="s">
        <v>7</v>
      </c>
      <c r="C244" s="45" t="s">
        <v>230</v>
      </c>
      <c r="D244" s="37"/>
      <c r="E244" s="37"/>
      <c r="F244" s="1184"/>
      <c r="G244" s="42"/>
      <c r="H244" s="44"/>
      <c r="I244" s="42"/>
      <c r="J244" s="44"/>
      <c r="K244" s="42"/>
      <c r="L244" s="44"/>
    </row>
    <row r="245" spans="1:12" ht="12" customHeight="1">
      <c r="A245" s="65" t="s">
        <v>279</v>
      </c>
      <c r="B245" s="42"/>
      <c r="C245" s="43" t="s">
        <v>1597</v>
      </c>
      <c r="D245" s="42" t="s">
        <v>226</v>
      </c>
      <c r="E245" s="42" t="str">
        <f>VLOOKUP(C245,HSD!B:K,2,FALSE)</f>
        <v>hari</v>
      </c>
      <c r="F245" s="1182">
        <v>2.4E-2</v>
      </c>
      <c r="G245" s="44">
        <f>VLOOKUP(C245,HSD!B:K,10,FALSE)</f>
        <v>382800</v>
      </c>
      <c r="H245" s="44">
        <f>F245*G245</f>
        <v>9187.2000000000007</v>
      </c>
      <c r="I245" s="44"/>
      <c r="J245" s="44">
        <f>H245*I245</f>
        <v>0</v>
      </c>
      <c r="K245" s="44"/>
      <c r="L245" s="44">
        <f>J245*K245</f>
        <v>0</v>
      </c>
    </row>
    <row r="246" spans="1:12" ht="12" customHeight="1">
      <c r="B246" s="42"/>
      <c r="C246" s="45"/>
      <c r="D246" s="37"/>
      <c r="E246" s="37"/>
      <c r="F246" s="1184"/>
      <c r="G246" s="44"/>
      <c r="H246" s="44"/>
      <c r="I246" s="44"/>
      <c r="J246" s="44"/>
      <c r="K246" s="44"/>
      <c r="L246" s="44"/>
    </row>
    <row r="247" spans="1:12" ht="12" customHeight="1">
      <c r="B247" s="42"/>
      <c r="C247" s="45"/>
      <c r="D247" s="37"/>
      <c r="E247" s="37"/>
      <c r="F247" s="1184"/>
      <c r="G247" s="44"/>
      <c r="H247" s="44">
        <f>F247*G247</f>
        <v>0</v>
      </c>
      <c r="I247" s="44"/>
      <c r="J247" s="44"/>
      <c r="K247" s="44"/>
      <c r="L247" s="44"/>
    </row>
    <row r="248" spans="1:12" ht="12" customHeight="1">
      <c r="B248" s="42"/>
      <c r="C248" s="45"/>
      <c r="D248" s="37"/>
      <c r="E248" s="37"/>
      <c r="F248" s="1183" t="s">
        <v>231</v>
      </c>
      <c r="G248" s="54"/>
      <c r="H248" s="44">
        <f>SUM(H245:H247)</f>
        <v>9187.2000000000007</v>
      </c>
      <c r="I248" s="54"/>
      <c r="J248" s="44">
        <f>SUM(J245)</f>
        <v>0</v>
      </c>
      <c r="K248" s="54"/>
      <c r="L248" s="44">
        <f>SUM(L245)</f>
        <v>0</v>
      </c>
    </row>
    <row r="249" spans="1:12" ht="12" customHeight="1">
      <c r="B249" s="42" t="s">
        <v>8</v>
      </c>
      <c r="C249" s="55" t="s">
        <v>232</v>
      </c>
      <c r="D249" s="56"/>
      <c r="E249" s="56"/>
      <c r="F249" s="1191"/>
      <c r="G249" s="57"/>
      <c r="H249" s="44">
        <f>H238+H243+H248</f>
        <v>19159.2</v>
      </c>
      <c r="I249" s="57"/>
      <c r="J249" s="44">
        <f>J238+J243+J248</f>
        <v>4604.6399999999994</v>
      </c>
      <c r="K249" s="57"/>
      <c r="L249" s="44">
        <f>L238+L243+L248</f>
        <v>4604.6399999999994</v>
      </c>
    </row>
    <row r="250" spans="1:12" ht="12" customHeight="1">
      <c r="B250" s="42" t="s">
        <v>9</v>
      </c>
      <c r="C250" s="1254" t="s">
        <v>233</v>
      </c>
      <c r="D250" s="1255"/>
      <c r="E250" s="1256"/>
      <c r="F250" s="1200">
        <f>OP</f>
        <v>0.1</v>
      </c>
      <c r="G250" s="43" t="s">
        <v>234</v>
      </c>
      <c r="H250" s="44">
        <f>H249*F250</f>
        <v>1915.92</v>
      </c>
      <c r="I250" s="1202"/>
      <c r="J250" s="533"/>
      <c r="K250" s="1202"/>
      <c r="L250" s="533"/>
    </row>
    <row r="251" spans="1:12" ht="12" customHeight="1">
      <c r="B251" s="531" t="s">
        <v>10</v>
      </c>
      <c r="C251" s="536" t="s">
        <v>235</v>
      </c>
      <c r="D251" s="529"/>
      <c r="E251" s="535"/>
      <c r="F251" s="1189"/>
      <c r="G251" s="532"/>
      <c r="H251" s="533">
        <f>H249+H250</f>
        <v>21075.120000000003</v>
      </c>
      <c r="I251" s="1202"/>
      <c r="J251" s="533"/>
      <c r="K251" s="1202"/>
      <c r="L251" s="533"/>
    </row>
    <row r="252" spans="1:12" ht="12" customHeight="1">
      <c r="B252" s="531" t="s">
        <v>11</v>
      </c>
      <c r="C252" s="529" t="s">
        <v>2218</v>
      </c>
      <c r="D252" s="529"/>
      <c r="E252" s="529"/>
      <c r="F252" s="1201">
        <f>ppn</f>
        <v>0.12</v>
      </c>
      <c r="G252" s="532" t="s">
        <v>2217</v>
      </c>
      <c r="H252" s="533">
        <f>H251*F252</f>
        <v>2529.0144</v>
      </c>
      <c r="I252" s="43" t="s">
        <v>234</v>
      </c>
      <c r="J252" s="44">
        <f>J249*F252</f>
        <v>552.55679999999995</v>
      </c>
      <c r="K252" s="43" t="s">
        <v>234</v>
      </c>
      <c r="L252" s="44">
        <f>L249*F252</f>
        <v>552.55679999999995</v>
      </c>
    </row>
    <row r="253" spans="1:12" ht="12" customHeight="1">
      <c r="B253" s="42" t="s">
        <v>1793</v>
      </c>
      <c r="C253" s="537" t="s">
        <v>2039</v>
      </c>
      <c r="D253" s="56"/>
      <c r="E253" s="56"/>
      <c r="F253" s="1191"/>
      <c r="G253" s="57"/>
      <c r="H253" s="49">
        <f>H251+H252</f>
        <v>23604.134400000003</v>
      </c>
      <c r="I253" s="50"/>
      <c r="J253" s="49">
        <f>J249+J252</f>
        <v>5157.1967999999997</v>
      </c>
      <c r="K253" s="50"/>
      <c r="L253" s="49">
        <f>L249+L252</f>
        <v>5157.1967999999997</v>
      </c>
    </row>
    <row r="255" spans="1:12" ht="28.9" customHeight="1">
      <c r="B255" s="34" t="s">
        <v>1815</v>
      </c>
      <c r="C255" s="1257" t="s">
        <v>1816</v>
      </c>
      <c r="D255" s="1258"/>
      <c r="E255" s="1258"/>
      <c r="F255" s="1258"/>
      <c r="G255" s="1259"/>
      <c r="H255" s="1260"/>
      <c r="I255" s="1261" t="s">
        <v>3</v>
      </c>
      <c r="J255" s="1261"/>
      <c r="K255" s="1261" t="s">
        <v>4</v>
      </c>
      <c r="L255" s="1261"/>
    </row>
    <row r="256" spans="1:12" ht="12" customHeight="1">
      <c r="B256" s="1249" t="s">
        <v>215</v>
      </c>
      <c r="C256" s="1249" t="s">
        <v>216</v>
      </c>
      <c r="D256" s="1250" t="s">
        <v>217</v>
      </c>
      <c r="E256" s="1249" t="s">
        <v>218</v>
      </c>
      <c r="F256" s="1253" t="s">
        <v>219</v>
      </c>
      <c r="G256" s="35" t="s">
        <v>220</v>
      </c>
      <c r="H256" s="35" t="s">
        <v>221</v>
      </c>
      <c r="I256" s="36" t="s">
        <v>220</v>
      </c>
      <c r="J256" s="37" t="s">
        <v>221</v>
      </c>
      <c r="K256" s="37" t="s">
        <v>220</v>
      </c>
      <c r="L256" s="37" t="s">
        <v>221</v>
      </c>
    </row>
    <row r="257" spans="1:12" ht="12" customHeight="1">
      <c r="B257" s="1249"/>
      <c r="C257" s="1249"/>
      <c r="D257" s="1251"/>
      <c r="E257" s="1249"/>
      <c r="F257" s="1253"/>
      <c r="G257" s="35" t="s">
        <v>16</v>
      </c>
      <c r="H257" s="35" t="s">
        <v>222</v>
      </c>
      <c r="I257" s="36" t="s">
        <v>16</v>
      </c>
      <c r="J257" s="37" t="s">
        <v>222</v>
      </c>
      <c r="K257" s="37" t="s">
        <v>16</v>
      </c>
      <c r="L257" s="37" t="s">
        <v>222</v>
      </c>
    </row>
    <row r="258" spans="1:12" ht="12" customHeight="1">
      <c r="B258" s="1249"/>
      <c r="C258" s="1249"/>
      <c r="D258" s="1252"/>
      <c r="E258" s="1249"/>
      <c r="F258" s="1253"/>
      <c r="G258" s="58"/>
      <c r="H258" s="35" t="s">
        <v>16</v>
      </c>
      <c r="I258" s="48"/>
      <c r="J258" s="37" t="s">
        <v>16</v>
      </c>
      <c r="K258" s="43"/>
      <c r="L258" s="37" t="s">
        <v>16</v>
      </c>
    </row>
    <row r="259" spans="1:12" ht="12" customHeight="1">
      <c r="B259" s="38" t="s">
        <v>5</v>
      </c>
      <c r="C259" s="39" t="s">
        <v>223</v>
      </c>
      <c r="D259" s="40"/>
      <c r="E259" s="40"/>
      <c r="F259" s="1181"/>
      <c r="G259" s="40"/>
      <c r="H259" s="40"/>
      <c r="I259" s="41"/>
      <c r="J259" s="41"/>
      <c r="K259" s="41"/>
      <c r="L259" s="41"/>
    </row>
    <row r="260" spans="1:12" ht="12" customHeight="1">
      <c r="A260" s="65">
        <v>10111000</v>
      </c>
      <c r="B260" s="42"/>
      <c r="C260" s="43" t="s">
        <v>1600</v>
      </c>
      <c r="D260" s="42" t="s">
        <v>224</v>
      </c>
      <c r="E260" s="42" t="str">
        <f>VLOOKUP(C260,HSD!B:K,2,FALSE)</f>
        <v>OJ</v>
      </c>
      <c r="F260" s="1182">
        <f>F262/10</f>
        <v>3.3500000000000001E-3</v>
      </c>
      <c r="G260" s="44">
        <f>VLOOKUP(C260,HSD!B:K,10,FALSE)</f>
        <v>35625</v>
      </c>
      <c r="H260" s="44">
        <f>F260*G260</f>
        <v>119.34375</v>
      </c>
      <c r="I260" s="44">
        <v>78600</v>
      </c>
      <c r="J260" s="44">
        <f>F260*I260</f>
        <v>263.31</v>
      </c>
      <c r="K260" s="44">
        <v>78600</v>
      </c>
      <c r="L260" s="44">
        <f>F260*K260</f>
        <v>263.31</v>
      </c>
    </row>
    <row r="261" spans="1:12" ht="12" customHeight="1">
      <c r="A261" s="65">
        <v>10121110</v>
      </c>
      <c r="B261" s="42"/>
      <c r="C261" s="43" t="s">
        <v>1602</v>
      </c>
      <c r="D261" s="42" t="s">
        <v>225</v>
      </c>
      <c r="E261" s="42" t="str">
        <f>VLOOKUP(C261,HSD!B:K,2,FALSE)</f>
        <v>OJ</v>
      </c>
      <c r="F261" s="1182">
        <f>F260*10</f>
        <v>3.3500000000000002E-2</v>
      </c>
      <c r="G261" s="44">
        <f>VLOOKUP(C261,HSD!B:K,10,FALSE)</f>
        <v>26625</v>
      </c>
      <c r="H261" s="44"/>
      <c r="I261" s="44">
        <v>91500</v>
      </c>
      <c r="J261" s="44">
        <f>F261*I261</f>
        <v>3065.25</v>
      </c>
      <c r="K261" s="44">
        <v>91500</v>
      </c>
      <c r="L261" s="44">
        <f>F261*K261</f>
        <v>3065.25</v>
      </c>
    </row>
    <row r="262" spans="1:12" ht="12" customHeight="1">
      <c r="A262" s="65">
        <v>10131000</v>
      </c>
      <c r="B262" s="42"/>
      <c r="C262" s="43" t="s">
        <v>1603</v>
      </c>
      <c r="D262" s="42" t="s">
        <v>226</v>
      </c>
      <c r="E262" s="42" t="str">
        <f>VLOOKUP(C262,HSD!B:K,2,FALSE)</f>
        <v>OJ</v>
      </c>
      <c r="F262" s="1182">
        <v>3.3500000000000002E-2</v>
      </c>
      <c r="G262" s="44">
        <f>VLOOKUP(C262,HSD!B:K,10,FALSE)</f>
        <v>21750</v>
      </c>
      <c r="H262" s="44">
        <f>F262*G262</f>
        <v>728.625</v>
      </c>
      <c r="I262" s="44">
        <v>92500</v>
      </c>
      <c r="J262" s="44">
        <f>F262*I262</f>
        <v>3098.75</v>
      </c>
      <c r="K262" s="44">
        <v>92500</v>
      </c>
      <c r="L262" s="44">
        <f>F262*K262</f>
        <v>3098.75</v>
      </c>
    </row>
    <row r="263" spans="1:12" ht="12" customHeight="1">
      <c r="B263" s="42"/>
      <c r="C263" s="43"/>
      <c r="D263" s="42"/>
      <c r="E263" s="42"/>
      <c r="F263" s="1182"/>
      <c r="G263" s="44"/>
      <c r="H263" s="44"/>
      <c r="I263" s="44"/>
      <c r="J263" s="44"/>
      <c r="K263" s="44"/>
      <c r="L263" s="44"/>
    </row>
    <row r="264" spans="1:12" ht="12" customHeight="1">
      <c r="B264" s="42"/>
      <c r="C264" s="45"/>
      <c r="D264" s="37"/>
      <c r="E264" s="37"/>
      <c r="F264" s="1183" t="s">
        <v>227</v>
      </c>
      <c r="G264" s="54"/>
      <c r="H264" s="44">
        <f>SUM(H260:H263)</f>
        <v>847.96875</v>
      </c>
      <c r="I264" s="54"/>
      <c r="J264" s="44">
        <f>SUM(J260:J263)</f>
        <v>6427.3099999999995</v>
      </c>
      <c r="K264" s="54"/>
      <c r="L264" s="44">
        <f>SUM(L260:L263)</f>
        <v>6427.3099999999995</v>
      </c>
    </row>
    <row r="265" spans="1:12" ht="12" customHeight="1">
      <c r="B265" s="42" t="s">
        <v>6</v>
      </c>
      <c r="C265" s="45" t="s">
        <v>228</v>
      </c>
      <c r="D265" s="37"/>
      <c r="E265" s="37"/>
      <c r="F265" s="1184"/>
      <c r="G265" s="42"/>
      <c r="H265" s="44"/>
      <c r="I265" s="42"/>
      <c r="J265" s="44"/>
      <c r="K265" s="42"/>
      <c r="L265" s="44"/>
    </row>
    <row r="266" spans="1:12" ht="12" customHeight="1">
      <c r="B266" s="42"/>
      <c r="C266" s="43"/>
      <c r="D266" s="42"/>
      <c r="E266" s="42"/>
      <c r="F266" s="1182"/>
      <c r="G266" s="44"/>
      <c r="H266" s="44">
        <f>F266*G266</f>
        <v>0</v>
      </c>
      <c r="I266" s="44">
        <v>232500</v>
      </c>
      <c r="J266" s="44">
        <f>F266*I266</f>
        <v>0</v>
      </c>
      <c r="K266" s="44">
        <v>270000</v>
      </c>
      <c r="L266" s="44">
        <f>F266*K266</f>
        <v>0</v>
      </c>
    </row>
    <row r="267" spans="1:12" ht="12" customHeight="1">
      <c r="B267" s="42"/>
      <c r="C267" s="45"/>
      <c r="D267" s="37"/>
      <c r="E267" s="42"/>
      <c r="F267" s="1185"/>
      <c r="G267" s="44"/>
      <c r="H267" s="44">
        <f>F267*G267</f>
        <v>0</v>
      </c>
      <c r="I267" s="44">
        <v>1060</v>
      </c>
      <c r="J267" s="44">
        <f>F267*I267</f>
        <v>0</v>
      </c>
      <c r="K267" s="44">
        <v>1060</v>
      </c>
      <c r="L267" s="44">
        <f>F267*K267</f>
        <v>0</v>
      </c>
    </row>
    <row r="268" spans="1:12" ht="12" customHeight="1">
      <c r="B268" s="42"/>
      <c r="C268" s="45"/>
      <c r="D268" s="37"/>
      <c r="E268" s="42"/>
      <c r="F268" s="1185"/>
      <c r="G268" s="44"/>
      <c r="H268" s="44">
        <f>F268*G268</f>
        <v>0</v>
      </c>
      <c r="I268" s="44">
        <v>215000</v>
      </c>
      <c r="J268" s="44">
        <f>F268*I268</f>
        <v>0</v>
      </c>
      <c r="K268" s="44">
        <v>250000</v>
      </c>
      <c r="L268" s="44">
        <f>F268*K268</f>
        <v>0</v>
      </c>
    </row>
    <row r="269" spans="1:12" ht="12" customHeight="1">
      <c r="B269" s="42"/>
      <c r="C269" s="45"/>
      <c r="D269" s="37"/>
      <c r="E269" s="37"/>
      <c r="F269" s="1183" t="s">
        <v>229</v>
      </c>
      <c r="G269" s="54"/>
      <c r="H269" s="44">
        <f>SUM(H266:H268)</f>
        <v>0</v>
      </c>
      <c r="I269" s="54"/>
      <c r="J269" s="44">
        <f>SUM(J266:J268)</f>
        <v>0</v>
      </c>
      <c r="K269" s="54"/>
      <c r="L269" s="44">
        <f>SUM(L266:L268)</f>
        <v>0</v>
      </c>
    </row>
    <row r="270" spans="1:12" ht="12" customHeight="1">
      <c r="B270" s="42" t="s">
        <v>7</v>
      </c>
      <c r="C270" s="45" t="s">
        <v>230</v>
      </c>
      <c r="D270" s="37"/>
      <c r="E270" s="37"/>
      <c r="F270" s="1184"/>
      <c r="G270" s="42"/>
      <c r="H270" s="44"/>
      <c r="I270" s="42"/>
      <c r="J270" s="44"/>
      <c r="K270" s="42"/>
      <c r="L270" s="44"/>
    </row>
    <row r="271" spans="1:12" ht="12" customHeight="1">
      <c r="A271" s="65">
        <v>31100008</v>
      </c>
      <c r="B271" s="42"/>
      <c r="C271" s="43" t="s">
        <v>1551</v>
      </c>
      <c r="D271" s="42" t="s">
        <v>224</v>
      </c>
      <c r="E271" s="42" t="str">
        <f>VLOOKUP(C271,HSD!B:K,2,FALSE)</f>
        <v>jam</v>
      </c>
      <c r="F271" s="1182">
        <v>1.6729999999999998E-2</v>
      </c>
      <c r="G271" s="44">
        <f>VLOOKUP(C271,HSD!B:K,10,FALSE)</f>
        <v>1010125</v>
      </c>
      <c r="H271" s="44">
        <f>F271*G271</f>
        <v>16899.391249999997</v>
      </c>
      <c r="I271" s="44"/>
      <c r="J271" s="44">
        <f>H271*I271</f>
        <v>0</v>
      </c>
      <c r="K271" s="44"/>
      <c r="L271" s="44">
        <f>J271*K271</f>
        <v>0</v>
      </c>
    </row>
    <row r="272" spans="1:12" ht="12" customHeight="1">
      <c r="B272" s="42"/>
      <c r="C272" s="45"/>
      <c r="D272" s="37"/>
      <c r="E272" s="37"/>
      <c r="F272" s="1184"/>
      <c r="G272" s="44"/>
      <c r="H272" s="44"/>
      <c r="I272" s="44"/>
      <c r="J272" s="44"/>
      <c r="K272" s="44"/>
      <c r="L272" s="44"/>
    </row>
    <row r="273" spans="1:12" ht="12" customHeight="1">
      <c r="B273" s="42"/>
      <c r="C273" s="45"/>
      <c r="D273" s="37"/>
      <c r="E273" s="37"/>
      <c r="F273" s="1184"/>
      <c r="G273" s="44"/>
      <c r="H273" s="44">
        <f>F273*G273</f>
        <v>0</v>
      </c>
      <c r="I273" s="44"/>
      <c r="J273" s="44"/>
      <c r="K273" s="44"/>
      <c r="L273" s="44"/>
    </row>
    <row r="274" spans="1:12" ht="12" customHeight="1">
      <c r="B274" s="42"/>
      <c r="C274" s="45"/>
      <c r="D274" s="37"/>
      <c r="E274" s="37"/>
      <c r="F274" s="1183" t="s">
        <v>231</v>
      </c>
      <c r="G274" s="54"/>
      <c r="H274" s="44">
        <f>SUM(H271:H273)</f>
        <v>16899.391249999997</v>
      </c>
      <c r="I274" s="54"/>
      <c r="J274" s="44">
        <f>SUM(J271)</f>
        <v>0</v>
      </c>
      <c r="K274" s="54"/>
      <c r="L274" s="44">
        <f>SUM(L271)</f>
        <v>0</v>
      </c>
    </row>
    <row r="275" spans="1:12" ht="12" customHeight="1">
      <c r="B275" s="42" t="s">
        <v>8</v>
      </c>
      <c r="C275" s="55" t="s">
        <v>232</v>
      </c>
      <c r="D275" s="56"/>
      <c r="E275" s="56"/>
      <c r="F275" s="1191"/>
      <c r="G275" s="57"/>
      <c r="H275" s="44">
        <f>H264+H269+H274</f>
        <v>17747.359999999997</v>
      </c>
      <c r="I275" s="57"/>
      <c r="J275" s="44">
        <f>J264+J269+J274</f>
        <v>6427.3099999999995</v>
      </c>
      <c r="K275" s="57"/>
      <c r="L275" s="44">
        <f>L264+L269+L274</f>
        <v>6427.3099999999995</v>
      </c>
    </row>
    <row r="276" spans="1:12" ht="12" customHeight="1">
      <c r="B276" s="42" t="s">
        <v>9</v>
      </c>
      <c r="C276" s="1254" t="s">
        <v>233</v>
      </c>
      <c r="D276" s="1255"/>
      <c r="E276" s="1256"/>
      <c r="F276" s="1200">
        <f>OP</f>
        <v>0.1</v>
      </c>
      <c r="G276" s="43" t="s">
        <v>234</v>
      </c>
      <c r="H276" s="44">
        <f>H275*F276</f>
        <v>1774.7359999999999</v>
      </c>
      <c r="I276" s="43" t="s">
        <v>234</v>
      </c>
      <c r="J276" s="44">
        <f>J275*F276</f>
        <v>642.73099999999999</v>
      </c>
      <c r="K276" s="43" t="s">
        <v>234</v>
      </c>
      <c r="L276" s="44">
        <f>L275*F276</f>
        <v>642.73099999999999</v>
      </c>
    </row>
    <row r="277" spans="1:12" ht="12" customHeight="1">
      <c r="B277" s="531" t="s">
        <v>10</v>
      </c>
      <c r="C277" s="536" t="s">
        <v>235</v>
      </c>
      <c r="D277" s="529"/>
      <c r="E277" s="535"/>
      <c r="F277" s="1189"/>
      <c r="G277" s="532"/>
      <c r="H277" s="533">
        <f>H275+H276</f>
        <v>19522.095999999998</v>
      </c>
      <c r="I277" s="532"/>
      <c r="J277" s="533"/>
      <c r="K277" s="532"/>
      <c r="L277" s="533"/>
    </row>
    <row r="278" spans="1:12" ht="12" customHeight="1">
      <c r="B278" s="531" t="s">
        <v>11</v>
      </c>
      <c r="C278" s="529" t="s">
        <v>2218</v>
      </c>
      <c r="D278" s="529"/>
      <c r="E278" s="529"/>
      <c r="F278" s="1201">
        <f>ppn</f>
        <v>0.12</v>
      </c>
      <c r="G278" s="532" t="s">
        <v>2217</v>
      </c>
      <c r="H278" s="533">
        <f>H277*F278</f>
        <v>2342.6515199999994</v>
      </c>
      <c r="I278" s="532"/>
      <c r="J278" s="533"/>
      <c r="K278" s="532"/>
      <c r="L278" s="533"/>
    </row>
    <row r="279" spans="1:12" ht="12" customHeight="1">
      <c r="B279" s="42" t="s">
        <v>1793</v>
      </c>
      <c r="C279" s="537" t="s">
        <v>2039</v>
      </c>
      <c r="D279" s="56"/>
      <c r="E279" s="56"/>
      <c r="F279" s="1191"/>
      <c r="G279" s="57"/>
      <c r="H279" s="49">
        <f>H277+H278</f>
        <v>21864.747519999997</v>
      </c>
      <c r="I279" s="50"/>
      <c r="J279" s="49">
        <f>J275+J276</f>
        <v>7070.0409999999993</v>
      </c>
      <c r="K279" s="50"/>
      <c r="L279" s="49">
        <f>L275+L276</f>
        <v>7070.0409999999993</v>
      </c>
    </row>
    <row r="281" spans="1:12" ht="28.9" customHeight="1">
      <c r="B281" s="34" t="s">
        <v>280</v>
      </c>
      <c r="C281" s="1257" t="s">
        <v>284</v>
      </c>
      <c r="D281" s="1258"/>
      <c r="E281" s="1258"/>
      <c r="F281" s="1258"/>
      <c r="G281" s="1259"/>
      <c r="H281" s="1260"/>
      <c r="I281" s="1261" t="s">
        <v>3</v>
      </c>
      <c r="J281" s="1261"/>
      <c r="K281" s="1261" t="s">
        <v>4</v>
      </c>
      <c r="L281" s="1261"/>
    </row>
    <row r="282" spans="1:12" ht="12" customHeight="1">
      <c r="B282" s="1249" t="s">
        <v>215</v>
      </c>
      <c r="C282" s="1249" t="s">
        <v>216</v>
      </c>
      <c r="D282" s="1250" t="s">
        <v>217</v>
      </c>
      <c r="E282" s="1249" t="s">
        <v>218</v>
      </c>
      <c r="F282" s="1253" t="s">
        <v>219</v>
      </c>
      <c r="G282" s="35" t="s">
        <v>220</v>
      </c>
      <c r="H282" s="35" t="s">
        <v>221</v>
      </c>
      <c r="I282" s="36" t="s">
        <v>220</v>
      </c>
      <c r="J282" s="37" t="s">
        <v>221</v>
      </c>
      <c r="K282" s="37" t="s">
        <v>220</v>
      </c>
      <c r="L282" s="37" t="s">
        <v>221</v>
      </c>
    </row>
    <row r="283" spans="1:12" ht="12" customHeight="1">
      <c r="B283" s="1249"/>
      <c r="C283" s="1249"/>
      <c r="D283" s="1251"/>
      <c r="E283" s="1249"/>
      <c r="F283" s="1253"/>
      <c r="G283" s="35" t="s">
        <v>16</v>
      </c>
      <c r="H283" s="35" t="s">
        <v>222</v>
      </c>
      <c r="I283" s="36" t="s">
        <v>16</v>
      </c>
      <c r="J283" s="37" t="s">
        <v>222</v>
      </c>
      <c r="K283" s="37" t="s">
        <v>16</v>
      </c>
      <c r="L283" s="37" t="s">
        <v>222</v>
      </c>
    </row>
    <row r="284" spans="1:12" ht="12" customHeight="1">
      <c r="B284" s="1249"/>
      <c r="C284" s="1249"/>
      <c r="D284" s="1252"/>
      <c r="E284" s="1249"/>
      <c r="F284" s="1253"/>
      <c r="G284" s="58"/>
      <c r="H284" s="35" t="s">
        <v>16</v>
      </c>
      <c r="I284" s="48"/>
      <c r="J284" s="37" t="s">
        <v>16</v>
      </c>
      <c r="K284" s="43"/>
      <c r="L284" s="37" t="s">
        <v>16</v>
      </c>
    </row>
    <row r="285" spans="1:12" ht="12" customHeight="1">
      <c r="B285" s="38" t="s">
        <v>5</v>
      </c>
      <c r="C285" s="39" t="s">
        <v>223</v>
      </c>
      <c r="D285" s="40"/>
      <c r="E285" s="40"/>
      <c r="F285" s="1181"/>
      <c r="G285" s="40"/>
      <c r="H285" s="40"/>
      <c r="I285" s="41"/>
      <c r="J285" s="41"/>
      <c r="K285" s="41"/>
      <c r="L285" s="41"/>
    </row>
    <row r="286" spans="1:12" ht="12" customHeight="1">
      <c r="A286" s="65">
        <v>10111000</v>
      </c>
      <c r="B286" s="42"/>
      <c r="C286" s="43" t="s">
        <v>1600</v>
      </c>
      <c r="D286" s="42" t="s">
        <v>224</v>
      </c>
      <c r="E286" s="42" t="s">
        <v>244</v>
      </c>
      <c r="F286" s="1182">
        <f>F288/10</f>
        <v>1.7700000000000001E-3</v>
      </c>
      <c r="G286" s="44">
        <f>VLOOKUP(C286,HSD!B:K,10,FALSE)</f>
        <v>35625</v>
      </c>
      <c r="H286" s="44">
        <f>F286*G286</f>
        <v>63.056250000000006</v>
      </c>
      <c r="I286" s="44">
        <v>78600</v>
      </c>
      <c r="J286" s="44">
        <f>F286*I286</f>
        <v>139.12200000000001</v>
      </c>
      <c r="K286" s="44">
        <v>78600</v>
      </c>
      <c r="L286" s="44">
        <f>F286*K286</f>
        <v>139.12200000000001</v>
      </c>
    </row>
    <row r="287" spans="1:12" ht="12" customHeight="1">
      <c r="A287" s="65">
        <v>10121110</v>
      </c>
      <c r="B287" s="42"/>
      <c r="C287" s="43" t="s">
        <v>1602</v>
      </c>
      <c r="D287" s="42" t="s">
        <v>225</v>
      </c>
      <c r="E287" s="42" t="s">
        <v>244</v>
      </c>
      <c r="F287" s="1182">
        <v>8.8999999999999999E-3</v>
      </c>
      <c r="G287" s="44">
        <f>VLOOKUP(C287,HSD!B:K,10,FALSE)</f>
        <v>26625</v>
      </c>
      <c r="H287" s="44">
        <f>F287*G287</f>
        <v>236.96250000000001</v>
      </c>
      <c r="I287" s="44">
        <v>91500</v>
      </c>
      <c r="J287" s="44">
        <f>F287*I287</f>
        <v>814.35</v>
      </c>
      <c r="K287" s="44">
        <v>91500</v>
      </c>
      <c r="L287" s="44">
        <f>F287*K287</f>
        <v>814.35</v>
      </c>
    </row>
    <row r="288" spans="1:12" ht="12" customHeight="1">
      <c r="A288" s="65">
        <v>10131000</v>
      </c>
      <c r="B288" s="42"/>
      <c r="C288" s="43" t="s">
        <v>1603</v>
      </c>
      <c r="D288" s="42" t="s">
        <v>226</v>
      </c>
      <c r="E288" s="42" t="s">
        <v>244</v>
      </c>
      <c r="F288" s="1182">
        <v>1.77E-2</v>
      </c>
      <c r="G288" s="44">
        <f>VLOOKUP(C288,HSD!B:K,10,FALSE)</f>
        <v>21750</v>
      </c>
      <c r="H288" s="44">
        <f>F288*G288</f>
        <v>384.97500000000002</v>
      </c>
      <c r="I288" s="44">
        <v>92500</v>
      </c>
      <c r="J288" s="44">
        <f>F288*I288</f>
        <v>1637.25</v>
      </c>
      <c r="K288" s="44">
        <v>92500</v>
      </c>
      <c r="L288" s="44">
        <f>F288*K288</f>
        <v>1637.25</v>
      </c>
    </row>
    <row r="289" spans="1:12" ht="12" customHeight="1">
      <c r="B289" s="42"/>
      <c r="C289" s="43"/>
      <c r="D289" s="42"/>
      <c r="E289" s="42"/>
      <c r="F289" s="1182"/>
      <c r="G289" s="44"/>
      <c r="H289" s="44"/>
      <c r="I289" s="44"/>
      <c r="J289" s="44"/>
      <c r="K289" s="44"/>
      <c r="L289" s="44"/>
    </row>
    <row r="290" spans="1:12" ht="12" customHeight="1">
      <c r="B290" s="42"/>
      <c r="C290" s="45"/>
      <c r="D290" s="37"/>
      <c r="E290" s="37"/>
      <c r="F290" s="1183" t="s">
        <v>227</v>
      </c>
      <c r="G290" s="54"/>
      <c r="H290" s="44">
        <f>SUM(H286:H289)</f>
        <v>684.99375000000009</v>
      </c>
      <c r="I290" s="54"/>
      <c r="J290" s="44">
        <f>SUM(J286:J289)</f>
        <v>2590.7219999999998</v>
      </c>
      <c r="K290" s="54"/>
      <c r="L290" s="44">
        <f>SUM(L286:L289)</f>
        <v>2590.7219999999998</v>
      </c>
    </row>
    <row r="291" spans="1:12" ht="12" customHeight="1">
      <c r="B291" s="42" t="s">
        <v>6</v>
      </c>
      <c r="C291" s="45" t="s">
        <v>228</v>
      </c>
      <c r="D291" s="37"/>
      <c r="E291" s="37"/>
      <c r="F291" s="1184"/>
      <c r="G291" s="42"/>
      <c r="H291" s="44"/>
      <c r="I291" s="42"/>
      <c r="J291" s="44"/>
      <c r="K291" s="42"/>
      <c r="L291" s="44"/>
    </row>
    <row r="292" spans="1:12" ht="12" customHeight="1">
      <c r="B292" s="42"/>
      <c r="C292" s="43"/>
      <c r="D292" s="42"/>
      <c r="E292" s="42"/>
      <c r="F292" s="1182"/>
      <c r="G292" s="44"/>
      <c r="H292" s="44">
        <f>F292*G292</f>
        <v>0</v>
      </c>
      <c r="I292" s="44">
        <v>232500</v>
      </c>
      <c r="J292" s="44">
        <f>F292*I292</f>
        <v>0</v>
      </c>
      <c r="K292" s="44">
        <v>270000</v>
      </c>
      <c r="L292" s="44">
        <f>F292*K292</f>
        <v>0</v>
      </c>
    </row>
    <row r="293" spans="1:12" ht="12" customHeight="1">
      <c r="B293" s="42"/>
      <c r="C293" s="45"/>
      <c r="D293" s="37"/>
      <c r="E293" s="42"/>
      <c r="F293" s="1185"/>
      <c r="G293" s="44"/>
      <c r="H293" s="44">
        <f>F293*G293</f>
        <v>0</v>
      </c>
      <c r="I293" s="44">
        <v>1060</v>
      </c>
      <c r="J293" s="44">
        <f>F293*I293</f>
        <v>0</v>
      </c>
      <c r="K293" s="44">
        <v>1060</v>
      </c>
      <c r="L293" s="44">
        <f>F293*K293</f>
        <v>0</v>
      </c>
    </row>
    <row r="294" spans="1:12" ht="12" customHeight="1">
      <c r="B294" s="42"/>
      <c r="C294" s="45"/>
      <c r="D294" s="37"/>
      <c r="E294" s="42"/>
      <c r="F294" s="1185"/>
      <c r="G294" s="44"/>
      <c r="H294" s="44">
        <f>F294*G294</f>
        <v>0</v>
      </c>
      <c r="I294" s="44">
        <v>215000</v>
      </c>
      <c r="J294" s="44">
        <f>F294*I294</f>
        <v>0</v>
      </c>
      <c r="K294" s="44">
        <v>250000</v>
      </c>
      <c r="L294" s="44">
        <f>F294*K294</f>
        <v>0</v>
      </c>
    </row>
    <row r="295" spans="1:12" ht="12" customHeight="1">
      <c r="B295" s="42"/>
      <c r="C295" s="45"/>
      <c r="D295" s="37"/>
      <c r="E295" s="37"/>
      <c r="F295" s="1183" t="s">
        <v>229</v>
      </c>
      <c r="G295" s="54"/>
      <c r="H295" s="44">
        <f>SUM(H292:H294)</f>
        <v>0</v>
      </c>
      <c r="I295" s="54"/>
      <c r="J295" s="44">
        <f>SUM(J292:J294)</f>
        <v>0</v>
      </c>
      <c r="K295" s="54"/>
      <c r="L295" s="44">
        <f>SUM(L292:L294)</f>
        <v>0</v>
      </c>
    </row>
    <row r="296" spans="1:12" ht="12" customHeight="1">
      <c r="B296" s="42" t="s">
        <v>7</v>
      </c>
      <c r="C296" s="45" t="s">
        <v>230</v>
      </c>
      <c r="D296" s="37"/>
      <c r="E296" s="37"/>
      <c r="F296" s="1184"/>
      <c r="G296" s="42"/>
      <c r="H296" s="44"/>
      <c r="I296" s="42"/>
      <c r="J296" s="44"/>
      <c r="K296" s="42"/>
      <c r="L296" s="44"/>
    </row>
    <row r="297" spans="1:12" ht="12" customHeight="1">
      <c r="A297" s="65">
        <v>31100008</v>
      </c>
      <c r="B297" s="42"/>
      <c r="C297" s="43" t="s">
        <v>1551</v>
      </c>
      <c r="D297" s="42" t="s">
        <v>224</v>
      </c>
      <c r="E297" s="42" t="str">
        <f>VLOOKUP(C297,HSD!B:K,2,FALSE)</f>
        <v>jam</v>
      </c>
      <c r="F297" s="1182">
        <v>8.8999999999999999E-3</v>
      </c>
      <c r="G297" s="44">
        <f>VLOOKUP(C297,HSD!B:K,10,FALSE)</f>
        <v>1010125</v>
      </c>
      <c r="H297" s="44">
        <f>F297*G297</f>
        <v>8990.1124999999993</v>
      </c>
      <c r="I297" s="44"/>
      <c r="J297" s="44">
        <f>H297*I297</f>
        <v>0</v>
      </c>
      <c r="K297" s="44"/>
      <c r="L297" s="44">
        <f>J297*K297</f>
        <v>0</v>
      </c>
    </row>
    <row r="298" spans="1:12" ht="12" customHeight="1">
      <c r="B298" s="42"/>
      <c r="C298" s="45"/>
      <c r="D298" s="37"/>
      <c r="E298" s="37"/>
      <c r="F298" s="1184"/>
      <c r="G298" s="44"/>
      <c r="H298" s="44"/>
      <c r="I298" s="44"/>
      <c r="J298" s="44"/>
      <c r="K298" s="44"/>
      <c r="L298" s="44"/>
    </row>
    <row r="299" spans="1:12" ht="12" customHeight="1">
      <c r="B299" s="42"/>
      <c r="C299" s="45"/>
      <c r="D299" s="37"/>
      <c r="E299" s="37"/>
      <c r="F299" s="1184"/>
      <c r="G299" s="44"/>
      <c r="H299" s="44">
        <f>F299*G299</f>
        <v>0</v>
      </c>
      <c r="I299" s="44"/>
      <c r="J299" s="44"/>
      <c r="K299" s="44"/>
      <c r="L299" s="44"/>
    </row>
    <row r="300" spans="1:12" ht="12" customHeight="1">
      <c r="B300" s="42"/>
      <c r="C300" s="45"/>
      <c r="D300" s="37"/>
      <c r="E300" s="37"/>
      <c r="F300" s="1183" t="s">
        <v>231</v>
      </c>
      <c r="G300" s="54"/>
      <c r="H300" s="44">
        <f>SUM(H297:H299)</f>
        <v>8990.1124999999993</v>
      </c>
      <c r="I300" s="54"/>
      <c r="J300" s="44">
        <f>SUM(J297)</f>
        <v>0</v>
      </c>
      <c r="K300" s="54"/>
      <c r="L300" s="44">
        <f>SUM(L297)</f>
        <v>0</v>
      </c>
    </row>
    <row r="301" spans="1:12" ht="12" customHeight="1">
      <c r="B301" s="42" t="s">
        <v>8</v>
      </c>
      <c r="C301" s="55" t="s">
        <v>232</v>
      </c>
      <c r="D301" s="56"/>
      <c r="E301" s="56"/>
      <c r="F301" s="1191"/>
      <c r="G301" s="57"/>
      <c r="H301" s="44">
        <f>H290+H295+H300</f>
        <v>9675.1062499999989</v>
      </c>
      <c r="I301" s="57"/>
      <c r="J301" s="44">
        <f>J290+J295+J300</f>
        <v>2590.7219999999998</v>
      </c>
      <c r="K301" s="57"/>
      <c r="L301" s="44">
        <f>L290+L295+L300</f>
        <v>2590.7219999999998</v>
      </c>
    </row>
    <row r="302" spans="1:12" ht="12" customHeight="1">
      <c r="B302" s="42" t="s">
        <v>9</v>
      </c>
      <c r="C302" s="1254" t="s">
        <v>233</v>
      </c>
      <c r="D302" s="1255"/>
      <c r="E302" s="1256"/>
      <c r="F302" s="1200">
        <f>OP</f>
        <v>0.1</v>
      </c>
      <c r="G302" s="43" t="s">
        <v>234</v>
      </c>
      <c r="H302" s="44">
        <f>H301*F302</f>
        <v>967.51062499999989</v>
      </c>
      <c r="I302" s="1202"/>
      <c r="J302" s="533"/>
      <c r="K302" s="1202"/>
      <c r="L302" s="533"/>
    </row>
    <row r="303" spans="1:12" ht="12" customHeight="1">
      <c r="B303" s="531" t="s">
        <v>10</v>
      </c>
      <c r="C303" s="536" t="s">
        <v>235</v>
      </c>
      <c r="D303" s="529"/>
      <c r="E303" s="535"/>
      <c r="F303" s="1189"/>
      <c r="G303" s="532"/>
      <c r="H303" s="533">
        <f>H301+H302</f>
        <v>10642.616875</v>
      </c>
      <c r="I303" s="1202"/>
      <c r="J303" s="533"/>
      <c r="K303" s="1202"/>
      <c r="L303" s="533"/>
    </row>
    <row r="304" spans="1:12" ht="12" customHeight="1">
      <c r="B304" s="531" t="s">
        <v>11</v>
      </c>
      <c r="C304" s="529" t="s">
        <v>2218</v>
      </c>
      <c r="D304" s="529"/>
      <c r="E304" s="529"/>
      <c r="F304" s="1201">
        <f>ppn</f>
        <v>0.12</v>
      </c>
      <c r="G304" s="532" t="s">
        <v>2217</v>
      </c>
      <c r="H304" s="533">
        <f>H303*F304</f>
        <v>1277.1140249999999</v>
      </c>
      <c r="I304" s="43" t="s">
        <v>234</v>
      </c>
      <c r="J304" s="44">
        <f>J301*F304</f>
        <v>310.88663999999994</v>
      </c>
      <c r="K304" s="43" t="s">
        <v>234</v>
      </c>
      <c r="L304" s="44">
        <f>L301*F304</f>
        <v>310.88663999999994</v>
      </c>
    </row>
    <row r="305" spans="1:12" ht="12" customHeight="1">
      <c r="B305" s="42" t="s">
        <v>1793</v>
      </c>
      <c r="C305" s="537" t="s">
        <v>2039</v>
      </c>
      <c r="D305" s="56"/>
      <c r="E305" s="56"/>
      <c r="F305" s="1191"/>
      <c r="G305" s="57"/>
      <c r="H305" s="49">
        <f>H303+H304</f>
        <v>11919.730899999999</v>
      </c>
      <c r="I305" s="50"/>
      <c r="J305" s="49">
        <f>J301+J304</f>
        <v>2901.6086399999995</v>
      </c>
      <c r="K305" s="50"/>
      <c r="L305" s="49">
        <f>L301+L304</f>
        <v>2901.6086399999995</v>
      </c>
    </row>
    <row r="307" spans="1:12" ht="28.9" customHeight="1">
      <c r="B307" s="34" t="s">
        <v>281</v>
      </c>
      <c r="C307" s="1257" t="s">
        <v>285</v>
      </c>
      <c r="D307" s="1258"/>
      <c r="E307" s="1258"/>
      <c r="F307" s="1258"/>
      <c r="G307" s="1259"/>
      <c r="H307" s="1260"/>
      <c r="I307" s="1261" t="s">
        <v>3</v>
      </c>
      <c r="J307" s="1261"/>
      <c r="K307" s="1261" t="s">
        <v>4</v>
      </c>
      <c r="L307" s="1261"/>
    </row>
    <row r="308" spans="1:12" ht="12" customHeight="1">
      <c r="B308" s="1249" t="s">
        <v>215</v>
      </c>
      <c r="C308" s="1249" t="s">
        <v>216</v>
      </c>
      <c r="D308" s="1250" t="s">
        <v>217</v>
      </c>
      <c r="E308" s="1249" t="s">
        <v>218</v>
      </c>
      <c r="F308" s="1253" t="s">
        <v>219</v>
      </c>
      <c r="G308" s="35" t="s">
        <v>220</v>
      </c>
      <c r="H308" s="35" t="s">
        <v>221</v>
      </c>
      <c r="I308" s="36" t="s">
        <v>220</v>
      </c>
      <c r="J308" s="37" t="s">
        <v>221</v>
      </c>
      <c r="K308" s="37" t="s">
        <v>220</v>
      </c>
      <c r="L308" s="37" t="s">
        <v>221</v>
      </c>
    </row>
    <row r="309" spans="1:12" ht="12" customHeight="1">
      <c r="B309" s="1249"/>
      <c r="C309" s="1249"/>
      <c r="D309" s="1251"/>
      <c r="E309" s="1249"/>
      <c r="F309" s="1253"/>
      <c r="G309" s="35" t="s">
        <v>16</v>
      </c>
      <c r="H309" s="35" t="s">
        <v>222</v>
      </c>
      <c r="I309" s="36" t="s">
        <v>16</v>
      </c>
      <c r="J309" s="37" t="s">
        <v>222</v>
      </c>
      <c r="K309" s="37" t="s">
        <v>16</v>
      </c>
      <c r="L309" s="37" t="s">
        <v>222</v>
      </c>
    </row>
    <row r="310" spans="1:12" ht="12" customHeight="1">
      <c r="B310" s="1249"/>
      <c r="C310" s="1249"/>
      <c r="D310" s="1252"/>
      <c r="E310" s="1249"/>
      <c r="F310" s="1253"/>
      <c r="G310" s="58"/>
      <c r="H310" s="35" t="s">
        <v>16</v>
      </c>
      <c r="I310" s="48"/>
      <c r="J310" s="37" t="s">
        <v>16</v>
      </c>
      <c r="K310" s="43"/>
      <c r="L310" s="37" t="s">
        <v>16</v>
      </c>
    </row>
    <row r="311" spans="1:12" ht="12" customHeight="1">
      <c r="B311" s="38" t="s">
        <v>5</v>
      </c>
      <c r="C311" s="39" t="s">
        <v>223</v>
      </c>
      <c r="D311" s="40"/>
      <c r="E311" s="40"/>
      <c r="F311" s="1181"/>
      <c r="G311" s="40"/>
      <c r="H311" s="40"/>
      <c r="I311" s="41"/>
      <c r="J311" s="41"/>
      <c r="K311" s="41"/>
      <c r="L311" s="41"/>
    </row>
    <row r="312" spans="1:12" ht="12" customHeight="1">
      <c r="A312" s="65">
        <v>10111000</v>
      </c>
      <c r="B312" s="42"/>
      <c r="C312" s="43" t="s">
        <v>1600</v>
      </c>
      <c r="D312" s="42" t="s">
        <v>224</v>
      </c>
      <c r="E312" s="42" t="s">
        <v>244</v>
      </c>
      <c r="F312" s="1182">
        <v>1.6999999999999999E-3</v>
      </c>
      <c r="G312" s="44">
        <f>VLOOKUP(C312,HSD!B:K,10,FALSE)</f>
        <v>35625</v>
      </c>
      <c r="H312" s="44">
        <f>F312*G312</f>
        <v>60.5625</v>
      </c>
      <c r="I312" s="44">
        <v>78600</v>
      </c>
      <c r="J312" s="44">
        <f>F312*I312</f>
        <v>133.62</v>
      </c>
      <c r="K312" s="44">
        <v>78600</v>
      </c>
      <c r="L312" s="44">
        <f>F312*K312</f>
        <v>133.62</v>
      </c>
    </row>
    <row r="313" spans="1:12" ht="12" customHeight="1">
      <c r="A313" s="65">
        <v>10121110</v>
      </c>
      <c r="B313" s="42"/>
      <c r="C313" s="43" t="s">
        <v>1602</v>
      </c>
      <c r="D313" s="42" t="s">
        <v>225</v>
      </c>
      <c r="E313" s="42" t="s">
        <v>244</v>
      </c>
      <c r="F313" s="1182">
        <v>1.7299999999999999E-2</v>
      </c>
      <c r="G313" s="44">
        <f>VLOOKUP(C313,HSD!B:K,10,FALSE)</f>
        <v>26625</v>
      </c>
      <c r="H313" s="44">
        <f>F313*G313</f>
        <v>460.61250000000001</v>
      </c>
      <c r="I313" s="44">
        <v>91500</v>
      </c>
      <c r="J313" s="44">
        <f>F313*I313</f>
        <v>1582.95</v>
      </c>
      <c r="K313" s="44">
        <v>91500</v>
      </c>
      <c r="L313" s="44">
        <f>F313*K313</f>
        <v>1582.95</v>
      </c>
    </row>
    <row r="314" spans="1:12" ht="12" customHeight="1">
      <c r="A314" s="65">
        <v>10131000</v>
      </c>
      <c r="B314" s="42"/>
      <c r="C314" s="43" t="s">
        <v>1603</v>
      </c>
      <c r="D314" s="42" t="s">
        <v>226</v>
      </c>
      <c r="E314" s="42" t="s">
        <v>244</v>
      </c>
      <c r="F314" s="1182">
        <v>8.6999999999999994E-3</v>
      </c>
      <c r="G314" s="44">
        <f>VLOOKUP(C314,HSD!B:K,10,FALSE)</f>
        <v>21750</v>
      </c>
      <c r="H314" s="44">
        <f>F314*G314</f>
        <v>189.22499999999999</v>
      </c>
      <c r="I314" s="44">
        <v>92500</v>
      </c>
      <c r="J314" s="44">
        <f>F314*I314</f>
        <v>804.75</v>
      </c>
      <c r="K314" s="44">
        <v>92500</v>
      </c>
      <c r="L314" s="44">
        <f>F314*K314</f>
        <v>804.75</v>
      </c>
    </row>
    <row r="315" spans="1:12" ht="12" customHeight="1">
      <c r="B315" s="42"/>
      <c r="C315" s="43"/>
      <c r="D315" s="42"/>
      <c r="E315" s="42"/>
      <c r="F315" s="1182"/>
      <c r="G315" s="44"/>
      <c r="H315" s="44"/>
      <c r="I315" s="44"/>
      <c r="J315" s="44"/>
      <c r="K315" s="44"/>
      <c r="L315" s="44"/>
    </row>
    <row r="316" spans="1:12" ht="12" customHeight="1">
      <c r="B316" s="42"/>
      <c r="C316" s="45"/>
      <c r="D316" s="37"/>
      <c r="E316" s="37"/>
      <c r="F316" s="1183" t="s">
        <v>227</v>
      </c>
      <c r="G316" s="54"/>
      <c r="H316" s="44">
        <f>SUM(H312:H315)</f>
        <v>710.4</v>
      </c>
      <c r="I316" s="54"/>
      <c r="J316" s="44">
        <f>SUM(J312:J315)</f>
        <v>2521.3200000000002</v>
      </c>
      <c r="K316" s="54"/>
      <c r="L316" s="44">
        <f>SUM(L312:L315)</f>
        <v>2521.3200000000002</v>
      </c>
    </row>
    <row r="317" spans="1:12" ht="12" customHeight="1">
      <c r="B317" s="42" t="s">
        <v>6</v>
      </c>
      <c r="C317" s="45" t="s">
        <v>228</v>
      </c>
      <c r="D317" s="37"/>
      <c r="E317" s="37"/>
      <c r="F317" s="1184"/>
      <c r="G317" s="42"/>
      <c r="H317" s="44"/>
      <c r="I317" s="42"/>
      <c r="J317" s="44"/>
      <c r="K317" s="42"/>
      <c r="L317" s="44"/>
    </row>
    <row r="318" spans="1:12" ht="12" customHeight="1">
      <c r="B318" s="42"/>
      <c r="C318" s="43"/>
      <c r="D318" s="42"/>
      <c r="E318" s="42"/>
      <c r="F318" s="1182"/>
      <c r="G318" s="44"/>
      <c r="H318" s="44">
        <f>F318*G318</f>
        <v>0</v>
      </c>
      <c r="I318" s="44">
        <v>232500</v>
      </c>
      <c r="J318" s="44">
        <f>F318*I318</f>
        <v>0</v>
      </c>
      <c r="K318" s="44">
        <v>270000</v>
      </c>
      <c r="L318" s="44">
        <f>F318*K318</f>
        <v>0</v>
      </c>
    </row>
    <row r="319" spans="1:12" ht="12" customHeight="1">
      <c r="B319" s="42"/>
      <c r="C319" s="45"/>
      <c r="D319" s="37"/>
      <c r="E319" s="42"/>
      <c r="F319" s="1185"/>
      <c r="G319" s="44"/>
      <c r="H319" s="44">
        <f>F319*G319</f>
        <v>0</v>
      </c>
      <c r="I319" s="44">
        <v>1060</v>
      </c>
      <c r="J319" s="44">
        <f>F319*I319</f>
        <v>0</v>
      </c>
      <c r="K319" s="44">
        <v>1060</v>
      </c>
      <c r="L319" s="44">
        <f>F319*K319</f>
        <v>0</v>
      </c>
    </row>
    <row r="320" spans="1:12" ht="12" customHeight="1">
      <c r="B320" s="42"/>
      <c r="C320" s="45"/>
      <c r="D320" s="37"/>
      <c r="E320" s="42"/>
      <c r="F320" s="1185"/>
      <c r="G320" s="44"/>
      <c r="H320" s="44">
        <f>F320*G320</f>
        <v>0</v>
      </c>
      <c r="I320" s="44">
        <v>215000</v>
      </c>
      <c r="J320" s="44">
        <f>F320*I320</f>
        <v>0</v>
      </c>
      <c r="K320" s="44">
        <v>250000</v>
      </c>
      <c r="L320" s="44">
        <f>F320*K320</f>
        <v>0</v>
      </c>
    </row>
    <row r="321" spans="1:12" ht="12" customHeight="1">
      <c r="B321" s="42"/>
      <c r="C321" s="45"/>
      <c r="D321" s="37"/>
      <c r="E321" s="37"/>
      <c r="F321" s="1183" t="s">
        <v>229</v>
      </c>
      <c r="G321" s="54"/>
      <c r="H321" s="44">
        <f>SUM(H318:H320)</f>
        <v>0</v>
      </c>
      <c r="I321" s="54"/>
      <c r="J321" s="44">
        <f>SUM(J318:J320)</f>
        <v>0</v>
      </c>
      <c r="K321" s="54"/>
      <c r="L321" s="44">
        <f>SUM(L318:L320)</f>
        <v>0</v>
      </c>
    </row>
    <row r="322" spans="1:12" ht="12" customHeight="1">
      <c r="B322" s="42" t="s">
        <v>7</v>
      </c>
      <c r="C322" s="45" t="s">
        <v>230</v>
      </c>
      <c r="D322" s="37"/>
      <c r="E322" s="37"/>
      <c r="F322" s="1184"/>
      <c r="G322" s="42"/>
      <c r="H322" s="44"/>
      <c r="I322" s="42"/>
      <c r="J322" s="44"/>
      <c r="K322" s="42"/>
      <c r="L322" s="44"/>
    </row>
    <row r="323" spans="1:12" ht="12" customHeight="1">
      <c r="A323" s="65">
        <v>31100008</v>
      </c>
      <c r="B323" s="42"/>
      <c r="C323" s="43" t="s">
        <v>1551</v>
      </c>
      <c r="D323" s="42" t="s">
        <v>224</v>
      </c>
      <c r="E323" s="42" t="str">
        <f>VLOOKUP(C323,HSD!B:K,2,FALSE)</f>
        <v>jam</v>
      </c>
      <c r="F323" s="1182">
        <v>8.6999999999999994E-3</v>
      </c>
      <c r="G323" s="44">
        <f>VLOOKUP(C323,HSD!B:K,10,FALSE)</f>
        <v>1010125</v>
      </c>
      <c r="H323" s="44">
        <f>F323*G323</f>
        <v>8788.0874999999996</v>
      </c>
      <c r="I323" s="44"/>
      <c r="J323" s="44">
        <f>H323*I323</f>
        <v>0</v>
      </c>
      <c r="K323" s="44"/>
      <c r="L323" s="44">
        <f>J323*K323</f>
        <v>0</v>
      </c>
    </row>
    <row r="324" spans="1:12" ht="12" customHeight="1">
      <c r="B324" s="42"/>
      <c r="C324" s="45"/>
      <c r="D324" s="37"/>
      <c r="E324" s="37"/>
      <c r="F324" s="1184"/>
      <c r="G324" s="44"/>
      <c r="H324" s="44"/>
      <c r="I324" s="44"/>
      <c r="J324" s="44"/>
      <c r="K324" s="44"/>
      <c r="L324" s="44"/>
    </row>
    <row r="325" spans="1:12" ht="12" customHeight="1">
      <c r="B325" s="42"/>
      <c r="C325" s="45"/>
      <c r="D325" s="37"/>
      <c r="E325" s="37"/>
      <c r="F325" s="1184"/>
      <c r="G325" s="44"/>
      <c r="H325" s="44">
        <f>F325*G325</f>
        <v>0</v>
      </c>
      <c r="I325" s="44"/>
      <c r="J325" s="44"/>
      <c r="K325" s="44"/>
      <c r="L325" s="44"/>
    </row>
    <row r="326" spans="1:12" ht="12" customHeight="1">
      <c r="B326" s="42"/>
      <c r="C326" s="45"/>
      <c r="D326" s="37"/>
      <c r="E326" s="37"/>
      <c r="F326" s="1183" t="s">
        <v>231</v>
      </c>
      <c r="G326" s="54"/>
      <c r="H326" s="44">
        <f>SUM(H323:H325)</f>
        <v>8788.0874999999996</v>
      </c>
      <c r="I326" s="54"/>
      <c r="J326" s="44">
        <f>SUM(J323)</f>
        <v>0</v>
      </c>
      <c r="K326" s="54"/>
      <c r="L326" s="44">
        <f>SUM(L323)</f>
        <v>0</v>
      </c>
    </row>
    <row r="327" spans="1:12" ht="12" customHeight="1">
      <c r="B327" s="42" t="s">
        <v>8</v>
      </c>
      <c r="C327" s="55" t="s">
        <v>232</v>
      </c>
      <c r="D327" s="56"/>
      <c r="E327" s="56"/>
      <c r="F327" s="1191"/>
      <c r="G327" s="57"/>
      <c r="H327" s="44">
        <f>H316+H321+H326</f>
        <v>9498.4874999999993</v>
      </c>
      <c r="I327" s="57"/>
      <c r="J327" s="44">
        <f>J316+J321+J326</f>
        <v>2521.3200000000002</v>
      </c>
      <c r="K327" s="57"/>
      <c r="L327" s="44">
        <f>L316+L321+L326</f>
        <v>2521.3200000000002</v>
      </c>
    </row>
    <row r="328" spans="1:12" ht="12" customHeight="1">
      <c r="B328" s="42" t="s">
        <v>9</v>
      </c>
      <c r="C328" s="1254" t="s">
        <v>233</v>
      </c>
      <c r="D328" s="1255"/>
      <c r="E328" s="1256"/>
      <c r="F328" s="1200">
        <f>OP</f>
        <v>0.1</v>
      </c>
      <c r="G328" s="43" t="s">
        <v>234</v>
      </c>
      <c r="H328" s="44">
        <f>H327*F328</f>
        <v>949.84875</v>
      </c>
      <c r="I328" s="1202"/>
      <c r="J328" s="533"/>
      <c r="K328" s="1202"/>
      <c r="L328" s="533"/>
    </row>
    <row r="329" spans="1:12" ht="12" customHeight="1">
      <c r="B329" s="531" t="s">
        <v>10</v>
      </c>
      <c r="C329" s="536" t="s">
        <v>235</v>
      </c>
      <c r="D329" s="529"/>
      <c r="E329" s="535"/>
      <c r="F329" s="1189"/>
      <c r="G329" s="532"/>
      <c r="H329" s="533">
        <f>H327+H328</f>
        <v>10448.336249999998</v>
      </c>
      <c r="I329" s="1202"/>
      <c r="J329" s="533"/>
      <c r="K329" s="1202"/>
      <c r="L329" s="533"/>
    </row>
    <row r="330" spans="1:12" ht="12" customHeight="1">
      <c r="B330" s="531" t="s">
        <v>11</v>
      </c>
      <c r="C330" s="529" t="s">
        <v>2218</v>
      </c>
      <c r="D330" s="529"/>
      <c r="E330" s="529"/>
      <c r="F330" s="1201">
        <f>ppn</f>
        <v>0.12</v>
      </c>
      <c r="G330" s="532" t="s">
        <v>2217</v>
      </c>
      <c r="H330" s="533">
        <f>H329*F330</f>
        <v>1253.8003499999998</v>
      </c>
      <c r="I330" s="43" t="s">
        <v>234</v>
      </c>
      <c r="J330" s="44">
        <f>J327*F330</f>
        <v>302.55840000000001</v>
      </c>
      <c r="K330" s="43" t="s">
        <v>234</v>
      </c>
      <c r="L330" s="44">
        <f>L327*F330</f>
        <v>302.55840000000001</v>
      </c>
    </row>
    <row r="331" spans="1:12" ht="12" customHeight="1">
      <c r="B331" s="42" t="s">
        <v>1793</v>
      </c>
      <c r="C331" s="537" t="s">
        <v>2039</v>
      </c>
      <c r="D331" s="56"/>
      <c r="E331" s="56"/>
      <c r="F331" s="1191"/>
      <c r="G331" s="57"/>
      <c r="H331" s="49">
        <f>H329+H330</f>
        <v>11702.136599999998</v>
      </c>
      <c r="I331" s="50"/>
      <c r="J331" s="49">
        <f>J327+J330</f>
        <v>2823.8784000000001</v>
      </c>
      <c r="K331" s="50"/>
      <c r="L331" s="49">
        <f>L327+L330</f>
        <v>2823.8784000000001</v>
      </c>
    </row>
    <row r="333" spans="1:12" ht="28.9" customHeight="1">
      <c r="B333" s="34" t="s">
        <v>282</v>
      </c>
      <c r="C333" s="1257" t="s">
        <v>286</v>
      </c>
      <c r="D333" s="1258"/>
      <c r="E333" s="1258"/>
      <c r="F333" s="1258"/>
      <c r="G333" s="1259"/>
      <c r="H333" s="1260"/>
      <c r="I333" s="1261" t="s">
        <v>3</v>
      </c>
      <c r="J333" s="1261"/>
      <c r="K333" s="1261" t="s">
        <v>4</v>
      </c>
      <c r="L333" s="1261"/>
    </row>
    <row r="334" spans="1:12" ht="12" customHeight="1">
      <c r="B334" s="1249" t="s">
        <v>215</v>
      </c>
      <c r="C334" s="1249" t="s">
        <v>216</v>
      </c>
      <c r="D334" s="1250" t="s">
        <v>217</v>
      </c>
      <c r="E334" s="1249" t="s">
        <v>218</v>
      </c>
      <c r="F334" s="1253" t="s">
        <v>219</v>
      </c>
      <c r="G334" s="35" t="s">
        <v>220</v>
      </c>
      <c r="H334" s="35" t="s">
        <v>221</v>
      </c>
      <c r="I334" s="36" t="s">
        <v>220</v>
      </c>
      <c r="J334" s="37" t="s">
        <v>221</v>
      </c>
      <c r="K334" s="37" t="s">
        <v>220</v>
      </c>
      <c r="L334" s="37" t="s">
        <v>221</v>
      </c>
    </row>
    <row r="335" spans="1:12" ht="12" customHeight="1">
      <c r="B335" s="1249"/>
      <c r="C335" s="1249"/>
      <c r="D335" s="1251"/>
      <c r="E335" s="1249"/>
      <c r="F335" s="1253"/>
      <c r="G335" s="35" t="s">
        <v>16</v>
      </c>
      <c r="H335" s="35" t="s">
        <v>222</v>
      </c>
      <c r="I335" s="36" t="s">
        <v>16</v>
      </c>
      <c r="J335" s="37" t="s">
        <v>222</v>
      </c>
      <c r="K335" s="37" t="s">
        <v>16</v>
      </c>
      <c r="L335" s="37" t="s">
        <v>222</v>
      </c>
    </row>
    <row r="336" spans="1:12" ht="12" customHeight="1">
      <c r="B336" s="1249"/>
      <c r="C336" s="1249"/>
      <c r="D336" s="1252"/>
      <c r="E336" s="1249"/>
      <c r="F336" s="1253"/>
      <c r="G336" s="58"/>
      <c r="H336" s="35" t="s">
        <v>16</v>
      </c>
      <c r="I336" s="48"/>
      <c r="J336" s="37" t="s">
        <v>16</v>
      </c>
      <c r="K336" s="43"/>
      <c r="L336" s="37" t="s">
        <v>16</v>
      </c>
    </row>
    <row r="337" spans="1:12" ht="12" customHeight="1">
      <c r="B337" s="38" t="s">
        <v>5</v>
      </c>
      <c r="C337" s="39" t="s">
        <v>223</v>
      </c>
      <c r="D337" s="40"/>
      <c r="E337" s="40"/>
      <c r="F337" s="1181"/>
      <c r="G337" s="40"/>
      <c r="H337" s="40"/>
      <c r="I337" s="41"/>
      <c r="J337" s="41"/>
      <c r="K337" s="41"/>
      <c r="L337" s="41"/>
    </row>
    <row r="338" spans="1:12" ht="12" customHeight="1">
      <c r="A338" s="65">
        <v>10111000</v>
      </c>
      <c r="B338" s="42"/>
      <c r="C338" s="43" t="s">
        <v>1600</v>
      </c>
      <c r="D338" s="42" t="s">
        <v>224</v>
      </c>
      <c r="E338" s="42" t="str">
        <f>VLOOKUP(C338,HSD!B:K,2,FALSE)</f>
        <v>OJ</v>
      </c>
      <c r="F338" s="1182">
        <v>2.3999999999999998E-3</v>
      </c>
      <c r="G338" s="44">
        <f>VLOOKUP(C338,HSD!B:K,10,FALSE)</f>
        <v>35625</v>
      </c>
      <c r="H338" s="44">
        <f>F338*G338</f>
        <v>85.499999999999986</v>
      </c>
      <c r="I338" s="44">
        <v>78600</v>
      </c>
      <c r="J338" s="44">
        <f>F338*I338</f>
        <v>188.64</v>
      </c>
      <c r="K338" s="44">
        <v>78600</v>
      </c>
      <c r="L338" s="44">
        <f>F338*K338</f>
        <v>188.64</v>
      </c>
    </row>
    <row r="339" spans="1:12" ht="12" customHeight="1">
      <c r="A339" s="65">
        <v>10121110</v>
      </c>
      <c r="B339" s="42"/>
      <c r="C339" s="43" t="s">
        <v>1602</v>
      </c>
      <c r="D339" s="42" t="s">
        <v>225</v>
      </c>
      <c r="E339" s="42" t="str">
        <f>VLOOKUP(C339,HSD!B:K,2,FALSE)</f>
        <v>OJ</v>
      </c>
      <c r="F339" s="1182">
        <v>1.24E-2</v>
      </c>
      <c r="G339" s="44">
        <f>VLOOKUP(C339,HSD!B:K,10,FALSE)</f>
        <v>26625</v>
      </c>
      <c r="H339" s="44">
        <f>F339*G339</f>
        <v>330.15</v>
      </c>
      <c r="I339" s="44">
        <v>91500</v>
      </c>
      <c r="J339" s="44">
        <f>F339*I339</f>
        <v>1134.5999999999999</v>
      </c>
      <c r="K339" s="44">
        <v>91500</v>
      </c>
      <c r="L339" s="44">
        <f>F339*K339</f>
        <v>1134.5999999999999</v>
      </c>
    </row>
    <row r="340" spans="1:12" ht="12" customHeight="1">
      <c r="A340" s="65">
        <v>10131000</v>
      </c>
      <c r="B340" s="42"/>
      <c r="C340" s="43" t="s">
        <v>1603</v>
      </c>
      <c r="D340" s="42" t="s">
        <v>226</v>
      </c>
      <c r="E340" s="42" t="str">
        <f>VLOOKUP(C340,HSD!B:K,2,FALSE)</f>
        <v>OJ</v>
      </c>
      <c r="F340" s="1182">
        <v>2.4799999999999999E-2</v>
      </c>
      <c r="G340" s="44">
        <f>VLOOKUP(C340,HSD!B:K,10,FALSE)</f>
        <v>21750</v>
      </c>
      <c r="H340" s="44">
        <f>F340*G340</f>
        <v>539.4</v>
      </c>
      <c r="I340" s="44">
        <v>92500</v>
      </c>
      <c r="J340" s="44">
        <f>F340*I340</f>
        <v>2294</v>
      </c>
      <c r="K340" s="44">
        <v>92500</v>
      </c>
      <c r="L340" s="44">
        <f>F340*K340</f>
        <v>2294</v>
      </c>
    </row>
    <row r="341" spans="1:12" ht="12" customHeight="1">
      <c r="B341" s="42"/>
      <c r="C341" s="43"/>
      <c r="D341" s="42"/>
      <c r="E341" s="42"/>
      <c r="F341" s="1182"/>
      <c r="G341" s="44"/>
      <c r="H341" s="44"/>
      <c r="I341" s="44"/>
      <c r="J341" s="44"/>
      <c r="K341" s="44"/>
      <c r="L341" s="44"/>
    </row>
    <row r="342" spans="1:12" ht="12" customHeight="1">
      <c r="B342" s="42"/>
      <c r="C342" s="45"/>
      <c r="D342" s="37"/>
      <c r="E342" s="37"/>
      <c r="F342" s="1183" t="s">
        <v>227</v>
      </c>
      <c r="G342" s="54"/>
      <c r="H342" s="44">
        <f>SUM(H338:H341)</f>
        <v>955.05</v>
      </c>
      <c r="I342" s="54"/>
      <c r="J342" s="44">
        <f>SUM(J338:J341)</f>
        <v>3617.24</v>
      </c>
      <c r="K342" s="54"/>
      <c r="L342" s="44">
        <f>SUM(L338:L341)</f>
        <v>3617.24</v>
      </c>
    </row>
    <row r="343" spans="1:12" ht="12" customHeight="1">
      <c r="B343" s="42" t="s">
        <v>6</v>
      </c>
      <c r="C343" s="45" t="s">
        <v>228</v>
      </c>
      <c r="D343" s="37"/>
      <c r="E343" s="37"/>
      <c r="F343" s="1184"/>
      <c r="G343" s="42"/>
      <c r="H343" s="44"/>
      <c r="I343" s="42"/>
      <c r="J343" s="44"/>
      <c r="K343" s="42"/>
      <c r="L343" s="44"/>
    </row>
    <row r="344" spans="1:12" ht="12" customHeight="1">
      <c r="B344" s="42"/>
      <c r="C344" s="43"/>
      <c r="D344" s="42"/>
      <c r="E344" s="42"/>
      <c r="F344" s="1182"/>
      <c r="G344" s="44"/>
      <c r="H344" s="44">
        <f>F344*G344</f>
        <v>0</v>
      </c>
      <c r="I344" s="44">
        <v>232500</v>
      </c>
      <c r="J344" s="44">
        <f>F344*I344</f>
        <v>0</v>
      </c>
      <c r="K344" s="44">
        <v>270000</v>
      </c>
      <c r="L344" s="44">
        <f>F344*K344</f>
        <v>0</v>
      </c>
    </row>
    <row r="345" spans="1:12" ht="12" customHeight="1">
      <c r="B345" s="42"/>
      <c r="C345" s="45"/>
      <c r="D345" s="37"/>
      <c r="E345" s="42"/>
      <c r="F345" s="1185"/>
      <c r="G345" s="44"/>
      <c r="H345" s="44">
        <f>F345*G345</f>
        <v>0</v>
      </c>
      <c r="I345" s="44">
        <v>1060</v>
      </c>
      <c r="J345" s="44">
        <f>F345*I345</f>
        <v>0</v>
      </c>
      <c r="K345" s="44">
        <v>1060</v>
      </c>
      <c r="L345" s="44">
        <f>F345*K345</f>
        <v>0</v>
      </c>
    </row>
    <row r="346" spans="1:12" ht="12" customHeight="1">
      <c r="B346" s="42"/>
      <c r="C346" s="45"/>
      <c r="D346" s="37"/>
      <c r="E346" s="42"/>
      <c r="F346" s="1185"/>
      <c r="G346" s="44"/>
      <c r="H346" s="44">
        <f>F346*G346</f>
        <v>0</v>
      </c>
      <c r="I346" s="44">
        <v>215000</v>
      </c>
      <c r="J346" s="44">
        <f>F346*I346</f>
        <v>0</v>
      </c>
      <c r="K346" s="44">
        <v>250000</v>
      </c>
      <c r="L346" s="44">
        <f>F346*K346</f>
        <v>0</v>
      </c>
    </row>
    <row r="347" spans="1:12" ht="12" customHeight="1">
      <c r="B347" s="42"/>
      <c r="C347" s="45"/>
      <c r="D347" s="37"/>
      <c r="E347" s="37"/>
      <c r="F347" s="1183"/>
      <c r="G347" s="54"/>
      <c r="H347" s="44">
        <f>SUM(H344:H346)</f>
        <v>0</v>
      </c>
      <c r="I347" s="54"/>
      <c r="J347" s="44">
        <f>SUM(J344:J346)</f>
        <v>0</v>
      </c>
      <c r="K347" s="54"/>
      <c r="L347" s="44">
        <f>SUM(L344:L346)</f>
        <v>0</v>
      </c>
    </row>
    <row r="348" spans="1:12" ht="12" customHeight="1">
      <c r="B348" s="42" t="s">
        <v>7</v>
      </c>
      <c r="C348" s="45" t="s">
        <v>230</v>
      </c>
      <c r="D348" s="37"/>
      <c r="E348" s="37"/>
      <c r="F348" s="1184"/>
      <c r="G348" s="42"/>
      <c r="H348" s="44"/>
      <c r="I348" s="42"/>
      <c r="J348" s="44"/>
      <c r="K348" s="42"/>
      <c r="L348" s="44"/>
    </row>
    <row r="349" spans="1:12" ht="12" customHeight="1">
      <c r="A349" s="65">
        <v>31100008</v>
      </c>
      <c r="B349" s="42"/>
      <c r="C349" s="43" t="s">
        <v>1551</v>
      </c>
      <c r="D349" s="42" t="s">
        <v>224</v>
      </c>
      <c r="E349" s="42" t="str">
        <f>VLOOKUP(C349,HSD!B:K,2,FALSE)</f>
        <v>jam</v>
      </c>
      <c r="F349" s="1192">
        <v>1.24E-2</v>
      </c>
      <c r="G349" s="44">
        <f>VLOOKUP(C349,HSD!B:K,10,FALSE)</f>
        <v>1010125</v>
      </c>
      <c r="H349" s="44">
        <f>F349*G349</f>
        <v>12525.55</v>
      </c>
      <c r="I349" s="44"/>
      <c r="J349" s="44">
        <f>H349*I349</f>
        <v>0</v>
      </c>
      <c r="K349" s="44"/>
      <c r="L349" s="44">
        <f>J349*K349</f>
        <v>0</v>
      </c>
    </row>
    <row r="350" spans="1:12" ht="12" customHeight="1">
      <c r="B350" s="42"/>
      <c r="C350" s="45"/>
      <c r="D350" s="37"/>
      <c r="E350" s="37"/>
      <c r="F350" s="1184"/>
      <c r="G350" s="44"/>
      <c r="H350" s="44"/>
      <c r="I350" s="44"/>
      <c r="J350" s="44"/>
      <c r="K350" s="44"/>
      <c r="L350" s="44"/>
    </row>
    <row r="351" spans="1:12" ht="12" customHeight="1">
      <c r="B351" s="42"/>
      <c r="C351" s="45"/>
      <c r="D351" s="37"/>
      <c r="E351" s="37"/>
      <c r="F351" s="1184"/>
      <c r="G351" s="44"/>
      <c r="H351" s="44">
        <f>F351*G351</f>
        <v>0</v>
      </c>
      <c r="I351" s="44"/>
      <c r="J351" s="44"/>
      <c r="K351" s="44"/>
      <c r="L351" s="44"/>
    </row>
    <row r="352" spans="1:12" ht="12" customHeight="1">
      <c r="B352" s="42"/>
      <c r="C352" s="45"/>
      <c r="D352" s="37"/>
      <c r="E352" s="37"/>
      <c r="F352" s="1183" t="s">
        <v>231</v>
      </c>
      <c r="G352" s="54"/>
      <c r="H352" s="44">
        <f>SUM(H349:H351)</f>
        <v>12525.55</v>
      </c>
      <c r="I352" s="54"/>
      <c r="J352" s="44">
        <f>SUM(J349)</f>
        <v>0</v>
      </c>
      <c r="K352" s="54"/>
      <c r="L352" s="44">
        <f>SUM(L349)</f>
        <v>0</v>
      </c>
    </row>
    <row r="353" spans="1:12" ht="12" customHeight="1">
      <c r="B353" s="42" t="s">
        <v>8</v>
      </c>
      <c r="C353" s="55" t="s">
        <v>232</v>
      </c>
      <c r="D353" s="56"/>
      <c r="E353" s="56"/>
      <c r="F353" s="1191"/>
      <c r="G353" s="57"/>
      <c r="H353" s="44">
        <f>H342+H347+H352</f>
        <v>13480.599999999999</v>
      </c>
      <c r="I353" s="57"/>
      <c r="J353" s="44">
        <f>J342+J347+J352</f>
        <v>3617.24</v>
      </c>
      <c r="K353" s="57"/>
      <c r="L353" s="44">
        <f>L342+L347+L352</f>
        <v>3617.24</v>
      </c>
    </row>
    <row r="354" spans="1:12" ht="12" customHeight="1">
      <c r="B354" s="42" t="s">
        <v>9</v>
      </c>
      <c r="C354" s="1254" t="s">
        <v>233</v>
      </c>
      <c r="D354" s="1255"/>
      <c r="E354" s="1256"/>
      <c r="F354" s="1200">
        <f>OP</f>
        <v>0.1</v>
      </c>
      <c r="G354" s="43" t="s">
        <v>234</v>
      </c>
      <c r="H354" s="44">
        <f>H353*F354</f>
        <v>1348.06</v>
      </c>
      <c r="I354" s="1202"/>
      <c r="J354" s="533"/>
      <c r="K354" s="1202"/>
      <c r="L354" s="533"/>
    </row>
    <row r="355" spans="1:12" ht="12" customHeight="1">
      <c r="B355" s="531" t="s">
        <v>10</v>
      </c>
      <c r="C355" s="536" t="s">
        <v>235</v>
      </c>
      <c r="D355" s="529"/>
      <c r="E355" s="535"/>
      <c r="F355" s="1189"/>
      <c r="G355" s="532"/>
      <c r="H355" s="533">
        <f>H353+H354</f>
        <v>14828.659999999998</v>
      </c>
      <c r="I355" s="1202"/>
      <c r="J355" s="533"/>
      <c r="K355" s="1202"/>
      <c r="L355" s="533"/>
    </row>
    <row r="356" spans="1:12" ht="12" customHeight="1">
      <c r="B356" s="531" t="s">
        <v>11</v>
      </c>
      <c r="C356" s="529" t="s">
        <v>2218</v>
      </c>
      <c r="D356" s="529"/>
      <c r="E356" s="529"/>
      <c r="F356" s="1201">
        <f>ppn</f>
        <v>0.12</v>
      </c>
      <c r="G356" s="532" t="s">
        <v>2217</v>
      </c>
      <c r="H356" s="533">
        <f>H355*F356</f>
        <v>1779.4391999999998</v>
      </c>
      <c r="I356" s="43" t="s">
        <v>234</v>
      </c>
      <c r="J356" s="44">
        <f>J353*F356</f>
        <v>434.06879999999995</v>
      </c>
      <c r="K356" s="43" t="s">
        <v>234</v>
      </c>
      <c r="L356" s="44">
        <f>L353*F356</f>
        <v>434.06879999999995</v>
      </c>
    </row>
    <row r="357" spans="1:12" ht="12" customHeight="1">
      <c r="B357" s="42" t="s">
        <v>1793</v>
      </c>
      <c r="C357" s="537" t="s">
        <v>2039</v>
      </c>
      <c r="D357" s="56"/>
      <c r="E357" s="56"/>
      <c r="F357" s="1191"/>
      <c r="G357" s="57"/>
      <c r="H357" s="49">
        <f>H355+H356</f>
        <v>16608.099199999997</v>
      </c>
      <c r="I357" s="50"/>
      <c r="J357" s="49">
        <f>J353+J356</f>
        <v>4051.3087999999998</v>
      </c>
      <c r="K357" s="50"/>
      <c r="L357" s="49">
        <f>L353+L356</f>
        <v>4051.3087999999998</v>
      </c>
    </row>
    <row r="359" spans="1:12" ht="28.9" customHeight="1">
      <c r="B359" s="34" t="s">
        <v>288</v>
      </c>
      <c r="C359" s="1257" t="s">
        <v>287</v>
      </c>
      <c r="D359" s="1258"/>
      <c r="E359" s="1258"/>
      <c r="F359" s="1258"/>
      <c r="G359" s="1259"/>
      <c r="H359" s="1260"/>
      <c r="I359" s="1261" t="s">
        <v>3</v>
      </c>
      <c r="J359" s="1261"/>
      <c r="K359" s="1261" t="s">
        <v>4</v>
      </c>
      <c r="L359" s="1261"/>
    </row>
    <row r="360" spans="1:12" ht="12" customHeight="1">
      <c r="B360" s="1249" t="s">
        <v>215</v>
      </c>
      <c r="C360" s="1249" t="s">
        <v>216</v>
      </c>
      <c r="D360" s="1250" t="s">
        <v>217</v>
      </c>
      <c r="E360" s="1249" t="s">
        <v>218</v>
      </c>
      <c r="F360" s="1253" t="s">
        <v>219</v>
      </c>
      <c r="G360" s="35" t="s">
        <v>220</v>
      </c>
      <c r="H360" s="35" t="s">
        <v>221</v>
      </c>
      <c r="I360" s="36" t="s">
        <v>220</v>
      </c>
      <c r="J360" s="37" t="s">
        <v>221</v>
      </c>
      <c r="K360" s="37" t="s">
        <v>220</v>
      </c>
      <c r="L360" s="37" t="s">
        <v>221</v>
      </c>
    </row>
    <row r="361" spans="1:12" ht="12" customHeight="1">
      <c r="B361" s="1249"/>
      <c r="C361" s="1249"/>
      <c r="D361" s="1251"/>
      <c r="E361" s="1249"/>
      <c r="F361" s="1253"/>
      <c r="G361" s="35" t="s">
        <v>16</v>
      </c>
      <c r="H361" s="35" t="s">
        <v>222</v>
      </c>
      <c r="I361" s="36" t="s">
        <v>16</v>
      </c>
      <c r="J361" s="37" t="s">
        <v>222</v>
      </c>
      <c r="K361" s="37" t="s">
        <v>16</v>
      </c>
      <c r="L361" s="37" t="s">
        <v>222</v>
      </c>
    </row>
    <row r="362" spans="1:12" ht="12" customHeight="1">
      <c r="B362" s="1249"/>
      <c r="C362" s="1249"/>
      <c r="D362" s="1252"/>
      <c r="E362" s="1249"/>
      <c r="F362" s="1253"/>
      <c r="G362" s="58"/>
      <c r="H362" s="35" t="s">
        <v>16</v>
      </c>
      <c r="I362" s="48"/>
      <c r="J362" s="37" t="s">
        <v>16</v>
      </c>
      <c r="K362" s="43"/>
      <c r="L362" s="37" t="s">
        <v>16</v>
      </c>
    </row>
    <row r="363" spans="1:12" ht="12" customHeight="1">
      <c r="B363" s="38" t="s">
        <v>5</v>
      </c>
      <c r="C363" s="39" t="s">
        <v>223</v>
      </c>
      <c r="D363" s="40"/>
      <c r="E363" s="40"/>
      <c r="F363" s="1181"/>
      <c r="G363" s="40"/>
      <c r="H363" s="40"/>
      <c r="I363" s="41"/>
      <c r="J363" s="41"/>
      <c r="K363" s="41"/>
      <c r="L363" s="41"/>
    </row>
    <row r="364" spans="1:12" ht="12" customHeight="1">
      <c r="A364" s="65">
        <v>10111000</v>
      </c>
      <c r="B364" s="42"/>
      <c r="C364" s="43" t="s">
        <v>1600</v>
      </c>
      <c r="D364" s="42" t="s">
        <v>224</v>
      </c>
      <c r="E364" s="42" t="str">
        <f>VLOOKUP(C364,HSD!B:K,2,FALSE)</f>
        <v>OJ</v>
      </c>
      <c r="F364" s="1182">
        <v>2.7000000000000001E-3</v>
      </c>
      <c r="G364" s="44">
        <f>VLOOKUP(C364,HSD!B:K,10,FALSE)</f>
        <v>35625</v>
      </c>
      <c r="H364" s="44">
        <f>F364*G364</f>
        <v>96.1875</v>
      </c>
      <c r="I364" s="44">
        <v>78600</v>
      </c>
      <c r="J364" s="44">
        <f>F364*I364</f>
        <v>212.22</v>
      </c>
      <c r="K364" s="44">
        <v>78600</v>
      </c>
      <c r="L364" s="44">
        <f>F364*K364</f>
        <v>212.22</v>
      </c>
    </row>
    <row r="365" spans="1:12" ht="12" customHeight="1">
      <c r="A365" s="65">
        <v>10121110</v>
      </c>
      <c r="B365" s="42"/>
      <c r="C365" s="43" t="s">
        <v>1602</v>
      </c>
      <c r="D365" s="42" t="s">
        <v>225</v>
      </c>
      <c r="E365" s="42" t="str">
        <f>VLOOKUP(C365,HSD!B:K,2,FALSE)</f>
        <v>OJ</v>
      </c>
      <c r="F365" s="1182">
        <v>1.37E-2</v>
      </c>
      <c r="G365" s="44">
        <f>VLOOKUP(C365,HSD!B:K,10,FALSE)</f>
        <v>26625</v>
      </c>
      <c r="H365" s="44">
        <f>F365*G365</f>
        <v>364.76249999999999</v>
      </c>
      <c r="I365" s="44">
        <v>91500</v>
      </c>
      <c r="J365" s="44">
        <f>F365*I365</f>
        <v>1253.55</v>
      </c>
      <c r="K365" s="44">
        <v>91500</v>
      </c>
      <c r="L365" s="44">
        <f>F365*K365</f>
        <v>1253.55</v>
      </c>
    </row>
    <row r="366" spans="1:12" ht="12" customHeight="1">
      <c r="A366" s="65">
        <v>10131000</v>
      </c>
      <c r="B366" s="42"/>
      <c r="C366" s="43" t="s">
        <v>1603</v>
      </c>
      <c r="D366" s="42" t="s">
        <v>226</v>
      </c>
      <c r="E366" s="42" t="str">
        <f>VLOOKUP(C366,HSD!B:K,2,FALSE)</f>
        <v>OJ</v>
      </c>
      <c r="F366" s="1182">
        <v>2.7300000000000001E-2</v>
      </c>
      <c r="G366" s="44">
        <f>VLOOKUP(C366,HSD!B:K,10,FALSE)</f>
        <v>21750</v>
      </c>
      <c r="H366" s="44">
        <f>F366*G366</f>
        <v>593.77499999999998</v>
      </c>
      <c r="I366" s="44">
        <v>92500</v>
      </c>
      <c r="J366" s="44">
        <f>F366*I366</f>
        <v>2525.25</v>
      </c>
      <c r="K366" s="44">
        <v>92500</v>
      </c>
      <c r="L366" s="44">
        <f>F366*K366</f>
        <v>2525.25</v>
      </c>
    </row>
    <row r="367" spans="1:12" ht="12" customHeight="1">
      <c r="B367" s="42"/>
      <c r="C367" s="43"/>
      <c r="D367" s="42"/>
      <c r="E367" s="42"/>
      <c r="F367" s="1182"/>
      <c r="G367" s="44"/>
      <c r="H367" s="44"/>
      <c r="I367" s="44"/>
      <c r="J367" s="44"/>
      <c r="K367" s="44"/>
      <c r="L367" s="44"/>
    </row>
    <row r="368" spans="1:12" ht="12" customHeight="1">
      <c r="B368" s="42"/>
      <c r="C368" s="45"/>
      <c r="D368" s="37"/>
      <c r="E368" s="37"/>
      <c r="F368" s="1183" t="s">
        <v>227</v>
      </c>
      <c r="G368" s="54"/>
      <c r="H368" s="44">
        <f>SUM(H364:H367)</f>
        <v>1054.7249999999999</v>
      </c>
      <c r="I368" s="54"/>
      <c r="J368" s="44">
        <f>SUM(J364:J367)</f>
        <v>3991.02</v>
      </c>
      <c r="K368" s="54"/>
      <c r="L368" s="44">
        <f>SUM(L364:L367)</f>
        <v>3991.02</v>
      </c>
    </row>
    <row r="369" spans="1:12" ht="12" customHeight="1">
      <c r="B369" s="42" t="s">
        <v>6</v>
      </c>
      <c r="C369" s="45" t="s">
        <v>228</v>
      </c>
      <c r="D369" s="37"/>
      <c r="E369" s="37"/>
      <c r="F369" s="1184"/>
      <c r="G369" s="42"/>
      <c r="H369" s="44"/>
      <c r="I369" s="42"/>
      <c r="J369" s="44"/>
      <c r="K369" s="42"/>
      <c r="L369" s="44"/>
    </row>
    <row r="370" spans="1:12" ht="12" customHeight="1">
      <c r="B370" s="42"/>
      <c r="C370" s="43"/>
      <c r="D370" s="42"/>
      <c r="E370" s="42"/>
      <c r="F370" s="1182"/>
      <c r="G370" s="44"/>
      <c r="H370" s="44">
        <f>F370*G370</f>
        <v>0</v>
      </c>
      <c r="I370" s="44">
        <v>232500</v>
      </c>
      <c r="J370" s="44">
        <f>F370*I370</f>
        <v>0</v>
      </c>
      <c r="K370" s="44">
        <v>270000</v>
      </c>
      <c r="L370" s="44">
        <f>F370*K370</f>
        <v>0</v>
      </c>
    </row>
    <row r="371" spans="1:12" ht="12" customHeight="1">
      <c r="B371" s="42"/>
      <c r="C371" s="45"/>
      <c r="D371" s="37"/>
      <c r="E371" s="42"/>
      <c r="F371" s="1185"/>
      <c r="G371" s="44"/>
      <c r="H371" s="44">
        <f>F371*G371</f>
        <v>0</v>
      </c>
      <c r="I371" s="44">
        <v>1060</v>
      </c>
      <c r="J371" s="44">
        <f>F371*I371</f>
        <v>0</v>
      </c>
      <c r="K371" s="44">
        <v>1060</v>
      </c>
      <c r="L371" s="44">
        <f>F371*K371</f>
        <v>0</v>
      </c>
    </row>
    <row r="372" spans="1:12" ht="12" customHeight="1">
      <c r="B372" s="42"/>
      <c r="C372" s="45"/>
      <c r="D372" s="37"/>
      <c r="E372" s="42"/>
      <c r="F372" s="1185"/>
      <c r="G372" s="44"/>
      <c r="H372" s="44">
        <f>F372*G372</f>
        <v>0</v>
      </c>
      <c r="I372" s="44">
        <v>215000</v>
      </c>
      <c r="J372" s="44">
        <f>F372*I372</f>
        <v>0</v>
      </c>
      <c r="K372" s="44">
        <v>250000</v>
      </c>
      <c r="L372" s="44">
        <f>F372*K372</f>
        <v>0</v>
      </c>
    </row>
    <row r="373" spans="1:12" ht="12" customHeight="1">
      <c r="B373" s="42"/>
      <c r="C373" s="45"/>
      <c r="D373" s="37"/>
      <c r="E373" s="37"/>
      <c r="F373" s="1183"/>
      <c r="G373" s="54"/>
      <c r="H373" s="44">
        <f>SUM(H370:H372)</f>
        <v>0</v>
      </c>
      <c r="I373" s="54"/>
      <c r="J373" s="44">
        <f>SUM(J370:J372)</f>
        <v>0</v>
      </c>
      <c r="K373" s="54"/>
      <c r="L373" s="44">
        <f>SUM(L370:L372)</f>
        <v>0</v>
      </c>
    </row>
    <row r="374" spans="1:12" ht="12" customHeight="1">
      <c r="B374" s="42" t="s">
        <v>7</v>
      </c>
      <c r="C374" s="45" t="s">
        <v>230</v>
      </c>
      <c r="D374" s="37"/>
      <c r="E374" s="37"/>
      <c r="F374" s="1184"/>
      <c r="G374" s="42"/>
      <c r="H374" s="44"/>
      <c r="I374" s="42"/>
      <c r="J374" s="44"/>
      <c r="K374" s="42"/>
      <c r="L374" s="44"/>
    </row>
    <row r="375" spans="1:12" ht="12" customHeight="1">
      <c r="A375" s="65">
        <v>31100008</v>
      </c>
      <c r="B375" s="42"/>
      <c r="C375" s="43" t="s">
        <v>1551</v>
      </c>
      <c r="D375" s="42" t="s">
        <v>224</v>
      </c>
      <c r="E375" s="42" t="str">
        <f>VLOOKUP(C375,HSD!B:K,2,FALSE)</f>
        <v>jam</v>
      </c>
      <c r="F375" s="1192">
        <v>1.37E-2</v>
      </c>
      <c r="G375" s="44">
        <f>VLOOKUP(C375,HSD!B:K,10,FALSE)</f>
        <v>1010125</v>
      </c>
      <c r="H375" s="44">
        <f>F375*G375</f>
        <v>13838.7125</v>
      </c>
      <c r="I375" s="44"/>
      <c r="J375" s="44">
        <f>H375*I375</f>
        <v>0</v>
      </c>
      <c r="K375" s="44"/>
      <c r="L375" s="44">
        <f>J375*K375</f>
        <v>0</v>
      </c>
    </row>
    <row r="376" spans="1:12" ht="12" customHeight="1">
      <c r="B376" s="42"/>
      <c r="C376" s="45"/>
      <c r="D376" s="37"/>
      <c r="E376" s="37"/>
      <c r="F376" s="1184"/>
      <c r="G376" s="44"/>
      <c r="H376" s="44"/>
      <c r="I376" s="44"/>
      <c r="J376" s="44"/>
      <c r="K376" s="44"/>
      <c r="L376" s="44"/>
    </row>
    <row r="377" spans="1:12" ht="12" customHeight="1">
      <c r="B377" s="42"/>
      <c r="C377" s="45"/>
      <c r="D377" s="37"/>
      <c r="E377" s="37"/>
      <c r="F377" s="1184"/>
      <c r="G377" s="44"/>
      <c r="H377" s="44">
        <f>F377*G377</f>
        <v>0</v>
      </c>
      <c r="I377" s="44"/>
      <c r="J377" s="44"/>
      <c r="K377" s="44"/>
      <c r="L377" s="44"/>
    </row>
    <row r="378" spans="1:12" ht="12" customHeight="1">
      <c r="B378" s="42"/>
      <c r="C378" s="45"/>
      <c r="D378" s="37"/>
      <c r="E378" s="37"/>
      <c r="F378" s="1183" t="s">
        <v>231</v>
      </c>
      <c r="G378" s="54"/>
      <c r="H378" s="44">
        <f>SUM(H375:H377)</f>
        <v>13838.7125</v>
      </c>
      <c r="I378" s="54"/>
      <c r="J378" s="44">
        <f>SUM(J375)</f>
        <v>0</v>
      </c>
      <c r="K378" s="54"/>
      <c r="L378" s="44">
        <f>SUM(L375)</f>
        <v>0</v>
      </c>
    </row>
    <row r="379" spans="1:12" ht="12" customHeight="1">
      <c r="B379" s="42" t="s">
        <v>8</v>
      </c>
      <c r="C379" s="55" t="s">
        <v>232</v>
      </c>
      <c r="D379" s="56"/>
      <c r="E379" s="56"/>
      <c r="F379" s="1191"/>
      <c r="G379" s="57"/>
      <c r="H379" s="44">
        <f>H368+H373+H378</f>
        <v>14893.4375</v>
      </c>
      <c r="I379" s="57"/>
      <c r="J379" s="44">
        <f>J368+J373+J378</f>
        <v>3991.02</v>
      </c>
      <c r="K379" s="57"/>
      <c r="L379" s="44">
        <f>L368+L373+L378</f>
        <v>3991.02</v>
      </c>
    </row>
    <row r="380" spans="1:12" ht="12" customHeight="1">
      <c r="B380" s="42" t="s">
        <v>9</v>
      </c>
      <c r="C380" s="1254" t="s">
        <v>233</v>
      </c>
      <c r="D380" s="1255"/>
      <c r="E380" s="1256"/>
      <c r="F380" s="1200">
        <f>OP</f>
        <v>0.1</v>
      </c>
      <c r="G380" s="43" t="s">
        <v>234</v>
      </c>
      <c r="H380" s="44">
        <f>H379*F380</f>
        <v>1489.34375</v>
      </c>
      <c r="I380" s="1202"/>
      <c r="J380" s="533"/>
      <c r="K380" s="1202"/>
      <c r="L380" s="533"/>
    </row>
    <row r="381" spans="1:12" ht="12" customHeight="1">
      <c r="B381" s="531" t="s">
        <v>10</v>
      </c>
      <c r="C381" s="536" t="s">
        <v>235</v>
      </c>
      <c r="D381" s="529"/>
      <c r="E381" s="535"/>
      <c r="F381" s="1189"/>
      <c r="G381" s="532"/>
      <c r="H381" s="533">
        <f>H379+H380</f>
        <v>16382.78125</v>
      </c>
      <c r="I381" s="1202"/>
      <c r="J381" s="533"/>
      <c r="K381" s="1202"/>
      <c r="L381" s="533"/>
    </row>
    <row r="382" spans="1:12" ht="12" customHeight="1">
      <c r="B382" s="531" t="s">
        <v>11</v>
      </c>
      <c r="C382" s="529" t="s">
        <v>2218</v>
      </c>
      <c r="D382" s="529"/>
      <c r="E382" s="529"/>
      <c r="F382" s="1201">
        <f>ppn</f>
        <v>0.12</v>
      </c>
      <c r="G382" s="532" t="s">
        <v>2217</v>
      </c>
      <c r="H382" s="533">
        <f>H381*F382</f>
        <v>1965.9337499999999</v>
      </c>
      <c r="I382" s="43" t="s">
        <v>234</v>
      </c>
      <c r="J382" s="44">
        <f>J379*F382</f>
        <v>478.92239999999998</v>
      </c>
      <c r="K382" s="43" t="s">
        <v>234</v>
      </c>
      <c r="L382" s="44">
        <f>L379*F382</f>
        <v>478.92239999999998</v>
      </c>
    </row>
    <row r="383" spans="1:12" ht="12" customHeight="1">
      <c r="B383" s="42" t="s">
        <v>1793</v>
      </c>
      <c r="C383" s="537" t="s">
        <v>2039</v>
      </c>
      <c r="D383" s="56"/>
      <c r="E383" s="56"/>
      <c r="F383" s="1191"/>
      <c r="G383" s="57"/>
      <c r="H383" s="49">
        <f>H381+H382</f>
        <v>18348.715</v>
      </c>
      <c r="I383" s="50"/>
      <c r="J383" s="49">
        <f>J379+J382</f>
        <v>4469.9423999999999</v>
      </c>
      <c r="K383" s="50"/>
      <c r="L383" s="49">
        <f>L379+L382</f>
        <v>4469.9423999999999</v>
      </c>
    </row>
    <row r="385" spans="1:12" ht="28.9" customHeight="1">
      <c r="B385" s="34" t="s">
        <v>289</v>
      </c>
      <c r="C385" s="1257" t="s">
        <v>290</v>
      </c>
      <c r="D385" s="1258"/>
      <c r="E385" s="1258"/>
      <c r="F385" s="1258"/>
      <c r="G385" s="1259"/>
      <c r="H385" s="1260"/>
      <c r="I385" s="1261" t="s">
        <v>3</v>
      </c>
      <c r="J385" s="1261"/>
      <c r="K385" s="1261" t="s">
        <v>4</v>
      </c>
      <c r="L385" s="1261"/>
    </row>
    <row r="386" spans="1:12" ht="12" customHeight="1">
      <c r="B386" s="1249" t="s">
        <v>215</v>
      </c>
      <c r="C386" s="1249" t="s">
        <v>216</v>
      </c>
      <c r="D386" s="1250" t="s">
        <v>217</v>
      </c>
      <c r="E386" s="1249" t="s">
        <v>218</v>
      </c>
      <c r="F386" s="1253" t="s">
        <v>219</v>
      </c>
      <c r="G386" s="35" t="s">
        <v>220</v>
      </c>
      <c r="H386" s="35" t="s">
        <v>221</v>
      </c>
      <c r="I386" s="36" t="s">
        <v>220</v>
      </c>
      <c r="J386" s="37" t="s">
        <v>221</v>
      </c>
      <c r="K386" s="37" t="s">
        <v>220</v>
      </c>
      <c r="L386" s="37" t="s">
        <v>221</v>
      </c>
    </row>
    <row r="387" spans="1:12" ht="12" customHeight="1">
      <c r="B387" s="1249"/>
      <c r="C387" s="1249"/>
      <c r="D387" s="1251"/>
      <c r="E387" s="1249"/>
      <c r="F387" s="1253"/>
      <c r="G387" s="35" t="s">
        <v>16</v>
      </c>
      <c r="H387" s="35" t="s">
        <v>222</v>
      </c>
      <c r="I387" s="36" t="s">
        <v>16</v>
      </c>
      <c r="J387" s="37" t="s">
        <v>222</v>
      </c>
      <c r="K387" s="37" t="s">
        <v>16</v>
      </c>
      <c r="L387" s="37" t="s">
        <v>222</v>
      </c>
    </row>
    <row r="388" spans="1:12" ht="12" customHeight="1">
      <c r="B388" s="1249"/>
      <c r="C388" s="1249"/>
      <c r="D388" s="1252"/>
      <c r="E388" s="1249"/>
      <c r="F388" s="1253"/>
      <c r="G388" s="58"/>
      <c r="H388" s="35" t="s">
        <v>16</v>
      </c>
      <c r="I388" s="48"/>
      <c r="J388" s="37" t="s">
        <v>16</v>
      </c>
      <c r="K388" s="43"/>
      <c r="L388" s="37" t="s">
        <v>16</v>
      </c>
    </row>
    <row r="389" spans="1:12" ht="12" customHeight="1">
      <c r="B389" s="38" t="s">
        <v>5</v>
      </c>
      <c r="C389" s="39" t="s">
        <v>223</v>
      </c>
      <c r="D389" s="40"/>
      <c r="E389" s="40"/>
      <c r="F389" s="1181"/>
      <c r="G389" s="40"/>
      <c r="H389" s="40"/>
      <c r="I389" s="41"/>
      <c r="J389" s="41"/>
      <c r="K389" s="41"/>
      <c r="L389" s="41"/>
    </row>
    <row r="390" spans="1:12" ht="12" customHeight="1">
      <c r="A390" s="65">
        <v>10111000</v>
      </c>
      <c r="B390" s="42"/>
      <c r="C390" s="43" t="s">
        <v>1600</v>
      </c>
      <c r="D390" s="42" t="s">
        <v>224</v>
      </c>
      <c r="E390" s="42" t="str">
        <f>VLOOKUP(C390,HSD!B:K,2,FALSE)</f>
        <v>OJ</v>
      </c>
      <c r="F390" s="1182">
        <v>3.8E-3</v>
      </c>
      <c r="G390" s="44">
        <f>VLOOKUP(C390,HSD!B:K,10,FALSE)</f>
        <v>35625</v>
      </c>
      <c r="H390" s="44">
        <f>F390*G390</f>
        <v>135.375</v>
      </c>
      <c r="I390" s="44">
        <v>78600</v>
      </c>
      <c r="J390" s="44">
        <f>F390*I390</f>
        <v>298.68</v>
      </c>
      <c r="K390" s="44">
        <v>78600</v>
      </c>
      <c r="L390" s="44">
        <f>F390*K390</f>
        <v>298.68</v>
      </c>
    </row>
    <row r="391" spans="1:12" ht="12" customHeight="1">
      <c r="A391" s="65">
        <v>10121110</v>
      </c>
      <c r="B391" s="42"/>
      <c r="C391" s="43" t="s">
        <v>1602</v>
      </c>
      <c r="D391" s="42" t="s">
        <v>225</v>
      </c>
      <c r="E391" s="42" t="str">
        <f>VLOOKUP(C391,HSD!B:K,2,FALSE)</f>
        <v>OJ</v>
      </c>
      <c r="F391" s="1182">
        <v>1.9400000000000001E-2</v>
      </c>
      <c r="G391" s="44">
        <f>VLOOKUP(C391,HSD!B:K,10,FALSE)</f>
        <v>26625</v>
      </c>
      <c r="H391" s="44">
        <f>F391*G391</f>
        <v>516.52499999999998</v>
      </c>
      <c r="I391" s="44">
        <v>91500</v>
      </c>
      <c r="J391" s="44">
        <f>F391*I391</f>
        <v>1775.1000000000001</v>
      </c>
      <c r="K391" s="44">
        <v>91500</v>
      </c>
      <c r="L391" s="44">
        <f>F391*K391</f>
        <v>1775.1000000000001</v>
      </c>
    </row>
    <row r="392" spans="1:12" ht="12" customHeight="1">
      <c r="A392" s="65">
        <v>10131000</v>
      </c>
      <c r="B392" s="42"/>
      <c r="C392" s="43" t="s">
        <v>1603</v>
      </c>
      <c r="D392" s="42" t="s">
        <v>226</v>
      </c>
      <c r="E392" s="42" t="str">
        <f>VLOOKUP(C392,HSD!B:K,2,FALSE)</f>
        <v>OJ</v>
      </c>
      <c r="F392" s="1182">
        <v>3.8800000000000001E-2</v>
      </c>
      <c r="G392" s="44">
        <f>VLOOKUP(C392,HSD!B:K,10,FALSE)</f>
        <v>21750</v>
      </c>
      <c r="H392" s="44">
        <f>F392*G392</f>
        <v>843.9</v>
      </c>
      <c r="I392" s="44">
        <v>92500</v>
      </c>
      <c r="J392" s="44">
        <f>F392*I392</f>
        <v>3589</v>
      </c>
      <c r="K392" s="44">
        <v>92500</v>
      </c>
      <c r="L392" s="44">
        <f>F392*K392</f>
        <v>3589</v>
      </c>
    </row>
    <row r="393" spans="1:12" ht="12" customHeight="1">
      <c r="B393" s="42"/>
      <c r="C393" s="43"/>
      <c r="D393" s="42"/>
      <c r="E393" s="42"/>
      <c r="F393" s="1182"/>
      <c r="G393" s="44"/>
      <c r="H393" s="44"/>
      <c r="I393" s="44"/>
      <c r="J393" s="44"/>
      <c r="K393" s="44"/>
      <c r="L393" s="44"/>
    </row>
    <row r="394" spans="1:12" ht="12" customHeight="1">
      <c r="B394" s="42"/>
      <c r="C394" s="45"/>
      <c r="D394" s="37"/>
      <c r="E394" s="37"/>
      <c r="F394" s="1183" t="s">
        <v>227</v>
      </c>
      <c r="G394" s="54"/>
      <c r="H394" s="44">
        <f>SUM(H390:H393)</f>
        <v>1495.8</v>
      </c>
      <c r="I394" s="54"/>
      <c r="J394" s="44">
        <f>SUM(J390:J393)</f>
        <v>5662.7800000000007</v>
      </c>
      <c r="K394" s="54"/>
      <c r="L394" s="44">
        <f>SUM(L390:L393)</f>
        <v>5662.7800000000007</v>
      </c>
    </row>
    <row r="395" spans="1:12" ht="12" customHeight="1">
      <c r="B395" s="42" t="s">
        <v>6</v>
      </c>
      <c r="C395" s="45" t="s">
        <v>228</v>
      </c>
      <c r="D395" s="37"/>
      <c r="E395" s="37"/>
      <c r="F395" s="1184"/>
      <c r="G395" s="42"/>
      <c r="H395" s="44"/>
      <c r="I395" s="42"/>
      <c r="J395" s="44"/>
      <c r="K395" s="42"/>
      <c r="L395" s="44"/>
    </row>
    <row r="396" spans="1:12" ht="12" customHeight="1">
      <c r="B396" s="42"/>
      <c r="C396" s="43"/>
      <c r="D396" s="42"/>
      <c r="E396" s="42"/>
      <c r="F396" s="1182"/>
      <c r="G396" s="44"/>
      <c r="H396" s="44">
        <f>F396*G396</f>
        <v>0</v>
      </c>
      <c r="I396" s="44">
        <v>232500</v>
      </c>
      <c r="J396" s="44">
        <f>F396*I396</f>
        <v>0</v>
      </c>
      <c r="K396" s="44">
        <v>270000</v>
      </c>
      <c r="L396" s="44">
        <f>F396*K396</f>
        <v>0</v>
      </c>
    </row>
    <row r="397" spans="1:12" ht="12" customHeight="1">
      <c r="B397" s="42"/>
      <c r="C397" s="45"/>
      <c r="D397" s="37"/>
      <c r="E397" s="42"/>
      <c r="F397" s="1185"/>
      <c r="G397" s="44"/>
      <c r="H397" s="44">
        <f>F397*G397</f>
        <v>0</v>
      </c>
      <c r="I397" s="44">
        <v>1060</v>
      </c>
      <c r="J397" s="44">
        <f>F397*I397</f>
        <v>0</v>
      </c>
      <c r="K397" s="44">
        <v>1060</v>
      </c>
      <c r="L397" s="44">
        <f>F397*K397</f>
        <v>0</v>
      </c>
    </row>
    <row r="398" spans="1:12" ht="12" customHeight="1">
      <c r="B398" s="42"/>
      <c r="C398" s="45"/>
      <c r="D398" s="37"/>
      <c r="E398" s="42"/>
      <c r="F398" s="1185"/>
      <c r="G398" s="44"/>
      <c r="H398" s="44">
        <f>F398*G398</f>
        <v>0</v>
      </c>
      <c r="I398" s="44">
        <v>215000</v>
      </c>
      <c r="J398" s="44">
        <f>F398*I398</f>
        <v>0</v>
      </c>
      <c r="K398" s="44">
        <v>250000</v>
      </c>
      <c r="L398" s="44">
        <f>F398*K398</f>
        <v>0</v>
      </c>
    </row>
    <row r="399" spans="1:12" ht="12" customHeight="1">
      <c r="B399" s="42"/>
      <c r="C399" s="45"/>
      <c r="D399" s="37"/>
      <c r="E399" s="37"/>
      <c r="F399" s="1183"/>
      <c r="G399" s="54"/>
      <c r="H399" s="44">
        <f>SUM(H396:H398)</f>
        <v>0</v>
      </c>
      <c r="I399" s="54"/>
      <c r="J399" s="44">
        <f>SUM(J396:J398)</f>
        <v>0</v>
      </c>
      <c r="K399" s="54"/>
      <c r="L399" s="44">
        <f>SUM(L396:L398)</f>
        <v>0</v>
      </c>
    </row>
    <row r="400" spans="1:12" ht="12" customHeight="1">
      <c r="B400" s="42" t="s">
        <v>7</v>
      </c>
      <c r="C400" s="45" t="s">
        <v>230</v>
      </c>
      <c r="D400" s="37"/>
      <c r="E400" s="37"/>
      <c r="F400" s="1184"/>
      <c r="G400" s="42"/>
      <c r="H400" s="44"/>
      <c r="I400" s="42"/>
      <c r="J400" s="44"/>
      <c r="K400" s="42"/>
      <c r="L400" s="44"/>
    </row>
    <row r="401" spans="1:12" ht="12" customHeight="1">
      <c r="A401" s="65">
        <v>31100008</v>
      </c>
      <c r="B401" s="42"/>
      <c r="C401" s="43" t="s">
        <v>1551</v>
      </c>
      <c r="D401" s="42" t="s">
        <v>224</v>
      </c>
      <c r="E401" s="42" t="str">
        <f>VLOOKUP(C401,HSD!B:K,2,FALSE)</f>
        <v>jam</v>
      </c>
      <c r="F401" s="1192">
        <f>F391</f>
        <v>1.9400000000000001E-2</v>
      </c>
      <c r="G401" s="44">
        <f>VLOOKUP(C401,HSD!B:K,10,FALSE)</f>
        <v>1010125</v>
      </c>
      <c r="H401" s="44">
        <f>F401*G401</f>
        <v>19596.424999999999</v>
      </c>
      <c r="I401" s="44"/>
      <c r="J401" s="44">
        <f>H401*I401</f>
        <v>0</v>
      </c>
      <c r="K401" s="44"/>
      <c r="L401" s="44">
        <f>J401*K401</f>
        <v>0</v>
      </c>
    </row>
    <row r="402" spans="1:12" ht="12" customHeight="1">
      <c r="B402" s="42"/>
      <c r="C402" s="45"/>
      <c r="D402" s="37"/>
      <c r="E402" s="37"/>
      <c r="F402" s="1184"/>
      <c r="G402" s="44"/>
      <c r="H402" s="44"/>
      <c r="I402" s="44"/>
      <c r="J402" s="44"/>
      <c r="K402" s="44"/>
      <c r="L402" s="44"/>
    </row>
    <row r="403" spans="1:12" ht="12" customHeight="1">
      <c r="B403" s="42"/>
      <c r="C403" s="45"/>
      <c r="D403" s="37"/>
      <c r="E403" s="37"/>
      <c r="F403" s="1184"/>
      <c r="G403" s="44"/>
      <c r="H403" s="44">
        <f>F403*G403</f>
        <v>0</v>
      </c>
      <c r="I403" s="44"/>
      <c r="J403" s="44"/>
      <c r="K403" s="44"/>
      <c r="L403" s="44"/>
    </row>
    <row r="404" spans="1:12" ht="12" customHeight="1">
      <c r="B404" s="42"/>
      <c r="C404" s="45"/>
      <c r="D404" s="37"/>
      <c r="E404" s="37"/>
      <c r="F404" s="1183" t="s">
        <v>231</v>
      </c>
      <c r="G404" s="54"/>
      <c r="H404" s="44">
        <f>SUM(H401:H403)</f>
        <v>19596.424999999999</v>
      </c>
      <c r="I404" s="54"/>
      <c r="J404" s="44">
        <f>SUM(J401)</f>
        <v>0</v>
      </c>
      <c r="K404" s="54"/>
      <c r="L404" s="44">
        <f>SUM(L401)</f>
        <v>0</v>
      </c>
    </row>
    <row r="405" spans="1:12" ht="12" customHeight="1">
      <c r="B405" s="42" t="s">
        <v>8</v>
      </c>
      <c r="C405" s="55" t="s">
        <v>232</v>
      </c>
      <c r="D405" s="56"/>
      <c r="E405" s="56"/>
      <c r="F405" s="1191"/>
      <c r="G405" s="57"/>
      <c r="H405" s="44">
        <f>H394+H399+H404</f>
        <v>21092.224999999999</v>
      </c>
      <c r="I405" s="57"/>
      <c r="J405" s="44">
        <f>J394+J399+J404</f>
        <v>5662.7800000000007</v>
      </c>
      <c r="K405" s="57"/>
      <c r="L405" s="44">
        <f>L394+L399+L404</f>
        <v>5662.7800000000007</v>
      </c>
    </row>
    <row r="406" spans="1:12" ht="12" customHeight="1">
      <c r="B406" s="42" t="s">
        <v>9</v>
      </c>
      <c r="C406" s="1254" t="s">
        <v>233</v>
      </c>
      <c r="D406" s="1255"/>
      <c r="E406" s="1256"/>
      <c r="F406" s="1200">
        <f>OP</f>
        <v>0.1</v>
      </c>
      <c r="G406" s="43" t="s">
        <v>234</v>
      </c>
      <c r="H406" s="44">
        <f>H405*F406</f>
        <v>2109.2224999999999</v>
      </c>
      <c r="I406" s="1202"/>
      <c r="J406" s="533"/>
      <c r="K406" s="1202"/>
      <c r="L406" s="533"/>
    </row>
    <row r="407" spans="1:12" ht="12" customHeight="1">
      <c r="B407" s="531" t="s">
        <v>10</v>
      </c>
      <c r="C407" s="536" t="s">
        <v>235</v>
      </c>
      <c r="D407" s="529"/>
      <c r="E407" s="535"/>
      <c r="F407" s="1189"/>
      <c r="G407" s="532"/>
      <c r="H407" s="533">
        <f>H405+H406</f>
        <v>23201.447499999998</v>
      </c>
      <c r="I407" s="1202"/>
      <c r="J407" s="533"/>
      <c r="K407" s="1202"/>
      <c r="L407" s="533"/>
    </row>
    <row r="408" spans="1:12" ht="12" customHeight="1">
      <c r="B408" s="531" t="s">
        <v>11</v>
      </c>
      <c r="C408" s="529" t="s">
        <v>2218</v>
      </c>
      <c r="D408" s="529"/>
      <c r="E408" s="529"/>
      <c r="F408" s="1201">
        <f>ppn</f>
        <v>0.12</v>
      </c>
      <c r="G408" s="532" t="s">
        <v>2217</v>
      </c>
      <c r="H408" s="533">
        <f>H407*F408</f>
        <v>2784.1736999999998</v>
      </c>
      <c r="I408" s="43" t="s">
        <v>234</v>
      </c>
      <c r="J408" s="44">
        <f>J405*F408</f>
        <v>679.53360000000009</v>
      </c>
      <c r="K408" s="43" t="s">
        <v>234</v>
      </c>
      <c r="L408" s="44">
        <f>L405*F408</f>
        <v>679.53360000000009</v>
      </c>
    </row>
    <row r="409" spans="1:12" ht="12" customHeight="1">
      <c r="B409" s="42" t="s">
        <v>1793</v>
      </c>
      <c r="C409" s="537" t="s">
        <v>2039</v>
      </c>
      <c r="D409" s="56"/>
      <c r="E409" s="56"/>
      <c r="F409" s="1191"/>
      <c r="G409" s="57"/>
      <c r="H409" s="49">
        <f>H407+H408</f>
        <v>25985.621199999998</v>
      </c>
      <c r="I409" s="50"/>
      <c r="J409" s="49">
        <f>J405+J408</f>
        <v>6342.3136000000004</v>
      </c>
      <c r="K409" s="50"/>
      <c r="L409" s="49">
        <f>L405+L408</f>
        <v>6342.3136000000004</v>
      </c>
    </row>
    <row r="411" spans="1:12" ht="28.9" customHeight="1">
      <c r="B411" s="34" t="s">
        <v>291</v>
      </c>
      <c r="C411" s="1257" t="s">
        <v>292</v>
      </c>
      <c r="D411" s="1258"/>
      <c r="E411" s="1258"/>
      <c r="F411" s="1258"/>
      <c r="G411" s="1259"/>
      <c r="H411" s="1260"/>
      <c r="I411" s="1261" t="s">
        <v>3</v>
      </c>
      <c r="J411" s="1261"/>
      <c r="K411" s="1261" t="s">
        <v>4</v>
      </c>
      <c r="L411" s="1261"/>
    </row>
    <row r="412" spans="1:12" ht="12" customHeight="1">
      <c r="B412" s="1249" t="s">
        <v>215</v>
      </c>
      <c r="C412" s="1249" t="s">
        <v>216</v>
      </c>
      <c r="D412" s="1250" t="s">
        <v>217</v>
      </c>
      <c r="E412" s="1249" t="s">
        <v>218</v>
      </c>
      <c r="F412" s="1253" t="s">
        <v>219</v>
      </c>
      <c r="G412" s="35" t="s">
        <v>220</v>
      </c>
      <c r="H412" s="35" t="s">
        <v>221</v>
      </c>
      <c r="I412" s="36" t="s">
        <v>220</v>
      </c>
      <c r="J412" s="37" t="s">
        <v>221</v>
      </c>
      <c r="K412" s="37" t="s">
        <v>220</v>
      </c>
      <c r="L412" s="37" t="s">
        <v>221</v>
      </c>
    </row>
    <row r="413" spans="1:12" ht="12" customHeight="1">
      <c r="B413" s="1249"/>
      <c r="C413" s="1249"/>
      <c r="D413" s="1251"/>
      <c r="E413" s="1249"/>
      <c r="F413" s="1253"/>
      <c r="G413" s="35" t="s">
        <v>16</v>
      </c>
      <c r="H413" s="35" t="s">
        <v>222</v>
      </c>
      <c r="I413" s="36" t="s">
        <v>16</v>
      </c>
      <c r="J413" s="37" t="s">
        <v>222</v>
      </c>
      <c r="K413" s="37" t="s">
        <v>16</v>
      </c>
      <c r="L413" s="37" t="s">
        <v>222</v>
      </c>
    </row>
    <row r="414" spans="1:12" ht="12" customHeight="1">
      <c r="B414" s="1249"/>
      <c r="C414" s="1249"/>
      <c r="D414" s="1252"/>
      <c r="E414" s="1249"/>
      <c r="F414" s="1253"/>
      <c r="G414" s="58"/>
      <c r="H414" s="35" t="s">
        <v>16</v>
      </c>
      <c r="I414" s="48"/>
      <c r="J414" s="37" t="s">
        <v>16</v>
      </c>
      <c r="K414" s="43"/>
      <c r="L414" s="37" t="s">
        <v>16</v>
      </c>
    </row>
    <row r="415" spans="1:12" ht="12" customHeight="1">
      <c r="B415" s="38" t="s">
        <v>5</v>
      </c>
      <c r="C415" s="39" t="s">
        <v>223</v>
      </c>
      <c r="D415" s="40"/>
      <c r="E415" s="40"/>
      <c r="F415" s="1181"/>
      <c r="G415" s="40"/>
      <c r="H415" s="40"/>
      <c r="I415" s="41"/>
      <c r="J415" s="41"/>
      <c r="K415" s="41"/>
      <c r="L415" s="41"/>
    </row>
    <row r="416" spans="1:12" ht="12" customHeight="1">
      <c r="A416" s="65">
        <v>10111000</v>
      </c>
      <c r="B416" s="42"/>
      <c r="C416" s="43" t="s">
        <v>1600</v>
      </c>
      <c r="D416" s="42" t="s">
        <v>224</v>
      </c>
      <c r="E416" s="42" t="str">
        <f>VLOOKUP(C416,HSD!B:K,2,FALSE)</f>
        <v>OJ</v>
      </c>
      <c r="F416" s="1182">
        <v>2.3E-3</v>
      </c>
      <c r="G416" s="44">
        <f>VLOOKUP(C416,HSD!B:K,10,FALSE)</f>
        <v>35625</v>
      </c>
      <c r="H416" s="44">
        <f>F416*G416</f>
        <v>81.9375</v>
      </c>
      <c r="I416" s="44">
        <v>78600</v>
      </c>
      <c r="J416" s="44">
        <f>F416*I416</f>
        <v>180.78</v>
      </c>
      <c r="K416" s="44">
        <v>78600</v>
      </c>
      <c r="L416" s="44">
        <f>F416*K416</f>
        <v>180.78</v>
      </c>
    </row>
    <row r="417" spans="1:12" ht="12" customHeight="1">
      <c r="A417" s="65">
        <v>10121110</v>
      </c>
      <c r="B417" s="42"/>
      <c r="C417" s="43" t="s">
        <v>1602</v>
      </c>
      <c r="D417" s="42" t="s">
        <v>225</v>
      </c>
      <c r="E417" s="42" t="str">
        <f>VLOOKUP(C417,HSD!B:K,2,FALSE)</f>
        <v>OJ</v>
      </c>
      <c r="F417" s="1182">
        <v>1.17E-2</v>
      </c>
      <c r="G417" s="44">
        <f>VLOOKUP(C417,HSD!B:K,10,FALSE)</f>
        <v>26625</v>
      </c>
      <c r="H417" s="44">
        <f>F417*G417</f>
        <v>311.51249999999999</v>
      </c>
      <c r="I417" s="44">
        <v>91500</v>
      </c>
      <c r="J417" s="44">
        <f>F417*I417</f>
        <v>1070.55</v>
      </c>
      <c r="K417" s="44">
        <v>91500</v>
      </c>
      <c r="L417" s="44">
        <f>F417*K417</f>
        <v>1070.55</v>
      </c>
    </row>
    <row r="418" spans="1:12" ht="12" customHeight="1">
      <c r="A418" s="65">
        <v>10131000</v>
      </c>
      <c r="B418" s="42"/>
      <c r="C418" s="43" t="s">
        <v>1603</v>
      </c>
      <c r="D418" s="42" t="s">
        <v>226</v>
      </c>
      <c r="E418" s="42" t="str">
        <f>VLOOKUP(C418,HSD!B:K,2,FALSE)</f>
        <v>OJ</v>
      </c>
      <c r="F418" s="1182">
        <v>2.3400000000000001E-2</v>
      </c>
      <c r="G418" s="44">
        <f>VLOOKUP(C418,HSD!B:K,10,FALSE)</f>
        <v>21750</v>
      </c>
      <c r="H418" s="44">
        <f>F418*G418</f>
        <v>508.95</v>
      </c>
      <c r="I418" s="44">
        <v>92500</v>
      </c>
      <c r="J418" s="44">
        <f>F418*I418</f>
        <v>2164.5</v>
      </c>
      <c r="K418" s="44">
        <v>92500</v>
      </c>
      <c r="L418" s="44">
        <f>F418*K418</f>
        <v>2164.5</v>
      </c>
    </row>
    <row r="419" spans="1:12" ht="12" customHeight="1">
      <c r="B419" s="42"/>
      <c r="C419" s="43"/>
      <c r="D419" s="42"/>
      <c r="E419" s="42"/>
      <c r="F419" s="1182"/>
      <c r="G419" s="44"/>
      <c r="H419" s="44"/>
      <c r="I419" s="44"/>
      <c r="J419" s="44"/>
      <c r="K419" s="44"/>
      <c r="L419" s="44"/>
    </row>
    <row r="420" spans="1:12" ht="12" customHeight="1">
      <c r="B420" s="42"/>
      <c r="C420" s="45"/>
      <c r="D420" s="37"/>
      <c r="E420" s="37"/>
      <c r="F420" s="1183" t="s">
        <v>227</v>
      </c>
      <c r="G420" s="54"/>
      <c r="H420" s="44">
        <f>SUM(H416:H419)</f>
        <v>902.4</v>
      </c>
      <c r="I420" s="54"/>
      <c r="J420" s="44">
        <f>SUM(J416:J419)</f>
        <v>3415.83</v>
      </c>
      <c r="K420" s="54"/>
      <c r="L420" s="44">
        <f>SUM(L416:L419)</f>
        <v>3415.83</v>
      </c>
    </row>
    <row r="421" spans="1:12" ht="12" customHeight="1">
      <c r="B421" s="42" t="s">
        <v>6</v>
      </c>
      <c r="C421" s="45" t="s">
        <v>228</v>
      </c>
      <c r="D421" s="37"/>
      <c r="E421" s="37"/>
      <c r="F421" s="1184"/>
      <c r="G421" s="42"/>
      <c r="H421" s="44"/>
      <c r="I421" s="42"/>
      <c r="J421" s="44"/>
      <c r="K421" s="42"/>
      <c r="L421" s="44"/>
    </row>
    <row r="422" spans="1:12" ht="12" customHeight="1">
      <c r="B422" s="42"/>
      <c r="C422" s="43"/>
      <c r="D422" s="42"/>
      <c r="E422" s="42"/>
      <c r="F422" s="1182"/>
      <c r="G422" s="44"/>
      <c r="H422" s="44">
        <f>F422*G422</f>
        <v>0</v>
      </c>
      <c r="I422" s="44">
        <v>232500</v>
      </c>
      <c r="J422" s="44">
        <f>F422*I422</f>
        <v>0</v>
      </c>
      <c r="K422" s="44">
        <v>270000</v>
      </c>
      <c r="L422" s="44">
        <f>F422*K422</f>
        <v>0</v>
      </c>
    </row>
    <row r="423" spans="1:12" ht="12" customHeight="1">
      <c r="B423" s="42"/>
      <c r="C423" s="45"/>
      <c r="D423" s="37"/>
      <c r="E423" s="42"/>
      <c r="F423" s="1185"/>
      <c r="G423" s="44"/>
      <c r="H423" s="44">
        <f>F423*G423</f>
        <v>0</v>
      </c>
      <c r="I423" s="44">
        <v>1060</v>
      </c>
      <c r="J423" s="44">
        <f>F423*I423</f>
        <v>0</v>
      </c>
      <c r="K423" s="44">
        <v>1060</v>
      </c>
      <c r="L423" s="44">
        <f>F423*K423</f>
        <v>0</v>
      </c>
    </row>
    <row r="424" spans="1:12" ht="12" customHeight="1">
      <c r="B424" s="42"/>
      <c r="C424" s="45"/>
      <c r="D424" s="37"/>
      <c r="E424" s="42"/>
      <c r="F424" s="1185"/>
      <c r="G424" s="44"/>
      <c r="H424" s="44">
        <f>F424*G424</f>
        <v>0</v>
      </c>
      <c r="I424" s="44">
        <v>215000</v>
      </c>
      <c r="J424" s="44">
        <f>F424*I424</f>
        <v>0</v>
      </c>
      <c r="K424" s="44">
        <v>250000</v>
      </c>
      <c r="L424" s="44">
        <f>F424*K424</f>
        <v>0</v>
      </c>
    </row>
    <row r="425" spans="1:12" ht="12" customHeight="1">
      <c r="B425" s="42"/>
      <c r="C425" s="45"/>
      <c r="D425" s="37"/>
      <c r="E425" s="37"/>
      <c r="F425" s="1183"/>
      <c r="G425" s="54"/>
      <c r="H425" s="44">
        <f>SUM(H422:H424)</f>
        <v>0</v>
      </c>
      <c r="I425" s="54"/>
      <c r="J425" s="44">
        <f>SUM(J422:J424)</f>
        <v>0</v>
      </c>
      <c r="K425" s="54"/>
      <c r="L425" s="44">
        <f>SUM(L422:L424)</f>
        <v>0</v>
      </c>
    </row>
    <row r="426" spans="1:12" ht="12" customHeight="1">
      <c r="B426" s="42" t="s">
        <v>7</v>
      </c>
      <c r="C426" s="45" t="s">
        <v>230</v>
      </c>
      <c r="D426" s="37"/>
      <c r="E426" s="37"/>
      <c r="F426" s="1184"/>
      <c r="G426" s="42"/>
      <c r="H426" s="44"/>
      <c r="I426" s="42"/>
      <c r="J426" s="44"/>
      <c r="K426" s="42"/>
      <c r="L426" s="44"/>
    </row>
    <row r="427" spans="1:12" ht="12" customHeight="1">
      <c r="A427" s="65">
        <v>31100008</v>
      </c>
      <c r="B427" s="42"/>
      <c r="C427" s="43" t="s">
        <v>1551</v>
      </c>
      <c r="D427" s="42" t="s">
        <v>224</v>
      </c>
      <c r="E427" s="42" t="str">
        <f>VLOOKUP(C427,HSD!B:K,2,FALSE)</f>
        <v>jam</v>
      </c>
      <c r="F427" s="1192">
        <f>F417</f>
        <v>1.17E-2</v>
      </c>
      <c r="G427" s="44">
        <f>VLOOKUP(C427,HSD!B:K,10,FALSE)</f>
        <v>1010125</v>
      </c>
      <c r="H427" s="44">
        <f>F427*G427</f>
        <v>11818.4625</v>
      </c>
      <c r="I427" s="44"/>
      <c r="J427" s="44">
        <f>H427*I427</f>
        <v>0</v>
      </c>
      <c r="K427" s="44"/>
      <c r="L427" s="44">
        <f>J427*K427</f>
        <v>0</v>
      </c>
    </row>
    <row r="428" spans="1:12" ht="12" customHeight="1">
      <c r="B428" s="42"/>
      <c r="C428" s="45"/>
      <c r="D428" s="37"/>
      <c r="E428" s="37"/>
      <c r="F428" s="1184"/>
      <c r="G428" s="44"/>
      <c r="H428" s="44"/>
      <c r="I428" s="44"/>
      <c r="J428" s="44"/>
      <c r="K428" s="44"/>
      <c r="L428" s="44"/>
    </row>
    <row r="429" spans="1:12" ht="12" customHeight="1">
      <c r="B429" s="42"/>
      <c r="C429" s="45"/>
      <c r="D429" s="37"/>
      <c r="E429" s="37"/>
      <c r="F429" s="1184"/>
      <c r="G429" s="44"/>
      <c r="H429" s="44">
        <f>F429*G429</f>
        <v>0</v>
      </c>
      <c r="I429" s="44"/>
      <c r="J429" s="44"/>
      <c r="K429" s="44"/>
      <c r="L429" s="44"/>
    </row>
    <row r="430" spans="1:12" ht="12" customHeight="1">
      <c r="B430" s="42"/>
      <c r="C430" s="45"/>
      <c r="D430" s="37"/>
      <c r="E430" s="37"/>
      <c r="F430" s="1183" t="s">
        <v>231</v>
      </c>
      <c r="G430" s="54"/>
      <c r="H430" s="44">
        <f>SUM(H427:H429)</f>
        <v>11818.4625</v>
      </c>
      <c r="I430" s="54"/>
      <c r="J430" s="44">
        <f>SUM(J427)</f>
        <v>0</v>
      </c>
      <c r="K430" s="54"/>
      <c r="L430" s="44">
        <f>SUM(L427)</f>
        <v>0</v>
      </c>
    </row>
    <row r="431" spans="1:12" ht="12" customHeight="1">
      <c r="B431" s="42" t="s">
        <v>8</v>
      </c>
      <c r="C431" s="55" t="s">
        <v>232</v>
      </c>
      <c r="D431" s="56"/>
      <c r="E431" s="56"/>
      <c r="F431" s="1191"/>
      <c r="G431" s="57"/>
      <c r="H431" s="44">
        <f>H420+H425+H430</f>
        <v>12720.862499999999</v>
      </c>
      <c r="I431" s="57"/>
      <c r="J431" s="44">
        <f>J420+J425+J430</f>
        <v>3415.83</v>
      </c>
      <c r="K431" s="57"/>
      <c r="L431" s="44">
        <f>L420+L425+L430</f>
        <v>3415.83</v>
      </c>
    </row>
    <row r="432" spans="1:12" ht="12" customHeight="1">
      <c r="B432" s="42" t="s">
        <v>9</v>
      </c>
      <c r="C432" s="1254" t="s">
        <v>233</v>
      </c>
      <c r="D432" s="1255"/>
      <c r="E432" s="1256"/>
      <c r="F432" s="1200">
        <f>OP</f>
        <v>0.1</v>
      </c>
      <c r="G432" s="43" t="s">
        <v>234</v>
      </c>
      <c r="H432" s="44">
        <f>H431*F432</f>
        <v>1272.0862500000001</v>
      </c>
      <c r="I432" s="1202"/>
      <c r="J432" s="533"/>
      <c r="K432" s="1202"/>
      <c r="L432" s="533"/>
    </row>
    <row r="433" spans="1:12" ht="12" customHeight="1">
      <c r="B433" s="531" t="s">
        <v>10</v>
      </c>
      <c r="C433" s="536" t="s">
        <v>235</v>
      </c>
      <c r="D433" s="529"/>
      <c r="E433" s="535"/>
      <c r="F433" s="1189"/>
      <c r="G433" s="532"/>
      <c r="H433" s="533">
        <f>H431+H432</f>
        <v>13992.94875</v>
      </c>
      <c r="I433" s="1202"/>
      <c r="J433" s="533"/>
      <c r="K433" s="1202"/>
      <c r="L433" s="533"/>
    </row>
    <row r="434" spans="1:12" ht="12" customHeight="1">
      <c r="B434" s="531" t="s">
        <v>11</v>
      </c>
      <c r="C434" s="529" t="s">
        <v>2218</v>
      </c>
      <c r="D434" s="529"/>
      <c r="E434" s="529"/>
      <c r="F434" s="1201">
        <f>ppn</f>
        <v>0.12</v>
      </c>
      <c r="G434" s="532" t="s">
        <v>2217</v>
      </c>
      <c r="H434" s="533">
        <f>H433*F434</f>
        <v>1679.1538499999999</v>
      </c>
      <c r="I434" s="43" t="s">
        <v>234</v>
      </c>
      <c r="J434" s="44">
        <f>J431*F434</f>
        <v>409.89959999999996</v>
      </c>
      <c r="K434" s="43" t="s">
        <v>234</v>
      </c>
      <c r="L434" s="44">
        <f>L431*F434</f>
        <v>409.89959999999996</v>
      </c>
    </row>
    <row r="435" spans="1:12" ht="12" customHeight="1">
      <c r="B435" s="42" t="s">
        <v>1793</v>
      </c>
      <c r="C435" s="537" t="s">
        <v>2039</v>
      </c>
      <c r="D435" s="56"/>
      <c r="E435" s="56"/>
      <c r="F435" s="1191"/>
      <c r="G435" s="57"/>
      <c r="H435" s="49">
        <f>H433+H434</f>
        <v>15672.1026</v>
      </c>
      <c r="I435" s="50"/>
      <c r="J435" s="49">
        <f>J431+J434</f>
        <v>3825.7295999999997</v>
      </c>
      <c r="K435" s="50"/>
      <c r="L435" s="49">
        <f>L431+L434</f>
        <v>3825.7295999999997</v>
      </c>
    </row>
    <row r="437" spans="1:12" ht="28.9" customHeight="1">
      <c r="B437" s="34" t="s">
        <v>293</v>
      </c>
      <c r="C437" s="1257" t="s">
        <v>294</v>
      </c>
      <c r="D437" s="1258"/>
      <c r="E437" s="1258"/>
      <c r="F437" s="1258"/>
      <c r="G437" s="1259"/>
      <c r="H437" s="1260"/>
      <c r="I437" s="1261" t="s">
        <v>3</v>
      </c>
      <c r="J437" s="1261"/>
      <c r="K437" s="1261" t="s">
        <v>4</v>
      </c>
      <c r="L437" s="1261"/>
    </row>
    <row r="438" spans="1:12" ht="12" customHeight="1">
      <c r="B438" s="1249" t="s">
        <v>215</v>
      </c>
      <c r="C438" s="1249" t="s">
        <v>216</v>
      </c>
      <c r="D438" s="1250" t="s">
        <v>217</v>
      </c>
      <c r="E438" s="1249" t="s">
        <v>218</v>
      </c>
      <c r="F438" s="1253" t="s">
        <v>219</v>
      </c>
      <c r="G438" s="35" t="s">
        <v>220</v>
      </c>
      <c r="H438" s="35" t="s">
        <v>221</v>
      </c>
      <c r="I438" s="36" t="s">
        <v>220</v>
      </c>
      <c r="J438" s="37" t="s">
        <v>221</v>
      </c>
      <c r="K438" s="37" t="s">
        <v>220</v>
      </c>
      <c r="L438" s="37" t="s">
        <v>221</v>
      </c>
    </row>
    <row r="439" spans="1:12" ht="12" customHeight="1">
      <c r="B439" s="1249"/>
      <c r="C439" s="1249"/>
      <c r="D439" s="1251"/>
      <c r="E439" s="1249"/>
      <c r="F439" s="1253"/>
      <c r="G439" s="35" t="s">
        <v>16</v>
      </c>
      <c r="H439" s="35" t="s">
        <v>222</v>
      </c>
      <c r="I439" s="36" t="s">
        <v>16</v>
      </c>
      <c r="J439" s="37" t="s">
        <v>222</v>
      </c>
      <c r="K439" s="37" t="s">
        <v>16</v>
      </c>
      <c r="L439" s="37" t="s">
        <v>222</v>
      </c>
    </row>
    <row r="440" spans="1:12" ht="12" customHeight="1">
      <c r="B440" s="1249"/>
      <c r="C440" s="1249"/>
      <c r="D440" s="1252"/>
      <c r="E440" s="1249"/>
      <c r="F440" s="1253"/>
      <c r="G440" s="58"/>
      <c r="H440" s="35" t="s">
        <v>16</v>
      </c>
      <c r="I440" s="48"/>
      <c r="J440" s="37" t="s">
        <v>16</v>
      </c>
      <c r="K440" s="43"/>
      <c r="L440" s="37" t="s">
        <v>16</v>
      </c>
    </row>
    <row r="441" spans="1:12" ht="12" customHeight="1">
      <c r="B441" s="38" t="s">
        <v>5</v>
      </c>
      <c r="C441" s="39" t="s">
        <v>223</v>
      </c>
      <c r="D441" s="40"/>
      <c r="E441" s="40"/>
      <c r="F441" s="1181"/>
      <c r="G441" s="40"/>
      <c r="H441" s="40"/>
      <c r="I441" s="41"/>
      <c r="J441" s="41"/>
      <c r="K441" s="41"/>
      <c r="L441" s="41"/>
    </row>
    <row r="442" spans="1:12" ht="12" customHeight="1">
      <c r="A442" s="65">
        <v>10111000</v>
      </c>
      <c r="B442" s="42"/>
      <c r="C442" s="43" t="s">
        <v>1600</v>
      </c>
      <c r="D442" s="42" t="s">
        <v>224</v>
      </c>
      <c r="E442" s="42" t="str">
        <f>VLOOKUP(C442,HSD!B:K,2,FALSE)</f>
        <v>OJ</v>
      </c>
      <c r="F442" s="1182">
        <v>4.7000000000000002E-3</v>
      </c>
      <c r="G442" s="44">
        <f>VLOOKUP(C442,HSD!B:K,10,FALSE)</f>
        <v>35625</v>
      </c>
      <c r="H442" s="44">
        <f>F442*G442</f>
        <v>167.4375</v>
      </c>
      <c r="I442" s="44">
        <v>78600</v>
      </c>
      <c r="J442" s="44">
        <f>F442*I442</f>
        <v>369.42</v>
      </c>
      <c r="K442" s="44">
        <v>78600</v>
      </c>
      <c r="L442" s="44">
        <f>F442*K442</f>
        <v>369.42</v>
      </c>
    </row>
    <row r="443" spans="1:12" ht="12" customHeight="1">
      <c r="A443" s="65">
        <v>10121110</v>
      </c>
      <c r="B443" s="42"/>
      <c r="C443" s="43" t="s">
        <v>1602</v>
      </c>
      <c r="D443" s="42" t="s">
        <v>225</v>
      </c>
      <c r="E443" s="42" t="str">
        <f>VLOOKUP(C443,HSD!B:K,2,FALSE)</f>
        <v>OJ</v>
      </c>
      <c r="F443" s="1182">
        <v>2.3699999999999999E-2</v>
      </c>
      <c r="G443" s="44">
        <f>VLOOKUP(C443,HSD!B:K,10,FALSE)</f>
        <v>26625</v>
      </c>
      <c r="H443" s="44">
        <f>F443*G443</f>
        <v>631.01249999999993</v>
      </c>
      <c r="I443" s="44">
        <v>91500</v>
      </c>
      <c r="J443" s="44">
        <f>F443*I443</f>
        <v>2168.5499999999997</v>
      </c>
      <c r="K443" s="44">
        <v>91500</v>
      </c>
      <c r="L443" s="44">
        <f>F443*K443</f>
        <v>2168.5499999999997</v>
      </c>
    </row>
    <row r="444" spans="1:12" ht="12" customHeight="1">
      <c r="A444" s="65">
        <v>10131000</v>
      </c>
      <c r="B444" s="42"/>
      <c r="C444" s="43" t="s">
        <v>1603</v>
      </c>
      <c r="D444" s="42" t="s">
        <v>226</v>
      </c>
      <c r="E444" s="42" t="str">
        <f>VLOOKUP(C444,HSD!B:K,2,FALSE)</f>
        <v>OJ</v>
      </c>
      <c r="F444" s="1182">
        <v>4.7300000000000002E-2</v>
      </c>
      <c r="G444" s="44">
        <f>VLOOKUP(C444,HSD!B:K,10,FALSE)</f>
        <v>21750</v>
      </c>
      <c r="H444" s="44">
        <f>F444*G444</f>
        <v>1028.7750000000001</v>
      </c>
      <c r="I444" s="44">
        <v>92500</v>
      </c>
      <c r="J444" s="44">
        <f>F444*I444</f>
        <v>4375.25</v>
      </c>
      <c r="K444" s="44">
        <v>92500</v>
      </c>
      <c r="L444" s="44">
        <f>F444*K444</f>
        <v>4375.25</v>
      </c>
    </row>
    <row r="445" spans="1:12" ht="12" customHeight="1">
      <c r="B445" s="42"/>
      <c r="C445" s="43"/>
      <c r="D445" s="42"/>
      <c r="E445" s="42"/>
      <c r="F445" s="1182"/>
      <c r="G445" s="44"/>
      <c r="H445" s="44"/>
      <c r="I445" s="44"/>
      <c r="J445" s="44"/>
      <c r="K445" s="44"/>
      <c r="L445" s="44"/>
    </row>
    <row r="446" spans="1:12" ht="12" customHeight="1">
      <c r="B446" s="42"/>
      <c r="C446" s="45"/>
      <c r="D446" s="37"/>
      <c r="E446" s="37"/>
      <c r="F446" s="1183" t="s">
        <v>227</v>
      </c>
      <c r="G446" s="54"/>
      <c r="H446" s="44">
        <f>SUM(H442:H445)</f>
        <v>1827.2249999999999</v>
      </c>
      <c r="I446" s="54"/>
      <c r="J446" s="44">
        <f>SUM(J442:J445)</f>
        <v>6913.2199999999993</v>
      </c>
      <c r="K446" s="54"/>
      <c r="L446" s="44">
        <f>SUM(L442:L445)</f>
        <v>6913.2199999999993</v>
      </c>
    </row>
    <row r="447" spans="1:12" ht="12" customHeight="1">
      <c r="B447" s="42" t="s">
        <v>6</v>
      </c>
      <c r="C447" s="45" t="s">
        <v>228</v>
      </c>
      <c r="D447" s="37"/>
      <c r="E447" s="37"/>
      <c r="F447" s="1184"/>
      <c r="G447" s="42"/>
      <c r="H447" s="44"/>
      <c r="I447" s="42"/>
      <c r="J447" s="44"/>
      <c r="K447" s="42"/>
      <c r="L447" s="44"/>
    </row>
    <row r="448" spans="1:12" ht="12" customHeight="1">
      <c r="B448" s="42"/>
      <c r="C448" s="43"/>
      <c r="D448" s="42"/>
      <c r="E448" s="42"/>
      <c r="F448" s="1182"/>
      <c r="G448" s="44"/>
      <c r="H448" s="44">
        <f>F448*G448</f>
        <v>0</v>
      </c>
      <c r="I448" s="44">
        <v>232500</v>
      </c>
      <c r="J448" s="44">
        <f>F448*I448</f>
        <v>0</v>
      </c>
      <c r="K448" s="44">
        <v>270000</v>
      </c>
      <c r="L448" s="44">
        <f>F448*K448</f>
        <v>0</v>
      </c>
    </row>
    <row r="449" spans="1:12" ht="12" customHeight="1">
      <c r="B449" s="42"/>
      <c r="C449" s="45"/>
      <c r="D449" s="37"/>
      <c r="E449" s="42"/>
      <c r="F449" s="1185"/>
      <c r="G449" s="44"/>
      <c r="H449" s="44">
        <f>F449*G449</f>
        <v>0</v>
      </c>
      <c r="I449" s="44">
        <v>1060</v>
      </c>
      <c r="J449" s="44">
        <f>F449*I449</f>
        <v>0</v>
      </c>
      <c r="K449" s="44">
        <v>1060</v>
      </c>
      <c r="L449" s="44">
        <f>F449*K449</f>
        <v>0</v>
      </c>
    </row>
    <row r="450" spans="1:12" ht="12" customHeight="1">
      <c r="B450" s="42"/>
      <c r="C450" s="45"/>
      <c r="D450" s="37"/>
      <c r="E450" s="42"/>
      <c r="F450" s="1185"/>
      <c r="G450" s="44"/>
      <c r="H450" s="44">
        <f>F450*G450</f>
        <v>0</v>
      </c>
      <c r="I450" s="44">
        <v>215000</v>
      </c>
      <c r="J450" s="44">
        <f>F450*I450</f>
        <v>0</v>
      </c>
      <c r="K450" s="44">
        <v>250000</v>
      </c>
      <c r="L450" s="44">
        <f>F450*K450</f>
        <v>0</v>
      </c>
    </row>
    <row r="451" spans="1:12" ht="12" customHeight="1">
      <c r="B451" s="42"/>
      <c r="C451" s="45"/>
      <c r="D451" s="37"/>
      <c r="E451" s="37"/>
      <c r="F451" s="1183"/>
      <c r="G451" s="54"/>
      <c r="H451" s="44">
        <f>SUM(H448:H450)</f>
        <v>0</v>
      </c>
      <c r="I451" s="54"/>
      <c r="J451" s="44">
        <f>SUM(J448:J450)</f>
        <v>0</v>
      </c>
      <c r="K451" s="54"/>
      <c r="L451" s="44">
        <f>SUM(L448:L450)</f>
        <v>0</v>
      </c>
    </row>
    <row r="452" spans="1:12" ht="12" customHeight="1">
      <c r="B452" s="42" t="s">
        <v>7</v>
      </c>
      <c r="C452" s="45" t="s">
        <v>230</v>
      </c>
      <c r="D452" s="37"/>
      <c r="E452" s="37"/>
      <c r="F452" s="1184"/>
      <c r="G452" s="42"/>
      <c r="H452" s="44"/>
      <c r="I452" s="42"/>
      <c r="J452" s="44"/>
      <c r="K452" s="42"/>
      <c r="L452" s="44"/>
    </row>
    <row r="453" spans="1:12" ht="12" customHeight="1">
      <c r="A453" s="65">
        <v>31100008</v>
      </c>
      <c r="B453" s="42"/>
      <c r="C453" s="43" t="s">
        <v>1551</v>
      </c>
      <c r="D453" s="42" t="s">
        <v>224</v>
      </c>
      <c r="E453" s="42" t="str">
        <f>VLOOKUP(C453,HSD!B:K,2,FALSE)</f>
        <v>jam</v>
      </c>
      <c r="F453" s="1192">
        <f>F443</f>
        <v>2.3699999999999999E-2</v>
      </c>
      <c r="G453" s="44">
        <f>VLOOKUP(C453,HSD!B:K,10,FALSE)</f>
        <v>1010125</v>
      </c>
      <c r="H453" s="44">
        <f>F453*G453</f>
        <v>23939.962499999998</v>
      </c>
      <c r="I453" s="44"/>
      <c r="J453" s="44">
        <f>H453*I453</f>
        <v>0</v>
      </c>
      <c r="K453" s="44"/>
      <c r="L453" s="44">
        <f>J453*K453</f>
        <v>0</v>
      </c>
    </row>
    <row r="454" spans="1:12" ht="12" customHeight="1">
      <c r="B454" s="42"/>
      <c r="C454" s="45"/>
      <c r="D454" s="37"/>
      <c r="E454" s="37"/>
      <c r="F454" s="1184"/>
      <c r="G454" s="44"/>
      <c r="H454" s="44"/>
      <c r="I454" s="44"/>
      <c r="J454" s="44"/>
      <c r="K454" s="44"/>
      <c r="L454" s="44"/>
    </row>
    <row r="455" spans="1:12" ht="12" customHeight="1">
      <c r="B455" s="42"/>
      <c r="C455" s="45"/>
      <c r="D455" s="37"/>
      <c r="E455" s="37"/>
      <c r="F455" s="1184"/>
      <c r="G455" s="44"/>
      <c r="H455" s="44">
        <f>F455*G455</f>
        <v>0</v>
      </c>
      <c r="I455" s="44"/>
      <c r="J455" s="44"/>
      <c r="K455" s="44"/>
      <c r="L455" s="44"/>
    </row>
    <row r="456" spans="1:12" ht="12" customHeight="1">
      <c r="B456" s="42"/>
      <c r="C456" s="45"/>
      <c r="D456" s="37"/>
      <c r="E456" s="37"/>
      <c r="F456" s="1183" t="s">
        <v>231</v>
      </c>
      <c r="G456" s="54"/>
      <c r="H456" s="44">
        <f>SUM(H453:H455)</f>
        <v>23939.962499999998</v>
      </c>
      <c r="I456" s="54"/>
      <c r="J456" s="44">
        <f>SUM(J453)</f>
        <v>0</v>
      </c>
      <c r="K456" s="54"/>
      <c r="L456" s="44">
        <f>SUM(L453)</f>
        <v>0</v>
      </c>
    </row>
    <row r="457" spans="1:12" ht="12" customHeight="1">
      <c r="B457" s="42" t="s">
        <v>8</v>
      </c>
      <c r="C457" s="55" t="s">
        <v>232</v>
      </c>
      <c r="D457" s="56"/>
      <c r="E457" s="56"/>
      <c r="F457" s="1191"/>
      <c r="G457" s="57"/>
      <c r="H457" s="44">
        <f>H446+H451+H456</f>
        <v>25767.187499999996</v>
      </c>
      <c r="I457" s="57"/>
      <c r="J457" s="44">
        <f>J446+J451+J456</f>
        <v>6913.2199999999993</v>
      </c>
      <c r="K457" s="57"/>
      <c r="L457" s="44">
        <f>L446+L451+L456</f>
        <v>6913.2199999999993</v>
      </c>
    </row>
    <row r="458" spans="1:12" ht="12" customHeight="1">
      <c r="B458" s="42" t="s">
        <v>9</v>
      </c>
      <c r="C458" s="1254" t="s">
        <v>233</v>
      </c>
      <c r="D458" s="1255"/>
      <c r="E458" s="1256"/>
      <c r="F458" s="1200">
        <f>OP</f>
        <v>0.1</v>
      </c>
      <c r="G458" s="43" t="s">
        <v>234</v>
      </c>
      <c r="H458" s="44">
        <f>H457*F458</f>
        <v>2576.71875</v>
      </c>
      <c r="I458" s="1202"/>
      <c r="J458" s="533"/>
      <c r="K458" s="1202"/>
      <c r="L458" s="533"/>
    </row>
    <row r="459" spans="1:12" ht="12" customHeight="1">
      <c r="B459" s="531" t="s">
        <v>10</v>
      </c>
      <c r="C459" s="536" t="s">
        <v>235</v>
      </c>
      <c r="D459" s="529"/>
      <c r="E459" s="535"/>
      <c r="F459" s="1189"/>
      <c r="G459" s="532"/>
      <c r="H459" s="533">
        <f>H457+H458</f>
        <v>28343.906249999996</v>
      </c>
      <c r="I459" s="1202"/>
      <c r="J459" s="533"/>
      <c r="K459" s="1202"/>
      <c r="L459" s="533"/>
    </row>
    <row r="460" spans="1:12" ht="12" customHeight="1">
      <c r="B460" s="531" t="s">
        <v>11</v>
      </c>
      <c r="C460" s="529" t="s">
        <v>2218</v>
      </c>
      <c r="D460" s="529"/>
      <c r="E460" s="529"/>
      <c r="F460" s="1201">
        <f>ppn</f>
        <v>0.12</v>
      </c>
      <c r="G460" s="532" t="s">
        <v>2217</v>
      </c>
      <c r="H460" s="533">
        <f>H459*F460</f>
        <v>3401.2687499999993</v>
      </c>
      <c r="I460" s="43" t="s">
        <v>234</v>
      </c>
      <c r="J460" s="44">
        <f>J457*F460</f>
        <v>829.58639999999991</v>
      </c>
      <c r="K460" s="43" t="s">
        <v>234</v>
      </c>
      <c r="L460" s="44">
        <f>L457*F460</f>
        <v>829.58639999999991</v>
      </c>
    </row>
    <row r="461" spans="1:12" ht="12" customHeight="1">
      <c r="B461" s="42" t="s">
        <v>1793</v>
      </c>
      <c r="C461" s="537" t="s">
        <v>2039</v>
      </c>
      <c r="D461" s="56"/>
      <c r="E461" s="56"/>
      <c r="F461" s="1191"/>
      <c r="G461" s="57"/>
      <c r="H461" s="49">
        <f>H459+H460</f>
        <v>31745.174999999996</v>
      </c>
      <c r="I461" s="50"/>
      <c r="J461" s="49">
        <f>J457+J460</f>
        <v>7742.8063999999995</v>
      </c>
      <c r="K461" s="50"/>
      <c r="L461" s="49">
        <f>L457+L460</f>
        <v>7742.8063999999995</v>
      </c>
    </row>
    <row r="463" spans="1:12" ht="28.9" customHeight="1">
      <c r="B463" s="34" t="s">
        <v>295</v>
      </c>
      <c r="C463" s="1257" t="s">
        <v>296</v>
      </c>
      <c r="D463" s="1258"/>
      <c r="E463" s="1258"/>
      <c r="F463" s="1258"/>
      <c r="G463" s="1259"/>
      <c r="H463" s="1260"/>
      <c r="I463" s="1261" t="s">
        <v>3</v>
      </c>
      <c r="J463" s="1261"/>
      <c r="K463" s="1261" t="s">
        <v>4</v>
      </c>
      <c r="L463" s="1261"/>
    </row>
    <row r="464" spans="1:12" ht="12" customHeight="1">
      <c r="B464" s="1249" t="s">
        <v>215</v>
      </c>
      <c r="C464" s="1249" t="s">
        <v>216</v>
      </c>
      <c r="D464" s="1250" t="s">
        <v>217</v>
      </c>
      <c r="E464" s="1249" t="s">
        <v>218</v>
      </c>
      <c r="F464" s="1253" t="s">
        <v>219</v>
      </c>
      <c r="G464" s="35" t="s">
        <v>220</v>
      </c>
      <c r="H464" s="35" t="s">
        <v>221</v>
      </c>
      <c r="I464" s="36" t="s">
        <v>220</v>
      </c>
      <c r="J464" s="37" t="s">
        <v>221</v>
      </c>
      <c r="K464" s="37" t="s">
        <v>220</v>
      </c>
      <c r="L464" s="37" t="s">
        <v>221</v>
      </c>
    </row>
    <row r="465" spans="1:12" ht="12" customHeight="1">
      <c r="B465" s="1249"/>
      <c r="C465" s="1249"/>
      <c r="D465" s="1251"/>
      <c r="E465" s="1249"/>
      <c r="F465" s="1253"/>
      <c r="G465" s="35" t="s">
        <v>16</v>
      </c>
      <c r="H465" s="35" t="s">
        <v>222</v>
      </c>
      <c r="I465" s="36" t="s">
        <v>16</v>
      </c>
      <c r="J465" s="37" t="s">
        <v>222</v>
      </c>
      <c r="K465" s="37" t="s">
        <v>16</v>
      </c>
      <c r="L465" s="37" t="s">
        <v>222</v>
      </c>
    </row>
    <row r="466" spans="1:12" ht="12" customHeight="1">
      <c r="B466" s="1249"/>
      <c r="C466" s="1249"/>
      <c r="D466" s="1252"/>
      <c r="E466" s="1249"/>
      <c r="F466" s="1253"/>
      <c r="G466" s="58"/>
      <c r="H466" s="35" t="s">
        <v>16</v>
      </c>
      <c r="I466" s="48"/>
      <c r="J466" s="37" t="s">
        <v>16</v>
      </c>
      <c r="K466" s="43"/>
      <c r="L466" s="37" t="s">
        <v>16</v>
      </c>
    </row>
    <row r="467" spans="1:12" ht="12" customHeight="1">
      <c r="B467" s="38" t="s">
        <v>5</v>
      </c>
      <c r="C467" s="39" t="s">
        <v>223</v>
      </c>
      <c r="D467" s="40"/>
      <c r="E467" s="40"/>
      <c r="F467" s="1181"/>
      <c r="G467" s="40"/>
      <c r="H467" s="40"/>
      <c r="I467" s="41"/>
      <c r="J467" s="41"/>
      <c r="K467" s="41"/>
      <c r="L467" s="41"/>
    </row>
    <row r="468" spans="1:12" ht="12" customHeight="1">
      <c r="A468" s="65">
        <v>10111000</v>
      </c>
      <c r="B468" s="42"/>
      <c r="C468" s="43" t="s">
        <v>1600</v>
      </c>
      <c r="D468" s="42" t="s">
        <v>224</v>
      </c>
      <c r="E468" s="42" t="str">
        <f>VLOOKUP(C468,HSD!B:K,2,FALSE)</f>
        <v>OJ</v>
      </c>
      <c r="F468" s="1182">
        <v>1.9E-3</v>
      </c>
      <c r="G468" s="44">
        <f>VLOOKUP(C468,HSD!B:K,10,FALSE)</f>
        <v>35625</v>
      </c>
      <c r="H468" s="44">
        <f>F468*G468</f>
        <v>67.6875</v>
      </c>
      <c r="I468" s="44">
        <v>78600</v>
      </c>
      <c r="J468" s="44">
        <f>F468*I468</f>
        <v>149.34</v>
      </c>
      <c r="K468" s="44">
        <v>78600</v>
      </c>
      <c r="L468" s="44">
        <f>F468*K468</f>
        <v>149.34</v>
      </c>
    </row>
    <row r="469" spans="1:12" ht="12" customHeight="1">
      <c r="A469" s="65">
        <v>10121110</v>
      </c>
      <c r="B469" s="42"/>
      <c r="C469" s="43" t="s">
        <v>1602</v>
      </c>
      <c r="D469" s="42" t="s">
        <v>225</v>
      </c>
      <c r="E469" s="42" t="str">
        <f>VLOOKUP(C469,HSD!B:K,2,FALSE)</f>
        <v>OJ</v>
      </c>
      <c r="F469" s="1182">
        <v>9.7000000000000003E-3</v>
      </c>
      <c r="G469" s="44">
        <f>VLOOKUP(C469,HSD!B:K,10,FALSE)</f>
        <v>26625</v>
      </c>
      <c r="H469" s="44">
        <f>F469*G469</f>
        <v>258.26249999999999</v>
      </c>
      <c r="I469" s="44">
        <v>91500</v>
      </c>
      <c r="J469" s="44">
        <f>F469*I469</f>
        <v>887.55000000000007</v>
      </c>
      <c r="K469" s="44">
        <v>91500</v>
      </c>
      <c r="L469" s="44">
        <f>F469*K469</f>
        <v>887.55000000000007</v>
      </c>
    </row>
    <row r="470" spans="1:12" ht="12" customHeight="1">
      <c r="A470" s="65">
        <v>10131000</v>
      </c>
      <c r="B470" s="42"/>
      <c r="C470" s="43" t="s">
        <v>1603</v>
      </c>
      <c r="D470" s="42" t="s">
        <v>226</v>
      </c>
      <c r="E470" s="42" t="str">
        <f>VLOOKUP(C470,HSD!B:K,2,FALSE)</f>
        <v>OJ</v>
      </c>
      <c r="F470" s="1182">
        <v>1.95E-2</v>
      </c>
      <c r="G470" s="44">
        <f>VLOOKUP(C470,HSD!B:K,10,FALSE)</f>
        <v>21750</v>
      </c>
      <c r="H470" s="44">
        <f>F470*G470</f>
        <v>424.125</v>
      </c>
      <c r="I470" s="44">
        <v>92500</v>
      </c>
      <c r="J470" s="44">
        <f>F470*I470</f>
        <v>1803.75</v>
      </c>
      <c r="K470" s="44">
        <v>92500</v>
      </c>
      <c r="L470" s="44">
        <f>F470*K470</f>
        <v>1803.75</v>
      </c>
    </row>
    <row r="471" spans="1:12" ht="12" customHeight="1">
      <c r="B471" s="42"/>
      <c r="C471" s="43"/>
      <c r="D471" s="42"/>
      <c r="E471" s="42"/>
      <c r="F471" s="1182"/>
      <c r="G471" s="44"/>
      <c r="H471" s="44"/>
      <c r="I471" s="44"/>
      <c r="J471" s="44"/>
      <c r="K471" s="44"/>
      <c r="L471" s="44"/>
    </row>
    <row r="472" spans="1:12" ht="12" customHeight="1">
      <c r="B472" s="42"/>
      <c r="C472" s="45"/>
      <c r="D472" s="37"/>
      <c r="E472" s="37"/>
      <c r="F472" s="1183" t="s">
        <v>227</v>
      </c>
      <c r="G472" s="54"/>
      <c r="H472" s="44">
        <f>SUM(H468:H471)</f>
        <v>750.07500000000005</v>
      </c>
      <c r="I472" s="54"/>
      <c r="J472" s="44">
        <f>SUM(J468:J471)</f>
        <v>2840.6400000000003</v>
      </c>
      <c r="K472" s="54"/>
      <c r="L472" s="44">
        <f>SUM(L468:L471)</f>
        <v>2840.6400000000003</v>
      </c>
    </row>
    <row r="473" spans="1:12" ht="12" customHeight="1">
      <c r="B473" s="42" t="s">
        <v>6</v>
      </c>
      <c r="C473" s="45" t="s">
        <v>228</v>
      </c>
      <c r="D473" s="37"/>
      <c r="E473" s="37"/>
      <c r="F473" s="1184"/>
      <c r="G473" s="42"/>
      <c r="H473" s="44"/>
      <c r="I473" s="42"/>
      <c r="J473" s="44"/>
      <c r="K473" s="42"/>
      <c r="L473" s="44"/>
    </row>
    <row r="474" spans="1:12" ht="12" customHeight="1">
      <c r="B474" s="42"/>
      <c r="C474" s="43"/>
      <c r="D474" s="42"/>
      <c r="E474" s="42"/>
      <c r="F474" s="1182"/>
      <c r="G474" s="44"/>
      <c r="H474" s="44">
        <f>F474*G474</f>
        <v>0</v>
      </c>
      <c r="I474" s="44">
        <v>232500</v>
      </c>
      <c r="J474" s="44">
        <f>F474*I474</f>
        <v>0</v>
      </c>
      <c r="K474" s="44">
        <v>270000</v>
      </c>
      <c r="L474" s="44">
        <f>F474*K474</f>
        <v>0</v>
      </c>
    </row>
    <row r="475" spans="1:12" ht="12" customHeight="1">
      <c r="B475" s="42"/>
      <c r="C475" s="45"/>
      <c r="D475" s="37"/>
      <c r="E475" s="42"/>
      <c r="F475" s="1185"/>
      <c r="G475" s="44"/>
      <c r="H475" s="44">
        <f>F475*G475</f>
        <v>0</v>
      </c>
      <c r="I475" s="44">
        <v>1060</v>
      </c>
      <c r="J475" s="44">
        <f>F475*I475</f>
        <v>0</v>
      </c>
      <c r="K475" s="44">
        <v>1060</v>
      </c>
      <c r="L475" s="44">
        <f>F475*K475</f>
        <v>0</v>
      </c>
    </row>
    <row r="476" spans="1:12" ht="12" customHeight="1">
      <c r="B476" s="42"/>
      <c r="C476" s="45"/>
      <c r="D476" s="37"/>
      <c r="E476" s="42"/>
      <c r="F476" s="1185"/>
      <c r="G476" s="44"/>
      <c r="H476" s="44">
        <f>F476*G476</f>
        <v>0</v>
      </c>
      <c r="I476" s="44">
        <v>215000</v>
      </c>
      <c r="J476" s="44">
        <f>F476*I476</f>
        <v>0</v>
      </c>
      <c r="K476" s="44">
        <v>250000</v>
      </c>
      <c r="L476" s="44">
        <f>F476*K476</f>
        <v>0</v>
      </c>
    </row>
    <row r="477" spans="1:12" ht="12" customHeight="1">
      <c r="B477" s="42"/>
      <c r="C477" s="45"/>
      <c r="D477" s="37"/>
      <c r="E477" s="37"/>
      <c r="F477" s="1183"/>
      <c r="G477" s="54"/>
      <c r="H477" s="44">
        <f>SUM(H474:H476)</f>
        <v>0</v>
      </c>
      <c r="I477" s="54"/>
      <c r="J477" s="44">
        <f>SUM(J474:J476)</f>
        <v>0</v>
      </c>
      <c r="K477" s="54"/>
      <c r="L477" s="44">
        <f>SUM(L474:L476)</f>
        <v>0</v>
      </c>
    </row>
    <row r="478" spans="1:12" ht="12" customHeight="1">
      <c r="B478" s="42" t="s">
        <v>7</v>
      </c>
      <c r="C478" s="45" t="s">
        <v>230</v>
      </c>
      <c r="D478" s="37"/>
      <c r="E478" s="37"/>
      <c r="F478" s="1184"/>
      <c r="G478" s="42"/>
      <c r="H478" s="44"/>
      <c r="I478" s="42"/>
      <c r="J478" s="44"/>
      <c r="K478" s="42"/>
      <c r="L478" s="44"/>
    </row>
    <row r="479" spans="1:12" ht="12" customHeight="1">
      <c r="A479" s="65">
        <v>31100008</v>
      </c>
      <c r="B479" s="42"/>
      <c r="C479" s="43" t="s">
        <v>1551</v>
      </c>
      <c r="D479" s="42" t="s">
        <v>224</v>
      </c>
      <c r="E479" s="42" t="str">
        <f>VLOOKUP(C479,HSD!B:K,2,FALSE)</f>
        <v>jam</v>
      </c>
      <c r="F479" s="1192">
        <v>9.7000000000000003E-3</v>
      </c>
      <c r="G479" s="44">
        <f>VLOOKUP(C479,HSD!B:K,10,FALSE)</f>
        <v>1010125</v>
      </c>
      <c r="H479" s="44">
        <f>F479*G479</f>
        <v>9798.2124999999996</v>
      </c>
      <c r="I479" s="44"/>
      <c r="J479" s="44">
        <f>H479*I479</f>
        <v>0</v>
      </c>
      <c r="K479" s="44"/>
      <c r="L479" s="44">
        <f>J479*K479</f>
        <v>0</v>
      </c>
    </row>
    <row r="480" spans="1:12" ht="12" customHeight="1">
      <c r="B480" s="42"/>
      <c r="C480" s="45"/>
      <c r="D480" s="37"/>
      <c r="E480" s="37"/>
      <c r="F480" s="1184"/>
      <c r="G480" s="44"/>
      <c r="H480" s="44"/>
      <c r="I480" s="44"/>
      <c r="J480" s="44"/>
      <c r="K480" s="44"/>
      <c r="L480" s="44"/>
    </row>
    <row r="481" spans="1:12" ht="12" customHeight="1">
      <c r="B481" s="42"/>
      <c r="C481" s="45"/>
      <c r="D481" s="37"/>
      <c r="E481" s="37"/>
      <c r="F481" s="1184"/>
      <c r="G481" s="44"/>
      <c r="H481" s="44">
        <f>F481*G481</f>
        <v>0</v>
      </c>
      <c r="I481" s="44"/>
      <c r="J481" s="44"/>
      <c r="K481" s="44"/>
      <c r="L481" s="44"/>
    </row>
    <row r="482" spans="1:12" ht="12" customHeight="1">
      <c r="B482" s="42"/>
      <c r="C482" s="45"/>
      <c r="D482" s="37"/>
      <c r="E482" s="37"/>
      <c r="F482" s="1183" t="s">
        <v>231</v>
      </c>
      <c r="G482" s="54"/>
      <c r="H482" s="44">
        <f>SUM(H479:H481)</f>
        <v>9798.2124999999996</v>
      </c>
      <c r="I482" s="54"/>
      <c r="J482" s="44">
        <f>SUM(J479)</f>
        <v>0</v>
      </c>
      <c r="K482" s="54"/>
      <c r="L482" s="44">
        <f>SUM(L479)</f>
        <v>0</v>
      </c>
    </row>
    <row r="483" spans="1:12" ht="12" customHeight="1">
      <c r="B483" s="42" t="s">
        <v>8</v>
      </c>
      <c r="C483" s="55" t="s">
        <v>232</v>
      </c>
      <c r="D483" s="56"/>
      <c r="E483" s="56"/>
      <c r="F483" s="1191"/>
      <c r="G483" s="57"/>
      <c r="H483" s="44">
        <f>H472+H477+H482</f>
        <v>10548.2875</v>
      </c>
      <c r="I483" s="57"/>
      <c r="J483" s="44">
        <f>J472+J477+J482</f>
        <v>2840.6400000000003</v>
      </c>
      <c r="K483" s="57"/>
      <c r="L483" s="44">
        <f>L472+L477+L482</f>
        <v>2840.6400000000003</v>
      </c>
    </row>
    <row r="484" spans="1:12" ht="12" customHeight="1">
      <c r="B484" s="42" t="s">
        <v>9</v>
      </c>
      <c r="C484" s="1254" t="s">
        <v>233</v>
      </c>
      <c r="D484" s="1255"/>
      <c r="E484" s="1256"/>
      <c r="F484" s="1200">
        <f>OP</f>
        <v>0.1</v>
      </c>
      <c r="G484" s="43" t="s">
        <v>234</v>
      </c>
      <c r="H484" s="44">
        <f>H483*F484</f>
        <v>1054.8287500000001</v>
      </c>
      <c r="I484" s="1202"/>
      <c r="J484" s="533"/>
      <c r="K484" s="1202"/>
      <c r="L484" s="533"/>
    </row>
    <row r="485" spans="1:12" ht="12" customHeight="1">
      <c r="B485" s="531" t="s">
        <v>10</v>
      </c>
      <c r="C485" s="536" t="s">
        <v>235</v>
      </c>
      <c r="D485" s="529"/>
      <c r="E485" s="535"/>
      <c r="F485" s="1189"/>
      <c r="G485" s="532"/>
      <c r="H485" s="533">
        <f>H483+H484</f>
        <v>11603.116250000001</v>
      </c>
      <c r="I485" s="1202"/>
      <c r="J485" s="533"/>
      <c r="K485" s="1202"/>
      <c r="L485" s="533"/>
    </row>
    <row r="486" spans="1:12" ht="12" customHeight="1">
      <c r="B486" s="531" t="s">
        <v>11</v>
      </c>
      <c r="C486" s="529" t="s">
        <v>2218</v>
      </c>
      <c r="D486" s="529"/>
      <c r="E486" s="529"/>
      <c r="F486" s="1201">
        <f>ppn</f>
        <v>0.12</v>
      </c>
      <c r="G486" s="532" t="s">
        <v>2217</v>
      </c>
      <c r="H486" s="533">
        <f>H485*F486</f>
        <v>1392.3739500000001</v>
      </c>
      <c r="I486" s="43" t="s">
        <v>234</v>
      </c>
      <c r="J486" s="44">
        <f>J483*F486</f>
        <v>340.8768</v>
      </c>
      <c r="K486" s="43" t="s">
        <v>234</v>
      </c>
      <c r="L486" s="44">
        <f>L483*F486</f>
        <v>340.8768</v>
      </c>
    </row>
    <row r="487" spans="1:12" ht="12" customHeight="1">
      <c r="B487" s="42" t="s">
        <v>1793</v>
      </c>
      <c r="C487" s="537" t="s">
        <v>2039</v>
      </c>
      <c r="D487" s="56"/>
      <c r="E487" s="56"/>
      <c r="F487" s="1191"/>
      <c r="G487" s="57"/>
      <c r="H487" s="49">
        <f>H485+H486</f>
        <v>12995.4902</v>
      </c>
      <c r="I487" s="50"/>
      <c r="J487" s="49">
        <f>J483+J486</f>
        <v>3181.5168000000003</v>
      </c>
      <c r="K487" s="50"/>
      <c r="L487" s="49">
        <f>L483+L486</f>
        <v>3181.5168000000003</v>
      </c>
    </row>
    <row r="489" spans="1:12" ht="28.9" customHeight="1">
      <c r="B489" s="34" t="s">
        <v>297</v>
      </c>
      <c r="C489" s="1257" t="s">
        <v>298</v>
      </c>
      <c r="D489" s="1258"/>
      <c r="E489" s="1258"/>
      <c r="F489" s="1258"/>
      <c r="G489" s="1259"/>
      <c r="H489" s="1260"/>
      <c r="I489" s="1261" t="s">
        <v>3</v>
      </c>
      <c r="J489" s="1261"/>
      <c r="K489" s="1261" t="s">
        <v>4</v>
      </c>
      <c r="L489" s="1261"/>
    </row>
    <row r="490" spans="1:12" ht="12" customHeight="1">
      <c r="B490" s="1249" t="s">
        <v>215</v>
      </c>
      <c r="C490" s="1249" t="s">
        <v>216</v>
      </c>
      <c r="D490" s="1250" t="s">
        <v>217</v>
      </c>
      <c r="E490" s="1249" t="s">
        <v>218</v>
      </c>
      <c r="F490" s="1253" t="s">
        <v>219</v>
      </c>
      <c r="G490" s="35" t="s">
        <v>220</v>
      </c>
      <c r="H490" s="35" t="s">
        <v>221</v>
      </c>
      <c r="I490" s="36" t="s">
        <v>220</v>
      </c>
      <c r="J490" s="37" t="s">
        <v>221</v>
      </c>
      <c r="K490" s="37" t="s">
        <v>220</v>
      </c>
      <c r="L490" s="37" t="s">
        <v>221</v>
      </c>
    </row>
    <row r="491" spans="1:12" ht="12" customHeight="1">
      <c r="B491" s="1249"/>
      <c r="C491" s="1249"/>
      <c r="D491" s="1251"/>
      <c r="E491" s="1249"/>
      <c r="F491" s="1253"/>
      <c r="G491" s="35" t="s">
        <v>16</v>
      </c>
      <c r="H491" s="35" t="s">
        <v>222</v>
      </c>
      <c r="I491" s="36" t="s">
        <v>16</v>
      </c>
      <c r="J491" s="37" t="s">
        <v>222</v>
      </c>
      <c r="K491" s="37" t="s">
        <v>16</v>
      </c>
      <c r="L491" s="37" t="s">
        <v>222</v>
      </c>
    </row>
    <row r="492" spans="1:12" ht="12" customHeight="1">
      <c r="B492" s="1249"/>
      <c r="C492" s="1249"/>
      <c r="D492" s="1252"/>
      <c r="E492" s="1249"/>
      <c r="F492" s="1253"/>
      <c r="G492" s="58"/>
      <c r="H492" s="35" t="s">
        <v>16</v>
      </c>
      <c r="I492" s="48"/>
      <c r="J492" s="37" t="s">
        <v>16</v>
      </c>
      <c r="K492" s="43"/>
      <c r="L492" s="37" t="s">
        <v>16</v>
      </c>
    </row>
    <row r="493" spans="1:12" ht="12" customHeight="1">
      <c r="B493" s="38" t="s">
        <v>5</v>
      </c>
      <c r="C493" s="39" t="s">
        <v>223</v>
      </c>
      <c r="D493" s="40"/>
      <c r="E493" s="40"/>
      <c r="F493" s="1181"/>
      <c r="G493" s="40"/>
      <c r="H493" s="40"/>
      <c r="I493" s="41"/>
      <c r="J493" s="41"/>
      <c r="K493" s="41"/>
      <c r="L493" s="41"/>
    </row>
    <row r="494" spans="1:12" ht="12" customHeight="1">
      <c r="A494" s="65">
        <v>10111000</v>
      </c>
      <c r="B494" s="42"/>
      <c r="C494" s="43" t="s">
        <v>1600</v>
      </c>
      <c r="D494" s="42" t="s">
        <v>224</v>
      </c>
      <c r="E494" s="42" t="str">
        <f>VLOOKUP(C494,HSD!B:K,2,FALSE)</f>
        <v>OJ</v>
      </c>
      <c r="F494" s="1182">
        <v>2.0999999999999999E-3</v>
      </c>
      <c r="G494" s="44">
        <f>VLOOKUP(C494,HSD!B:K,10,FALSE)</f>
        <v>35625</v>
      </c>
      <c r="H494" s="44">
        <f>F494*G494</f>
        <v>74.8125</v>
      </c>
      <c r="I494" s="44">
        <v>78600</v>
      </c>
      <c r="J494" s="44">
        <f>F494*I494</f>
        <v>165.06</v>
      </c>
      <c r="K494" s="44">
        <v>78600</v>
      </c>
      <c r="L494" s="44">
        <f>F494*K494</f>
        <v>165.06</v>
      </c>
    </row>
    <row r="495" spans="1:12" ht="12" customHeight="1">
      <c r="A495" s="65">
        <v>10121110</v>
      </c>
      <c r="B495" s="42"/>
      <c r="C495" s="43" t="s">
        <v>1602</v>
      </c>
      <c r="D495" s="42" t="s">
        <v>225</v>
      </c>
      <c r="E495" s="42" t="str">
        <f>VLOOKUP(C495,HSD!B:K,2,FALSE)</f>
        <v>OJ</v>
      </c>
      <c r="F495" s="1182">
        <v>1.0800000000000001E-2</v>
      </c>
      <c r="G495" s="44">
        <f>VLOOKUP(C495,HSD!B:K,10,FALSE)</f>
        <v>26625</v>
      </c>
      <c r="H495" s="44">
        <f>F495*G495</f>
        <v>287.55</v>
      </c>
      <c r="I495" s="44">
        <v>91500</v>
      </c>
      <c r="J495" s="44">
        <f>F495*I495</f>
        <v>988.2</v>
      </c>
      <c r="K495" s="44">
        <v>91500</v>
      </c>
      <c r="L495" s="44">
        <f>F495*K495</f>
        <v>988.2</v>
      </c>
    </row>
    <row r="496" spans="1:12" ht="12" customHeight="1">
      <c r="A496" s="65">
        <v>10131000</v>
      </c>
      <c r="B496" s="42"/>
      <c r="C496" s="43" t="s">
        <v>1603</v>
      </c>
      <c r="D496" s="42" t="s">
        <v>226</v>
      </c>
      <c r="E496" s="42" t="str">
        <f>VLOOKUP(C496,HSD!B:K,2,FALSE)</f>
        <v>OJ</v>
      </c>
      <c r="F496" s="1182">
        <v>2.1700000000000001E-2</v>
      </c>
      <c r="G496" s="44">
        <f>VLOOKUP(C496,HSD!B:K,10,FALSE)</f>
        <v>21750</v>
      </c>
      <c r="H496" s="44">
        <f>F496*G496</f>
        <v>471.97500000000002</v>
      </c>
      <c r="I496" s="44">
        <v>92500</v>
      </c>
      <c r="J496" s="44">
        <f>F496*I496</f>
        <v>2007.25</v>
      </c>
      <c r="K496" s="44">
        <v>92500</v>
      </c>
      <c r="L496" s="44">
        <f>F496*K496</f>
        <v>2007.25</v>
      </c>
    </row>
    <row r="497" spans="1:12" ht="12" customHeight="1">
      <c r="B497" s="42"/>
      <c r="C497" s="43"/>
      <c r="D497" s="42"/>
      <c r="E497" s="42"/>
      <c r="F497" s="1182"/>
      <c r="G497" s="44"/>
      <c r="H497" s="44"/>
      <c r="I497" s="44"/>
      <c r="J497" s="44"/>
      <c r="K497" s="44"/>
      <c r="L497" s="44"/>
    </row>
    <row r="498" spans="1:12" ht="12" customHeight="1">
      <c r="B498" s="42"/>
      <c r="C498" s="45"/>
      <c r="D498" s="37"/>
      <c r="E498" s="37"/>
      <c r="F498" s="1183" t="s">
        <v>227</v>
      </c>
      <c r="G498" s="54"/>
      <c r="H498" s="44">
        <f>SUM(H494:H497)</f>
        <v>834.33750000000009</v>
      </c>
      <c r="I498" s="54"/>
      <c r="J498" s="44">
        <f>SUM(J494:J497)</f>
        <v>3160.51</v>
      </c>
      <c r="K498" s="54"/>
      <c r="L498" s="44">
        <f>SUM(L494:L497)</f>
        <v>3160.51</v>
      </c>
    </row>
    <row r="499" spans="1:12" ht="12" customHeight="1">
      <c r="B499" s="42" t="s">
        <v>6</v>
      </c>
      <c r="C499" s="45" t="s">
        <v>228</v>
      </c>
      <c r="D499" s="37"/>
      <c r="E499" s="37"/>
      <c r="F499" s="1184"/>
      <c r="G499" s="42"/>
      <c r="H499" s="44"/>
      <c r="I499" s="42"/>
      <c r="J499" s="44"/>
      <c r="K499" s="42"/>
      <c r="L499" s="44"/>
    </row>
    <row r="500" spans="1:12" ht="12" customHeight="1">
      <c r="B500" s="42"/>
      <c r="C500" s="43"/>
      <c r="D500" s="42"/>
      <c r="E500" s="42"/>
      <c r="F500" s="1182"/>
      <c r="G500" s="44"/>
      <c r="H500" s="44">
        <f>F500*G500</f>
        <v>0</v>
      </c>
      <c r="I500" s="44">
        <v>232500</v>
      </c>
      <c r="J500" s="44">
        <f>F500*I500</f>
        <v>0</v>
      </c>
      <c r="K500" s="44">
        <v>270000</v>
      </c>
      <c r="L500" s="44">
        <f>F500*K500</f>
        <v>0</v>
      </c>
    </row>
    <row r="501" spans="1:12" ht="12" customHeight="1">
      <c r="B501" s="42"/>
      <c r="C501" s="45"/>
      <c r="D501" s="37"/>
      <c r="E501" s="42"/>
      <c r="F501" s="1185"/>
      <c r="G501" s="44"/>
      <c r="H501" s="44">
        <f>F501*G501</f>
        <v>0</v>
      </c>
      <c r="I501" s="44">
        <v>1060</v>
      </c>
      <c r="J501" s="44">
        <f>F501*I501</f>
        <v>0</v>
      </c>
      <c r="K501" s="44">
        <v>1060</v>
      </c>
      <c r="L501" s="44">
        <f>F501*K501</f>
        <v>0</v>
      </c>
    </row>
    <row r="502" spans="1:12" ht="12" customHeight="1">
      <c r="B502" s="42"/>
      <c r="C502" s="45"/>
      <c r="D502" s="37"/>
      <c r="E502" s="42"/>
      <c r="F502" s="1185"/>
      <c r="G502" s="44"/>
      <c r="H502" s="44">
        <f>F502*G502</f>
        <v>0</v>
      </c>
      <c r="I502" s="44">
        <v>215000</v>
      </c>
      <c r="J502" s="44">
        <f>F502*I502</f>
        <v>0</v>
      </c>
      <c r="K502" s="44">
        <v>250000</v>
      </c>
      <c r="L502" s="44">
        <f>F502*K502</f>
        <v>0</v>
      </c>
    </row>
    <row r="503" spans="1:12" ht="12" customHeight="1">
      <c r="B503" s="42"/>
      <c r="C503" s="45"/>
      <c r="D503" s="37"/>
      <c r="E503" s="37"/>
      <c r="F503" s="1183"/>
      <c r="G503" s="54"/>
      <c r="H503" s="44">
        <f>SUM(H500:H502)</f>
        <v>0</v>
      </c>
      <c r="I503" s="54"/>
      <c r="J503" s="44">
        <f>SUM(J500:J502)</f>
        <v>0</v>
      </c>
      <c r="K503" s="54"/>
      <c r="L503" s="44">
        <f>SUM(L500:L502)</f>
        <v>0</v>
      </c>
    </row>
    <row r="504" spans="1:12" ht="12" customHeight="1">
      <c r="B504" s="42" t="s">
        <v>7</v>
      </c>
      <c r="C504" s="45" t="s">
        <v>230</v>
      </c>
      <c r="D504" s="37"/>
      <c r="E504" s="37"/>
      <c r="F504" s="1184"/>
      <c r="G504" s="42"/>
      <c r="H504" s="44"/>
      <c r="I504" s="42"/>
      <c r="J504" s="44"/>
      <c r="K504" s="42"/>
      <c r="L504" s="44"/>
    </row>
    <row r="505" spans="1:12" ht="12" customHeight="1">
      <c r="A505" s="65">
        <v>31100008</v>
      </c>
      <c r="B505" s="42"/>
      <c r="C505" s="43" t="s">
        <v>1551</v>
      </c>
      <c r="D505" s="42" t="s">
        <v>224</v>
      </c>
      <c r="E505" s="42" t="str">
        <f>VLOOKUP(C505,HSD!B:K,2,FALSE)</f>
        <v>jam</v>
      </c>
      <c r="F505" s="1192">
        <v>1.0800000000000001E-2</v>
      </c>
      <c r="G505" s="44">
        <f>VLOOKUP(C505,HSD!B:K,10,FALSE)</f>
        <v>1010125</v>
      </c>
      <c r="H505" s="44">
        <f>F505*G505</f>
        <v>10909.35</v>
      </c>
      <c r="I505" s="44"/>
      <c r="J505" s="44">
        <f>H505*I505</f>
        <v>0</v>
      </c>
      <c r="K505" s="44"/>
      <c r="L505" s="44">
        <f>J505*K505</f>
        <v>0</v>
      </c>
    </row>
    <row r="506" spans="1:12" ht="12" customHeight="1">
      <c r="B506" s="42"/>
      <c r="C506" s="45"/>
      <c r="D506" s="37"/>
      <c r="E506" s="37"/>
      <c r="F506" s="1184"/>
      <c r="G506" s="44"/>
      <c r="H506" s="44"/>
      <c r="I506" s="44"/>
      <c r="J506" s="44"/>
      <c r="K506" s="44"/>
      <c r="L506" s="44"/>
    </row>
    <row r="507" spans="1:12" ht="12" customHeight="1">
      <c r="B507" s="42"/>
      <c r="C507" s="45"/>
      <c r="D507" s="37"/>
      <c r="E507" s="37"/>
      <c r="F507" s="1184"/>
      <c r="G507" s="44"/>
      <c r="H507" s="44">
        <f>F507*G507</f>
        <v>0</v>
      </c>
      <c r="I507" s="44"/>
      <c r="J507" s="44"/>
      <c r="K507" s="44"/>
      <c r="L507" s="44"/>
    </row>
    <row r="508" spans="1:12" ht="12" customHeight="1">
      <c r="B508" s="42"/>
      <c r="C508" s="45"/>
      <c r="D508" s="37"/>
      <c r="E508" s="37"/>
      <c r="F508" s="1183" t="s">
        <v>231</v>
      </c>
      <c r="G508" s="54"/>
      <c r="H508" s="44">
        <f>SUM(H505:H507)</f>
        <v>10909.35</v>
      </c>
      <c r="I508" s="54"/>
      <c r="J508" s="44">
        <f>SUM(J505)</f>
        <v>0</v>
      </c>
      <c r="K508" s="54"/>
      <c r="L508" s="44">
        <f>SUM(L505)</f>
        <v>0</v>
      </c>
    </row>
    <row r="509" spans="1:12" ht="12" customHeight="1">
      <c r="B509" s="42" t="s">
        <v>8</v>
      </c>
      <c r="C509" s="55" t="s">
        <v>232</v>
      </c>
      <c r="D509" s="56"/>
      <c r="E509" s="56"/>
      <c r="F509" s="1191"/>
      <c r="G509" s="57"/>
      <c r="H509" s="44">
        <f>H498+H503+H508</f>
        <v>11743.6875</v>
      </c>
      <c r="I509" s="57"/>
      <c r="J509" s="44">
        <f>J498+J503+J508</f>
        <v>3160.51</v>
      </c>
      <c r="K509" s="57"/>
      <c r="L509" s="44">
        <f>L498+L503+L508</f>
        <v>3160.51</v>
      </c>
    </row>
    <row r="510" spans="1:12" ht="12" customHeight="1">
      <c r="B510" s="42" t="s">
        <v>9</v>
      </c>
      <c r="C510" s="1254" t="s">
        <v>233</v>
      </c>
      <c r="D510" s="1255"/>
      <c r="E510" s="1256"/>
      <c r="F510" s="1200">
        <f>OP</f>
        <v>0.1</v>
      </c>
      <c r="G510" s="43" t="s">
        <v>234</v>
      </c>
      <c r="H510" s="44">
        <f>H509*F510</f>
        <v>1174.3687500000001</v>
      </c>
      <c r="I510" s="1202"/>
      <c r="J510" s="533"/>
      <c r="K510" s="1202"/>
      <c r="L510" s="533"/>
    </row>
    <row r="511" spans="1:12" ht="12" customHeight="1">
      <c r="B511" s="531" t="s">
        <v>10</v>
      </c>
      <c r="C511" s="536" t="s">
        <v>235</v>
      </c>
      <c r="D511" s="529"/>
      <c r="E511" s="535"/>
      <c r="F511" s="1189"/>
      <c r="G511" s="532"/>
      <c r="H511" s="533">
        <f>H509+H510</f>
        <v>12918.05625</v>
      </c>
      <c r="I511" s="1202"/>
      <c r="J511" s="533"/>
      <c r="K511" s="1202"/>
      <c r="L511" s="533"/>
    </row>
    <row r="512" spans="1:12" ht="12" customHeight="1">
      <c r="B512" s="531" t="s">
        <v>11</v>
      </c>
      <c r="C512" s="529" t="s">
        <v>2218</v>
      </c>
      <c r="D512" s="529"/>
      <c r="E512" s="529"/>
      <c r="F512" s="1201">
        <f>ppn</f>
        <v>0.12</v>
      </c>
      <c r="G512" s="532" t="s">
        <v>2217</v>
      </c>
      <c r="H512" s="533">
        <f>H511*F512</f>
        <v>1550.1667499999999</v>
      </c>
      <c r="I512" s="43" t="s">
        <v>234</v>
      </c>
      <c r="J512" s="44">
        <f>J509*F512</f>
        <v>379.26120000000003</v>
      </c>
      <c r="K512" s="43" t="s">
        <v>234</v>
      </c>
      <c r="L512" s="44">
        <f>L509*F512</f>
        <v>379.26120000000003</v>
      </c>
    </row>
    <row r="513" spans="1:12" ht="12" customHeight="1">
      <c r="B513" s="42" t="s">
        <v>1793</v>
      </c>
      <c r="C513" s="537" t="s">
        <v>2039</v>
      </c>
      <c r="D513" s="56"/>
      <c r="E513" s="56"/>
      <c r="F513" s="1191"/>
      <c r="G513" s="57"/>
      <c r="H513" s="49">
        <f>H511+H512</f>
        <v>14468.223</v>
      </c>
      <c r="I513" s="50"/>
      <c r="J513" s="49">
        <f>J509+J512</f>
        <v>3539.7712000000001</v>
      </c>
      <c r="K513" s="50"/>
      <c r="L513" s="49">
        <f>L509+L512</f>
        <v>3539.7712000000001</v>
      </c>
    </row>
    <row r="515" spans="1:12" ht="28.9" customHeight="1">
      <c r="B515" s="34" t="s">
        <v>299</v>
      </c>
      <c r="C515" s="1257" t="s">
        <v>301</v>
      </c>
      <c r="D515" s="1258"/>
      <c r="E515" s="1258"/>
      <c r="F515" s="1258"/>
      <c r="G515" s="1259"/>
      <c r="H515" s="1260"/>
      <c r="I515" s="1261" t="s">
        <v>3</v>
      </c>
      <c r="J515" s="1261"/>
      <c r="K515" s="1261" t="s">
        <v>4</v>
      </c>
      <c r="L515" s="1261"/>
    </row>
    <row r="516" spans="1:12" ht="12" customHeight="1">
      <c r="B516" s="1249" t="s">
        <v>215</v>
      </c>
      <c r="C516" s="1249" t="s">
        <v>216</v>
      </c>
      <c r="D516" s="1250" t="s">
        <v>217</v>
      </c>
      <c r="E516" s="1249" t="s">
        <v>218</v>
      </c>
      <c r="F516" s="1253" t="s">
        <v>219</v>
      </c>
      <c r="G516" s="35" t="s">
        <v>220</v>
      </c>
      <c r="H516" s="35" t="s">
        <v>221</v>
      </c>
      <c r="I516" s="36" t="s">
        <v>220</v>
      </c>
      <c r="J516" s="37" t="s">
        <v>221</v>
      </c>
      <c r="K516" s="37" t="s">
        <v>220</v>
      </c>
      <c r="L516" s="37" t="s">
        <v>221</v>
      </c>
    </row>
    <row r="517" spans="1:12" ht="12" customHeight="1">
      <c r="B517" s="1249"/>
      <c r="C517" s="1249"/>
      <c r="D517" s="1251"/>
      <c r="E517" s="1249"/>
      <c r="F517" s="1253"/>
      <c r="G517" s="35" t="s">
        <v>16</v>
      </c>
      <c r="H517" s="35" t="s">
        <v>222</v>
      </c>
      <c r="I517" s="36" t="s">
        <v>16</v>
      </c>
      <c r="J517" s="37" t="s">
        <v>222</v>
      </c>
      <c r="K517" s="37" t="s">
        <v>16</v>
      </c>
      <c r="L517" s="37" t="s">
        <v>222</v>
      </c>
    </row>
    <row r="518" spans="1:12" ht="12" customHeight="1">
      <c r="B518" s="1249"/>
      <c r="C518" s="1249"/>
      <c r="D518" s="1252"/>
      <c r="E518" s="1249"/>
      <c r="F518" s="1253"/>
      <c r="G518" s="58"/>
      <c r="H518" s="35" t="s">
        <v>16</v>
      </c>
      <c r="I518" s="48"/>
      <c r="J518" s="37" t="s">
        <v>16</v>
      </c>
      <c r="K518" s="43"/>
      <c r="L518" s="37" t="s">
        <v>16</v>
      </c>
    </row>
    <row r="519" spans="1:12" ht="12" customHeight="1">
      <c r="B519" s="38" t="s">
        <v>5</v>
      </c>
      <c r="C519" s="39" t="s">
        <v>223</v>
      </c>
      <c r="D519" s="40"/>
      <c r="E519" s="40"/>
      <c r="F519" s="1181"/>
      <c r="G519" s="40"/>
      <c r="H519" s="40"/>
      <c r="I519" s="41"/>
      <c r="J519" s="41"/>
      <c r="K519" s="41"/>
      <c r="L519" s="41"/>
    </row>
    <row r="520" spans="1:12" ht="12" customHeight="1">
      <c r="A520" s="65">
        <v>10111000</v>
      </c>
      <c r="B520" s="42"/>
      <c r="C520" s="43" t="s">
        <v>1600</v>
      </c>
      <c r="D520" s="42" t="s">
        <v>224</v>
      </c>
      <c r="E520" s="42" t="str">
        <f>VLOOKUP(C520,HSD!B:K,2,FALSE)</f>
        <v>OJ</v>
      </c>
      <c r="F520" s="1182">
        <v>2.3E-3</v>
      </c>
      <c r="G520" s="44">
        <f>VLOOKUP(C520,HSD!B:K,10,FALSE)</f>
        <v>35625</v>
      </c>
      <c r="H520" s="44">
        <f>F520*G520</f>
        <v>81.9375</v>
      </c>
      <c r="I520" s="44">
        <v>78600</v>
      </c>
      <c r="J520" s="44">
        <f>F520*I520</f>
        <v>180.78</v>
      </c>
      <c r="K520" s="44">
        <v>78600</v>
      </c>
      <c r="L520" s="44">
        <f>F520*K520</f>
        <v>180.78</v>
      </c>
    </row>
    <row r="521" spans="1:12" ht="12" customHeight="1">
      <c r="A521" s="65">
        <v>10121110</v>
      </c>
      <c r="B521" s="42"/>
      <c r="C521" s="43" t="s">
        <v>1602</v>
      </c>
      <c r="D521" s="42" t="s">
        <v>225</v>
      </c>
      <c r="E521" s="42" t="str">
        <f>VLOOKUP(C521,HSD!B:K,2,FALSE)</f>
        <v>OJ</v>
      </c>
      <c r="F521" s="1182">
        <v>1.1900000000000001E-2</v>
      </c>
      <c r="G521" s="44">
        <f>VLOOKUP(C521,HSD!B:K,10,FALSE)</f>
        <v>26625</v>
      </c>
      <c r="H521" s="44">
        <f>F521*G521</f>
        <v>316.83750000000003</v>
      </c>
      <c r="I521" s="44">
        <v>91500</v>
      </c>
      <c r="J521" s="44">
        <f>F521*I521</f>
        <v>1088.8500000000001</v>
      </c>
      <c r="K521" s="44">
        <v>91500</v>
      </c>
      <c r="L521" s="44">
        <f>F521*K521</f>
        <v>1088.8500000000001</v>
      </c>
    </row>
    <row r="522" spans="1:12" ht="12" customHeight="1">
      <c r="A522" s="65">
        <v>10131000</v>
      </c>
      <c r="B522" s="42"/>
      <c r="C522" s="43" t="s">
        <v>1603</v>
      </c>
      <c r="D522" s="42" t="s">
        <v>226</v>
      </c>
      <c r="E522" s="42" t="str">
        <f>VLOOKUP(C522,HSD!B:K,2,FALSE)</f>
        <v>OJ</v>
      </c>
      <c r="F522" s="1182">
        <v>2.3800000000000002E-2</v>
      </c>
      <c r="G522" s="44">
        <f>VLOOKUP(C522,HSD!B:K,10,FALSE)</f>
        <v>21750</v>
      </c>
      <c r="H522" s="44">
        <f>F522*G522</f>
        <v>517.65000000000009</v>
      </c>
      <c r="I522" s="44">
        <v>92500</v>
      </c>
      <c r="J522" s="44">
        <f>F522*I522</f>
        <v>2201.5</v>
      </c>
      <c r="K522" s="44">
        <v>92500</v>
      </c>
      <c r="L522" s="44">
        <f>F522*K522</f>
        <v>2201.5</v>
      </c>
    </row>
    <row r="523" spans="1:12" ht="12" customHeight="1">
      <c r="B523" s="42"/>
      <c r="C523" s="43"/>
      <c r="D523" s="42"/>
      <c r="E523" s="42"/>
      <c r="F523" s="1182"/>
      <c r="G523" s="44"/>
      <c r="H523" s="44"/>
      <c r="I523" s="44"/>
      <c r="J523" s="44"/>
      <c r="K523" s="44"/>
      <c r="L523" s="44"/>
    </row>
    <row r="524" spans="1:12" ht="12" customHeight="1">
      <c r="B524" s="42"/>
      <c r="C524" s="45"/>
      <c r="D524" s="37"/>
      <c r="E524" s="37"/>
      <c r="F524" s="1183" t="s">
        <v>227</v>
      </c>
      <c r="G524" s="54"/>
      <c r="H524" s="44">
        <f>SUM(H520:H523)</f>
        <v>916.42500000000018</v>
      </c>
      <c r="I524" s="54"/>
      <c r="J524" s="44">
        <f>SUM(J520:J523)</f>
        <v>3471.13</v>
      </c>
      <c r="K524" s="54"/>
      <c r="L524" s="44">
        <f>SUM(L520:L523)</f>
        <v>3471.13</v>
      </c>
    </row>
    <row r="525" spans="1:12" ht="12" customHeight="1">
      <c r="B525" s="42" t="s">
        <v>6</v>
      </c>
      <c r="C525" s="45" t="s">
        <v>228</v>
      </c>
      <c r="D525" s="37"/>
      <c r="E525" s="37"/>
      <c r="F525" s="1184"/>
      <c r="G525" s="42"/>
      <c r="H525" s="44"/>
      <c r="I525" s="42"/>
      <c r="J525" s="44"/>
      <c r="K525" s="42"/>
      <c r="L525" s="44"/>
    </row>
    <row r="526" spans="1:12" ht="12" customHeight="1">
      <c r="B526" s="42"/>
      <c r="C526" s="43"/>
      <c r="D526" s="42"/>
      <c r="E526" s="42"/>
      <c r="F526" s="1182"/>
      <c r="G526" s="44"/>
      <c r="H526" s="44">
        <f>F526*G526</f>
        <v>0</v>
      </c>
      <c r="I526" s="44">
        <v>232500</v>
      </c>
      <c r="J526" s="44">
        <f>F526*I526</f>
        <v>0</v>
      </c>
      <c r="K526" s="44">
        <v>270000</v>
      </c>
      <c r="L526" s="44">
        <f>F526*K526</f>
        <v>0</v>
      </c>
    </row>
    <row r="527" spans="1:12" ht="12" customHeight="1">
      <c r="B527" s="42"/>
      <c r="C527" s="45"/>
      <c r="D527" s="37"/>
      <c r="E527" s="42"/>
      <c r="F527" s="1185"/>
      <c r="G527" s="44"/>
      <c r="H527" s="44">
        <f>F527*G527</f>
        <v>0</v>
      </c>
      <c r="I527" s="44">
        <v>1060</v>
      </c>
      <c r="J527" s="44">
        <f>F527*I527</f>
        <v>0</v>
      </c>
      <c r="K527" s="44">
        <v>1060</v>
      </c>
      <c r="L527" s="44">
        <f>F527*K527</f>
        <v>0</v>
      </c>
    </row>
    <row r="528" spans="1:12" ht="12" customHeight="1">
      <c r="B528" s="42"/>
      <c r="C528" s="45"/>
      <c r="D528" s="37"/>
      <c r="E528" s="42"/>
      <c r="F528" s="1185"/>
      <c r="G528" s="44"/>
      <c r="H528" s="44">
        <f>F528*G528</f>
        <v>0</v>
      </c>
      <c r="I528" s="44">
        <v>215000</v>
      </c>
      <c r="J528" s="44">
        <f>F528*I528</f>
        <v>0</v>
      </c>
      <c r="K528" s="44">
        <v>250000</v>
      </c>
      <c r="L528" s="44">
        <f>F528*K528</f>
        <v>0</v>
      </c>
    </row>
    <row r="529" spans="1:12" ht="12" customHeight="1">
      <c r="B529" s="42"/>
      <c r="C529" s="45"/>
      <c r="D529" s="37"/>
      <c r="E529" s="37"/>
      <c r="F529" s="1183"/>
      <c r="G529" s="54"/>
      <c r="H529" s="44">
        <f>SUM(H526:H528)</f>
        <v>0</v>
      </c>
      <c r="I529" s="54"/>
      <c r="J529" s="44">
        <f>SUM(J526:J528)</f>
        <v>0</v>
      </c>
      <c r="K529" s="54"/>
      <c r="L529" s="44">
        <f>SUM(L526:L528)</f>
        <v>0</v>
      </c>
    </row>
    <row r="530" spans="1:12" ht="12" customHeight="1">
      <c r="B530" s="42" t="s">
        <v>7</v>
      </c>
      <c r="C530" s="45" t="s">
        <v>230</v>
      </c>
      <c r="D530" s="37"/>
      <c r="E530" s="37"/>
      <c r="F530" s="1184"/>
      <c r="G530" s="42"/>
      <c r="H530" s="44"/>
      <c r="I530" s="42"/>
      <c r="J530" s="44"/>
      <c r="K530" s="42"/>
      <c r="L530" s="44"/>
    </row>
    <row r="531" spans="1:12" ht="12" customHeight="1">
      <c r="A531" s="65">
        <v>31100008</v>
      </c>
      <c r="B531" s="42"/>
      <c r="C531" s="43" t="s">
        <v>1551</v>
      </c>
      <c r="D531" s="42" t="s">
        <v>224</v>
      </c>
      <c r="E531" s="42" t="str">
        <f>VLOOKUP(C531,HSD!B:K,2,FALSE)</f>
        <v>jam</v>
      </c>
      <c r="F531" s="1192">
        <v>1.1900000000000001E-2</v>
      </c>
      <c r="G531" s="44">
        <f>VLOOKUP(C531,HSD!B:K,10,FALSE)</f>
        <v>1010125</v>
      </c>
      <c r="H531" s="44">
        <f>F531*G531</f>
        <v>12020.487500000001</v>
      </c>
      <c r="I531" s="44"/>
      <c r="J531" s="44">
        <f>H531*I531</f>
        <v>0</v>
      </c>
      <c r="K531" s="44"/>
      <c r="L531" s="44">
        <f>J531*K531</f>
        <v>0</v>
      </c>
    </row>
    <row r="532" spans="1:12" ht="12" customHeight="1">
      <c r="B532" s="42"/>
      <c r="C532" s="45"/>
      <c r="D532" s="37"/>
      <c r="E532" s="37"/>
      <c r="F532" s="1184"/>
      <c r="G532" s="44"/>
      <c r="H532" s="44"/>
      <c r="I532" s="44"/>
      <c r="J532" s="44"/>
      <c r="K532" s="44"/>
      <c r="L532" s="44"/>
    </row>
    <row r="533" spans="1:12" ht="12" customHeight="1">
      <c r="B533" s="42"/>
      <c r="C533" s="45"/>
      <c r="D533" s="37"/>
      <c r="E533" s="37"/>
      <c r="F533" s="1184"/>
      <c r="G533" s="44"/>
      <c r="H533" s="44">
        <f>F533*G533</f>
        <v>0</v>
      </c>
      <c r="I533" s="44"/>
      <c r="J533" s="44"/>
      <c r="K533" s="44"/>
      <c r="L533" s="44"/>
    </row>
    <row r="534" spans="1:12" ht="12" customHeight="1">
      <c r="B534" s="42"/>
      <c r="C534" s="45"/>
      <c r="D534" s="37"/>
      <c r="E534" s="37"/>
      <c r="F534" s="1183" t="s">
        <v>231</v>
      </c>
      <c r="G534" s="54"/>
      <c r="H534" s="44">
        <f>SUM(H531:H533)</f>
        <v>12020.487500000001</v>
      </c>
      <c r="I534" s="54"/>
      <c r="J534" s="44">
        <f>SUM(J531)</f>
        <v>0</v>
      </c>
      <c r="K534" s="54"/>
      <c r="L534" s="44">
        <f>SUM(L531)</f>
        <v>0</v>
      </c>
    </row>
    <row r="535" spans="1:12" ht="12" customHeight="1">
      <c r="B535" s="42" t="s">
        <v>8</v>
      </c>
      <c r="C535" s="55" t="s">
        <v>232</v>
      </c>
      <c r="D535" s="56"/>
      <c r="E535" s="56"/>
      <c r="F535" s="1191"/>
      <c r="G535" s="57"/>
      <c r="H535" s="44">
        <f>H524+H529+H534</f>
        <v>12936.912500000002</v>
      </c>
      <c r="I535" s="57"/>
      <c r="J535" s="44">
        <f>J524+J529+J534</f>
        <v>3471.13</v>
      </c>
      <c r="K535" s="57"/>
      <c r="L535" s="44">
        <f>L524+L529+L534</f>
        <v>3471.13</v>
      </c>
    </row>
    <row r="536" spans="1:12" ht="12" customHeight="1">
      <c r="B536" s="42" t="s">
        <v>9</v>
      </c>
      <c r="C536" s="1254" t="s">
        <v>233</v>
      </c>
      <c r="D536" s="1255"/>
      <c r="E536" s="1256"/>
      <c r="F536" s="1200">
        <f>OP</f>
        <v>0.1</v>
      </c>
      <c r="G536" s="43" t="s">
        <v>234</v>
      </c>
      <c r="H536" s="44">
        <f>H535*F536</f>
        <v>1293.6912500000003</v>
      </c>
      <c r="I536" s="1202"/>
      <c r="J536" s="533"/>
      <c r="K536" s="1202"/>
      <c r="L536" s="533"/>
    </row>
    <row r="537" spans="1:12" ht="12" customHeight="1">
      <c r="B537" s="531" t="s">
        <v>10</v>
      </c>
      <c r="C537" s="536" t="s">
        <v>235</v>
      </c>
      <c r="D537" s="529"/>
      <c r="E537" s="535"/>
      <c r="F537" s="1189"/>
      <c r="G537" s="532"/>
      <c r="H537" s="533">
        <f>H535+H536</f>
        <v>14230.603750000002</v>
      </c>
      <c r="I537" s="1202"/>
      <c r="J537" s="533"/>
      <c r="K537" s="1202"/>
      <c r="L537" s="533"/>
    </row>
    <row r="538" spans="1:12" ht="12" customHeight="1">
      <c r="B538" s="531" t="s">
        <v>11</v>
      </c>
      <c r="C538" s="529" t="s">
        <v>2218</v>
      </c>
      <c r="D538" s="529"/>
      <c r="E538" s="529"/>
      <c r="F538" s="1201">
        <f>ppn</f>
        <v>0.12</v>
      </c>
      <c r="G538" s="532" t="s">
        <v>2217</v>
      </c>
      <c r="H538" s="533">
        <f>H537*F538</f>
        <v>1707.6724500000003</v>
      </c>
      <c r="I538" s="43" t="s">
        <v>234</v>
      </c>
      <c r="J538" s="44">
        <f>J535*F538</f>
        <v>416.53559999999999</v>
      </c>
      <c r="K538" s="43" t="s">
        <v>234</v>
      </c>
      <c r="L538" s="44">
        <f>L535*F538</f>
        <v>416.53559999999999</v>
      </c>
    </row>
    <row r="539" spans="1:12" ht="12" customHeight="1">
      <c r="B539" s="42" t="s">
        <v>1793</v>
      </c>
      <c r="C539" s="537" t="s">
        <v>2039</v>
      </c>
      <c r="D539" s="56"/>
      <c r="E539" s="56"/>
      <c r="F539" s="1191"/>
      <c r="G539" s="57"/>
      <c r="H539" s="49">
        <f>H537+H538</f>
        <v>15938.276200000002</v>
      </c>
      <c r="I539" s="50"/>
      <c r="J539" s="49">
        <f>J535+J538</f>
        <v>3887.6656000000003</v>
      </c>
      <c r="K539" s="50"/>
      <c r="L539" s="49">
        <f>L535+L538</f>
        <v>3887.6656000000003</v>
      </c>
    </row>
    <row r="541" spans="1:12" ht="28.9" customHeight="1">
      <c r="B541" s="34" t="s">
        <v>300</v>
      </c>
      <c r="C541" s="1257" t="s">
        <v>302</v>
      </c>
      <c r="D541" s="1258"/>
      <c r="E541" s="1258"/>
      <c r="F541" s="1258"/>
      <c r="G541" s="1259"/>
      <c r="H541" s="1260"/>
      <c r="I541" s="1261" t="s">
        <v>3</v>
      </c>
      <c r="J541" s="1261"/>
      <c r="K541" s="1261" t="s">
        <v>4</v>
      </c>
      <c r="L541" s="1261"/>
    </row>
    <row r="542" spans="1:12" ht="12" customHeight="1">
      <c r="B542" s="1249" t="s">
        <v>215</v>
      </c>
      <c r="C542" s="1249" t="s">
        <v>216</v>
      </c>
      <c r="D542" s="1250" t="s">
        <v>217</v>
      </c>
      <c r="E542" s="1249" t="s">
        <v>218</v>
      </c>
      <c r="F542" s="1253" t="s">
        <v>219</v>
      </c>
      <c r="G542" s="35" t="s">
        <v>220</v>
      </c>
      <c r="H542" s="35" t="s">
        <v>221</v>
      </c>
      <c r="I542" s="36" t="s">
        <v>220</v>
      </c>
      <c r="J542" s="37" t="s">
        <v>221</v>
      </c>
      <c r="K542" s="37" t="s">
        <v>220</v>
      </c>
      <c r="L542" s="37" t="s">
        <v>221</v>
      </c>
    </row>
    <row r="543" spans="1:12" ht="12" customHeight="1">
      <c r="B543" s="1249"/>
      <c r="C543" s="1249"/>
      <c r="D543" s="1251"/>
      <c r="E543" s="1249"/>
      <c r="F543" s="1253"/>
      <c r="G543" s="35" t="s">
        <v>16</v>
      </c>
      <c r="H543" s="35" t="s">
        <v>222</v>
      </c>
      <c r="I543" s="36" t="s">
        <v>16</v>
      </c>
      <c r="J543" s="37" t="s">
        <v>222</v>
      </c>
      <c r="K543" s="37" t="s">
        <v>16</v>
      </c>
      <c r="L543" s="37" t="s">
        <v>222</v>
      </c>
    </row>
    <row r="544" spans="1:12" ht="12" customHeight="1">
      <c r="B544" s="1249"/>
      <c r="C544" s="1249"/>
      <c r="D544" s="1252"/>
      <c r="E544" s="1249"/>
      <c r="F544" s="1253"/>
      <c r="G544" s="58"/>
      <c r="H544" s="35" t="s">
        <v>16</v>
      </c>
      <c r="I544" s="48"/>
      <c r="J544" s="37" t="s">
        <v>16</v>
      </c>
      <c r="K544" s="43"/>
      <c r="L544" s="37" t="s">
        <v>16</v>
      </c>
    </row>
    <row r="545" spans="1:12" ht="12" customHeight="1">
      <c r="B545" s="38" t="s">
        <v>5</v>
      </c>
      <c r="C545" s="39" t="s">
        <v>223</v>
      </c>
      <c r="D545" s="40"/>
      <c r="E545" s="40"/>
      <c r="F545" s="1181"/>
      <c r="G545" s="40"/>
      <c r="H545" s="40"/>
      <c r="I545" s="41"/>
      <c r="J545" s="41"/>
      <c r="K545" s="41"/>
      <c r="L545" s="41"/>
    </row>
    <row r="546" spans="1:12" ht="12" customHeight="1">
      <c r="A546" s="65">
        <v>10111000</v>
      </c>
      <c r="B546" s="42"/>
      <c r="C546" s="43" t="s">
        <v>1600</v>
      </c>
      <c r="D546" s="42" t="s">
        <v>224</v>
      </c>
      <c r="E546" s="42" t="str">
        <f>VLOOKUP(C546,HSD!B:K,2,FALSE)</f>
        <v>OJ</v>
      </c>
      <c r="F546" s="1182">
        <v>3.0999999999999999E-3</v>
      </c>
      <c r="G546" s="44">
        <f>VLOOKUP(C546,HSD!B:K,10,FALSE)</f>
        <v>35625</v>
      </c>
      <c r="H546" s="44">
        <f>F546*G546</f>
        <v>110.4375</v>
      </c>
      <c r="I546" s="44">
        <v>78600</v>
      </c>
      <c r="J546" s="44">
        <f>F546*I546</f>
        <v>243.66</v>
      </c>
      <c r="K546" s="44">
        <v>78600</v>
      </c>
      <c r="L546" s="44">
        <f>F546*K546</f>
        <v>243.66</v>
      </c>
    </row>
    <row r="547" spans="1:12" ht="12" customHeight="1">
      <c r="A547" s="65">
        <v>10121110</v>
      </c>
      <c r="B547" s="42"/>
      <c r="C547" s="43" t="s">
        <v>1602</v>
      </c>
      <c r="D547" s="42" t="s">
        <v>225</v>
      </c>
      <c r="E547" s="42" t="str">
        <f>VLOOKUP(C547,HSD!B:K,2,FALSE)</f>
        <v>OJ</v>
      </c>
      <c r="F547" s="1182">
        <v>1.5800000000000002E-2</v>
      </c>
      <c r="G547" s="44">
        <f>VLOOKUP(C547,HSD!B:K,10,FALSE)</f>
        <v>26625</v>
      </c>
      <c r="H547" s="44">
        <f>F547*G547</f>
        <v>420.67500000000007</v>
      </c>
      <c r="I547" s="44">
        <v>91500</v>
      </c>
      <c r="J547" s="44">
        <f>F547*I547</f>
        <v>1445.7</v>
      </c>
      <c r="K547" s="44">
        <v>91500</v>
      </c>
      <c r="L547" s="44">
        <f>F547*K547</f>
        <v>1445.7</v>
      </c>
    </row>
    <row r="548" spans="1:12" ht="12" customHeight="1">
      <c r="A548" s="65">
        <v>10131000</v>
      </c>
      <c r="B548" s="42"/>
      <c r="C548" s="43" t="s">
        <v>1603</v>
      </c>
      <c r="D548" s="42" t="s">
        <v>226</v>
      </c>
      <c r="E548" s="42" t="str">
        <f>VLOOKUP(C548,HSD!B:K,2,FALSE)</f>
        <v>OJ</v>
      </c>
      <c r="F548" s="1182">
        <v>3.1600000000000003E-2</v>
      </c>
      <c r="G548" s="44">
        <f>VLOOKUP(C548,HSD!B:K,10,FALSE)</f>
        <v>21750</v>
      </c>
      <c r="H548" s="44">
        <f>F548*G548</f>
        <v>687.30000000000007</v>
      </c>
      <c r="I548" s="44">
        <v>92500</v>
      </c>
      <c r="J548" s="44">
        <f>F548*I548</f>
        <v>2923.0000000000005</v>
      </c>
      <c r="K548" s="44">
        <v>92500</v>
      </c>
      <c r="L548" s="44">
        <f>F548*K548</f>
        <v>2923.0000000000005</v>
      </c>
    </row>
    <row r="549" spans="1:12" ht="12" customHeight="1">
      <c r="B549" s="42"/>
      <c r="C549" s="43"/>
      <c r="D549" s="42"/>
      <c r="E549" s="42"/>
      <c r="F549" s="1182"/>
      <c r="G549" s="44"/>
      <c r="H549" s="44"/>
      <c r="I549" s="44"/>
      <c r="J549" s="44"/>
      <c r="K549" s="44"/>
      <c r="L549" s="44"/>
    </row>
    <row r="550" spans="1:12" ht="12" customHeight="1">
      <c r="B550" s="42"/>
      <c r="C550" s="45"/>
      <c r="D550" s="37"/>
      <c r="E550" s="37"/>
      <c r="F550" s="1183" t="s">
        <v>227</v>
      </c>
      <c r="G550" s="54"/>
      <c r="H550" s="44">
        <f>SUM(H546:H549)</f>
        <v>1218.4125000000001</v>
      </c>
      <c r="I550" s="54"/>
      <c r="J550" s="44">
        <f>SUM(J546:J549)</f>
        <v>4612.3600000000006</v>
      </c>
      <c r="K550" s="54"/>
      <c r="L550" s="44">
        <f>SUM(L546:L549)</f>
        <v>4612.3600000000006</v>
      </c>
    </row>
    <row r="551" spans="1:12" ht="12" customHeight="1">
      <c r="B551" s="42" t="s">
        <v>6</v>
      </c>
      <c r="C551" s="45" t="s">
        <v>228</v>
      </c>
      <c r="D551" s="37"/>
      <c r="E551" s="37"/>
      <c r="F551" s="1184"/>
      <c r="G551" s="42"/>
      <c r="H551" s="44"/>
      <c r="I551" s="42"/>
      <c r="J551" s="44"/>
      <c r="K551" s="42"/>
      <c r="L551" s="44"/>
    </row>
    <row r="552" spans="1:12" ht="12" customHeight="1">
      <c r="B552" s="42"/>
      <c r="C552" s="43"/>
      <c r="D552" s="42"/>
      <c r="E552" s="42"/>
      <c r="F552" s="1182"/>
      <c r="G552" s="44"/>
      <c r="H552" s="44">
        <f>F552*G552</f>
        <v>0</v>
      </c>
      <c r="I552" s="44">
        <v>232500</v>
      </c>
      <c r="J552" s="44">
        <f>F552*I552</f>
        <v>0</v>
      </c>
      <c r="K552" s="44">
        <v>270000</v>
      </c>
      <c r="L552" s="44">
        <f>F552*K552</f>
        <v>0</v>
      </c>
    </row>
    <row r="553" spans="1:12" ht="12" customHeight="1">
      <c r="B553" s="42"/>
      <c r="C553" s="45"/>
      <c r="D553" s="37"/>
      <c r="E553" s="42"/>
      <c r="F553" s="1185"/>
      <c r="G553" s="44"/>
      <c r="H553" s="44">
        <f>F553*G553</f>
        <v>0</v>
      </c>
      <c r="I553" s="44">
        <v>1060</v>
      </c>
      <c r="J553" s="44">
        <f>F553*I553</f>
        <v>0</v>
      </c>
      <c r="K553" s="44">
        <v>1060</v>
      </c>
      <c r="L553" s="44">
        <f>F553*K553</f>
        <v>0</v>
      </c>
    </row>
    <row r="554" spans="1:12" ht="12" customHeight="1">
      <c r="B554" s="42"/>
      <c r="C554" s="45"/>
      <c r="D554" s="37"/>
      <c r="E554" s="42"/>
      <c r="F554" s="1185"/>
      <c r="G554" s="44"/>
      <c r="H554" s="44">
        <f>F554*G554</f>
        <v>0</v>
      </c>
      <c r="I554" s="44">
        <v>215000</v>
      </c>
      <c r="J554" s="44">
        <f>F554*I554</f>
        <v>0</v>
      </c>
      <c r="K554" s="44">
        <v>250000</v>
      </c>
      <c r="L554" s="44">
        <f>F554*K554</f>
        <v>0</v>
      </c>
    </row>
    <row r="555" spans="1:12" ht="12" customHeight="1">
      <c r="B555" s="42"/>
      <c r="C555" s="45"/>
      <c r="D555" s="37"/>
      <c r="E555" s="37"/>
      <c r="F555" s="1183"/>
      <c r="G555" s="54"/>
      <c r="H555" s="44">
        <f>SUM(H552:H554)</f>
        <v>0</v>
      </c>
      <c r="I555" s="54"/>
      <c r="J555" s="44">
        <f>SUM(J552:J554)</f>
        <v>0</v>
      </c>
      <c r="K555" s="54"/>
      <c r="L555" s="44">
        <f>SUM(L552:L554)</f>
        <v>0</v>
      </c>
    </row>
    <row r="556" spans="1:12" ht="12" customHeight="1">
      <c r="B556" s="42" t="s">
        <v>7</v>
      </c>
      <c r="C556" s="45" t="s">
        <v>230</v>
      </c>
      <c r="D556" s="37"/>
      <c r="E556" s="37"/>
      <c r="F556" s="1184"/>
      <c r="G556" s="42"/>
      <c r="H556" s="44"/>
      <c r="I556" s="42"/>
      <c r="J556" s="44"/>
      <c r="K556" s="42"/>
      <c r="L556" s="44"/>
    </row>
    <row r="557" spans="1:12" ht="12" customHeight="1">
      <c r="A557" s="65">
        <v>31100008</v>
      </c>
      <c r="B557" s="42"/>
      <c r="C557" s="43" t="s">
        <v>1552</v>
      </c>
      <c r="D557" s="42" t="s">
        <v>224</v>
      </c>
      <c r="E557" s="42" t="str">
        <f>VLOOKUP(C557,HSD!B:K,2,FALSE)</f>
        <v>jam</v>
      </c>
      <c r="F557" s="1192">
        <v>1.5800000000000002E-2</v>
      </c>
      <c r="G557" s="44">
        <f>VLOOKUP(C557,HSD!B:K,10,FALSE)</f>
        <v>1083125</v>
      </c>
      <c r="H557" s="44">
        <f>F557*G557</f>
        <v>17113.375</v>
      </c>
      <c r="I557" s="44"/>
      <c r="J557" s="44">
        <f>H557*I557</f>
        <v>0</v>
      </c>
      <c r="K557" s="44"/>
      <c r="L557" s="44">
        <f>J557*K557</f>
        <v>0</v>
      </c>
    </row>
    <row r="558" spans="1:12" ht="12" customHeight="1">
      <c r="B558" s="42"/>
      <c r="C558" s="45"/>
      <c r="D558" s="37"/>
      <c r="E558" s="37"/>
      <c r="F558" s="1184"/>
      <c r="G558" s="44"/>
      <c r="H558" s="44"/>
      <c r="I558" s="44"/>
      <c r="J558" s="44"/>
      <c r="K558" s="44"/>
      <c r="L558" s="44"/>
    </row>
    <row r="559" spans="1:12" ht="12" customHeight="1">
      <c r="B559" s="42"/>
      <c r="C559" s="45"/>
      <c r="D559" s="37"/>
      <c r="E559" s="37"/>
      <c r="F559" s="1184"/>
      <c r="G559" s="44"/>
      <c r="H559" s="44">
        <f>F559*G559</f>
        <v>0</v>
      </c>
      <c r="I559" s="44"/>
      <c r="J559" s="44"/>
      <c r="K559" s="44"/>
      <c r="L559" s="44"/>
    </row>
    <row r="560" spans="1:12" ht="12" customHeight="1">
      <c r="B560" s="42"/>
      <c r="C560" s="45"/>
      <c r="D560" s="37"/>
      <c r="E560" s="37"/>
      <c r="F560" s="1183" t="s">
        <v>231</v>
      </c>
      <c r="G560" s="54"/>
      <c r="H560" s="44">
        <f>SUM(H557:H559)</f>
        <v>17113.375</v>
      </c>
      <c r="I560" s="54"/>
      <c r="J560" s="44">
        <f>SUM(J557)</f>
        <v>0</v>
      </c>
      <c r="K560" s="54"/>
      <c r="L560" s="44">
        <f>SUM(L557)</f>
        <v>0</v>
      </c>
    </row>
    <row r="561" spans="1:12" ht="12" customHeight="1">
      <c r="B561" s="42" t="s">
        <v>8</v>
      </c>
      <c r="C561" s="55" t="s">
        <v>232</v>
      </c>
      <c r="D561" s="56"/>
      <c r="E561" s="56"/>
      <c r="F561" s="1191"/>
      <c r="G561" s="57"/>
      <c r="H561" s="44">
        <f>H550+H555+H560</f>
        <v>18331.787499999999</v>
      </c>
      <c r="I561" s="57"/>
      <c r="J561" s="44">
        <f>J550+J555+J560</f>
        <v>4612.3600000000006</v>
      </c>
      <c r="K561" s="57"/>
      <c r="L561" s="44">
        <f>L550+L555+L560</f>
        <v>4612.3600000000006</v>
      </c>
    </row>
    <row r="562" spans="1:12" ht="12" customHeight="1">
      <c r="B562" s="42" t="s">
        <v>9</v>
      </c>
      <c r="C562" s="1254" t="s">
        <v>233</v>
      </c>
      <c r="D562" s="1255"/>
      <c r="E562" s="1256"/>
      <c r="F562" s="1200">
        <f>OP</f>
        <v>0.1</v>
      </c>
      <c r="G562" s="43" t="s">
        <v>234</v>
      </c>
      <c r="H562" s="44">
        <f>H561*F562</f>
        <v>1833.17875</v>
      </c>
      <c r="I562" s="43" t="s">
        <v>234</v>
      </c>
      <c r="J562" s="44">
        <f>J561*F562</f>
        <v>461.2360000000001</v>
      </c>
      <c r="K562" s="43" t="s">
        <v>234</v>
      </c>
      <c r="L562" s="44">
        <f>L561*F562</f>
        <v>461.2360000000001</v>
      </c>
    </row>
    <row r="563" spans="1:12" ht="12" customHeight="1">
      <c r="B563" s="531" t="s">
        <v>10</v>
      </c>
      <c r="C563" s="536" t="s">
        <v>235</v>
      </c>
      <c r="D563" s="529"/>
      <c r="E563" s="535"/>
      <c r="F563" s="1189"/>
      <c r="G563" s="532"/>
      <c r="H563" s="533">
        <f>H561+H562</f>
        <v>20164.966249999998</v>
      </c>
      <c r="I563" s="532"/>
      <c r="J563" s="533"/>
      <c r="K563" s="532"/>
      <c r="L563" s="533"/>
    </row>
    <row r="564" spans="1:12" ht="12" customHeight="1">
      <c r="B564" s="531" t="s">
        <v>11</v>
      </c>
      <c r="C564" s="529" t="s">
        <v>2218</v>
      </c>
      <c r="D564" s="529"/>
      <c r="E564" s="529"/>
      <c r="F564" s="1201">
        <f>ppn</f>
        <v>0.12</v>
      </c>
      <c r="G564" s="532" t="s">
        <v>2217</v>
      </c>
      <c r="H564" s="533">
        <f>H563*F564</f>
        <v>2419.7959499999997</v>
      </c>
      <c r="I564" s="532"/>
      <c r="J564" s="533"/>
      <c r="K564" s="532"/>
      <c r="L564" s="533"/>
    </row>
    <row r="565" spans="1:12" ht="12" customHeight="1">
      <c r="B565" s="42" t="s">
        <v>1793</v>
      </c>
      <c r="C565" s="537" t="s">
        <v>2039</v>
      </c>
      <c r="D565" s="56"/>
      <c r="E565" s="56"/>
      <c r="F565" s="1191"/>
      <c r="G565" s="57"/>
      <c r="H565" s="49">
        <f>H563+H564</f>
        <v>22584.762199999997</v>
      </c>
      <c r="I565" s="50"/>
      <c r="J565" s="49">
        <f>J561+J562</f>
        <v>5073.5960000000005</v>
      </c>
      <c r="K565" s="50"/>
      <c r="L565" s="49">
        <f>L561+L562</f>
        <v>5073.5960000000005</v>
      </c>
    </row>
    <row r="567" spans="1:12" ht="28.9" customHeight="1">
      <c r="B567" s="34" t="s">
        <v>303</v>
      </c>
      <c r="C567" s="1257" t="s">
        <v>304</v>
      </c>
      <c r="D567" s="1258"/>
      <c r="E567" s="1258"/>
      <c r="F567" s="1258"/>
      <c r="G567" s="1259"/>
      <c r="H567" s="1260"/>
      <c r="I567" s="1261" t="s">
        <v>3</v>
      </c>
      <c r="J567" s="1261"/>
      <c r="K567" s="1261" t="s">
        <v>4</v>
      </c>
      <c r="L567" s="1261"/>
    </row>
    <row r="568" spans="1:12" ht="12" customHeight="1">
      <c r="B568" s="1249" t="s">
        <v>215</v>
      </c>
      <c r="C568" s="1249" t="s">
        <v>216</v>
      </c>
      <c r="D568" s="1250" t="s">
        <v>217</v>
      </c>
      <c r="E568" s="1249" t="s">
        <v>218</v>
      </c>
      <c r="F568" s="1253" t="s">
        <v>219</v>
      </c>
      <c r="G568" s="35" t="s">
        <v>220</v>
      </c>
      <c r="H568" s="35" t="s">
        <v>221</v>
      </c>
      <c r="I568" s="36" t="s">
        <v>220</v>
      </c>
      <c r="J568" s="37" t="s">
        <v>221</v>
      </c>
      <c r="K568" s="37" t="s">
        <v>220</v>
      </c>
      <c r="L568" s="37" t="s">
        <v>221</v>
      </c>
    </row>
    <row r="569" spans="1:12" ht="12" customHeight="1">
      <c r="B569" s="1249"/>
      <c r="C569" s="1249"/>
      <c r="D569" s="1251"/>
      <c r="E569" s="1249"/>
      <c r="F569" s="1253"/>
      <c r="G569" s="35" t="s">
        <v>16</v>
      </c>
      <c r="H569" s="35" t="s">
        <v>222</v>
      </c>
      <c r="I569" s="36" t="s">
        <v>16</v>
      </c>
      <c r="J569" s="37" t="s">
        <v>222</v>
      </c>
      <c r="K569" s="37" t="s">
        <v>16</v>
      </c>
      <c r="L569" s="37" t="s">
        <v>222</v>
      </c>
    </row>
    <row r="570" spans="1:12" ht="12" customHeight="1">
      <c r="B570" s="1249"/>
      <c r="C570" s="1249"/>
      <c r="D570" s="1252"/>
      <c r="E570" s="1249"/>
      <c r="F570" s="1253"/>
      <c r="G570" s="58"/>
      <c r="H570" s="35" t="s">
        <v>16</v>
      </c>
      <c r="I570" s="48"/>
      <c r="J570" s="37" t="s">
        <v>16</v>
      </c>
      <c r="K570" s="43"/>
      <c r="L570" s="37" t="s">
        <v>16</v>
      </c>
    </row>
    <row r="571" spans="1:12" ht="12" customHeight="1">
      <c r="B571" s="38" t="s">
        <v>5</v>
      </c>
      <c r="C571" s="39" t="s">
        <v>223</v>
      </c>
      <c r="D571" s="40"/>
      <c r="E571" s="40"/>
      <c r="F571" s="1181"/>
      <c r="G571" s="40"/>
      <c r="H571" s="40"/>
      <c r="I571" s="41"/>
      <c r="J571" s="41"/>
      <c r="K571" s="41"/>
      <c r="L571" s="41"/>
    </row>
    <row r="572" spans="1:12" ht="12" customHeight="1">
      <c r="A572" s="65">
        <v>10111000</v>
      </c>
      <c r="B572" s="42"/>
      <c r="C572" s="43" t="s">
        <v>1600</v>
      </c>
      <c r="D572" s="42" t="s">
        <v>224</v>
      </c>
      <c r="E572" s="42" t="str">
        <f>VLOOKUP(C572,HSD!B:K,2,FALSE)</f>
        <v>OJ</v>
      </c>
      <c r="F572" s="1182">
        <v>3.5000000000000001E-3</v>
      </c>
      <c r="G572" s="44">
        <f>VLOOKUP(C572,HSD!B:K,10,FALSE)</f>
        <v>35625</v>
      </c>
      <c r="H572" s="44">
        <f>F572*G572</f>
        <v>124.6875</v>
      </c>
      <c r="I572" s="44">
        <v>78600</v>
      </c>
      <c r="J572" s="44">
        <f>F572*I572</f>
        <v>275.10000000000002</v>
      </c>
      <c r="K572" s="44">
        <v>78600</v>
      </c>
      <c r="L572" s="44">
        <f>F572*K572</f>
        <v>275.10000000000002</v>
      </c>
    </row>
    <row r="573" spans="1:12" ht="12" customHeight="1">
      <c r="A573" s="65">
        <v>10121110</v>
      </c>
      <c r="B573" s="42"/>
      <c r="C573" s="43" t="s">
        <v>1602</v>
      </c>
      <c r="D573" s="42" t="s">
        <v>225</v>
      </c>
      <c r="E573" s="42" t="str">
        <f>VLOOKUP(C573,HSD!B:K,2,FALSE)</f>
        <v>OJ</v>
      </c>
      <c r="F573" s="1182">
        <v>1.7600000000000001E-2</v>
      </c>
      <c r="G573" s="44">
        <f>VLOOKUP(C573,HSD!B:K,10,FALSE)</f>
        <v>26625</v>
      </c>
      <c r="H573" s="44">
        <f>F573*G573</f>
        <v>468.6</v>
      </c>
      <c r="I573" s="44">
        <v>91500</v>
      </c>
      <c r="J573" s="44">
        <f>F573*I573</f>
        <v>1610.4</v>
      </c>
      <c r="K573" s="44">
        <v>91500</v>
      </c>
      <c r="L573" s="44">
        <f>F573*K573</f>
        <v>1610.4</v>
      </c>
    </row>
    <row r="574" spans="1:12" ht="12" customHeight="1">
      <c r="A574" s="65">
        <v>10131000</v>
      </c>
      <c r="B574" s="42"/>
      <c r="C574" s="43" t="s">
        <v>1603</v>
      </c>
      <c r="D574" s="42" t="s">
        <v>226</v>
      </c>
      <c r="E574" s="42" t="str">
        <f>VLOOKUP(C574,HSD!B:K,2,FALSE)</f>
        <v>OJ</v>
      </c>
      <c r="F574" s="1182">
        <v>3.5200000000000002E-2</v>
      </c>
      <c r="G574" s="44">
        <f>VLOOKUP(C574,HSD!B:K,10,FALSE)</f>
        <v>21750</v>
      </c>
      <c r="H574" s="44">
        <f>F574*G574</f>
        <v>765.6</v>
      </c>
      <c r="I574" s="44">
        <v>92500</v>
      </c>
      <c r="J574" s="44">
        <f>F574*I574</f>
        <v>3256</v>
      </c>
      <c r="K574" s="44">
        <v>92500</v>
      </c>
      <c r="L574" s="44">
        <f>F574*K574</f>
        <v>3256</v>
      </c>
    </row>
    <row r="575" spans="1:12" ht="12" customHeight="1">
      <c r="B575" s="42"/>
      <c r="C575" s="43"/>
      <c r="D575" s="42"/>
      <c r="E575" s="42"/>
      <c r="F575" s="1182"/>
      <c r="G575" s="44"/>
      <c r="H575" s="44"/>
      <c r="I575" s="44"/>
      <c r="J575" s="44"/>
      <c r="K575" s="44"/>
      <c r="L575" s="44"/>
    </row>
    <row r="576" spans="1:12" ht="12" customHeight="1">
      <c r="B576" s="42"/>
      <c r="C576" s="45"/>
      <c r="D576" s="37"/>
      <c r="E576" s="37"/>
      <c r="F576" s="1183" t="s">
        <v>227</v>
      </c>
      <c r="G576" s="54"/>
      <c r="H576" s="44">
        <f>SUM(H572:H575)</f>
        <v>1358.8875</v>
      </c>
      <c r="I576" s="54"/>
      <c r="J576" s="44">
        <f>SUM(J572:J575)</f>
        <v>5141.5</v>
      </c>
      <c r="K576" s="54"/>
      <c r="L576" s="44">
        <f>SUM(L572:L575)</f>
        <v>5141.5</v>
      </c>
    </row>
    <row r="577" spans="1:12" ht="12" customHeight="1">
      <c r="B577" s="42" t="s">
        <v>6</v>
      </c>
      <c r="C577" s="45" t="s">
        <v>228</v>
      </c>
      <c r="D577" s="37"/>
      <c r="E577" s="37"/>
      <c r="F577" s="1184"/>
      <c r="G577" s="42"/>
      <c r="H577" s="44"/>
      <c r="I577" s="42"/>
      <c r="J577" s="44"/>
      <c r="K577" s="42"/>
      <c r="L577" s="44"/>
    </row>
    <row r="578" spans="1:12" ht="12" customHeight="1">
      <c r="B578" s="42"/>
      <c r="C578" s="43"/>
      <c r="D578" s="42"/>
      <c r="E578" s="42"/>
      <c r="F578" s="1182"/>
      <c r="G578" s="44"/>
      <c r="H578" s="44">
        <f>F578*G578</f>
        <v>0</v>
      </c>
      <c r="I578" s="44">
        <v>232500</v>
      </c>
      <c r="J578" s="44">
        <f>F578*I578</f>
        <v>0</v>
      </c>
      <c r="K578" s="44">
        <v>270000</v>
      </c>
      <c r="L578" s="44">
        <f>F578*K578</f>
        <v>0</v>
      </c>
    </row>
    <row r="579" spans="1:12" ht="12" customHeight="1">
      <c r="B579" s="42"/>
      <c r="C579" s="45"/>
      <c r="D579" s="37"/>
      <c r="E579" s="42"/>
      <c r="F579" s="1185"/>
      <c r="G579" s="44"/>
      <c r="H579" s="44">
        <f>F579*G579</f>
        <v>0</v>
      </c>
      <c r="I579" s="44">
        <v>1060</v>
      </c>
      <c r="J579" s="44">
        <f>F579*I579</f>
        <v>0</v>
      </c>
      <c r="K579" s="44">
        <v>1060</v>
      </c>
      <c r="L579" s="44">
        <f>F579*K579</f>
        <v>0</v>
      </c>
    </row>
    <row r="580" spans="1:12" ht="12" customHeight="1">
      <c r="B580" s="42"/>
      <c r="C580" s="45"/>
      <c r="D580" s="37"/>
      <c r="E580" s="42"/>
      <c r="F580" s="1185"/>
      <c r="G580" s="44"/>
      <c r="H580" s="44">
        <f>F580*G580</f>
        <v>0</v>
      </c>
      <c r="I580" s="44">
        <v>215000</v>
      </c>
      <c r="J580" s="44">
        <f>F580*I580</f>
        <v>0</v>
      </c>
      <c r="K580" s="44">
        <v>250000</v>
      </c>
      <c r="L580" s="44">
        <f>F580*K580</f>
        <v>0</v>
      </c>
    </row>
    <row r="581" spans="1:12" ht="12" customHeight="1">
      <c r="B581" s="42"/>
      <c r="C581" s="45"/>
      <c r="D581" s="37"/>
      <c r="E581" s="37"/>
      <c r="F581" s="1183"/>
      <c r="G581" s="54"/>
      <c r="H581" s="44">
        <f>SUM(H578:H580)</f>
        <v>0</v>
      </c>
      <c r="I581" s="54"/>
      <c r="J581" s="44">
        <f>SUM(J578:J580)</f>
        <v>0</v>
      </c>
      <c r="K581" s="54"/>
      <c r="L581" s="44">
        <f>SUM(L578:L580)</f>
        <v>0</v>
      </c>
    </row>
    <row r="582" spans="1:12" ht="12" customHeight="1">
      <c r="B582" s="42" t="s">
        <v>7</v>
      </c>
      <c r="C582" s="45" t="s">
        <v>230</v>
      </c>
      <c r="D582" s="37"/>
      <c r="E582" s="37"/>
      <c r="F582" s="1184"/>
      <c r="G582" s="42"/>
      <c r="H582" s="44"/>
      <c r="I582" s="42"/>
      <c r="J582" s="44"/>
      <c r="K582" s="42"/>
      <c r="L582" s="44"/>
    </row>
    <row r="583" spans="1:12" ht="12" customHeight="1">
      <c r="A583" s="65">
        <v>31100008</v>
      </c>
      <c r="B583" s="42"/>
      <c r="C583" s="43" t="s">
        <v>1552</v>
      </c>
      <c r="D583" s="42" t="s">
        <v>224</v>
      </c>
      <c r="E583" s="42" t="str">
        <f>VLOOKUP(C583,HSD!B:K,2,FALSE)</f>
        <v>jam</v>
      </c>
      <c r="F583" s="1192">
        <v>1.7600000000000001E-2</v>
      </c>
      <c r="G583" s="44">
        <f>VLOOKUP(C583,HSD!B:K,10,FALSE)</f>
        <v>1083125</v>
      </c>
      <c r="H583" s="44">
        <f>F583*G583</f>
        <v>19063</v>
      </c>
      <c r="I583" s="44"/>
      <c r="J583" s="44">
        <f>H583*I583</f>
        <v>0</v>
      </c>
      <c r="K583" s="44"/>
      <c r="L583" s="44">
        <f>J583*K583</f>
        <v>0</v>
      </c>
    </row>
    <row r="584" spans="1:12" ht="12" customHeight="1">
      <c r="B584" s="42"/>
      <c r="C584" s="45"/>
      <c r="D584" s="37"/>
      <c r="E584" s="37"/>
      <c r="F584" s="1184"/>
      <c r="G584" s="44"/>
      <c r="H584" s="44"/>
      <c r="I584" s="44"/>
      <c r="J584" s="44"/>
      <c r="K584" s="44"/>
      <c r="L584" s="44"/>
    </row>
    <row r="585" spans="1:12" ht="12" customHeight="1">
      <c r="B585" s="42"/>
      <c r="C585" s="45"/>
      <c r="D585" s="37"/>
      <c r="E585" s="37"/>
      <c r="F585" s="1184"/>
      <c r="G585" s="44"/>
      <c r="H585" s="44">
        <f>F585*G585</f>
        <v>0</v>
      </c>
      <c r="I585" s="44"/>
      <c r="J585" s="44"/>
      <c r="K585" s="44"/>
      <c r="L585" s="44"/>
    </row>
    <row r="586" spans="1:12" ht="12" customHeight="1">
      <c r="B586" s="42"/>
      <c r="C586" s="45"/>
      <c r="D586" s="37"/>
      <c r="E586" s="37"/>
      <c r="F586" s="1183" t="s">
        <v>231</v>
      </c>
      <c r="G586" s="54"/>
      <c r="H586" s="44">
        <f>SUM(H583:H585)</f>
        <v>19063</v>
      </c>
      <c r="I586" s="54"/>
      <c r="J586" s="44">
        <f>SUM(J583)</f>
        <v>0</v>
      </c>
      <c r="K586" s="54"/>
      <c r="L586" s="44">
        <f>SUM(L583)</f>
        <v>0</v>
      </c>
    </row>
    <row r="587" spans="1:12" ht="12" customHeight="1">
      <c r="B587" s="42" t="s">
        <v>8</v>
      </c>
      <c r="C587" s="55" t="s">
        <v>232</v>
      </c>
      <c r="D587" s="56"/>
      <c r="E587" s="56"/>
      <c r="F587" s="1191"/>
      <c r="G587" s="57"/>
      <c r="H587" s="44">
        <f>H576+H581+H586</f>
        <v>20421.887500000001</v>
      </c>
      <c r="I587" s="57"/>
      <c r="J587" s="44">
        <f>J576+J581+J586</f>
        <v>5141.5</v>
      </c>
      <c r="K587" s="57"/>
      <c r="L587" s="44">
        <f>L576+L581+L586</f>
        <v>5141.5</v>
      </c>
    </row>
    <row r="588" spans="1:12" ht="12" customHeight="1">
      <c r="B588" s="42" t="s">
        <v>9</v>
      </c>
      <c r="C588" s="1254" t="s">
        <v>233</v>
      </c>
      <c r="D588" s="1255"/>
      <c r="E588" s="1256"/>
      <c r="F588" s="1200">
        <f>OP</f>
        <v>0.1</v>
      </c>
      <c r="G588" s="43" t="s">
        <v>234</v>
      </c>
      <c r="H588" s="44">
        <f>H587*F588</f>
        <v>2042.1887500000003</v>
      </c>
      <c r="I588" s="1202"/>
      <c r="J588" s="533"/>
      <c r="K588" s="1202"/>
      <c r="L588" s="533"/>
    </row>
    <row r="589" spans="1:12" ht="12" customHeight="1">
      <c r="B589" s="531" t="s">
        <v>10</v>
      </c>
      <c r="C589" s="536" t="s">
        <v>235</v>
      </c>
      <c r="D589" s="529"/>
      <c r="E589" s="535"/>
      <c r="F589" s="1189"/>
      <c r="G589" s="532"/>
      <c r="H589" s="533">
        <f>H587+H588</f>
        <v>22464.076250000002</v>
      </c>
      <c r="I589" s="1202"/>
      <c r="J589" s="533"/>
      <c r="K589" s="1202"/>
      <c r="L589" s="533"/>
    </row>
    <row r="590" spans="1:12" ht="12" customHeight="1">
      <c r="B590" s="531" t="s">
        <v>11</v>
      </c>
      <c r="C590" s="529" t="s">
        <v>2218</v>
      </c>
      <c r="D590" s="529"/>
      <c r="E590" s="529"/>
      <c r="F590" s="1201">
        <f>ppn</f>
        <v>0.12</v>
      </c>
      <c r="G590" s="532" t="s">
        <v>2217</v>
      </c>
      <c r="H590" s="533">
        <f>H589*F590</f>
        <v>2695.6891500000002</v>
      </c>
      <c r="I590" s="43" t="s">
        <v>234</v>
      </c>
      <c r="J590" s="44">
        <f>J587*F590</f>
        <v>616.98</v>
      </c>
      <c r="K590" s="43" t="s">
        <v>234</v>
      </c>
      <c r="L590" s="44">
        <f>L587*F590</f>
        <v>616.98</v>
      </c>
    </row>
    <row r="591" spans="1:12" ht="12" customHeight="1">
      <c r="B591" s="42" t="s">
        <v>1793</v>
      </c>
      <c r="C591" s="537" t="s">
        <v>2039</v>
      </c>
      <c r="D591" s="56"/>
      <c r="E591" s="56"/>
      <c r="F591" s="1191"/>
      <c r="G591" s="57"/>
      <c r="H591" s="49">
        <f>H589+H590</f>
        <v>25159.765400000004</v>
      </c>
      <c r="I591" s="50"/>
      <c r="J591" s="49">
        <f>J587+J590</f>
        <v>5758.48</v>
      </c>
      <c r="K591" s="50"/>
      <c r="L591" s="49">
        <f>L587+L590</f>
        <v>5758.48</v>
      </c>
    </row>
    <row r="593" spans="1:12" ht="28.9" customHeight="1">
      <c r="B593" s="34" t="s">
        <v>305</v>
      </c>
      <c r="C593" s="1257" t="s">
        <v>306</v>
      </c>
      <c r="D593" s="1258"/>
      <c r="E593" s="1258"/>
      <c r="F593" s="1258"/>
      <c r="G593" s="1259"/>
      <c r="H593" s="1260"/>
      <c r="I593" s="1261" t="s">
        <v>3</v>
      </c>
      <c r="J593" s="1261"/>
      <c r="K593" s="1261" t="s">
        <v>4</v>
      </c>
      <c r="L593" s="1261"/>
    </row>
    <row r="594" spans="1:12" ht="12" customHeight="1">
      <c r="B594" s="1249" t="s">
        <v>215</v>
      </c>
      <c r="C594" s="1249" t="s">
        <v>216</v>
      </c>
      <c r="D594" s="1250" t="s">
        <v>217</v>
      </c>
      <c r="E594" s="1249" t="s">
        <v>218</v>
      </c>
      <c r="F594" s="1253" t="s">
        <v>219</v>
      </c>
      <c r="G594" s="35" t="s">
        <v>220</v>
      </c>
      <c r="H594" s="35" t="s">
        <v>221</v>
      </c>
      <c r="I594" s="36" t="s">
        <v>220</v>
      </c>
      <c r="J594" s="37" t="s">
        <v>221</v>
      </c>
      <c r="K594" s="37" t="s">
        <v>220</v>
      </c>
      <c r="L594" s="37" t="s">
        <v>221</v>
      </c>
    </row>
    <row r="595" spans="1:12" ht="12" customHeight="1">
      <c r="B595" s="1249"/>
      <c r="C595" s="1249"/>
      <c r="D595" s="1251"/>
      <c r="E595" s="1249"/>
      <c r="F595" s="1253"/>
      <c r="G595" s="35" t="s">
        <v>16</v>
      </c>
      <c r="H595" s="35" t="s">
        <v>222</v>
      </c>
      <c r="I595" s="36" t="s">
        <v>16</v>
      </c>
      <c r="J595" s="37" t="s">
        <v>222</v>
      </c>
      <c r="K595" s="37" t="s">
        <v>16</v>
      </c>
      <c r="L595" s="37" t="s">
        <v>222</v>
      </c>
    </row>
    <row r="596" spans="1:12" ht="12" customHeight="1">
      <c r="B596" s="1249"/>
      <c r="C596" s="1249"/>
      <c r="D596" s="1252"/>
      <c r="E596" s="1249"/>
      <c r="F596" s="1253"/>
      <c r="G596" s="58"/>
      <c r="H596" s="35" t="s">
        <v>16</v>
      </c>
      <c r="I596" s="48"/>
      <c r="J596" s="37" t="s">
        <v>16</v>
      </c>
      <c r="K596" s="43"/>
      <c r="L596" s="37" t="s">
        <v>16</v>
      </c>
    </row>
    <row r="597" spans="1:12" ht="12" customHeight="1">
      <c r="B597" s="38" t="s">
        <v>5</v>
      </c>
      <c r="C597" s="39" t="s">
        <v>223</v>
      </c>
      <c r="D597" s="40"/>
      <c r="E597" s="40"/>
      <c r="F597" s="1181"/>
      <c r="G597" s="40"/>
      <c r="H597" s="40"/>
      <c r="I597" s="41"/>
      <c r="J597" s="41"/>
      <c r="K597" s="41"/>
      <c r="L597" s="41"/>
    </row>
    <row r="598" spans="1:12" ht="12" customHeight="1">
      <c r="A598" s="65">
        <v>10111000</v>
      </c>
      <c r="B598" s="42"/>
      <c r="C598" s="43" t="s">
        <v>1600</v>
      </c>
      <c r="D598" s="42" t="s">
        <v>224</v>
      </c>
      <c r="E598" s="42" t="str">
        <f>VLOOKUP(C598,HSD!B:K,2,FALSE)</f>
        <v>OJ</v>
      </c>
      <c r="F598" s="1182">
        <v>3.8E-3</v>
      </c>
      <c r="G598" s="44">
        <f>VLOOKUP(C598,HSD!B:K,10,FALSE)</f>
        <v>35625</v>
      </c>
      <c r="H598" s="44">
        <f>F598*G598</f>
        <v>135.375</v>
      </c>
      <c r="I598" s="44">
        <v>78600</v>
      </c>
      <c r="J598" s="44">
        <f>F598*I598</f>
        <v>298.68</v>
      </c>
      <c r="K598" s="44">
        <v>78600</v>
      </c>
      <c r="L598" s="44">
        <f>F598*K598</f>
        <v>298.68</v>
      </c>
    </row>
    <row r="599" spans="1:12" ht="12" customHeight="1">
      <c r="A599" s="65">
        <v>10121110</v>
      </c>
      <c r="B599" s="42"/>
      <c r="C599" s="43" t="s">
        <v>1602</v>
      </c>
      <c r="D599" s="42" t="s">
        <v>225</v>
      </c>
      <c r="E599" s="42" t="str">
        <f>VLOOKUP(C599,HSD!B:K,2,FALSE)</f>
        <v>OJ</v>
      </c>
      <c r="F599" s="1182">
        <v>1.9400000000000001E-2</v>
      </c>
      <c r="G599" s="44">
        <f>VLOOKUP(C599,HSD!B:K,10,FALSE)</f>
        <v>26625</v>
      </c>
      <c r="H599" s="44">
        <f>F599*G599</f>
        <v>516.52499999999998</v>
      </c>
      <c r="I599" s="44">
        <v>91500</v>
      </c>
      <c r="J599" s="44">
        <f>F599*I599</f>
        <v>1775.1000000000001</v>
      </c>
      <c r="K599" s="44">
        <v>91500</v>
      </c>
      <c r="L599" s="44">
        <f>F599*K599</f>
        <v>1775.1000000000001</v>
      </c>
    </row>
    <row r="600" spans="1:12" ht="12" customHeight="1">
      <c r="A600" s="65">
        <v>10131000</v>
      </c>
      <c r="B600" s="42"/>
      <c r="C600" s="43" t="s">
        <v>1603</v>
      </c>
      <c r="D600" s="42" t="s">
        <v>226</v>
      </c>
      <c r="E600" s="42" t="str">
        <f>VLOOKUP(C600,HSD!B:K,2,FALSE)</f>
        <v>OJ</v>
      </c>
      <c r="F600" s="1182">
        <v>3.8800000000000001E-2</v>
      </c>
      <c r="G600" s="44">
        <f>VLOOKUP(C600,HSD!B:K,10,FALSE)</f>
        <v>21750</v>
      </c>
      <c r="H600" s="44">
        <f>F600*G600</f>
        <v>843.9</v>
      </c>
      <c r="I600" s="44">
        <v>92500</v>
      </c>
      <c r="J600" s="44">
        <f>F600*I600</f>
        <v>3589</v>
      </c>
      <c r="K600" s="44">
        <v>92500</v>
      </c>
      <c r="L600" s="44">
        <f>F600*K600</f>
        <v>3589</v>
      </c>
    </row>
    <row r="601" spans="1:12" ht="12" customHeight="1">
      <c r="B601" s="42"/>
      <c r="C601" s="43"/>
      <c r="D601" s="42"/>
      <c r="E601" s="42"/>
      <c r="F601" s="1182"/>
      <c r="G601" s="44"/>
      <c r="H601" s="44"/>
      <c r="I601" s="44"/>
      <c r="J601" s="44"/>
      <c r="K601" s="44"/>
      <c r="L601" s="44"/>
    </row>
    <row r="602" spans="1:12" ht="12" customHeight="1">
      <c r="B602" s="42"/>
      <c r="C602" s="45"/>
      <c r="D602" s="37"/>
      <c r="E602" s="37"/>
      <c r="F602" s="1183" t="s">
        <v>227</v>
      </c>
      <c r="G602" s="54"/>
      <c r="H602" s="44">
        <f>SUM(H598:H601)</f>
        <v>1495.8</v>
      </c>
      <c r="I602" s="54"/>
      <c r="J602" s="44">
        <f>SUM(J598:J601)</f>
        <v>5662.7800000000007</v>
      </c>
      <c r="K602" s="54"/>
      <c r="L602" s="44">
        <f>SUM(L598:L601)</f>
        <v>5662.7800000000007</v>
      </c>
    </row>
    <row r="603" spans="1:12" ht="12" customHeight="1">
      <c r="B603" s="42" t="s">
        <v>6</v>
      </c>
      <c r="C603" s="45" t="s">
        <v>228</v>
      </c>
      <c r="D603" s="37"/>
      <c r="E603" s="37"/>
      <c r="F603" s="1184"/>
      <c r="G603" s="42"/>
      <c r="H603" s="44"/>
      <c r="I603" s="42"/>
      <c r="J603" s="44"/>
      <c r="K603" s="42"/>
      <c r="L603" s="44"/>
    </row>
    <row r="604" spans="1:12" ht="12" customHeight="1">
      <c r="B604" s="42"/>
      <c r="C604" s="43"/>
      <c r="D604" s="42"/>
      <c r="E604" s="42"/>
      <c r="F604" s="1182"/>
      <c r="G604" s="44"/>
      <c r="H604" s="44">
        <f>F604*G604</f>
        <v>0</v>
      </c>
      <c r="I604" s="44">
        <v>232500</v>
      </c>
      <c r="J604" s="44">
        <f>F604*I604</f>
        <v>0</v>
      </c>
      <c r="K604" s="44">
        <v>270000</v>
      </c>
      <c r="L604" s="44">
        <f>F604*K604</f>
        <v>0</v>
      </c>
    </row>
    <row r="605" spans="1:12" ht="12" customHeight="1">
      <c r="B605" s="42"/>
      <c r="C605" s="45"/>
      <c r="D605" s="37"/>
      <c r="E605" s="42"/>
      <c r="F605" s="1185"/>
      <c r="G605" s="44"/>
      <c r="H605" s="44">
        <f>F605*G605</f>
        <v>0</v>
      </c>
      <c r="I605" s="44">
        <v>1060</v>
      </c>
      <c r="J605" s="44">
        <f>F605*I605</f>
        <v>0</v>
      </c>
      <c r="K605" s="44">
        <v>1060</v>
      </c>
      <c r="L605" s="44">
        <f>F605*K605</f>
        <v>0</v>
      </c>
    </row>
    <row r="606" spans="1:12" ht="12" customHeight="1">
      <c r="B606" s="42"/>
      <c r="C606" s="45"/>
      <c r="D606" s="37"/>
      <c r="E606" s="42"/>
      <c r="F606" s="1185"/>
      <c r="G606" s="44"/>
      <c r="H606" s="44">
        <f>F606*G606</f>
        <v>0</v>
      </c>
      <c r="I606" s="44">
        <v>215000</v>
      </c>
      <c r="J606" s="44">
        <f>F606*I606</f>
        <v>0</v>
      </c>
      <c r="K606" s="44">
        <v>250000</v>
      </c>
      <c r="L606" s="44">
        <f>F606*K606</f>
        <v>0</v>
      </c>
    </row>
    <row r="607" spans="1:12" ht="12" customHeight="1">
      <c r="B607" s="42"/>
      <c r="C607" s="45"/>
      <c r="D607" s="37"/>
      <c r="E607" s="37"/>
      <c r="F607" s="1183"/>
      <c r="G607" s="54"/>
      <c r="H607" s="44">
        <f>SUM(H604:H606)</f>
        <v>0</v>
      </c>
      <c r="I607" s="54"/>
      <c r="J607" s="44">
        <f>SUM(J604:J606)</f>
        <v>0</v>
      </c>
      <c r="K607" s="54"/>
      <c r="L607" s="44">
        <f>SUM(L604:L606)</f>
        <v>0</v>
      </c>
    </row>
    <row r="608" spans="1:12" ht="12" customHeight="1">
      <c r="B608" s="42" t="s">
        <v>7</v>
      </c>
      <c r="C608" s="45" t="s">
        <v>230</v>
      </c>
      <c r="D608" s="37"/>
      <c r="E608" s="37"/>
      <c r="F608" s="1184"/>
      <c r="G608" s="42"/>
      <c r="H608" s="44"/>
      <c r="I608" s="42"/>
      <c r="J608" s="44"/>
      <c r="K608" s="42"/>
      <c r="L608" s="44"/>
    </row>
    <row r="609" spans="1:12" ht="12" customHeight="1">
      <c r="A609" s="65">
        <v>31100008</v>
      </c>
      <c r="B609" s="42"/>
      <c r="C609" s="43" t="s">
        <v>1552</v>
      </c>
      <c r="D609" s="42" t="s">
        <v>224</v>
      </c>
      <c r="E609" s="42" t="str">
        <f>VLOOKUP(C609,HSD!B:K,2,FALSE)</f>
        <v>jam</v>
      </c>
      <c r="F609" s="1192">
        <v>1.9400000000000001E-2</v>
      </c>
      <c r="G609" s="44">
        <f>VLOOKUP(C609,HSD!B:K,10,FALSE)</f>
        <v>1083125</v>
      </c>
      <c r="H609" s="44">
        <f>F609*G609</f>
        <v>21012.625</v>
      </c>
      <c r="I609" s="44"/>
      <c r="J609" s="44">
        <f>H609*I609</f>
        <v>0</v>
      </c>
      <c r="K609" s="44"/>
      <c r="L609" s="44">
        <f>J609*K609</f>
        <v>0</v>
      </c>
    </row>
    <row r="610" spans="1:12" ht="12" customHeight="1">
      <c r="B610" s="42"/>
      <c r="C610" s="45"/>
      <c r="D610" s="37"/>
      <c r="E610" s="37"/>
      <c r="F610" s="1184"/>
      <c r="G610" s="44"/>
      <c r="H610" s="44"/>
      <c r="I610" s="44"/>
      <c r="J610" s="44"/>
      <c r="K610" s="44"/>
      <c r="L610" s="44"/>
    </row>
    <row r="611" spans="1:12" ht="12" customHeight="1">
      <c r="B611" s="42"/>
      <c r="C611" s="45"/>
      <c r="D611" s="37"/>
      <c r="E611" s="37"/>
      <c r="F611" s="1184"/>
      <c r="G611" s="44"/>
      <c r="H611" s="44">
        <f>F611*G611</f>
        <v>0</v>
      </c>
      <c r="I611" s="44"/>
      <c r="J611" s="44"/>
      <c r="K611" s="44"/>
      <c r="L611" s="44"/>
    </row>
    <row r="612" spans="1:12" ht="12" customHeight="1">
      <c r="B612" s="42"/>
      <c r="C612" s="45"/>
      <c r="D612" s="37"/>
      <c r="E612" s="37"/>
      <c r="F612" s="1183" t="s">
        <v>231</v>
      </c>
      <c r="G612" s="54"/>
      <c r="H612" s="44">
        <f>SUM(H609:H611)</f>
        <v>21012.625</v>
      </c>
      <c r="I612" s="54"/>
      <c r="J612" s="44">
        <f>SUM(J609)</f>
        <v>0</v>
      </c>
      <c r="K612" s="54"/>
      <c r="L612" s="44">
        <f>SUM(L609)</f>
        <v>0</v>
      </c>
    </row>
    <row r="613" spans="1:12" ht="12" customHeight="1">
      <c r="B613" s="42" t="s">
        <v>8</v>
      </c>
      <c r="C613" s="55" t="s">
        <v>232</v>
      </c>
      <c r="D613" s="56"/>
      <c r="E613" s="56"/>
      <c r="F613" s="1191"/>
      <c r="G613" s="57"/>
      <c r="H613" s="44">
        <f>H602+H607+H612</f>
        <v>22508.424999999999</v>
      </c>
      <c r="I613" s="57"/>
      <c r="J613" s="44">
        <f>J602+J607+J612</f>
        <v>5662.7800000000007</v>
      </c>
      <c r="K613" s="57"/>
      <c r="L613" s="44">
        <f>L602+L607+L612</f>
        <v>5662.7800000000007</v>
      </c>
    </row>
    <row r="614" spans="1:12" ht="12" customHeight="1">
      <c r="B614" s="42" t="s">
        <v>9</v>
      </c>
      <c r="C614" s="1254" t="s">
        <v>233</v>
      </c>
      <c r="D614" s="1255"/>
      <c r="E614" s="1256"/>
      <c r="F614" s="1200">
        <f>OP</f>
        <v>0.1</v>
      </c>
      <c r="G614" s="43" t="s">
        <v>234</v>
      </c>
      <c r="H614" s="44">
        <f>H613*F614</f>
        <v>2250.8425000000002</v>
      </c>
      <c r="I614" s="1202"/>
      <c r="J614" s="533"/>
      <c r="K614" s="1202"/>
      <c r="L614" s="533"/>
    </row>
    <row r="615" spans="1:12" ht="12" customHeight="1">
      <c r="B615" s="531" t="s">
        <v>10</v>
      </c>
      <c r="C615" s="536" t="s">
        <v>235</v>
      </c>
      <c r="D615" s="529"/>
      <c r="E615" s="535"/>
      <c r="F615" s="1189"/>
      <c r="G615" s="532"/>
      <c r="H615" s="533">
        <f>H613+H614</f>
        <v>24759.267499999998</v>
      </c>
      <c r="I615" s="1202"/>
      <c r="J615" s="533"/>
      <c r="K615" s="1202"/>
      <c r="L615" s="533"/>
    </row>
    <row r="616" spans="1:12" ht="12" customHeight="1">
      <c r="B616" s="531" t="s">
        <v>11</v>
      </c>
      <c r="C616" s="529" t="s">
        <v>2218</v>
      </c>
      <c r="D616" s="529"/>
      <c r="E616" s="529"/>
      <c r="F616" s="1201">
        <f>ppn</f>
        <v>0.12</v>
      </c>
      <c r="G616" s="532" t="s">
        <v>2217</v>
      </c>
      <c r="H616" s="533">
        <f>H615*F616</f>
        <v>2971.1120999999998</v>
      </c>
      <c r="I616" s="43" t="s">
        <v>234</v>
      </c>
      <c r="J616" s="44">
        <f>J613*F616</f>
        <v>679.53360000000009</v>
      </c>
      <c r="K616" s="43" t="s">
        <v>234</v>
      </c>
      <c r="L616" s="44">
        <f>L613*F616</f>
        <v>679.53360000000009</v>
      </c>
    </row>
    <row r="617" spans="1:12" ht="12" customHeight="1">
      <c r="B617" s="42" t="s">
        <v>1793</v>
      </c>
      <c r="C617" s="537" t="s">
        <v>2039</v>
      </c>
      <c r="D617" s="56"/>
      <c r="E617" s="56"/>
      <c r="F617" s="1191"/>
      <c r="G617" s="57"/>
      <c r="H617" s="49">
        <f>H615+H616</f>
        <v>27730.379599999997</v>
      </c>
      <c r="I617" s="50"/>
      <c r="J617" s="49">
        <f>J613+J616</f>
        <v>6342.3136000000004</v>
      </c>
      <c r="K617" s="50"/>
      <c r="L617" s="49">
        <f>L613+L616</f>
        <v>6342.3136000000004</v>
      </c>
    </row>
    <row r="619" spans="1:12" ht="28.9" customHeight="1">
      <c r="B619" s="34" t="s">
        <v>307</v>
      </c>
      <c r="C619" s="1257" t="s">
        <v>308</v>
      </c>
      <c r="D619" s="1258"/>
      <c r="E619" s="1258"/>
      <c r="F619" s="1258"/>
      <c r="G619" s="1259"/>
      <c r="H619" s="1260"/>
      <c r="I619" s="1261" t="s">
        <v>3</v>
      </c>
      <c r="J619" s="1261"/>
      <c r="K619" s="1261" t="s">
        <v>4</v>
      </c>
      <c r="L619" s="1261"/>
    </row>
    <row r="620" spans="1:12" ht="12" customHeight="1">
      <c r="B620" s="1249" t="s">
        <v>215</v>
      </c>
      <c r="C620" s="1249" t="s">
        <v>216</v>
      </c>
      <c r="D620" s="1250" t="s">
        <v>217</v>
      </c>
      <c r="E620" s="1249" t="s">
        <v>218</v>
      </c>
      <c r="F620" s="1253" t="s">
        <v>219</v>
      </c>
      <c r="G620" s="35" t="s">
        <v>220</v>
      </c>
      <c r="H620" s="35" t="s">
        <v>221</v>
      </c>
      <c r="I620" s="36" t="s">
        <v>220</v>
      </c>
      <c r="J620" s="37" t="s">
        <v>221</v>
      </c>
      <c r="K620" s="37" t="s">
        <v>220</v>
      </c>
      <c r="L620" s="37" t="s">
        <v>221</v>
      </c>
    </row>
    <row r="621" spans="1:12" ht="12" customHeight="1">
      <c r="B621" s="1249"/>
      <c r="C621" s="1249"/>
      <c r="D621" s="1251"/>
      <c r="E621" s="1249"/>
      <c r="F621" s="1253"/>
      <c r="G621" s="35" t="s">
        <v>16</v>
      </c>
      <c r="H621" s="35" t="s">
        <v>222</v>
      </c>
      <c r="I621" s="36" t="s">
        <v>16</v>
      </c>
      <c r="J621" s="37" t="s">
        <v>222</v>
      </c>
      <c r="K621" s="37" t="s">
        <v>16</v>
      </c>
      <c r="L621" s="37" t="s">
        <v>222</v>
      </c>
    </row>
    <row r="622" spans="1:12" ht="12" customHeight="1">
      <c r="B622" s="1249"/>
      <c r="C622" s="1249"/>
      <c r="D622" s="1252"/>
      <c r="E622" s="1249"/>
      <c r="F622" s="1253"/>
      <c r="G622" s="58"/>
      <c r="H622" s="35" t="s">
        <v>16</v>
      </c>
      <c r="I622" s="48"/>
      <c r="J622" s="37" t="s">
        <v>16</v>
      </c>
      <c r="K622" s="43"/>
      <c r="L622" s="37" t="s">
        <v>16</v>
      </c>
    </row>
    <row r="623" spans="1:12" ht="12" customHeight="1">
      <c r="B623" s="38" t="s">
        <v>5</v>
      </c>
      <c r="C623" s="39" t="s">
        <v>223</v>
      </c>
      <c r="D623" s="40"/>
      <c r="E623" s="40"/>
      <c r="F623" s="1181"/>
      <c r="G623" s="40"/>
      <c r="H623" s="40"/>
      <c r="I623" s="41"/>
      <c r="J623" s="41"/>
      <c r="K623" s="41"/>
      <c r="L623" s="41"/>
    </row>
    <row r="624" spans="1:12" ht="12" customHeight="1">
      <c r="A624" s="65">
        <v>10111000</v>
      </c>
      <c r="B624" s="42"/>
      <c r="C624" s="43" t="s">
        <v>1600</v>
      </c>
      <c r="D624" s="42" t="s">
        <v>224</v>
      </c>
      <c r="E624" s="42" t="str">
        <f>VLOOKUP(C624,HSD!B:K,2,FALSE)</f>
        <v>OJ</v>
      </c>
      <c r="F624" s="1182">
        <v>1.2999999999999999E-3</v>
      </c>
      <c r="G624" s="44">
        <f>VLOOKUP(C624,HSD!B:K,10,FALSE)</f>
        <v>35625</v>
      </c>
      <c r="H624" s="44">
        <f>F624*G624</f>
        <v>46.3125</v>
      </c>
      <c r="I624" s="44">
        <v>78600</v>
      </c>
      <c r="J624" s="44">
        <f>F624*I624</f>
        <v>102.17999999999999</v>
      </c>
      <c r="K624" s="44">
        <v>78600</v>
      </c>
      <c r="L624" s="44">
        <f>F624*K624</f>
        <v>102.17999999999999</v>
      </c>
    </row>
    <row r="625" spans="1:12" ht="12" customHeight="1">
      <c r="A625" s="65">
        <v>10121110</v>
      </c>
      <c r="B625" s="42"/>
      <c r="C625" s="43" t="s">
        <v>1602</v>
      </c>
      <c r="D625" s="42" t="s">
        <v>225</v>
      </c>
      <c r="E625" s="42" t="str">
        <f>VLOOKUP(C625,HSD!B:K,2,FALSE)</f>
        <v>OJ</v>
      </c>
      <c r="F625" s="1182">
        <v>6.7999999999999996E-3</v>
      </c>
      <c r="G625" s="44">
        <f>VLOOKUP(C625,HSD!B:K,10,FALSE)</f>
        <v>26625</v>
      </c>
      <c r="H625" s="44">
        <f>F625*G625</f>
        <v>181.04999999999998</v>
      </c>
      <c r="I625" s="44">
        <v>91500</v>
      </c>
      <c r="J625" s="44">
        <f>F625*I625</f>
        <v>622.19999999999993</v>
      </c>
      <c r="K625" s="44">
        <v>91500</v>
      </c>
      <c r="L625" s="44">
        <f>F625*K625</f>
        <v>622.19999999999993</v>
      </c>
    </row>
    <row r="626" spans="1:12" ht="12" customHeight="1">
      <c r="A626" s="65">
        <v>10131000</v>
      </c>
      <c r="B626" s="42"/>
      <c r="C626" s="43" t="s">
        <v>1603</v>
      </c>
      <c r="D626" s="42" t="s">
        <v>226</v>
      </c>
      <c r="E626" s="42" t="str">
        <f>VLOOKUP(C626,HSD!B:K,2,FALSE)</f>
        <v>OJ</v>
      </c>
      <c r="F626" s="1182">
        <v>1.35E-2</v>
      </c>
      <c r="G626" s="44">
        <f>VLOOKUP(C626,HSD!B:K,10,FALSE)</f>
        <v>21750</v>
      </c>
      <c r="H626" s="44">
        <f>F626*G626</f>
        <v>293.625</v>
      </c>
      <c r="I626" s="44">
        <v>92500</v>
      </c>
      <c r="J626" s="44">
        <f>F626*I626</f>
        <v>1248.75</v>
      </c>
      <c r="K626" s="44">
        <v>92500</v>
      </c>
      <c r="L626" s="44">
        <f>F626*K626</f>
        <v>1248.75</v>
      </c>
    </row>
    <row r="627" spans="1:12" ht="12" customHeight="1">
      <c r="B627" s="42"/>
      <c r="C627" s="43"/>
      <c r="D627" s="42"/>
      <c r="E627" s="42"/>
      <c r="F627" s="1182"/>
      <c r="G627" s="44"/>
      <c r="H627" s="44"/>
      <c r="I627" s="44"/>
      <c r="J627" s="44"/>
      <c r="K627" s="44"/>
      <c r="L627" s="44"/>
    </row>
    <row r="628" spans="1:12" ht="12" customHeight="1">
      <c r="B628" s="42"/>
      <c r="C628" s="45"/>
      <c r="D628" s="37"/>
      <c r="E628" s="37"/>
      <c r="F628" s="1183" t="s">
        <v>227</v>
      </c>
      <c r="G628" s="54"/>
      <c r="H628" s="44">
        <f>SUM(H624:H627)</f>
        <v>520.98749999999995</v>
      </c>
      <c r="I628" s="54"/>
      <c r="J628" s="44">
        <f>SUM(J624:J627)</f>
        <v>1973.1299999999999</v>
      </c>
      <c r="K628" s="54"/>
      <c r="L628" s="44">
        <f>SUM(L624:L627)</f>
        <v>1973.1299999999999</v>
      </c>
    </row>
    <row r="629" spans="1:12" ht="12" customHeight="1">
      <c r="B629" s="42" t="s">
        <v>6</v>
      </c>
      <c r="C629" s="45" t="s">
        <v>228</v>
      </c>
      <c r="D629" s="37"/>
      <c r="E629" s="37"/>
      <c r="F629" s="1184"/>
      <c r="G629" s="42"/>
      <c r="H629" s="44"/>
      <c r="I629" s="42"/>
      <c r="J629" s="44"/>
      <c r="K629" s="42"/>
      <c r="L629" s="44"/>
    </row>
    <row r="630" spans="1:12" ht="12" customHeight="1">
      <c r="B630" s="42"/>
      <c r="C630" s="43"/>
      <c r="D630" s="42"/>
      <c r="E630" s="42"/>
      <c r="F630" s="1182"/>
      <c r="G630" s="44"/>
      <c r="H630" s="44">
        <f>F630*G630</f>
        <v>0</v>
      </c>
      <c r="I630" s="44">
        <v>232500</v>
      </c>
      <c r="J630" s="44">
        <f>F630*I630</f>
        <v>0</v>
      </c>
      <c r="K630" s="44">
        <v>270000</v>
      </c>
      <c r="L630" s="44">
        <f>F630*K630</f>
        <v>0</v>
      </c>
    </row>
    <row r="631" spans="1:12" ht="12" customHeight="1">
      <c r="B631" s="42"/>
      <c r="C631" s="45"/>
      <c r="D631" s="37"/>
      <c r="E631" s="42"/>
      <c r="F631" s="1185"/>
      <c r="G631" s="44"/>
      <c r="H631" s="44">
        <f>F631*G631</f>
        <v>0</v>
      </c>
      <c r="I631" s="44">
        <v>1060</v>
      </c>
      <c r="J631" s="44">
        <f>F631*I631</f>
        <v>0</v>
      </c>
      <c r="K631" s="44">
        <v>1060</v>
      </c>
      <c r="L631" s="44">
        <f>F631*K631</f>
        <v>0</v>
      </c>
    </row>
    <row r="632" spans="1:12" ht="12" customHeight="1">
      <c r="B632" s="42"/>
      <c r="C632" s="45"/>
      <c r="D632" s="37"/>
      <c r="E632" s="42"/>
      <c r="F632" s="1185"/>
      <c r="G632" s="44"/>
      <c r="H632" s="44">
        <f>F632*G632</f>
        <v>0</v>
      </c>
      <c r="I632" s="44">
        <v>215000</v>
      </c>
      <c r="J632" s="44">
        <f>F632*I632</f>
        <v>0</v>
      </c>
      <c r="K632" s="44">
        <v>250000</v>
      </c>
      <c r="L632" s="44">
        <f>F632*K632</f>
        <v>0</v>
      </c>
    </row>
    <row r="633" spans="1:12" ht="12" customHeight="1">
      <c r="B633" s="42"/>
      <c r="C633" s="45"/>
      <c r="D633" s="37"/>
      <c r="E633" s="37"/>
      <c r="F633" s="1183"/>
      <c r="G633" s="54"/>
      <c r="H633" s="44">
        <f>SUM(H630:H632)</f>
        <v>0</v>
      </c>
      <c r="I633" s="54"/>
      <c r="J633" s="44">
        <f>SUM(J630:J632)</f>
        <v>0</v>
      </c>
      <c r="K633" s="54"/>
      <c r="L633" s="44">
        <f>SUM(L630:L632)</f>
        <v>0</v>
      </c>
    </row>
    <row r="634" spans="1:12" ht="12" customHeight="1">
      <c r="B634" s="42" t="s">
        <v>7</v>
      </c>
      <c r="C634" s="45" t="s">
        <v>230</v>
      </c>
      <c r="D634" s="37"/>
      <c r="E634" s="37"/>
      <c r="F634" s="1184"/>
      <c r="G634" s="42"/>
      <c r="H634" s="44"/>
      <c r="I634" s="42"/>
      <c r="J634" s="44"/>
      <c r="K634" s="42"/>
      <c r="L634" s="44"/>
    </row>
    <row r="635" spans="1:12" ht="12" customHeight="1">
      <c r="A635" s="65">
        <v>31100008</v>
      </c>
      <c r="B635" s="42"/>
      <c r="C635" s="43" t="s">
        <v>1551</v>
      </c>
      <c r="D635" s="42" t="s">
        <v>224</v>
      </c>
      <c r="E635" s="42" t="str">
        <f>VLOOKUP(C635,HSD!B:K,2,FALSE)</f>
        <v>jam</v>
      </c>
      <c r="F635" s="1192">
        <v>6.7999999999999996E-3</v>
      </c>
      <c r="G635" s="44">
        <f>VLOOKUP(C635,HSD!B:K,10,FALSE)</f>
        <v>1010125</v>
      </c>
      <c r="H635" s="44">
        <f>F635*G635</f>
        <v>6868.8499999999995</v>
      </c>
      <c r="I635" s="44"/>
      <c r="J635" s="44">
        <f>H635*I635</f>
        <v>0</v>
      </c>
      <c r="K635" s="44"/>
      <c r="L635" s="44">
        <f>J635*K635</f>
        <v>0</v>
      </c>
    </row>
    <row r="636" spans="1:12" ht="12" customHeight="1">
      <c r="B636" s="42"/>
      <c r="C636" s="45"/>
      <c r="D636" s="37"/>
      <c r="E636" s="37"/>
      <c r="F636" s="1184"/>
      <c r="G636" s="44"/>
      <c r="H636" s="44"/>
      <c r="I636" s="44"/>
      <c r="J636" s="44"/>
      <c r="K636" s="44"/>
      <c r="L636" s="44"/>
    </row>
    <row r="637" spans="1:12" ht="12" customHeight="1">
      <c r="B637" s="42"/>
      <c r="C637" s="45"/>
      <c r="D637" s="37"/>
      <c r="E637" s="37"/>
      <c r="F637" s="1184"/>
      <c r="G637" s="44"/>
      <c r="H637" s="44">
        <f>F637*G637</f>
        <v>0</v>
      </c>
      <c r="I637" s="44"/>
      <c r="J637" s="44"/>
      <c r="K637" s="44"/>
      <c r="L637" s="44"/>
    </row>
    <row r="638" spans="1:12" ht="12" customHeight="1">
      <c r="B638" s="42"/>
      <c r="C638" s="45"/>
      <c r="D638" s="37"/>
      <c r="E638" s="37"/>
      <c r="F638" s="1183" t="s">
        <v>231</v>
      </c>
      <c r="G638" s="54"/>
      <c r="H638" s="44">
        <f>SUM(H635:H637)</f>
        <v>6868.8499999999995</v>
      </c>
      <c r="I638" s="54"/>
      <c r="J638" s="44">
        <f>SUM(J635)</f>
        <v>0</v>
      </c>
      <c r="K638" s="54"/>
      <c r="L638" s="44">
        <f>SUM(L635)</f>
        <v>0</v>
      </c>
    </row>
    <row r="639" spans="1:12" ht="12" customHeight="1">
      <c r="B639" s="42" t="s">
        <v>8</v>
      </c>
      <c r="C639" s="55" t="s">
        <v>232</v>
      </c>
      <c r="D639" s="56"/>
      <c r="E639" s="56"/>
      <c r="F639" s="1191"/>
      <c r="G639" s="57"/>
      <c r="H639" s="44">
        <f>H628+H633+H638</f>
        <v>7389.8374999999996</v>
      </c>
      <c r="I639" s="57"/>
      <c r="J639" s="44">
        <f>J628+J633+J638</f>
        <v>1973.1299999999999</v>
      </c>
      <c r="K639" s="57"/>
      <c r="L639" s="44">
        <f>L628+L633+L638</f>
        <v>1973.1299999999999</v>
      </c>
    </row>
    <row r="640" spans="1:12" ht="12" customHeight="1">
      <c r="B640" s="42" t="s">
        <v>9</v>
      </c>
      <c r="C640" s="1254" t="s">
        <v>233</v>
      </c>
      <c r="D640" s="1255"/>
      <c r="E640" s="1256"/>
      <c r="F640" s="1200">
        <f>OP</f>
        <v>0.1</v>
      </c>
      <c r="G640" s="43" t="s">
        <v>234</v>
      </c>
      <c r="H640" s="44">
        <f>H639*F640</f>
        <v>738.98374999999999</v>
      </c>
      <c r="I640" s="1202"/>
      <c r="J640" s="533"/>
      <c r="K640" s="1202"/>
      <c r="L640" s="533"/>
    </row>
    <row r="641" spans="1:12" ht="12" customHeight="1">
      <c r="B641" s="531" t="s">
        <v>10</v>
      </c>
      <c r="C641" s="536" t="s">
        <v>235</v>
      </c>
      <c r="D641" s="529"/>
      <c r="E641" s="535"/>
      <c r="F641" s="1189"/>
      <c r="G641" s="532"/>
      <c r="H641" s="533">
        <f>H639+H640</f>
        <v>8128.82125</v>
      </c>
      <c r="I641" s="1202"/>
      <c r="J641" s="533"/>
      <c r="K641" s="1202"/>
      <c r="L641" s="533"/>
    </row>
    <row r="642" spans="1:12" ht="12" customHeight="1">
      <c r="B642" s="531" t="s">
        <v>11</v>
      </c>
      <c r="C642" s="529" t="s">
        <v>2218</v>
      </c>
      <c r="D642" s="529"/>
      <c r="E642" s="529"/>
      <c r="F642" s="1201">
        <f>ppn</f>
        <v>0.12</v>
      </c>
      <c r="G642" s="532" t="s">
        <v>2217</v>
      </c>
      <c r="H642" s="533">
        <f>H641*F642</f>
        <v>975.45854999999995</v>
      </c>
      <c r="I642" s="43" t="s">
        <v>234</v>
      </c>
      <c r="J642" s="44">
        <f>J639*F642</f>
        <v>236.77559999999997</v>
      </c>
      <c r="K642" s="43" t="s">
        <v>234</v>
      </c>
      <c r="L642" s="44">
        <f>L639*F642</f>
        <v>236.77559999999997</v>
      </c>
    </row>
    <row r="643" spans="1:12" ht="12" customHeight="1">
      <c r="B643" s="42" t="s">
        <v>1793</v>
      </c>
      <c r="C643" s="537" t="s">
        <v>2039</v>
      </c>
      <c r="D643" s="56"/>
      <c r="E643" s="56"/>
      <c r="F643" s="1191"/>
      <c r="G643" s="57"/>
      <c r="H643" s="49">
        <f>H641+H642</f>
        <v>9104.2798000000003</v>
      </c>
      <c r="I643" s="50"/>
      <c r="J643" s="49">
        <f>J639+J642</f>
        <v>2209.9056</v>
      </c>
      <c r="K643" s="50"/>
      <c r="L643" s="49">
        <f>L639+L642</f>
        <v>2209.9056</v>
      </c>
    </row>
    <row r="645" spans="1:12" ht="28.9" customHeight="1">
      <c r="B645" s="34" t="s">
        <v>310</v>
      </c>
      <c r="C645" s="1257" t="s">
        <v>309</v>
      </c>
      <c r="D645" s="1258"/>
      <c r="E645" s="1258"/>
      <c r="F645" s="1258"/>
      <c r="G645" s="1259"/>
      <c r="H645" s="1260"/>
      <c r="I645" s="1261" t="s">
        <v>3</v>
      </c>
      <c r="J645" s="1261"/>
      <c r="K645" s="1261" t="s">
        <v>4</v>
      </c>
      <c r="L645" s="1261"/>
    </row>
    <row r="646" spans="1:12" ht="12" customHeight="1">
      <c r="B646" s="1249" t="s">
        <v>215</v>
      </c>
      <c r="C646" s="1249" t="s">
        <v>216</v>
      </c>
      <c r="D646" s="1250" t="s">
        <v>217</v>
      </c>
      <c r="E646" s="1249" t="s">
        <v>218</v>
      </c>
      <c r="F646" s="1253" t="s">
        <v>219</v>
      </c>
      <c r="G646" s="35" t="s">
        <v>220</v>
      </c>
      <c r="H646" s="35" t="s">
        <v>221</v>
      </c>
      <c r="I646" s="36" t="s">
        <v>220</v>
      </c>
      <c r="J646" s="37" t="s">
        <v>221</v>
      </c>
      <c r="K646" s="37" t="s">
        <v>220</v>
      </c>
      <c r="L646" s="37" t="s">
        <v>221</v>
      </c>
    </row>
    <row r="647" spans="1:12" ht="12" customHeight="1">
      <c r="B647" s="1249"/>
      <c r="C647" s="1249"/>
      <c r="D647" s="1251"/>
      <c r="E647" s="1249"/>
      <c r="F647" s="1253"/>
      <c r="G647" s="35" t="s">
        <v>16</v>
      </c>
      <c r="H647" s="35" t="s">
        <v>222</v>
      </c>
      <c r="I647" s="36" t="s">
        <v>16</v>
      </c>
      <c r="J647" s="37" t="s">
        <v>222</v>
      </c>
      <c r="K647" s="37" t="s">
        <v>16</v>
      </c>
      <c r="L647" s="37" t="s">
        <v>222</v>
      </c>
    </row>
    <row r="648" spans="1:12" ht="12" customHeight="1">
      <c r="B648" s="1249"/>
      <c r="C648" s="1249"/>
      <c r="D648" s="1252"/>
      <c r="E648" s="1249"/>
      <c r="F648" s="1253"/>
      <c r="G648" s="58"/>
      <c r="H648" s="35" t="s">
        <v>16</v>
      </c>
      <c r="I648" s="48"/>
      <c r="J648" s="37" t="s">
        <v>16</v>
      </c>
      <c r="K648" s="43"/>
      <c r="L648" s="37" t="s">
        <v>16</v>
      </c>
    </row>
    <row r="649" spans="1:12" ht="12" customHeight="1">
      <c r="B649" s="38" t="s">
        <v>5</v>
      </c>
      <c r="C649" s="39" t="s">
        <v>223</v>
      </c>
      <c r="D649" s="40"/>
      <c r="E649" s="40"/>
      <c r="F649" s="1181"/>
      <c r="G649" s="40"/>
      <c r="H649" s="40"/>
      <c r="I649" s="41"/>
      <c r="J649" s="41"/>
      <c r="K649" s="41"/>
      <c r="L649" s="41"/>
    </row>
    <row r="650" spans="1:12" ht="12" customHeight="1">
      <c r="A650" s="65">
        <v>10111000</v>
      </c>
      <c r="B650" s="42"/>
      <c r="C650" s="43" t="s">
        <v>1600</v>
      </c>
      <c r="D650" s="42" t="s">
        <v>224</v>
      </c>
      <c r="E650" s="42" t="str">
        <f>VLOOKUP(C650,HSD!B:K,2,FALSE)</f>
        <v>OJ</v>
      </c>
      <c r="F650" s="1182">
        <v>1.5E-3</v>
      </c>
      <c r="G650" s="44">
        <f>VLOOKUP(C650,HSD!B:K,10,FALSE)</f>
        <v>35625</v>
      </c>
      <c r="H650" s="44">
        <f>F650*G650</f>
        <v>53.4375</v>
      </c>
      <c r="I650" s="44">
        <v>78600</v>
      </c>
      <c r="J650" s="44">
        <f>F650*I650</f>
        <v>117.9</v>
      </c>
      <c r="K650" s="44">
        <v>78600</v>
      </c>
      <c r="L650" s="44">
        <f>F650*K650</f>
        <v>117.9</v>
      </c>
    </row>
    <row r="651" spans="1:12" ht="12" customHeight="1">
      <c r="A651" s="65">
        <v>10121110</v>
      </c>
      <c r="B651" s="42"/>
      <c r="C651" s="43" t="s">
        <v>1602</v>
      </c>
      <c r="D651" s="42" t="s">
        <v>225</v>
      </c>
      <c r="E651" s="42" t="str">
        <f>VLOOKUP(C651,HSD!B:K,2,FALSE)</f>
        <v>OJ</v>
      </c>
      <c r="F651" s="1182">
        <v>7.4999999999999997E-3</v>
      </c>
      <c r="G651" s="44">
        <f>VLOOKUP(C651,HSD!B:K,10,FALSE)</f>
        <v>26625</v>
      </c>
      <c r="H651" s="44">
        <f>F651*G651</f>
        <v>199.6875</v>
      </c>
      <c r="I651" s="44">
        <v>91500</v>
      </c>
      <c r="J651" s="44">
        <f>F651*I651</f>
        <v>686.25</v>
      </c>
      <c r="K651" s="44">
        <v>91500</v>
      </c>
      <c r="L651" s="44">
        <f>F651*K651</f>
        <v>686.25</v>
      </c>
    </row>
    <row r="652" spans="1:12" ht="12" customHeight="1">
      <c r="A652" s="65">
        <v>10131000</v>
      </c>
      <c r="B652" s="42"/>
      <c r="C652" s="43" t="s">
        <v>1603</v>
      </c>
      <c r="D652" s="42" t="s">
        <v>226</v>
      </c>
      <c r="E652" s="42" t="str">
        <f>VLOOKUP(C652,HSD!B:K,2,FALSE)</f>
        <v>OJ</v>
      </c>
      <c r="F652" s="1182">
        <v>1.4999999999999999E-2</v>
      </c>
      <c r="G652" s="44">
        <f>VLOOKUP(C652,HSD!B:K,10,FALSE)</f>
        <v>21750</v>
      </c>
      <c r="H652" s="44">
        <f>F652*G652</f>
        <v>326.25</v>
      </c>
      <c r="I652" s="44">
        <v>92500</v>
      </c>
      <c r="J652" s="44">
        <f>F652*I652</f>
        <v>1387.5</v>
      </c>
      <c r="K652" s="44">
        <v>92500</v>
      </c>
      <c r="L652" s="44">
        <f>F652*K652</f>
        <v>1387.5</v>
      </c>
    </row>
    <row r="653" spans="1:12" ht="12" customHeight="1">
      <c r="B653" s="42"/>
      <c r="C653" s="43"/>
      <c r="D653" s="42"/>
      <c r="E653" s="42"/>
      <c r="F653" s="1182"/>
      <c r="G653" s="44"/>
      <c r="H653" s="44"/>
      <c r="I653" s="44"/>
      <c r="J653" s="44"/>
      <c r="K653" s="44"/>
      <c r="L653" s="44"/>
    </row>
    <row r="654" spans="1:12" ht="12" customHeight="1">
      <c r="B654" s="42"/>
      <c r="C654" s="45"/>
      <c r="D654" s="37"/>
      <c r="E654" s="37"/>
      <c r="F654" s="1183" t="s">
        <v>227</v>
      </c>
      <c r="G654" s="54"/>
      <c r="H654" s="44">
        <f>SUM(H650:H653)</f>
        <v>579.375</v>
      </c>
      <c r="I654" s="54"/>
      <c r="J654" s="44">
        <f>SUM(J650:J653)</f>
        <v>2191.65</v>
      </c>
      <c r="K654" s="54"/>
      <c r="L654" s="44">
        <f>SUM(L650:L653)</f>
        <v>2191.65</v>
      </c>
    </row>
    <row r="655" spans="1:12" ht="12" customHeight="1">
      <c r="B655" s="42" t="s">
        <v>6</v>
      </c>
      <c r="C655" s="45" t="s">
        <v>228</v>
      </c>
      <c r="D655" s="37"/>
      <c r="E655" s="37"/>
      <c r="F655" s="1184"/>
      <c r="G655" s="42"/>
      <c r="H655" s="44"/>
      <c r="I655" s="42"/>
      <c r="J655" s="44"/>
      <c r="K655" s="42"/>
      <c r="L655" s="44"/>
    </row>
    <row r="656" spans="1:12" ht="12" customHeight="1">
      <c r="B656" s="42"/>
      <c r="C656" s="43"/>
      <c r="D656" s="42"/>
      <c r="E656" s="42"/>
      <c r="F656" s="1182"/>
      <c r="G656" s="44"/>
      <c r="H656" s="44">
        <f>F656*G656</f>
        <v>0</v>
      </c>
      <c r="I656" s="44">
        <v>232500</v>
      </c>
      <c r="J656" s="44">
        <f>F656*I656</f>
        <v>0</v>
      </c>
      <c r="K656" s="44">
        <v>270000</v>
      </c>
      <c r="L656" s="44">
        <f>F656*K656</f>
        <v>0</v>
      </c>
    </row>
    <row r="657" spans="1:12" ht="12" customHeight="1">
      <c r="B657" s="42"/>
      <c r="C657" s="45"/>
      <c r="D657" s="37"/>
      <c r="E657" s="42"/>
      <c r="F657" s="1185"/>
      <c r="G657" s="44"/>
      <c r="H657" s="44">
        <f>F657*G657</f>
        <v>0</v>
      </c>
      <c r="I657" s="44">
        <v>1060</v>
      </c>
      <c r="J657" s="44">
        <f>F657*I657</f>
        <v>0</v>
      </c>
      <c r="K657" s="44">
        <v>1060</v>
      </c>
      <c r="L657" s="44">
        <f>F657*K657</f>
        <v>0</v>
      </c>
    </row>
    <row r="658" spans="1:12" ht="12" customHeight="1">
      <c r="B658" s="42"/>
      <c r="C658" s="45"/>
      <c r="D658" s="37"/>
      <c r="E658" s="42"/>
      <c r="F658" s="1185"/>
      <c r="G658" s="44"/>
      <c r="H658" s="44">
        <f>F658*G658</f>
        <v>0</v>
      </c>
      <c r="I658" s="44">
        <v>215000</v>
      </c>
      <c r="J658" s="44">
        <f>F658*I658</f>
        <v>0</v>
      </c>
      <c r="K658" s="44">
        <v>250000</v>
      </c>
      <c r="L658" s="44">
        <f>F658*K658</f>
        <v>0</v>
      </c>
    </row>
    <row r="659" spans="1:12" ht="12" customHeight="1">
      <c r="B659" s="42"/>
      <c r="C659" s="45"/>
      <c r="D659" s="37"/>
      <c r="E659" s="37"/>
      <c r="F659" s="1183"/>
      <c r="G659" s="54"/>
      <c r="H659" s="44">
        <f>SUM(H656:H658)</f>
        <v>0</v>
      </c>
      <c r="I659" s="54"/>
      <c r="J659" s="44">
        <f>SUM(J656:J658)</f>
        <v>0</v>
      </c>
      <c r="K659" s="54"/>
      <c r="L659" s="44">
        <f>SUM(L656:L658)</f>
        <v>0</v>
      </c>
    </row>
    <row r="660" spans="1:12" ht="12" customHeight="1">
      <c r="B660" s="42" t="s">
        <v>7</v>
      </c>
      <c r="C660" s="45" t="s">
        <v>230</v>
      </c>
      <c r="D660" s="37"/>
      <c r="E660" s="37"/>
      <c r="F660" s="1184"/>
      <c r="G660" s="42"/>
      <c r="H660" s="44"/>
      <c r="I660" s="42"/>
      <c r="J660" s="44"/>
      <c r="K660" s="42"/>
      <c r="L660" s="44"/>
    </row>
    <row r="661" spans="1:12" ht="12" customHeight="1">
      <c r="A661" s="65">
        <v>31100008</v>
      </c>
      <c r="B661" s="42"/>
      <c r="C661" s="43" t="s">
        <v>1551</v>
      </c>
      <c r="D661" s="42" t="s">
        <v>224</v>
      </c>
      <c r="E661" s="42" t="str">
        <f>VLOOKUP(C661,HSD!B:K,2,FALSE)</f>
        <v>jam</v>
      </c>
      <c r="F661" s="1192">
        <v>7.4999999999999997E-3</v>
      </c>
      <c r="G661" s="44">
        <f>VLOOKUP(C661,HSD!B:K,10,FALSE)</f>
        <v>1010125</v>
      </c>
      <c r="H661" s="44">
        <f>F661*G661</f>
        <v>7575.9375</v>
      </c>
      <c r="I661" s="44"/>
      <c r="J661" s="44">
        <f>H661*I661</f>
        <v>0</v>
      </c>
      <c r="K661" s="44"/>
      <c r="L661" s="44">
        <f>J661*K661</f>
        <v>0</v>
      </c>
    </row>
    <row r="662" spans="1:12" ht="12" customHeight="1">
      <c r="B662" s="42"/>
      <c r="C662" s="45"/>
      <c r="D662" s="37"/>
      <c r="E662" s="37"/>
      <c r="F662" s="1184"/>
      <c r="G662" s="44"/>
      <c r="H662" s="44"/>
      <c r="I662" s="44"/>
      <c r="J662" s="44"/>
      <c r="K662" s="44"/>
      <c r="L662" s="44"/>
    </row>
    <row r="663" spans="1:12" ht="12" customHeight="1">
      <c r="B663" s="42"/>
      <c r="C663" s="45"/>
      <c r="D663" s="37"/>
      <c r="E663" s="37"/>
      <c r="F663" s="1184"/>
      <c r="G663" s="44"/>
      <c r="H663" s="44">
        <f>F663*G663</f>
        <v>0</v>
      </c>
      <c r="I663" s="44"/>
      <c r="J663" s="44"/>
      <c r="K663" s="44"/>
      <c r="L663" s="44"/>
    </row>
    <row r="664" spans="1:12" ht="12" customHeight="1">
      <c r="B664" s="42"/>
      <c r="C664" s="45"/>
      <c r="D664" s="37"/>
      <c r="E664" s="37"/>
      <c r="F664" s="1183" t="s">
        <v>231</v>
      </c>
      <c r="G664" s="54"/>
      <c r="H664" s="44">
        <f>SUM(H661:H663)</f>
        <v>7575.9375</v>
      </c>
      <c r="I664" s="54"/>
      <c r="J664" s="44">
        <f>SUM(J661)</f>
        <v>0</v>
      </c>
      <c r="K664" s="54"/>
      <c r="L664" s="44">
        <f>SUM(L661)</f>
        <v>0</v>
      </c>
    </row>
    <row r="665" spans="1:12" ht="12" customHeight="1">
      <c r="B665" s="42" t="s">
        <v>8</v>
      </c>
      <c r="C665" s="55" t="s">
        <v>232</v>
      </c>
      <c r="D665" s="56"/>
      <c r="E665" s="56"/>
      <c r="F665" s="1191"/>
      <c r="G665" s="57"/>
      <c r="H665" s="44">
        <f>H654+H659+H664</f>
        <v>8155.3125</v>
      </c>
      <c r="I665" s="57"/>
      <c r="J665" s="44">
        <f>J654+J659+J664</f>
        <v>2191.65</v>
      </c>
      <c r="K665" s="57"/>
      <c r="L665" s="44">
        <f>L654+L659+L664</f>
        <v>2191.65</v>
      </c>
    </row>
    <row r="666" spans="1:12" ht="12" customHeight="1">
      <c r="B666" s="42" t="s">
        <v>9</v>
      </c>
      <c r="C666" s="1254" t="s">
        <v>233</v>
      </c>
      <c r="D666" s="1255"/>
      <c r="E666" s="1256"/>
      <c r="F666" s="1200">
        <f>OP</f>
        <v>0.1</v>
      </c>
      <c r="G666" s="43" t="s">
        <v>234</v>
      </c>
      <c r="H666" s="44">
        <f>H665*F666</f>
        <v>815.53125</v>
      </c>
      <c r="I666" s="1202"/>
      <c r="J666" s="533"/>
      <c r="K666" s="1202"/>
      <c r="L666" s="533"/>
    </row>
    <row r="667" spans="1:12" ht="12" customHeight="1">
      <c r="B667" s="531" t="s">
        <v>10</v>
      </c>
      <c r="C667" s="536" t="s">
        <v>235</v>
      </c>
      <c r="D667" s="529"/>
      <c r="E667" s="535"/>
      <c r="F667" s="1189"/>
      <c r="G667" s="532"/>
      <c r="H667" s="533">
        <f>H665+H666</f>
        <v>8970.84375</v>
      </c>
      <c r="I667" s="1202"/>
      <c r="J667" s="533"/>
      <c r="K667" s="1202"/>
      <c r="L667" s="533"/>
    </row>
    <row r="668" spans="1:12" ht="12" customHeight="1">
      <c r="B668" s="531" t="s">
        <v>11</v>
      </c>
      <c r="C668" s="529" t="s">
        <v>2218</v>
      </c>
      <c r="D668" s="529"/>
      <c r="E668" s="529"/>
      <c r="F668" s="1201">
        <f>ppn</f>
        <v>0.12</v>
      </c>
      <c r="G668" s="532" t="s">
        <v>2217</v>
      </c>
      <c r="H668" s="533">
        <f>H667*F668</f>
        <v>1076.50125</v>
      </c>
      <c r="I668" s="43" t="s">
        <v>234</v>
      </c>
      <c r="J668" s="44">
        <f>J665*F668</f>
        <v>262.99799999999999</v>
      </c>
      <c r="K668" s="43" t="s">
        <v>234</v>
      </c>
      <c r="L668" s="44">
        <f>L665*F668</f>
        <v>262.99799999999999</v>
      </c>
    </row>
    <row r="669" spans="1:12" ht="12" customHeight="1">
      <c r="B669" s="42" t="s">
        <v>1793</v>
      </c>
      <c r="C669" s="537" t="s">
        <v>2039</v>
      </c>
      <c r="D669" s="56"/>
      <c r="E669" s="56"/>
      <c r="F669" s="1191"/>
      <c r="G669" s="57"/>
      <c r="H669" s="49">
        <f>H667+H668</f>
        <v>10047.344999999999</v>
      </c>
      <c r="I669" s="50"/>
      <c r="J669" s="49">
        <f>J665+J668</f>
        <v>2454.6480000000001</v>
      </c>
      <c r="K669" s="50"/>
      <c r="L669" s="49">
        <f>L665+L668</f>
        <v>2454.6480000000001</v>
      </c>
    </row>
    <row r="671" spans="1:12" ht="28.9" customHeight="1">
      <c r="B671" s="34" t="s">
        <v>311</v>
      </c>
      <c r="C671" s="1257" t="s">
        <v>312</v>
      </c>
      <c r="D671" s="1258"/>
      <c r="E671" s="1258"/>
      <c r="F671" s="1258"/>
      <c r="G671" s="1259"/>
      <c r="H671" s="1260"/>
      <c r="I671" s="1261" t="s">
        <v>3</v>
      </c>
      <c r="J671" s="1261"/>
      <c r="K671" s="1261" t="s">
        <v>4</v>
      </c>
      <c r="L671" s="1261"/>
    </row>
    <row r="672" spans="1:12" ht="12" customHeight="1">
      <c r="B672" s="1249" t="s">
        <v>215</v>
      </c>
      <c r="C672" s="1249" t="s">
        <v>216</v>
      </c>
      <c r="D672" s="1250" t="s">
        <v>217</v>
      </c>
      <c r="E672" s="1249" t="s">
        <v>218</v>
      </c>
      <c r="F672" s="1253" t="s">
        <v>219</v>
      </c>
      <c r="G672" s="35" t="s">
        <v>220</v>
      </c>
      <c r="H672" s="35" t="s">
        <v>221</v>
      </c>
      <c r="I672" s="36" t="s">
        <v>220</v>
      </c>
      <c r="J672" s="37" t="s">
        <v>221</v>
      </c>
      <c r="K672" s="37" t="s">
        <v>220</v>
      </c>
      <c r="L672" s="37" t="s">
        <v>221</v>
      </c>
    </row>
    <row r="673" spans="1:12" ht="12" customHeight="1">
      <c r="B673" s="1249"/>
      <c r="C673" s="1249"/>
      <c r="D673" s="1251"/>
      <c r="E673" s="1249"/>
      <c r="F673" s="1253"/>
      <c r="G673" s="35" t="s">
        <v>16</v>
      </c>
      <c r="H673" s="35" t="s">
        <v>222</v>
      </c>
      <c r="I673" s="36" t="s">
        <v>16</v>
      </c>
      <c r="J673" s="37" t="s">
        <v>222</v>
      </c>
      <c r="K673" s="37" t="s">
        <v>16</v>
      </c>
      <c r="L673" s="37" t="s">
        <v>222</v>
      </c>
    </row>
    <row r="674" spans="1:12" ht="12" customHeight="1">
      <c r="B674" s="1249"/>
      <c r="C674" s="1249"/>
      <c r="D674" s="1252"/>
      <c r="E674" s="1249"/>
      <c r="F674" s="1253"/>
      <c r="G674" s="58"/>
      <c r="H674" s="35" t="s">
        <v>16</v>
      </c>
      <c r="I674" s="48"/>
      <c r="J674" s="37" t="s">
        <v>16</v>
      </c>
      <c r="K674" s="43"/>
      <c r="L674" s="37" t="s">
        <v>16</v>
      </c>
    </row>
    <row r="675" spans="1:12" ht="12" customHeight="1">
      <c r="B675" s="38" t="s">
        <v>5</v>
      </c>
      <c r="C675" s="39" t="s">
        <v>223</v>
      </c>
      <c r="D675" s="40"/>
      <c r="E675" s="40"/>
      <c r="F675" s="1181"/>
      <c r="G675" s="40"/>
      <c r="H675" s="40"/>
      <c r="I675" s="41"/>
      <c r="J675" s="41"/>
      <c r="K675" s="41"/>
      <c r="L675" s="41"/>
    </row>
    <row r="676" spans="1:12" ht="12" customHeight="1">
      <c r="A676" s="65">
        <v>10111000</v>
      </c>
      <c r="B676" s="42"/>
      <c r="C676" s="43" t="s">
        <v>1600</v>
      </c>
      <c r="D676" s="42" t="s">
        <v>224</v>
      </c>
      <c r="E676" s="42" t="str">
        <f>VLOOKUP(C676,HSD!B:K,2,FALSE)</f>
        <v>OJ</v>
      </c>
      <c r="F676" s="1182">
        <v>1.6000000000000001E-3</v>
      </c>
      <c r="G676" s="44">
        <f>VLOOKUP(C676,HSD!B:K,10,FALSE)</f>
        <v>35625</v>
      </c>
      <c r="H676" s="44">
        <f>F676*G676</f>
        <v>57</v>
      </c>
      <c r="I676" s="44">
        <v>78600</v>
      </c>
      <c r="J676" s="44">
        <f>F676*I676</f>
        <v>125.76</v>
      </c>
      <c r="K676" s="44">
        <v>78600</v>
      </c>
      <c r="L676" s="44">
        <f>F676*K676</f>
        <v>125.76</v>
      </c>
    </row>
    <row r="677" spans="1:12" ht="12" customHeight="1">
      <c r="A677" s="65">
        <v>10121110</v>
      </c>
      <c r="B677" s="42"/>
      <c r="C677" s="43" t="s">
        <v>1602</v>
      </c>
      <c r="D677" s="42" t="s">
        <v>225</v>
      </c>
      <c r="E677" s="42" t="str">
        <f>VLOOKUP(C677,HSD!B:K,2,FALSE)</f>
        <v>OJ</v>
      </c>
      <c r="F677" s="1182">
        <v>8.2000000000000007E-3</v>
      </c>
      <c r="G677" s="44">
        <f>VLOOKUP(C677,HSD!B:K,10,FALSE)</f>
        <v>26625</v>
      </c>
      <c r="H677" s="44">
        <f>F677*G677</f>
        <v>218.32500000000002</v>
      </c>
      <c r="I677" s="44">
        <v>91500</v>
      </c>
      <c r="J677" s="44">
        <f>F677*I677</f>
        <v>750.30000000000007</v>
      </c>
      <c r="K677" s="44">
        <v>91500</v>
      </c>
      <c r="L677" s="44">
        <f>F677*K677</f>
        <v>750.30000000000007</v>
      </c>
    </row>
    <row r="678" spans="1:12" ht="12" customHeight="1">
      <c r="A678" s="65">
        <v>10131000</v>
      </c>
      <c r="B678" s="42"/>
      <c r="C678" s="43" t="s">
        <v>1603</v>
      </c>
      <c r="D678" s="42" t="s">
        <v>226</v>
      </c>
      <c r="E678" s="42" t="str">
        <f>VLOOKUP(C678,HSD!B:K,2,FALSE)</f>
        <v>OJ</v>
      </c>
      <c r="F678" s="1182">
        <v>1.6400000000000001E-2</v>
      </c>
      <c r="G678" s="44">
        <f>VLOOKUP(C678,HSD!B:K,10,FALSE)</f>
        <v>21750</v>
      </c>
      <c r="H678" s="44">
        <f>F678*G678</f>
        <v>356.70000000000005</v>
      </c>
      <c r="I678" s="44">
        <v>92500</v>
      </c>
      <c r="J678" s="44">
        <f>F678*I678</f>
        <v>1517.0000000000002</v>
      </c>
      <c r="K678" s="44">
        <v>92500</v>
      </c>
      <c r="L678" s="44">
        <f>F678*K678</f>
        <v>1517.0000000000002</v>
      </c>
    </row>
    <row r="679" spans="1:12" ht="12" customHeight="1">
      <c r="B679" s="42"/>
      <c r="C679" s="43"/>
      <c r="D679" s="42"/>
      <c r="E679" s="42"/>
      <c r="F679" s="1182"/>
      <c r="G679" s="44"/>
      <c r="H679" s="44"/>
      <c r="I679" s="44"/>
      <c r="J679" s="44"/>
      <c r="K679" s="44"/>
      <c r="L679" s="44"/>
    </row>
    <row r="680" spans="1:12" ht="12" customHeight="1">
      <c r="B680" s="42"/>
      <c r="C680" s="45"/>
      <c r="D680" s="37"/>
      <c r="E680" s="37"/>
      <c r="F680" s="1183" t="s">
        <v>227</v>
      </c>
      <c r="G680" s="54"/>
      <c r="H680" s="44">
        <f>SUM(H676:H679)</f>
        <v>632.02500000000009</v>
      </c>
      <c r="I680" s="54"/>
      <c r="J680" s="44">
        <f>SUM(J676:J679)</f>
        <v>2393.0600000000004</v>
      </c>
      <c r="K680" s="54"/>
      <c r="L680" s="44">
        <f>SUM(L676:L679)</f>
        <v>2393.0600000000004</v>
      </c>
    </row>
    <row r="681" spans="1:12" ht="12" customHeight="1">
      <c r="B681" s="42" t="s">
        <v>6</v>
      </c>
      <c r="C681" s="45" t="s">
        <v>228</v>
      </c>
      <c r="D681" s="37"/>
      <c r="E681" s="37"/>
      <c r="F681" s="1184"/>
      <c r="G681" s="42"/>
      <c r="H681" s="44"/>
      <c r="I681" s="42"/>
      <c r="J681" s="44"/>
      <c r="K681" s="42"/>
      <c r="L681" s="44"/>
    </row>
    <row r="682" spans="1:12" ht="12" customHeight="1">
      <c r="B682" s="42"/>
      <c r="C682" s="43"/>
      <c r="D682" s="42"/>
      <c r="E682" s="42"/>
      <c r="F682" s="1182"/>
      <c r="G682" s="44"/>
      <c r="H682" s="44">
        <f>F682*G682</f>
        <v>0</v>
      </c>
      <c r="I682" s="44">
        <v>232500</v>
      </c>
      <c r="J682" s="44">
        <f>F682*I682</f>
        <v>0</v>
      </c>
      <c r="K682" s="44">
        <v>270000</v>
      </c>
      <c r="L682" s="44">
        <f>F682*K682</f>
        <v>0</v>
      </c>
    </row>
    <row r="683" spans="1:12" ht="12" customHeight="1">
      <c r="B683" s="42"/>
      <c r="C683" s="45"/>
      <c r="D683" s="37"/>
      <c r="E683" s="42"/>
      <c r="F683" s="1185"/>
      <c r="G683" s="44"/>
      <c r="H683" s="44">
        <f>F683*G683</f>
        <v>0</v>
      </c>
      <c r="I683" s="44">
        <v>1060</v>
      </c>
      <c r="J683" s="44">
        <f>F683*I683</f>
        <v>0</v>
      </c>
      <c r="K683" s="44">
        <v>1060</v>
      </c>
      <c r="L683" s="44">
        <f>F683*K683</f>
        <v>0</v>
      </c>
    </row>
    <row r="684" spans="1:12" ht="12" customHeight="1">
      <c r="B684" s="42"/>
      <c r="C684" s="45"/>
      <c r="D684" s="37"/>
      <c r="E684" s="42"/>
      <c r="F684" s="1185"/>
      <c r="G684" s="44"/>
      <c r="H684" s="44">
        <f>F684*G684</f>
        <v>0</v>
      </c>
      <c r="I684" s="44">
        <v>215000</v>
      </c>
      <c r="J684" s="44">
        <f>F684*I684</f>
        <v>0</v>
      </c>
      <c r="K684" s="44">
        <v>250000</v>
      </c>
      <c r="L684" s="44">
        <f>F684*K684</f>
        <v>0</v>
      </c>
    </row>
    <row r="685" spans="1:12" ht="12" customHeight="1">
      <c r="B685" s="42"/>
      <c r="C685" s="45"/>
      <c r="D685" s="37"/>
      <c r="E685" s="37"/>
      <c r="F685" s="1183"/>
      <c r="G685" s="54"/>
      <c r="H685" s="44">
        <f>SUM(H682:H684)</f>
        <v>0</v>
      </c>
      <c r="I685" s="54"/>
      <c r="J685" s="44">
        <f>SUM(J682:J684)</f>
        <v>0</v>
      </c>
      <c r="K685" s="54"/>
      <c r="L685" s="44">
        <f>SUM(L682:L684)</f>
        <v>0</v>
      </c>
    </row>
    <row r="686" spans="1:12" ht="12" customHeight="1">
      <c r="B686" s="42" t="s">
        <v>7</v>
      </c>
      <c r="C686" s="45" t="s">
        <v>230</v>
      </c>
      <c r="D686" s="37"/>
      <c r="E686" s="37"/>
      <c r="F686" s="1184"/>
      <c r="G686" s="42"/>
      <c r="H686" s="44"/>
      <c r="I686" s="42"/>
      <c r="J686" s="44"/>
      <c r="K686" s="42"/>
      <c r="L686" s="44"/>
    </row>
    <row r="687" spans="1:12" ht="12" customHeight="1">
      <c r="A687" s="65">
        <v>31100008</v>
      </c>
      <c r="B687" s="42"/>
      <c r="C687" s="43" t="s">
        <v>1551</v>
      </c>
      <c r="D687" s="42" t="s">
        <v>224</v>
      </c>
      <c r="E687" s="42" t="str">
        <f>VLOOKUP(C687,HSD!B:K,2,FALSE)</f>
        <v>jam</v>
      </c>
      <c r="F687" s="1192">
        <v>1.1900000000000001E-2</v>
      </c>
      <c r="G687" s="44">
        <f>VLOOKUP(C687,HSD!B:K,10,FALSE)</f>
        <v>1010125</v>
      </c>
      <c r="H687" s="44">
        <f>F687*G687</f>
        <v>12020.487500000001</v>
      </c>
      <c r="I687" s="44"/>
      <c r="J687" s="44">
        <f>H687*I687</f>
        <v>0</v>
      </c>
      <c r="K687" s="44"/>
      <c r="L687" s="44">
        <f>J687*K687</f>
        <v>0</v>
      </c>
    </row>
    <row r="688" spans="1:12" ht="12" customHeight="1">
      <c r="B688" s="42"/>
      <c r="C688" s="45"/>
      <c r="D688" s="37"/>
      <c r="E688" s="37"/>
      <c r="F688" s="1184"/>
      <c r="G688" s="44"/>
      <c r="H688" s="44"/>
      <c r="I688" s="44"/>
      <c r="J688" s="44"/>
      <c r="K688" s="44"/>
      <c r="L688" s="44"/>
    </row>
    <row r="689" spans="1:12" ht="12" customHeight="1">
      <c r="B689" s="42"/>
      <c r="C689" s="45"/>
      <c r="D689" s="37"/>
      <c r="E689" s="37"/>
      <c r="F689" s="1184"/>
      <c r="G689" s="44"/>
      <c r="H689" s="44">
        <f>F689*G689</f>
        <v>0</v>
      </c>
      <c r="I689" s="44"/>
      <c r="J689" s="44"/>
      <c r="K689" s="44"/>
      <c r="L689" s="44"/>
    </row>
    <row r="690" spans="1:12" ht="12" customHeight="1">
      <c r="B690" s="42"/>
      <c r="C690" s="45"/>
      <c r="D690" s="37"/>
      <c r="E690" s="37"/>
      <c r="F690" s="1183" t="s">
        <v>231</v>
      </c>
      <c r="G690" s="54"/>
      <c r="H690" s="44">
        <f>SUM(H687:H689)</f>
        <v>12020.487500000001</v>
      </c>
      <c r="I690" s="54"/>
      <c r="J690" s="44">
        <f>SUM(J687)</f>
        <v>0</v>
      </c>
      <c r="K690" s="54"/>
      <c r="L690" s="44">
        <f>SUM(L687)</f>
        <v>0</v>
      </c>
    </row>
    <row r="691" spans="1:12" ht="12" customHeight="1">
      <c r="B691" s="42" t="s">
        <v>8</v>
      </c>
      <c r="C691" s="55" t="s">
        <v>232</v>
      </c>
      <c r="D691" s="56"/>
      <c r="E691" s="56"/>
      <c r="F691" s="1191"/>
      <c r="G691" s="57"/>
      <c r="H691" s="44">
        <f>H680+H685+H690</f>
        <v>12652.512500000001</v>
      </c>
      <c r="I691" s="57"/>
      <c r="J691" s="44">
        <f>J680+J685+J690</f>
        <v>2393.0600000000004</v>
      </c>
      <c r="K691" s="57"/>
      <c r="L691" s="44">
        <f>L680+L685+L690</f>
        <v>2393.0600000000004</v>
      </c>
    </row>
    <row r="692" spans="1:12" ht="12" customHeight="1">
      <c r="B692" s="42" t="s">
        <v>9</v>
      </c>
      <c r="C692" s="1254" t="s">
        <v>233</v>
      </c>
      <c r="D692" s="1255"/>
      <c r="E692" s="1256"/>
      <c r="F692" s="1200">
        <f>OP</f>
        <v>0.1</v>
      </c>
      <c r="G692" s="43" t="s">
        <v>234</v>
      </c>
      <c r="H692" s="44">
        <f>H691*F692</f>
        <v>1265.2512500000003</v>
      </c>
      <c r="I692" s="1202"/>
      <c r="J692" s="533"/>
      <c r="K692" s="1202"/>
      <c r="L692" s="533"/>
    </row>
    <row r="693" spans="1:12" ht="12" customHeight="1">
      <c r="B693" s="531" t="s">
        <v>10</v>
      </c>
      <c r="C693" s="536" t="s">
        <v>235</v>
      </c>
      <c r="D693" s="529"/>
      <c r="E693" s="535"/>
      <c r="F693" s="1189"/>
      <c r="G693" s="532"/>
      <c r="H693" s="533">
        <f>H691+H692</f>
        <v>13917.763750000002</v>
      </c>
      <c r="I693" s="1202"/>
      <c r="J693" s="533"/>
      <c r="K693" s="1202"/>
      <c r="L693" s="533"/>
    </row>
    <row r="694" spans="1:12" ht="12" customHeight="1">
      <c r="B694" s="531" t="s">
        <v>11</v>
      </c>
      <c r="C694" s="529" t="s">
        <v>2218</v>
      </c>
      <c r="D694" s="529"/>
      <c r="E694" s="529"/>
      <c r="F694" s="1201">
        <f>ppn</f>
        <v>0.12</v>
      </c>
      <c r="G694" s="532" t="s">
        <v>2217</v>
      </c>
      <c r="H694" s="533">
        <f>H693*F694</f>
        <v>1670.1316500000003</v>
      </c>
      <c r="I694" s="43" t="s">
        <v>234</v>
      </c>
      <c r="J694" s="44">
        <f>J691*F694</f>
        <v>287.16720000000004</v>
      </c>
      <c r="K694" s="43" t="s">
        <v>234</v>
      </c>
      <c r="L694" s="44">
        <f>L691*F694</f>
        <v>287.16720000000004</v>
      </c>
    </row>
    <row r="695" spans="1:12" ht="12" customHeight="1">
      <c r="B695" s="42" t="s">
        <v>1793</v>
      </c>
      <c r="C695" s="537" t="s">
        <v>2039</v>
      </c>
      <c r="D695" s="56"/>
      <c r="E695" s="56"/>
      <c r="F695" s="1191"/>
      <c r="G695" s="57"/>
      <c r="H695" s="49">
        <f>H693+H694</f>
        <v>15587.895400000001</v>
      </c>
      <c r="I695" s="50"/>
      <c r="J695" s="49">
        <f>J691+J694</f>
        <v>2680.2272000000003</v>
      </c>
      <c r="K695" s="50"/>
      <c r="L695" s="49">
        <f>L691+L694</f>
        <v>2680.2272000000003</v>
      </c>
    </row>
    <row r="697" spans="1:12" ht="28.9" customHeight="1">
      <c r="B697" s="34" t="s">
        <v>314</v>
      </c>
      <c r="C697" s="1257" t="s">
        <v>313</v>
      </c>
      <c r="D697" s="1258"/>
      <c r="E697" s="1258"/>
      <c r="F697" s="1258"/>
      <c r="G697" s="1259"/>
      <c r="H697" s="1260"/>
      <c r="I697" s="1261" t="s">
        <v>3</v>
      </c>
      <c r="J697" s="1261"/>
      <c r="K697" s="1261" t="s">
        <v>4</v>
      </c>
      <c r="L697" s="1261"/>
    </row>
    <row r="698" spans="1:12" ht="12" customHeight="1">
      <c r="B698" s="1249" t="s">
        <v>215</v>
      </c>
      <c r="C698" s="1249" t="s">
        <v>216</v>
      </c>
      <c r="D698" s="1250" t="s">
        <v>217</v>
      </c>
      <c r="E698" s="1249" t="s">
        <v>218</v>
      </c>
      <c r="F698" s="1253" t="s">
        <v>219</v>
      </c>
      <c r="G698" s="35" t="s">
        <v>220</v>
      </c>
      <c r="H698" s="35" t="s">
        <v>221</v>
      </c>
      <c r="I698" s="36" t="s">
        <v>220</v>
      </c>
      <c r="J698" s="37" t="s">
        <v>221</v>
      </c>
      <c r="K698" s="37" t="s">
        <v>220</v>
      </c>
      <c r="L698" s="37" t="s">
        <v>221</v>
      </c>
    </row>
    <row r="699" spans="1:12" ht="12" customHeight="1">
      <c r="B699" s="1249"/>
      <c r="C699" s="1249"/>
      <c r="D699" s="1251"/>
      <c r="E699" s="1249"/>
      <c r="F699" s="1253"/>
      <c r="G699" s="35" t="s">
        <v>16</v>
      </c>
      <c r="H699" s="35" t="s">
        <v>222</v>
      </c>
      <c r="I699" s="36" t="s">
        <v>16</v>
      </c>
      <c r="J699" s="37" t="s">
        <v>222</v>
      </c>
      <c r="K699" s="37" t="s">
        <v>16</v>
      </c>
      <c r="L699" s="37" t="s">
        <v>222</v>
      </c>
    </row>
    <row r="700" spans="1:12" ht="12" customHeight="1">
      <c r="B700" s="1249"/>
      <c r="C700" s="1249"/>
      <c r="D700" s="1252"/>
      <c r="E700" s="1249"/>
      <c r="F700" s="1253"/>
      <c r="G700" s="58"/>
      <c r="H700" s="35" t="s">
        <v>16</v>
      </c>
      <c r="I700" s="48"/>
      <c r="J700" s="37" t="s">
        <v>16</v>
      </c>
      <c r="K700" s="43"/>
      <c r="L700" s="37" t="s">
        <v>16</v>
      </c>
    </row>
    <row r="701" spans="1:12" ht="12" customHeight="1">
      <c r="B701" s="38" t="s">
        <v>5</v>
      </c>
      <c r="C701" s="39" t="s">
        <v>223</v>
      </c>
      <c r="D701" s="40"/>
      <c r="E701" s="40"/>
      <c r="F701" s="1181"/>
      <c r="G701" s="40"/>
      <c r="H701" s="40"/>
      <c r="I701" s="41"/>
      <c r="J701" s="41"/>
      <c r="K701" s="41"/>
      <c r="L701" s="41"/>
    </row>
    <row r="702" spans="1:12" ht="12" customHeight="1">
      <c r="A702" s="65">
        <v>10111000</v>
      </c>
      <c r="B702" s="42"/>
      <c r="C702" s="43" t="s">
        <v>1600</v>
      </c>
      <c r="D702" s="42" t="s">
        <v>224</v>
      </c>
      <c r="E702" s="42" t="str">
        <f>VLOOKUP(C702,HSD!B:K,2,FALSE)</f>
        <v>OJ</v>
      </c>
      <c r="F702" s="1182">
        <v>1.6000000000000001E-3</v>
      </c>
      <c r="G702" s="44">
        <f>VLOOKUP(C702,HSD!B:K,10,FALSE)</f>
        <v>35625</v>
      </c>
      <c r="H702" s="44">
        <f>F702*G702</f>
        <v>57</v>
      </c>
      <c r="I702" s="44">
        <v>78600</v>
      </c>
      <c r="J702" s="44">
        <f>F702*I702</f>
        <v>125.76</v>
      </c>
      <c r="K702" s="44">
        <v>78600</v>
      </c>
      <c r="L702" s="44">
        <f>F702*K702</f>
        <v>125.76</v>
      </c>
    </row>
    <row r="703" spans="1:12" ht="12" customHeight="1">
      <c r="A703" s="65">
        <v>10121110</v>
      </c>
      <c r="B703" s="42"/>
      <c r="C703" s="43" t="s">
        <v>1602</v>
      </c>
      <c r="D703" s="42" t="s">
        <v>225</v>
      </c>
      <c r="E703" s="42" t="str">
        <f>VLOOKUP(C703,HSD!B:K,2,FALSE)</f>
        <v>OJ</v>
      </c>
      <c r="F703" s="1182">
        <v>8.0999999999999996E-3</v>
      </c>
      <c r="G703" s="44">
        <f>VLOOKUP(C703,HSD!B:K,10,FALSE)</f>
        <v>26625</v>
      </c>
      <c r="H703" s="44">
        <f>F703*G703</f>
        <v>215.66249999999999</v>
      </c>
      <c r="I703" s="44">
        <v>91500</v>
      </c>
      <c r="J703" s="44">
        <f>F703*I703</f>
        <v>741.15</v>
      </c>
      <c r="K703" s="44">
        <v>91500</v>
      </c>
      <c r="L703" s="44">
        <f>F703*K703</f>
        <v>741.15</v>
      </c>
    </row>
    <row r="704" spans="1:12" ht="12" customHeight="1">
      <c r="A704" s="65">
        <v>10131000</v>
      </c>
      <c r="B704" s="42"/>
      <c r="C704" s="43" t="s">
        <v>1603</v>
      </c>
      <c r="D704" s="42" t="s">
        <v>226</v>
      </c>
      <c r="E704" s="42" t="str">
        <f>VLOOKUP(C704,HSD!B:K,2,FALSE)</f>
        <v>OJ</v>
      </c>
      <c r="F704" s="1182">
        <v>1.6199999999999999E-2</v>
      </c>
      <c r="G704" s="44">
        <f>VLOOKUP(C704,HSD!B:K,10,FALSE)</f>
        <v>21750</v>
      </c>
      <c r="H704" s="44">
        <f>F704*G704</f>
        <v>352.34999999999997</v>
      </c>
      <c r="I704" s="44">
        <v>92500</v>
      </c>
      <c r="J704" s="44">
        <f>F704*I704</f>
        <v>1498.5</v>
      </c>
      <c r="K704" s="44">
        <v>92500</v>
      </c>
      <c r="L704" s="44">
        <f>F704*K704</f>
        <v>1498.5</v>
      </c>
    </row>
    <row r="705" spans="1:12" ht="12" customHeight="1">
      <c r="B705" s="42"/>
      <c r="C705" s="43"/>
      <c r="D705" s="42"/>
      <c r="E705" s="42"/>
      <c r="F705" s="1182"/>
      <c r="G705" s="44"/>
      <c r="H705" s="44"/>
      <c r="I705" s="44"/>
      <c r="J705" s="44"/>
      <c r="K705" s="44"/>
      <c r="L705" s="44"/>
    </row>
    <row r="706" spans="1:12" ht="12" customHeight="1">
      <c r="B706" s="42"/>
      <c r="C706" s="45"/>
      <c r="D706" s="37"/>
      <c r="E706" s="37"/>
      <c r="F706" s="1183" t="s">
        <v>227</v>
      </c>
      <c r="G706" s="54"/>
      <c r="H706" s="44">
        <f>SUM(H702:H705)</f>
        <v>625.01250000000005</v>
      </c>
      <c r="I706" s="54"/>
      <c r="J706" s="44">
        <f>SUM(J702:J705)</f>
        <v>2365.41</v>
      </c>
      <c r="K706" s="54"/>
      <c r="L706" s="44">
        <f>SUM(L702:L705)</f>
        <v>2365.41</v>
      </c>
    </row>
    <row r="707" spans="1:12" ht="12" customHeight="1">
      <c r="B707" s="42" t="s">
        <v>6</v>
      </c>
      <c r="C707" s="45" t="s">
        <v>228</v>
      </c>
      <c r="D707" s="37"/>
      <c r="E707" s="37"/>
      <c r="F707" s="1184"/>
      <c r="G707" s="42"/>
      <c r="H707" s="44"/>
      <c r="I707" s="42"/>
      <c r="J707" s="44"/>
      <c r="K707" s="42"/>
      <c r="L707" s="44"/>
    </row>
    <row r="708" spans="1:12" ht="12" customHeight="1">
      <c r="B708" s="42"/>
      <c r="C708" s="43"/>
      <c r="D708" s="42"/>
      <c r="E708" s="42"/>
      <c r="F708" s="1182"/>
      <c r="G708" s="44"/>
      <c r="H708" s="44">
        <f>F708*G708</f>
        <v>0</v>
      </c>
      <c r="I708" s="44">
        <v>232500</v>
      </c>
      <c r="J708" s="44">
        <f>F708*I708</f>
        <v>0</v>
      </c>
      <c r="K708" s="44">
        <v>270000</v>
      </c>
      <c r="L708" s="44">
        <f>F708*K708</f>
        <v>0</v>
      </c>
    </row>
    <row r="709" spans="1:12" ht="12" customHeight="1">
      <c r="B709" s="42"/>
      <c r="C709" s="45"/>
      <c r="D709" s="37"/>
      <c r="E709" s="42"/>
      <c r="F709" s="1185"/>
      <c r="G709" s="44"/>
      <c r="H709" s="44">
        <f>F709*G709</f>
        <v>0</v>
      </c>
      <c r="I709" s="44">
        <v>1060</v>
      </c>
      <c r="J709" s="44">
        <f>F709*I709</f>
        <v>0</v>
      </c>
      <c r="K709" s="44">
        <v>1060</v>
      </c>
      <c r="L709" s="44">
        <f>F709*K709</f>
        <v>0</v>
      </c>
    </row>
    <row r="710" spans="1:12" ht="12" customHeight="1">
      <c r="B710" s="42"/>
      <c r="C710" s="45"/>
      <c r="D710" s="37"/>
      <c r="E710" s="42"/>
      <c r="F710" s="1185"/>
      <c r="G710" s="44"/>
      <c r="H710" s="44">
        <f>F710*G710</f>
        <v>0</v>
      </c>
      <c r="I710" s="44">
        <v>215000</v>
      </c>
      <c r="J710" s="44">
        <f>F710*I710</f>
        <v>0</v>
      </c>
      <c r="K710" s="44">
        <v>250000</v>
      </c>
      <c r="L710" s="44">
        <f>F710*K710</f>
        <v>0</v>
      </c>
    </row>
    <row r="711" spans="1:12" ht="12" customHeight="1">
      <c r="B711" s="42"/>
      <c r="C711" s="45"/>
      <c r="D711" s="37"/>
      <c r="E711" s="37"/>
      <c r="F711" s="1183"/>
      <c r="G711" s="54"/>
      <c r="H711" s="44">
        <f>SUM(H708:H710)</f>
        <v>0</v>
      </c>
      <c r="I711" s="54"/>
      <c r="J711" s="44">
        <f>SUM(J708:J710)</f>
        <v>0</v>
      </c>
      <c r="K711" s="54"/>
      <c r="L711" s="44">
        <f>SUM(L708:L710)</f>
        <v>0</v>
      </c>
    </row>
    <row r="712" spans="1:12" ht="12" customHeight="1">
      <c r="B712" s="42" t="s">
        <v>7</v>
      </c>
      <c r="C712" s="45" t="s">
        <v>230</v>
      </c>
      <c r="D712" s="37"/>
      <c r="E712" s="37"/>
      <c r="F712" s="1184"/>
      <c r="G712" s="42"/>
      <c r="H712" s="44"/>
      <c r="I712" s="42"/>
      <c r="J712" s="44"/>
      <c r="K712" s="42"/>
      <c r="L712" s="44"/>
    </row>
    <row r="713" spans="1:12" ht="12" customHeight="1">
      <c r="A713" s="65">
        <v>31100008</v>
      </c>
      <c r="B713" s="42"/>
      <c r="C713" s="43" t="s">
        <v>1552</v>
      </c>
      <c r="D713" s="42" t="s">
        <v>224</v>
      </c>
      <c r="E713" s="42" t="str">
        <f>VLOOKUP(C713,HSD!B:K,2,FALSE)</f>
        <v>jam</v>
      </c>
      <c r="F713" s="1192">
        <f>F703</f>
        <v>8.0999999999999996E-3</v>
      </c>
      <c r="G713" s="44">
        <f>VLOOKUP(C713,HSD!B:K,10,FALSE)</f>
        <v>1083125</v>
      </c>
      <c r="H713" s="44">
        <f>F713*G713</f>
        <v>8773.3125</v>
      </c>
      <c r="I713" s="44"/>
      <c r="J713" s="44">
        <f>H713*I713</f>
        <v>0</v>
      </c>
      <c r="K713" s="44"/>
      <c r="L713" s="44">
        <f>J713*K713</f>
        <v>0</v>
      </c>
    </row>
    <row r="714" spans="1:12" ht="12" customHeight="1">
      <c r="B714" s="42"/>
      <c r="C714" s="45"/>
      <c r="D714" s="37"/>
      <c r="E714" s="37"/>
      <c r="F714" s="1184"/>
      <c r="G714" s="44"/>
      <c r="H714" s="44"/>
      <c r="I714" s="44"/>
      <c r="J714" s="44"/>
      <c r="K714" s="44"/>
      <c r="L714" s="44"/>
    </row>
    <row r="715" spans="1:12" ht="12" customHeight="1">
      <c r="B715" s="42"/>
      <c r="C715" s="45"/>
      <c r="D715" s="37"/>
      <c r="E715" s="37"/>
      <c r="F715" s="1184"/>
      <c r="G715" s="44"/>
      <c r="H715" s="44">
        <f>F715*G715</f>
        <v>0</v>
      </c>
      <c r="I715" s="44"/>
      <c r="J715" s="44"/>
      <c r="K715" s="44"/>
      <c r="L715" s="44"/>
    </row>
    <row r="716" spans="1:12" ht="12" customHeight="1">
      <c r="B716" s="42"/>
      <c r="C716" s="45"/>
      <c r="D716" s="37"/>
      <c r="E716" s="37"/>
      <c r="F716" s="1183" t="s">
        <v>231</v>
      </c>
      <c r="G716" s="54"/>
      <c r="H716" s="44">
        <f>SUM(H713:H715)</f>
        <v>8773.3125</v>
      </c>
      <c r="I716" s="54"/>
      <c r="J716" s="44">
        <f>SUM(J713)</f>
        <v>0</v>
      </c>
      <c r="K716" s="54"/>
      <c r="L716" s="44">
        <f>SUM(L713)</f>
        <v>0</v>
      </c>
    </row>
    <row r="717" spans="1:12" ht="12" customHeight="1">
      <c r="B717" s="42" t="s">
        <v>8</v>
      </c>
      <c r="C717" s="55" t="s">
        <v>232</v>
      </c>
      <c r="D717" s="56"/>
      <c r="E717" s="56"/>
      <c r="F717" s="1191"/>
      <c r="G717" s="57"/>
      <c r="H717" s="44">
        <f>H706+H711+H716</f>
        <v>9398.3250000000007</v>
      </c>
      <c r="I717" s="57"/>
      <c r="J717" s="44">
        <f>J706+J711+J716</f>
        <v>2365.41</v>
      </c>
      <c r="K717" s="57"/>
      <c r="L717" s="44">
        <f>L706+L711+L716</f>
        <v>2365.41</v>
      </c>
    </row>
    <row r="718" spans="1:12" ht="12" customHeight="1">
      <c r="B718" s="42" t="s">
        <v>9</v>
      </c>
      <c r="C718" s="1254" t="s">
        <v>233</v>
      </c>
      <c r="D718" s="1255"/>
      <c r="E718" s="1256"/>
      <c r="F718" s="1200">
        <f>OP</f>
        <v>0.1</v>
      </c>
      <c r="G718" s="43" t="s">
        <v>234</v>
      </c>
      <c r="H718" s="44">
        <f>H717*F718</f>
        <v>939.8325000000001</v>
      </c>
      <c r="I718" s="1202"/>
      <c r="J718" s="533"/>
      <c r="K718" s="1202"/>
      <c r="L718" s="533"/>
    </row>
    <row r="719" spans="1:12" ht="12" customHeight="1">
      <c r="B719" s="531" t="s">
        <v>10</v>
      </c>
      <c r="C719" s="536" t="s">
        <v>235</v>
      </c>
      <c r="D719" s="529"/>
      <c r="E719" s="535"/>
      <c r="F719" s="1189"/>
      <c r="G719" s="532"/>
      <c r="H719" s="533">
        <f>H717+H718</f>
        <v>10338.157500000001</v>
      </c>
      <c r="I719" s="1202"/>
      <c r="J719" s="533"/>
      <c r="K719" s="1202"/>
      <c r="L719" s="533"/>
    </row>
    <row r="720" spans="1:12" ht="12" customHeight="1">
      <c r="B720" s="531" t="s">
        <v>11</v>
      </c>
      <c r="C720" s="529" t="s">
        <v>2218</v>
      </c>
      <c r="D720" s="529"/>
      <c r="E720" s="529"/>
      <c r="F720" s="1201">
        <f>ppn</f>
        <v>0.12</v>
      </c>
      <c r="G720" s="532" t="s">
        <v>2217</v>
      </c>
      <c r="H720" s="533">
        <f>H719*F720</f>
        <v>1240.5789000000002</v>
      </c>
      <c r="I720" s="43" t="s">
        <v>234</v>
      </c>
      <c r="J720" s="44">
        <f>J717*F720</f>
        <v>283.8492</v>
      </c>
      <c r="K720" s="43" t="s">
        <v>234</v>
      </c>
      <c r="L720" s="44">
        <f>L717*F720</f>
        <v>283.8492</v>
      </c>
    </row>
    <row r="721" spans="1:12" ht="12" customHeight="1">
      <c r="B721" s="42" t="s">
        <v>1793</v>
      </c>
      <c r="C721" s="537" t="s">
        <v>2039</v>
      </c>
      <c r="D721" s="56"/>
      <c r="E721" s="56"/>
      <c r="F721" s="1191"/>
      <c r="G721" s="57"/>
      <c r="H721" s="49">
        <f>H719+H720</f>
        <v>11578.736400000002</v>
      </c>
      <c r="I721" s="50"/>
      <c r="J721" s="49">
        <f>J717+J720</f>
        <v>2649.2592</v>
      </c>
      <c r="K721" s="50"/>
      <c r="L721" s="49">
        <f>L717+L720</f>
        <v>2649.2592</v>
      </c>
    </row>
    <row r="723" spans="1:12" ht="28.9" customHeight="1">
      <c r="B723" s="34" t="s">
        <v>315</v>
      </c>
      <c r="C723" s="1257" t="s">
        <v>316</v>
      </c>
      <c r="D723" s="1258"/>
      <c r="E723" s="1258"/>
      <c r="F723" s="1258"/>
      <c r="G723" s="1259"/>
      <c r="H723" s="1260"/>
      <c r="I723" s="1261" t="s">
        <v>3</v>
      </c>
      <c r="J723" s="1261"/>
      <c r="K723" s="1261" t="s">
        <v>4</v>
      </c>
      <c r="L723" s="1261"/>
    </row>
    <row r="724" spans="1:12" ht="12" customHeight="1">
      <c r="B724" s="1249" t="s">
        <v>215</v>
      </c>
      <c r="C724" s="1249" t="s">
        <v>216</v>
      </c>
      <c r="D724" s="1250" t="s">
        <v>217</v>
      </c>
      <c r="E724" s="1249" t="s">
        <v>218</v>
      </c>
      <c r="F724" s="1253" t="s">
        <v>219</v>
      </c>
      <c r="G724" s="35" t="s">
        <v>220</v>
      </c>
      <c r="H724" s="35" t="s">
        <v>221</v>
      </c>
      <c r="I724" s="36" t="s">
        <v>220</v>
      </c>
      <c r="J724" s="37" t="s">
        <v>221</v>
      </c>
      <c r="K724" s="37" t="s">
        <v>220</v>
      </c>
      <c r="L724" s="37" t="s">
        <v>221</v>
      </c>
    </row>
    <row r="725" spans="1:12" ht="12" customHeight="1">
      <c r="B725" s="1249"/>
      <c r="C725" s="1249"/>
      <c r="D725" s="1251"/>
      <c r="E725" s="1249"/>
      <c r="F725" s="1253"/>
      <c r="G725" s="35" t="s">
        <v>16</v>
      </c>
      <c r="H725" s="35" t="s">
        <v>222</v>
      </c>
      <c r="I725" s="36" t="s">
        <v>16</v>
      </c>
      <c r="J725" s="37" t="s">
        <v>222</v>
      </c>
      <c r="K725" s="37" t="s">
        <v>16</v>
      </c>
      <c r="L725" s="37" t="s">
        <v>222</v>
      </c>
    </row>
    <row r="726" spans="1:12" ht="12" customHeight="1">
      <c r="B726" s="1249"/>
      <c r="C726" s="1249"/>
      <c r="D726" s="1252"/>
      <c r="E726" s="1249"/>
      <c r="F726" s="1253"/>
      <c r="G726" s="58"/>
      <c r="H726" s="35" t="s">
        <v>16</v>
      </c>
      <c r="I726" s="48"/>
      <c r="J726" s="37" t="s">
        <v>16</v>
      </c>
      <c r="K726" s="43"/>
      <c r="L726" s="37" t="s">
        <v>16</v>
      </c>
    </row>
    <row r="727" spans="1:12" ht="12" customHeight="1">
      <c r="B727" s="38" t="s">
        <v>5</v>
      </c>
      <c r="C727" s="39" t="s">
        <v>223</v>
      </c>
      <c r="D727" s="40"/>
      <c r="E727" s="40"/>
      <c r="F727" s="1181"/>
      <c r="G727" s="40"/>
      <c r="H727" s="40"/>
      <c r="I727" s="41"/>
      <c r="J727" s="41"/>
      <c r="K727" s="41"/>
      <c r="L727" s="41"/>
    </row>
    <row r="728" spans="1:12" ht="12" customHeight="1">
      <c r="A728" s="65">
        <v>10111000</v>
      </c>
      <c r="B728" s="42"/>
      <c r="C728" s="43" t="s">
        <v>1600</v>
      </c>
      <c r="D728" s="42" t="s">
        <v>224</v>
      </c>
      <c r="E728" s="42" t="str">
        <f>VLOOKUP(C728,HSD!B:K,2,FALSE)</f>
        <v>OJ</v>
      </c>
      <c r="F728" s="1182">
        <v>1.8E-3</v>
      </c>
      <c r="G728" s="44">
        <f>VLOOKUP(C728,HSD!B:K,10,FALSE)</f>
        <v>35625</v>
      </c>
      <c r="H728" s="44">
        <f>F728*G728</f>
        <v>64.125</v>
      </c>
      <c r="I728" s="44">
        <v>78600</v>
      </c>
      <c r="J728" s="44">
        <f>F728*I728</f>
        <v>141.47999999999999</v>
      </c>
      <c r="K728" s="44">
        <v>78600</v>
      </c>
      <c r="L728" s="44">
        <f>F728*K728</f>
        <v>141.47999999999999</v>
      </c>
    </row>
    <row r="729" spans="1:12" ht="12" customHeight="1">
      <c r="A729" s="65">
        <v>10121110</v>
      </c>
      <c r="B729" s="42"/>
      <c r="C729" s="43" t="s">
        <v>1602</v>
      </c>
      <c r="D729" s="42" t="s">
        <v>225</v>
      </c>
      <c r="E729" s="42" t="str">
        <f>VLOOKUP(C729,HSD!B:K,2,FALSE)</f>
        <v>OJ</v>
      </c>
      <c r="F729" s="1182">
        <v>8.9999999999999993E-3</v>
      </c>
      <c r="G729" s="44">
        <f>VLOOKUP(C729,HSD!B:K,10,FALSE)</f>
        <v>26625</v>
      </c>
      <c r="H729" s="44">
        <f>F729*G729</f>
        <v>239.62499999999997</v>
      </c>
      <c r="I729" s="44">
        <v>91500</v>
      </c>
      <c r="J729" s="44">
        <f>F729*I729</f>
        <v>823.49999999999989</v>
      </c>
      <c r="K729" s="44">
        <v>91500</v>
      </c>
      <c r="L729" s="44">
        <f>F729*K729</f>
        <v>823.49999999999989</v>
      </c>
    </row>
    <row r="730" spans="1:12" ht="12" customHeight="1">
      <c r="A730" s="65">
        <v>10131000</v>
      </c>
      <c r="B730" s="42"/>
      <c r="C730" s="43" t="s">
        <v>1603</v>
      </c>
      <c r="D730" s="42" t="s">
        <v>226</v>
      </c>
      <c r="E730" s="42" t="str">
        <f>VLOOKUP(C730,HSD!B:K,2,FALSE)</f>
        <v>OJ</v>
      </c>
      <c r="F730" s="1182">
        <v>1.7999999999999999E-2</v>
      </c>
      <c r="G730" s="44">
        <f>VLOOKUP(C730,HSD!B:K,10,FALSE)</f>
        <v>21750</v>
      </c>
      <c r="H730" s="44">
        <f>F730*G730</f>
        <v>391.49999999999994</v>
      </c>
      <c r="I730" s="44">
        <v>92500</v>
      </c>
      <c r="J730" s="44">
        <f>F730*I730</f>
        <v>1664.9999999999998</v>
      </c>
      <c r="K730" s="44">
        <v>92500</v>
      </c>
      <c r="L730" s="44">
        <f>F730*K730</f>
        <v>1664.9999999999998</v>
      </c>
    </row>
    <row r="731" spans="1:12" ht="12" customHeight="1">
      <c r="B731" s="42"/>
      <c r="C731" s="43"/>
      <c r="D731" s="42"/>
      <c r="E731" s="42"/>
      <c r="F731" s="1182"/>
      <c r="G731" s="44"/>
      <c r="H731" s="44"/>
      <c r="I731" s="44"/>
      <c r="J731" s="44"/>
      <c r="K731" s="44"/>
      <c r="L731" s="44"/>
    </row>
    <row r="732" spans="1:12" ht="12" customHeight="1">
      <c r="B732" s="42"/>
      <c r="C732" s="45"/>
      <c r="D732" s="37"/>
      <c r="E732" s="37"/>
      <c r="F732" s="1183" t="s">
        <v>227</v>
      </c>
      <c r="G732" s="54"/>
      <c r="H732" s="44">
        <f>SUM(H728:H731)</f>
        <v>695.25</v>
      </c>
      <c r="I732" s="54"/>
      <c r="J732" s="44">
        <f>SUM(J728:J731)</f>
        <v>2629.9799999999996</v>
      </c>
      <c r="K732" s="54"/>
      <c r="L732" s="44">
        <f>SUM(L728:L731)</f>
        <v>2629.9799999999996</v>
      </c>
    </row>
    <row r="733" spans="1:12" ht="12" customHeight="1">
      <c r="B733" s="42" t="s">
        <v>6</v>
      </c>
      <c r="C733" s="45" t="s">
        <v>228</v>
      </c>
      <c r="D733" s="37"/>
      <c r="E733" s="37"/>
      <c r="F733" s="1184"/>
      <c r="G733" s="42"/>
      <c r="H733" s="44"/>
      <c r="I733" s="42"/>
      <c r="J733" s="44"/>
      <c r="K733" s="42"/>
      <c r="L733" s="44"/>
    </row>
    <row r="734" spans="1:12" ht="12" customHeight="1">
      <c r="B734" s="42"/>
      <c r="C734" s="43"/>
      <c r="D734" s="42"/>
      <c r="E734" s="42"/>
      <c r="F734" s="1182"/>
      <c r="G734" s="44"/>
      <c r="H734" s="44">
        <f>F734*G734</f>
        <v>0</v>
      </c>
      <c r="I734" s="44">
        <v>232500</v>
      </c>
      <c r="J734" s="44">
        <f>F734*I734</f>
        <v>0</v>
      </c>
      <c r="K734" s="44">
        <v>270000</v>
      </c>
      <c r="L734" s="44">
        <f>F734*K734</f>
        <v>0</v>
      </c>
    </row>
    <row r="735" spans="1:12" ht="12" customHeight="1">
      <c r="B735" s="42"/>
      <c r="C735" s="45"/>
      <c r="D735" s="37"/>
      <c r="E735" s="42"/>
      <c r="F735" s="1185"/>
      <c r="G735" s="44"/>
      <c r="H735" s="44">
        <f>F735*G735</f>
        <v>0</v>
      </c>
      <c r="I735" s="44">
        <v>1060</v>
      </c>
      <c r="J735" s="44">
        <f>F735*I735</f>
        <v>0</v>
      </c>
      <c r="K735" s="44">
        <v>1060</v>
      </c>
      <c r="L735" s="44">
        <f>F735*K735</f>
        <v>0</v>
      </c>
    </row>
    <row r="736" spans="1:12" ht="12" customHeight="1">
      <c r="B736" s="42"/>
      <c r="C736" s="45"/>
      <c r="D736" s="37"/>
      <c r="E736" s="42"/>
      <c r="F736" s="1185"/>
      <c r="G736" s="44"/>
      <c r="H736" s="44">
        <f>F736*G736</f>
        <v>0</v>
      </c>
      <c r="I736" s="44">
        <v>215000</v>
      </c>
      <c r="J736" s="44">
        <f>F736*I736</f>
        <v>0</v>
      </c>
      <c r="K736" s="44">
        <v>250000</v>
      </c>
      <c r="L736" s="44">
        <f>F736*K736</f>
        <v>0</v>
      </c>
    </row>
    <row r="737" spans="1:12" ht="12" customHeight="1">
      <c r="B737" s="42"/>
      <c r="C737" s="45"/>
      <c r="D737" s="37"/>
      <c r="E737" s="37"/>
      <c r="F737" s="1183"/>
      <c r="G737" s="54"/>
      <c r="H737" s="44">
        <f>SUM(H734:H736)</f>
        <v>0</v>
      </c>
      <c r="I737" s="54"/>
      <c r="J737" s="44">
        <f>SUM(J734:J736)</f>
        <v>0</v>
      </c>
      <c r="K737" s="54"/>
      <c r="L737" s="44">
        <f>SUM(L734:L736)</f>
        <v>0</v>
      </c>
    </row>
    <row r="738" spans="1:12" ht="12" customHeight="1">
      <c r="B738" s="42" t="s">
        <v>7</v>
      </c>
      <c r="C738" s="45" t="s">
        <v>230</v>
      </c>
      <c r="D738" s="37"/>
      <c r="E738" s="37"/>
      <c r="F738" s="1184"/>
      <c r="G738" s="42"/>
      <c r="H738" s="44"/>
      <c r="I738" s="42"/>
      <c r="J738" s="44"/>
      <c r="K738" s="42"/>
      <c r="L738" s="44"/>
    </row>
    <row r="739" spans="1:12" ht="12" customHeight="1">
      <c r="A739" s="65">
        <v>31100008</v>
      </c>
      <c r="B739" s="42"/>
      <c r="C739" s="43" t="s">
        <v>1552</v>
      </c>
      <c r="D739" s="42" t="s">
        <v>224</v>
      </c>
      <c r="E739" s="42" t="str">
        <f>VLOOKUP(C739,HSD!B:K,2,FALSE)</f>
        <v>jam</v>
      </c>
      <c r="F739" s="1192">
        <f>F729</f>
        <v>8.9999999999999993E-3</v>
      </c>
      <c r="G739" s="44">
        <f>VLOOKUP(C739,HSD!B:K,10,FALSE)</f>
        <v>1083125</v>
      </c>
      <c r="H739" s="44">
        <f>F739*G739</f>
        <v>9748.125</v>
      </c>
      <c r="I739" s="44"/>
      <c r="J739" s="44">
        <f>H739*I739</f>
        <v>0</v>
      </c>
      <c r="K739" s="44"/>
      <c r="L739" s="44">
        <f>J739*K739</f>
        <v>0</v>
      </c>
    </row>
    <row r="740" spans="1:12" ht="12" customHeight="1">
      <c r="B740" s="42"/>
      <c r="C740" s="45"/>
      <c r="D740" s="37"/>
      <c r="E740" s="37"/>
      <c r="F740" s="1184"/>
      <c r="G740" s="44"/>
      <c r="H740" s="44"/>
      <c r="I740" s="44"/>
      <c r="J740" s="44"/>
      <c r="K740" s="44"/>
      <c r="L740" s="44"/>
    </row>
    <row r="741" spans="1:12" ht="12" customHeight="1">
      <c r="B741" s="42"/>
      <c r="C741" s="45"/>
      <c r="D741" s="37"/>
      <c r="E741" s="37"/>
      <c r="F741" s="1184"/>
      <c r="G741" s="44"/>
      <c r="H741" s="44">
        <f>F741*G741</f>
        <v>0</v>
      </c>
      <c r="I741" s="44"/>
      <c r="J741" s="44"/>
      <c r="K741" s="44"/>
      <c r="L741" s="44"/>
    </row>
    <row r="742" spans="1:12" ht="12" customHeight="1">
      <c r="B742" s="42"/>
      <c r="C742" s="45"/>
      <c r="D742" s="37"/>
      <c r="E742" s="37"/>
      <c r="F742" s="1183" t="s">
        <v>231</v>
      </c>
      <c r="G742" s="54"/>
      <c r="H742" s="44">
        <f>SUM(H739:H741)</f>
        <v>9748.125</v>
      </c>
      <c r="I742" s="54"/>
      <c r="J742" s="44">
        <f>SUM(J739)</f>
        <v>0</v>
      </c>
      <c r="K742" s="54"/>
      <c r="L742" s="44">
        <f>SUM(L739)</f>
        <v>0</v>
      </c>
    </row>
    <row r="743" spans="1:12" ht="12" customHeight="1">
      <c r="B743" s="42" t="s">
        <v>8</v>
      </c>
      <c r="C743" s="55" t="s">
        <v>232</v>
      </c>
      <c r="D743" s="56"/>
      <c r="E743" s="56"/>
      <c r="F743" s="1191"/>
      <c r="G743" s="57"/>
      <c r="H743" s="44">
        <f>H732+H737+H742</f>
        <v>10443.375</v>
      </c>
      <c r="I743" s="57"/>
      <c r="J743" s="44">
        <f>J732+J737+J742</f>
        <v>2629.9799999999996</v>
      </c>
      <c r="K743" s="57"/>
      <c r="L743" s="44">
        <f>L732+L737+L742</f>
        <v>2629.9799999999996</v>
      </c>
    </row>
    <row r="744" spans="1:12" ht="12" customHeight="1">
      <c r="B744" s="42" t="s">
        <v>9</v>
      </c>
      <c r="C744" s="1254" t="s">
        <v>233</v>
      </c>
      <c r="D744" s="1255"/>
      <c r="E744" s="1256"/>
      <c r="F744" s="1200">
        <f>OP</f>
        <v>0.1</v>
      </c>
      <c r="G744" s="43" t="s">
        <v>234</v>
      </c>
      <c r="H744" s="44">
        <f>H743*F744</f>
        <v>1044.3375000000001</v>
      </c>
      <c r="I744" s="1202"/>
      <c r="J744" s="533"/>
      <c r="K744" s="1202"/>
      <c r="L744" s="533"/>
    </row>
    <row r="745" spans="1:12" ht="12" customHeight="1">
      <c r="B745" s="531" t="s">
        <v>10</v>
      </c>
      <c r="C745" s="536" t="s">
        <v>235</v>
      </c>
      <c r="D745" s="529"/>
      <c r="E745" s="535"/>
      <c r="F745" s="1189"/>
      <c r="G745" s="532"/>
      <c r="H745" s="533">
        <f>H743+H744</f>
        <v>11487.7125</v>
      </c>
      <c r="I745" s="1202"/>
      <c r="J745" s="533"/>
      <c r="K745" s="1202"/>
      <c r="L745" s="533"/>
    </row>
    <row r="746" spans="1:12" ht="12" customHeight="1">
      <c r="B746" s="531" t="s">
        <v>11</v>
      </c>
      <c r="C746" s="529" t="s">
        <v>2218</v>
      </c>
      <c r="D746" s="529"/>
      <c r="E746" s="529"/>
      <c r="F746" s="1201">
        <f>ppn</f>
        <v>0.12</v>
      </c>
      <c r="G746" s="532" t="s">
        <v>2217</v>
      </c>
      <c r="H746" s="533">
        <f>H745*F746</f>
        <v>1378.5255</v>
      </c>
      <c r="I746" s="43" t="s">
        <v>234</v>
      </c>
      <c r="J746" s="44">
        <f>J743*F746</f>
        <v>315.59759999999994</v>
      </c>
      <c r="K746" s="43" t="s">
        <v>234</v>
      </c>
      <c r="L746" s="44">
        <f>L743*F746</f>
        <v>315.59759999999994</v>
      </c>
    </row>
    <row r="747" spans="1:12" ht="12" customHeight="1">
      <c r="B747" s="42" t="s">
        <v>1793</v>
      </c>
      <c r="C747" s="537" t="s">
        <v>2039</v>
      </c>
      <c r="D747" s="56"/>
      <c r="E747" s="56"/>
      <c r="F747" s="1191"/>
      <c r="G747" s="57"/>
      <c r="H747" s="49">
        <f>H745+H746</f>
        <v>12866.237999999999</v>
      </c>
      <c r="I747" s="50"/>
      <c r="J747" s="49">
        <f>J743+J746</f>
        <v>2945.5775999999996</v>
      </c>
      <c r="K747" s="50"/>
      <c r="L747" s="49">
        <f>L743+L746</f>
        <v>2945.5775999999996</v>
      </c>
    </row>
    <row r="749" spans="1:12" ht="28.9" customHeight="1">
      <c r="B749" s="34" t="s">
        <v>317</v>
      </c>
      <c r="C749" s="1257" t="s">
        <v>318</v>
      </c>
      <c r="D749" s="1258"/>
      <c r="E749" s="1258"/>
      <c r="F749" s="1258"/>
      <c r="G749" s="1259"/>
      <c r="H749" s="1260"/>
      <c r="I749" s="1261" t="s">
        <v>3</v>
      </c>
      <c r="J749" s="1261"/>
      <c r="K749" s="1261" t="s">
        <v>4</v>
      </c>
      <c r="L749" s="1261"/>
    </row>
    <row r="750" spans="1:12" ht="12" customHeight="1">
      <c r="B750" s="1249" t="s">
        <v>215</v>
      </c>
      <c r="C750" s="1249" t="s">
        <v>216</v>
      </c>
      <c r="D750" s="1250" t="s">
        <v>217</v>
      </c>
      <c r="E750" s="1249" t="s">
        <v>218</v>
      </c>
      <c r="F750" s="1253" t="s">
        <v>219</v>
      </c>
      <c r="G750" s="35" t="s">
        <v>220</v>
      </c>
      <c r="H750" s="35" t="s">
        <v>221</v>
      </c>
      <c r="I750" s="36" t="s">
        <v>220</v>
      </c>
      <c r="J750" s="37" t="s">
        <v>221</v>
      </c>
      <c r="K750" s="37" t="s">
        <v>220</v>
      </c>
      <c r="L750" s="37" t="s">
        <v>221</v>
      </c>
    </row>
    <row r="751" spans="1:12" ht="12" customHeight="1">
      <c r="B751" s="1249"/>
      <c r="C751" s="1249"/>
      <c r="D751" s="1251"/>
      <c r="E751" s="1249"/>
      <c r="F751" s="1253"/>
      <c r="G751" s="35" t="s">
        <v>16</v>
      </c>
      <c r="H751" s="35" t="s">
        <v>222</v>
      </c>
      <c r="I751" s="36" t="s">
        <v>16</v>
      </c>
      <c r="J751" s="37" t="s">
        <v>222</v>
      </c>
      <c r="K751" s="37" t="s">
        <v>16</v>
      </c>
      <c r="L751" s="37" t="s">
        <v>222</v>
      </c>
    </row>
    <row r="752" spans="1:12" ht="12" customHeight="1">
      <c r="B752" s="1249"/>
      <c r="C752" s="1249"/>
      <c r="D752" s="1252"/>
      <c r="E752" s="1249"/>
      <c r="F752" s="1253"/>
      <c r="G752" s="58"/>
      <c r="H752" s="35" t="s">
        <v>16</v>
      </c>
      <c r="I752" s="48"/>
      <c r="J752" s="37" t="s">
        <v>16</v>
      </c>
      <c r="K752" s="43"/>
      <c r="L752" s="37" t="s">
        <v>16</v>
      </c>
    </row>
    <row r="753" spans="1:12" ht="12" customHeight="1">
      <c r="B753" s="38" t="s">
        <v>5</v>
      </c>
      <c r="C753" s="39" t="s">
        <v>223</v>
      </c>
      <c r="D753" s="40"/>
      <c r="E753" s="40"/>
      <c r="F753" s="1181"/>
      <c r="G753" s="40"/>
      <c r="H753" s="40"/>
      <c r="I753" s="41"/>
      <c r="J753" s="41"/>
      <c r="K753" s="41"/>
      <c r="L753" s="41"/>
    </row>
    <row r="754" spans="1:12" ht="12" customHeight="1">
      <c r="A754" s="65">
        <v>10111000</v>
      </c>
      <c r="B754" s="42"/>
      <c r="C754" s="43" t="s">
        <v>1600</v>
      </c>
      <c r="D754" s="42" t="s">
        <v>224</v>
      </c>
      <c r="E754" s="42" t="str">
        <f>VLOOKUP(C754,HSD!B:K,2,FALSE)</f>
        <v>OJ</v>
      </c>
      <c r="F754" s="1182">
        <v>1.9E-3</v>
      </c>
      <c r="G754" s="44">
        <f>VLOOKUP(C754,HSD!B:K,10,FALSE)</f>
        <v>35625</v>
      </c>
      <c r="H754" s="44">
        <f>F754*G754</f>
        <v>67.6875</v>
      </c>
      <c r="I754" s="44">
        <v>78600</v>
      </c>
      <c r="J754" s="44">
        <f>F754*I754</f>
        <v>149.34</v>
      </c>
      <c r="K754" s="44">
        <v>78600</v>
      </c>
      <c r="L754" s="44">
        <f>F754*K754</f>
        <v>149.34</v>
      </c>
    </row>
    <row r="755" spans="1:12" ht="12" customHeight="1">
      <c r="A755" s="65">
        <v>10121110</v>
      </c>
      <c r="B755" s="42"/>
      <c r="C755" s="43" t="s">
        <v>1602</v>
      </c>
      <c r="D755" s="42" t="s">
        <v>225</v>
      </c>
      <c r="E755" s="42" t="str">
        <f>VLOOKUP(C755,HSD!B:K,2,FALSE)</f>
        <v>OJ</v>
      </c>
      <c r="F755" s="1182">
        <v>9.9000000000000008E-3</v>
      </c>
      <c r="G755" s="44">
        <f>VLOOKUP(C755,HSD!B:K,10,FALSE)</f>
        <v>26625</v>
      </c>
      <c r="H755" s="44">
        <f>F755*G755</f>
        <v>263.58750000000003</v>
      </c>
      <c r="I755" s="44">
        <v>91500</v>
      </c>
      <c r="J755" s="44">
        <f>F755*I755</f>
        <v>905.85</v>
      </c>
      <c r="K755" s="44">
        <v>91500</v>
      </c>
      <c r="L755" s="44">
        <f>F755*K755</f>
        <v>905.85</v>
      </c>
    </row>
    <row r="756" spans="1:12" ht="12" customHeight="1">
      <c r="A756" s="65">
        <v>10131000</v>
      </c>
      <c r="B756" s="42"/>
      <c r="C756" s="43" t="s">
        <v>1603</v>
      </c>
      <c r="D756" s="42" t="s">
        <v>226</v>
      </c>
      <c r="E756" s="42" t="str">
        <f>VLOOKUP(C756,HSD!B:K,2,FALSE)</f>
        <v>OJ</v>
      </c>
      <c r="F756" s="1182">
        <v>1.9E-2</v>
      </c>
      <c r="G756" s="44">
        <f>VLOOKUP(C756,HSD!B:K,10,FALSE)</f>
        <v>21750</v>
      </c>
      <c r="H756" s="44">
        <f>F756*G756</f>
        <v>413.25</v>
      </c>
      <c r="I756" s="44">
        <v>92500</v>
      </c>
      <c r="J756" s="44">
        <f>F756*I756</f>
        <v>1757.5</v>
      </c>
      <c r="K756" s="44">
        <v>92500</v>
      </c>
      <c r="L756" s="44">
        <f>F756*K756</f>
        <v>1757.5</v>
      </c>
    </row>
    <row r="757" spans="1:12" ht="12" customHeight="1">
      <c r="B757" s="42"/>
      <c r="C757" s="43"/>
      <c r="D757" s="42"/>
      <c r="E757" s="42"/>
      <c r="F757" s="1182"/>
      <c r="G757" s="44"/>
      <c r="H757" s="44"/>
      <c r="I757" s="44"/>
      <c r="J757" s="44"/>
      <c r="K757" s="44"/>
      <c r="L757" s="44"/>
    </row>
    <row r="758" spans="1:12" ht="12" customHeight="1">
      <c r="B758" s="42"/>
      <c r="C758" s="45"/>
      <c r="D758" s="37"/>
      <c r="E758" s="37"/>
      <c r="F758" s="1183" t="s">
        <v>227</v>
      </c>
      <c r="G758" s="54"/>
      <c r="H758" s="44">
        <f>SUM(H754:H757)</f>
        <v>744.52500000000009</v>
      </c>
      <c r="I758" s="54"/>
      <c r="J758" s="44">
        <f>SUM(J754:J757)</f>
        <v>2812.69</v>
      </c>
      <c r="K758" s="54"/>
      <c r="L758" s="44">
        <f>SUM(L754:L757)</f>
        <v>2812.69</v>
      </c>
    </row>
    <row r="759" spans="1:12" ht="12" customHeight="1">
      <c r="B759" s="42" t="s">
        <v>6</v>
      </c>
      <c r="C759" s="45" t="s">
        <v>228</v>
      </c>
      <c r="D759" s="37"/>
      <c r="E759" s="37"/>
      <c r="F759" s="1184"/>
      <c r="G759" s="42"/>
      <c r="H759" s="44"/>
      <c r="I759" s="42"/>
      <c r="J759" s="44"/>
      <c r="K759" s="42"/>
      <c r="L759" s="44"/>
    </row>
    <row r="760" spans="1:12" ht="12" customHeight="1">
      <c r="B760" s="42"/>
      <c r="C760" s="43"/>
      <c r="D760" s="42"/>
      <c r="E760" s="42"/>
      <c r="F760" s="1182"/>
      <c r="G760" s="44"/>
      <c r="H760" s="44">
        <f>F760*G760</f>
        <v>0</v>
      </c>
      <c r="I760" s="44">
        <v>232500</v>
      </c>
      <c r="J760" s="44">
        <f>F760*I760</f>
        <v>0</v>
      </c>
      <c r="K760" s="44">
        <v>270000</v>
      </c>
      <c r="L760" s="44">
        <f>F760*K760</f>
        <v>0</v>
      </c>
    </row>
    <row r="761" spans="1:12" ht="12" customHeight="1">
      <c r="B761" s="42"/>
      <c r="C761" s="45"/>
      <c r="D761" s="37"/>
      <c r="E761" s="42"/>
      <c r="F761" s="1185"/>
      <c r="G761" s="44"/>
      <c r="H761" s="44">
        <f>F761*G761</f>
        <v>0</v>
      </c>
      <c r="I761" s="44">
        <v>1060</v>
      </c>
      <c r="J761" s="44">
        <f>F761*I761</f>
        <v>0</v>
      </c>
      <c r="K761" s="44">
        <v>1060</v>
      </c>
      <c r="L761" s="44">
        <f>F761*K761</f>
        <v>0</v>
      </c>
    </row>
    <row r="762" spans="1:12" ht="12" customHeight="1">
      <c r="B762" s="42"/>
      <c r="C762" s="45"/>
      <c r="D762" s="37"/>
      <c r="E762" s="42"/>
      <c r="F762" s="1185"/>
      <c r="G762" s="44"/>
      <c r="H762" s="44">
        <f>F762*G762</f>
        <v>0</v>
      </c>
      <c r="I762" s="44">
        <v>215000</v>
      </c>
      <c r="J762" s="44">
        <f>F762*I762</f>
        <v>0</v>
      </c>
      <c r="K762" s="44">
        <v>250000</v>
      </c>
      <c r="L762" s="44">
        <f>F762*K762</f>
        <v>0</v>
      </c>
    </row>
    <row r="763" spans="1:12" ht="12" customHeight="1">
      <c r="B763" s="42"/>
      <c r="C763" s="45"/>
      <c r="D763" s="37"/>
      <c r="E763" s="37"/>
      <c r="F763" s="1183"/>
      <c r="G763" s="54"/>
      <c r="H763" s="44">
        <f>SUM(H760:H762)</f>
        <v>0</v>
      </c>
      <c r="I763" s="54"/>
      <c r="J763" s="44">
        <f>SUM(J760:J762)</f>
        <v>0</v>
      </c>
      <c r="K763" s="54"/>
      <c r="L763" s="44">
        <f>SUM(L760:L762)</f>
        <v>0</v>
      </c>
    </row>
    <row r="764" spans="1:12" ht="12" customHeight="1">
      <c r="B764" s="42" t="s">
        <v>7</v>
      </c>
      <c r="C764" s="45" t="s">
        <v>230</v>
      </c>
      <c r="D764" s="37"/>
      <c r="E764" s="37"/>
      <c r="F764" s="1184"/>
      <c r="G764" s="42"/>
      <c r="H764" s="44"/>
      <c r="I764" s="42"/>
      <c r="J764" s="44"/>
      <c r="K764" s="42"/>
      <c r="L764" s="44"/>
    </row>
    <row r="765" spans="1:12" ht="12" customHeight="1">
      <c r="A765" s="65">
        <v>31100008</v>
      </c>
      <c r="B765" s="42"/>
      <c r="C765" s="43" t="s">
        <v>1552</v>
      </c>
      <c r="D765" s="42" t="s">
        <v>224</v>
      </c>
      <c r="E765" s="42" t="str">
        <f>VLOOKUP(C765,HSD!B:K,2,FALSE)</f>
        <v>jam</v>
      </c>
      <c r="F765" s="1192">
        <f>F755</f>
        <v>9.9000000000000008E-3</v>
      </c>
      <c r="G765" s="44">
        <f>VLOOKUP(C765,HSD!B:K,10,FALSE)</f>
        <v>1083125</v>
      </c>
      <c r="H765" s="44">
        <f>F765*G765</f>
        <v>10722.9375</v>
      </c>
      <c r="I765" s="44"/>
      <c r="J765" s="44">
        <f>H765*I765</f>
        <v>0</v>
      </c>
      <c r="K765" s="44"/>
      <c r="L765" s="44">
        <f>J765*K765</f>
        <v>0</v>
      </c>
    </row>
    <row r="766" spans="1:12" ht="12" customHeight="1">
      <c r="B766" s="42"/>
      <c r="C766" s="45"/>
      <c r="D766" s="37"/>
      <c r="E766" s="37"/>
      <c r="F766" s="1184"/>
      <c r="G766" s="44"/>
      <c r="H766" s="44"/>
      <c r="I766" s="44"/>
      <c r="J766" s="44"/>
      <c r="K766" s="44"/>
      <c r="L766" s="44"/>
    </row>
    <row r="767" spans="1:12" ht="12" customHeight="1">
      <c r="B767" s="42"/>
      <c r="C767" s="45"/>
      <c r="D767" s="37"/>
      <c r="E767" s="37"/>
      <c r="F767" s="1184"/>
      <c r="G767" s="44"/>
      <c r="H767" s="44">
        <f>F767*G767</f>
        <v>0</v>
      </c>
      <c r="I767" s="44"/>
      <c r="J767" s="44"/>
      <c r="K767" s="44"/>
      <c r="L767" s="44"/>
    </row>
    <row r="768" spans="1:12" ht="12" customHeight="1">
      <c r="B768" s="42"/>
      <c r="C768" s="45"/>
      <c r="D768" s="37"/>
      <c r="E768" s="37"/>
      <c r="F768" s="1183" t="s">
        <v>231</v>
      </c>
      <c r="G768" s="54"/>
      <c r="H768" s="44">
        <f>SUM(H765:H767)</f>
        <v>10722.9375</v>
      </c>
      <c r="I768" s="54"/>
      <c r="J768" s="44">
        <f>SUM(J765)</f>
        <v>0</v>
      </c>
      <c r="K768" s="54"/>
      <c r="L768" s="44">
        <f>SUM(L765)</f>
        <v>0</v>
      </c>
    </row>
    <row r="769" spans="1:12" ht="12" customHeight="1">
      <c r="B769" s="42" t="s">
        <v>8</v>
      </c>
      <c r="C769" s="55" t="s">
        <v>232</v>
      </c>
      <c r="D769" s="56"/>
      <c r="E769" s="56"/>
      <c r="F769" s="1191"/>
      <c r="G769" s="57"/>
      <c r="H769" s="44">
        <f>H758+H763+H768</f>
        <v>11467.4625</v>
      </c>
      <c r="I769" s="57"/>
      <c r="J769" s="44">
        <f>J758+J763+J768</f>
        <v>2812.69</v>
      </c>
      <c r="K769" s="57"/>
      <c r="L769" s="44">
        <f>L758+L763+L768</f>
        <v>2812.69</v>
      </c>
    </row>
    <row r="770" spans="1:12" ht="12" customHeight="1">
      <c r="B770" s="42" t="s">
        <v>9</v>
      </c>
      <c r="C770" s="1254" t="s">
        <v>233</v>
      </c>
      <c r="D770" s="1255"/>
      <c r="E770" s="1256"/>
      <c r="F770" s="1200">
        <f>OP</f>
        <v>0.1</v>
      </c>
      <c r="G770" s="43" t="s">
        <v>234</v>
      </c>
      <c r="H770" s="44">
        <f>H769*F770</f>
        <v>1146.7462499999999</v>
      </c>
      <c r="I770" s="1202"/>
      <c r="J770" s="533"/>
      <c r="K770" s="1202"/>
      <c r="L770" s="533"/>
    </row>
    <row r="771" spans="1:12" ht="12" customHeight="1">
      <c r="B771" s="531" t="s">
        <v>10</v>
      </c>
      <c r="C771" s="536" t="s">
        <v>235</v>
      </c>
      <c r="D771" s="529"/>
      <c r="E771" s="535"/>
      <c r="F771" s="1189"/>
      <c r="G771" s="532"/>
      <c r="H771" s="533">
        <f>H769+H770</f>
        <v>12614.20875</v>
      </c>
      <c r="I771" s="1202"/>
      <c r="J771" s="533"/>
      <c r="K771" s="1202"/>
      <c r="L771" s="533"/>
    </row>
    <row r="772" spans="1:12" ht="12" customHeight="1">
      <c r="B772" s="531" t="s">
        <v>11</v>
      </c>
      <c r="C772" s="529" t="s">
        <v>2218</v>
      </c>
      <c r="D772" s="529"/>
      <c r="E772" s="529"/>
      <c r="F772" s="1201">
        <f>ppn</f>
        <v>0.12</v>
      </c>
      <c r="G772" s="532" t="s">
        <v>2217</v>
      </c>
      <c r="H772" s="533">
        <f>H771*F772</f>
        <v>1513.70505</v>
      </c>
      <c r="I772" s="43" t="s">
        <v>234</v>
      </c>
      <c r="J772" s="44">
        <f>J769*F772</f>
        <v>337.52280000000002</v>
      </c>
      <c r="K772" s="43" t="s">
        <v>234</v>
      </c>
      <c r="L772" s="44">
        <f>L769*F772</f>
        <v>337.52280000000002</v>
      </c>
    </row>
    <row r="773" spans="1:12" ht="12" customHeight="1">
      <c r="B773" s="42" t="s">
        <v>1793</v>
      </c>
      <c r="C773" s="537" t="s">
        <v>2039</v>
      </c>
      <c r="D773" s="56"/>
      <c r="E773" s="56"/>
      <c r="F773" s="1191"/>
      <c r="G773" s="57"/>
      <c r="H773" s="49">
        <f>H771+H772</f>
        <v>14127.9138</v>
      </c>
      <c r="I773" s="50"/>
      <c r="J773" s="49">
        <f>J769+J772</f>
        <v>3150.2128000000002</v>
      </c>
      <c r="K773" s="50"/>
      <c r="L773" s="49">
        <f>L769+L772</f>
        <v>3150.2128000000002</v>
      </c>
    </row>
    <row r="775" spans="1:12" ht="28.9" customHeight="1">
      <c r="B775" s="34" t="s">
        <v>319</v>
      </c>
      <c r="C775" s="1257" t="s">
        <v>324</v>
      </c>
      <c r="D775" s="1258"/>
      <c r="E775" s="1258"/>
      <c r="F775" s="1258"/>
      <c r="G775" s="1259"/>
      <c r="H775" s="1260"/>
      <c r="I775" s="1261" t="s">
        <v>3</v>
      </c>
      <c r="J775" s="1261"/>
      <c r="K775" s="1261" t="s">
        <v>4</v>
      </c>
      <c r="L775" s="1261"/>
    </row>
    <row r="776" spans="1:12" ht="12" customHeight="1">
      <c r="B776" s="1249" t="s">
        <v>215</v>
      </c>
      <c r="C776" s="1249" t="s">
        <v>216</v>
      </c>
      <c r="D776" s="1250" t="s">
        <v>217</v>
      </c>
      <c r="E776" s="1249" t="s">
        <v>218</v>
      </c>
      <c r="F776" s="1253" t="s">
        <v>219</v>
      </c>
      <c r="G776" s="35" t="s">
        <v>220</v>
      </c>
      <c r="H776" s="35" t="s">
        <v>221</v>
      </c>
      <c r="I776" s="36" t="s">
        <v>220</v>
      </c>
      <c r="J776" s="37" t="s">
        <v>221</v>
      </c>
      <c r="K776" s="37" t="s">
        <v>220</v>
      </c>
      <c r="L776" s="37" t="s">
        <v>221</v>
      </c>
    </row>
    <row r="777" spans="1:12" ht="12" customHeight="1">
      <c r="B777" s="1249"/>
      <c r="C777" s="1249"/>
      <c r="D777" s="1251"/>
      <c r="E777" s="1249"/>
      <c r="F777" s="1253"/>
      <c r="G777" s="35" t="s">
        <v>16</v>
      </c>
      <c r="H777" s="35" t="s">
        <v>222</v>
      </c>
      <c r="I777" s="36" t="s">
        <v>16</v>
      </c>
      <c r="J777" s="37" t="s">
        <v>222</v>
      </c>
      <c r="K777" s="37" t="s">
        <v>16</v>
      </c>
      <c r="L777" s="37" t="s">
        <v>222</v>
      </c>
    </row>
    <row r="778" spans="1:12" ht="12" customHeight="1">
      <c r="B778" s="1249"/>
      <c r="C778" s="1249"/>
      <c r="D778" s="1252"/>
      <c r="E778" s="1249"/>
      <c r="F778" s="1253"/>
      <c r="G778" s="58"/>
      <c r="H778" s="35" t="s">
        <v>16</v>
      </c>
      <c r="I778" s="48"/>
      <c r="J778" s="37" t="s">
        <v>16</v>
      </c>
      <c r="K778" s="43"/>
      <c r="L778" s="37" t="s">
        <v>16</v>
      </c>
    </row>
    <row r="779" spans="1:12" ht="12" customHeight="1">
      <c r="B779" s="38" t="s">
        <v>5</v>
      </c>
      <c r="C779" s="39" t="s">
        <v>223</v>
      </c>
      <c r="D779" s="40"/>
      <c r="E779" s="40"/>
      <c r="F779" s="1181"/>
      <c r="G779" s="40"/>
      <c r="H779" s="40"/>
      <c r="I779" s="41"/>
      <c r="J779" s="41"/>
      <c r="K779" s="41"/>
      <c r="L779" s="41"/>
    </row>
    <row r="780" spans="1:12" ht="12" customHeight="1">
      <c r="A780" s="65">
        <v>10111000</v>
      </c>
      <c r="B780" s="42"/>
      <c r="C780" s="43" t="s">
        <v>1600</v>
      </c>
      <c r="D780" s="42" t="s">
        <v>224</v>
      </c>
      <c r="E780" s="42" t="str">
        <f>VLOOKUP(C780,HSD!B:K,2,FALSE)</f>
        <v>OJ</v>
      </c>
      <c r="F780" s="1182">
        <v>2.2000000000000001E-3</v>
      </c>
      <c r="G780" s="44">
        <f>VLOOKUP(C780,HSD!B:K,10,FALSE)</f>
        <v>35625</v>
      </c>
      <c r="H780" s="44">
        <f>F780*G780</f>
        <v>78.375</v>
      </c>
      <c r="I780" s="44">
        <v>78600</v>
      </c>
      <c r="J780" s="44">
        <f>F780*I780</f>
        <v>172.92000000000002</v>
      </c>
      <c r="K780" s="44">
        <v>78600</v>
      </c>
      <c r="L780" s="44">
        <f>F780*K780</f>
        <v>172.92000000000002</v>
      </c>
    </row>
    <row r="781" spans="1:12" ht="12" customHeight="1">
      <c r="A781" s="65">
        <v>10121110</v>
      </c>
      <c r="B781" s="42"/>
      <c r="C781" s="43" t="s">
        <v>1602</v>
      </c>
      <c r="D781" s="42" t="s">
        <v>225</v>
      </c>
      <c r="E781" s="42" t="str">
        <f>VLOOKUP(C781,HSD!B:K,2,FALSE)</f>
        <v>OJ</v>
      </c>
      <c r="F781" s="1182">
        <v>1.11E-2</v>
      </c>
      <c r="G781" s="44">
        <f>VLOOKUP(C781,HSD!B:K,10,FALSE)</f>
        <v>26625</v>
      </c>
      <c r="H781" s="44">
        <f>F781*G781</f>
        <v>295.53750000000002</v>
      </c>
      <c r="I781" s="44">
        <v>91500</v>
      </c>
      <c r="J781" s="44">
        <f>F781*I781</f>
        <v>1015.6500000000001</v>
      </c>
      <c r="K781" s="44">
        <v>91500</v>
      </c>
      <c r="L781" s="44">
        <f>F781*K781</f>
        <v>1015.6500000000001</v>
      </c>
    </row>
    <row r="782" spans="1:12" ht="12" customHeight="1">
      <c r="A782" s="65">
        <v>10131000</v>
      </c>
      <c r="B782" s="42"/>
      <c r="C782" s="43" t="s">
        <v>1603</v>
      </c>
      <c r="D782" s="42" t="s">
        <v>226</v>
      </c>
      <c r="E782" s="42" t="str">
        <f>VLOOKUP(C782,HSD!B:K,2,FALSE)</f>
        <v>OJ</v>
      </c>
      <c r="F782" s="1182">
        <v>2.2200000000000001E-2</v>
      </c>
      <c r="G782" s="44">
        <f>VLOOKUP(C782,HSD!B:K,10,FALSE)</f>
        <v>21750</v>
      </c>
      <c r="H782" s="44">
        <f>F782*G782</f>
        <v>482.85</v>
      </c>
      <c r="I782" s="44">
        <v>92500</v>
      </c>
      <c r="J782" s="44">
        <f>F782*I782</f>
        <v>2053.5</v>
      </c>
      <c r="K782" s="44">
        <v>92500</v>
      </c>
      <c r="L782" s="44">
        <f>F782*K782</f>
        <v>2053.5</v>
      </c>
    </row>
    <row r="783" spans="1:12" ht="12" customHeight="1">
      <c r="B783" s="42"/>
      <c r="C783" s="43"/>
      <c r="D783" s="42"/>
      <c r="E783" s="42"/>
      <c r="F783" s="1182"/>
      <c r="G783" s="44"/>
      <c r="H783" s="44"/>
      <c r="I783" s="44"/>
      <c r="J783" s="44"/>
      <c r="K783" s="44"/>
      <c r="L783" s="44"/>
    </row>
    <row r="784" spans="1:12" ht="12" customHeight="1">
      <c r="B784" s="42"/>
      <c r="C784" s="45"/>
      <c r="D784" s="37"/>
      <c r="E784" s="37"/>
      <c r="F784" s="1183" t="s">
        <v>227</v>
      </c>
      <c r="G784" s="54"/>
      <c r="H784" s="44">
        <f>SUM(H780:H783)</f>
        <v>856.76250000000005</v>
      </c>
      <c r="I784" s="54"/>
      <c r="J784" s="44">
        <f>SUM(J780:J783)</f>
        <v>3242.07</v>
      </c>
      <c r="K784" s="54"/>
      <c r="L784" s="44">
        <f>SUM(L780:L783)</f>
        <v>3242.07</v>
      </c>
    </row>
    <row r="785" spans="1:12" ht="12" customHeight="1">
      <c r="B785" s="42" t="s">
        <v>6</v>
      </c>
      <c r="C785" s="45" t="s">
        <v>228</v>
      </c>
      <c r="D785" s="37"/>
      <c r="E785" s="37"/>
      <c r="F785" s="1184"/>
      <c r="G785" s="42"/>
      <c r="H785" s="44"/>
      <c r="I785" s="42"/>
      <c r="J785" s="44"/>
      <c r="K785" s="42"/>
      <c r="L785" s="44"/>
    </row>
    <row r="786" spans="1:12" ht="12" customHeight="1">
      <c r="B786" s="42"/>
      <c r="C786" s="43"/>
      <c r="D786" s="42"/>
      <c r="E786" s="42"/>
      <c r="F786" s="1182"/>
      <c r="G786" s="44"/>
      <c r="H786" s="44">
        <f>F786*G786</f>
        <v>0</v>
      </c>
      <c r="I786" s="44">
        <v>232500</v>
      </c>
      <c r="J786" s="44">
        <f>F786*I786</f>
        <v>0</v>
      </c>
      <c r="K786" s="44">
        <v>270000</v>
      </c>
      <c r="L786" s="44">
        <f>F786*K786</f>
        <v>0</v>
      </c>
    </row>
    <row r="787" spans="1:12" ht="12" customHeight="1">
      <c r="B787" s="42"/>
      <c r="C787" s="45"/>
      <c r="D787" s="37"/>
      <c r="E787" s="42"/>
      <c r="F787" s="1185"/>
      <c r="G787" s="44"/>
      <c r="H787" s="44">
        <f>F787*G787</f>
        <v>0</v>
      </c>
      <c r="I787" s="44">
        <v>1060</v>
      </c>
      <c r="J787" s="44">
        <f>F787*I787</f>
        <v>0</v>
      </c>
      <c r="K787" s="44">
        <v>1060</v>
      </c>
      <c r="L787" s="44">
        <f>F787*K787</f>
        <v>0</v>
      </c>
    </row>
    <row r="788" spans="1:12" ht="12" customHeight="1">
      <c r="B788" s="42"/>
      <c r="C788" s="45"/>
      <c r="D788" s="37"/>
      <c r="E788" s="42"/>
      <c r="F788" s="1185"/>
      <c r="G788" s="44"/>
      <c r="H788" s="44">
        <f>F788*G788</f>
        <v>0</v>
      </c>
      <c r="I788" s="44">
        <v>215000</v>
      </c>
      <c r="J788" s="44">
        <f>F788*I788</f>
        <v>0</v>
      </c>
      <c r="K788" s="44">
        <v>250000</v>
      </c>
      <c r="L788" s="44">
        <f>F788*K788</f>
        <v>0</v>
      </c>
    </row>
    <row r="789" spans="1:12" ht="12" customHeight="1">
      <c r="B789" s="42"/>
      <c r="C789" s="45"/>
      <c r="D789" s="37"/>
      <c r="E789" s="37"/>
      <c r="F789" s="1183"/>
      <c r="G789" s="54"/>
      <c r="H789" s="44">
        <f>SUM(H786:H788)</f>
        <v>0</v>
      </c>
      <c r="I789" s="54"/>
      <c r="J789" s="44">
        <f>SUM(J786:J788)</f>
        <v>0</v>
      </c>
      <c r="K789" s="54"/>
      <c r="L789" s="44">
        <f>SUM(L786:L788)</f>
        <v>0</v>
      </c>
    </row>
    <row r="790" spans="1:12" ht="12" customHeight="1">
      <c r="B790" s="42" t="s">
        <v>7</v>
      </c>
      <c r="C790" s="45" t="s">
        <v>230</v>
      </c>
      <c r="D790" s="37"/>
      <c r="E790" s="37"/>
      <c r="F790" s="1184"/>
      <c r="G790" s="42"/>
      <c r="H790" s="44"/>
      <c r="I790" s="42"/>
      <c r="J790" s="44"/>
      <c r="K790" s="42"/>
      <c r="L790" s="44"/>
    </row>
    <row r="791" spans="1:12" ht="12" customHeight="1">
      <c r="A791" s="65">
        <v>31100008</v>
      </c>
      <c r="B791" s="42"/>
      <c r="C791" s="43" t="s">
        <v>1551</v>
      </c>
      <c r="D791" s="42" t="s">
        <v>224</v>
      </c>
      <c r="E791" s="42" t="str">
        <f>VLOOKUP(C791,HSD!B:K,2,FALSE)</f>
        <v>jam</v>
      </c>
      <c r="F791" s="1192">
        <f>F781</f>
        <v>1.11E-2</v>
      </c>
      <c r="G791" s="44">
        <f>VLOOKUP(C791,HSD!B:K,10,FALSE)</f>
        <v>1010125</v>
      </c>
      <c r="H791" s="44">
        <f>F791*G791</f>
        <v>11212.387500000001</v>
      </c>
      <c r="I791" s="44"/>
      <c r="J791" s="44">
        <f>H791*I791</f>
        <v>0</v>
      </c>
      <c r="K791" s="44"/>
      <c r="L791" s="44">
        <f>J791*K791</f>
        <v>0</v>
      </c>
    </row>
    <row r="792" spans="1:12" ht="12" customHeight="1">
      <c r="B792" s="42"/>
      <c r="C792" s="45"/>
      <c r="D792" s="37"/>
      <c r="E792" s="37"/>
      <c r="F792" s="1184"/>
      <c r="G792" s="44"/>
      <c r="H792" s="44"/>
      <c r="I792" s="44"/>
      <c r="J792" s="44"/>
      <c r="K792" s="44"/>
      <c r="L792" s="44"/>
    </row>
    <row r="793" spans="1:12" ht="12" customHeight="1">
      <c r="B793" s="42"/>
      <c r="C793" s="45"/>
      <c r="D793" s="37"/>
      <c r="E793" s="37"/>
      <c r="F793" s="1184"/>
      <c r="G793" s="44"/>
      <c r="H793" s="44">
        <f>F793*G793</f>
        <v>0</v>
      </c>
      <c r="I793" s="44"/>
      <c r="J793" s="44"/>
      <c r="K793" s="44"/>
      <c r="L793" s="44"/>
    </row>
    <row r="794" spans="1:12" ht="12" customHeight="1">
      <c r="B794" s="42"/>
      <c r="C794" s="45"/>
      <c r="D794" s="37"/>
      <c r="E794" s="37"/>
      <c r="F794" s="1183" t="s">
        <v>231</v>
      </c>
      <c r="G794" s="54"/>
      <c r="H794" s="44">
        <f>SUM(H791:H793)</f>
        <v>11212.387500000001</v>
      </c>
      <c r="I794" s="54"/>
      <c r="J794" s="44">
        <f>SUM(J791)</f>
        <v>0</v>
      </c>
      <c r="K794" s="54"/>
      <c r="L794" s="44">
        <f>SUM(L791)</f>
        <v>0</v>
      </c>
    </row>
    <row r="795" spans="1:12" ht="12" customHeight="1">
      <c r="B795" s="42" t="s">
        <v>8</v>
      </c>
      <c r="C795" s="55" t="s">
        <v>232</v>
      </c>
      <c r="D795" s="56"/>
      <c r="E795" s="56"/>
      <c r="F795" s="1191"/>
      <c r="G795" s="57"/>
      <c r="H795" s="44">
        <f>H784+H789+H794</f>
        <v>12069.150000000001</v>
      </c>
      <c r="I795" s="57"/>
      <c r="J795" s="44">
        <f>J784+J789+J794</f>
        <v>3242.07</v>
      </c>
      <c r="K795" s="57"/>
      <c r="L795" s="44">
        <f>L784+L789+L794</f>
        <v>3242.07</v>
      </c>
    </row>
    <row r="796" spans="1:12" ht="12" customHeight="1">
      <c r="B796" s="42" t="s">
        <v>9</v>
      </c>
      <c r="C796" s="1254" t="s">
        <v>233</v>
      </c>
      <c r="D796" s="1255"/>
      <c r="E796" s="1256"/>
      <c r="F796" s="1200">
        <f>OP</f>
        <v>0.1</v>
      </c>
      <c r="G796" s="43" t="s">
        <v>234</v>
      </c>
      <c r="H796" s="44">
        <f>H795*F796</f>
        <v>1206.9150000000002</v>
      </c>
      <c r="I796" s="1202"/>
      <c r="J796" s="533"/>
      <c r="K796" s="1202"/>
      <c r="L796" s="533"/>
    </row>
    <row r="797" spans="1:12" ht="12" customHeight="1">
      <c r="B797" s="531" t="s">
        <v>10</v>
      </c>
      <c r="C797" s="536" t="s">
        <v>235</v>
      </c>
      <c r="D797" s="529"/>
      <c r="E797" s="535"/>
      <c r="F797" s="1189"/>
      <c r="G797" s="532"/>
      <c r="H797" s="533">
        <f>H795+H796</f>
        <v>13276.065000000002</v>
      </c>
      <c r="I797" s="1202"/>
      <c r="J797" s="533"/>
      <c r="K797" s="1202"/>
      <c r="L797" s="533"/>
    </row>
    <row r="798" spans="1:12" ht="12" customHeight="1">
      <c r="B798" s="531" t="s">
        <v>11</v>
      </c>
      <c r="C798" s="529" t="s">
        <v>2218</v>
      </c>
      <c r="D798" s="529"/>
      <c r="E798" s="529"/>
      <c r="F798" s="1201">
        <f>ppn</f>
        <v>0.12</v>
      </c>
      <c r="G798" s="532" t="s">
        <v>2217</v>
      </c>
      <c r="H798" s="533">
        <f>H797*F798</f>
        <v>1593.1278000000002</v>
      </c>
      <c r="I798" s="43" t="s">
        <v>234</v>
      </c>
      <c r="J798" s="44">
        <f>J795*F798</f>
        <v>389.04840000000002</v>
      </c>
      <c r="K798" s="43" t="s">
        <v>234</v>
      </c>
      <c r="L798" s="44">
        <f>L795*F798</f>
        <v>389.04840000000002</v>
      </c>
    </row>
    <row r="799" spans="1:12" ht="12" customHeight="1">
      <c r="B799" s="42" t="s">
        <v>1793</v>
      </c>
      <c r="C799" s="537" t="s">
        <v>2039</v>
      </c>
      <c r="D799" s="56"/>
      <c r="E799" s="56"/>
      <c r="F799" s="1191"/>
      <c r="G799" s="57"/>
      <c r="H799" s="49">
        <f>H797+H798</f>
        <v>14869.192800000003</v>
      </c>
      <c r="I799" s="50"/>
      <c r="J799" s="49">
        <f>J795+J798</f>
        <v>3631.1184000000003</v>
      </c>
      <c r="K799" s="50"/>
      <c r="L799" s="49">
        <f>L795+L798</f>
        <v>3631.1184000000003</v>
      </c>
    </row>
    <row r="801" spans="1:12" ht="28.9" customHeight="1">
      <c r="B801" s="34" t="s">
        <v>321</v>
      </c>
      <c r="C801" s="1257" t="s">
        <v>322</v>
      </c>
      <c r="D801" s="1258"/>
      <c r="E801" s="1258"/>
      <c r="F801" s="1258"/>
      <c r="G801" s="1259"/>
      <c r="H801" s="1260"/>
      <c r="I801" s="1261" t="s">
        <v>3</v>
      </c>
      <c r="J801" s="1261"/>
      <c r="K801" s="1261" t="s">
        <v>4</v>
      </c>
      <c r="L801" s="1261"/>
    </row>
    <row r="802" spans="1:12" ht="12" customHeight="1">
      <c r="B802" s="1249" t="s">
        <v>215</v>
      </c>
      <c r="C802" s="1249" t="s">
        <v>216</v>
      </c>
      <c r="D802" s="1250" t="s">
        <v>217</v>
      </c>
      <c r="E802" s="1249" t="s">
        <v>218</v>
      </c>
      <c r="F802" s="1253" t="s">
        <v>219</v>
      </c>
      <c r="G802" s="35" t="s">
        <v>220</v>
      </c>
      <c r="H802" s="35" t="s">
        <v>221</v>
      </c>
      <c r="I802" s="36" t="s">
        <v>220</v>
      </c>
      <c r="J802" s="37" t="s">
        <v>221</v>
      </c>
      <c r="K802" s="37" t="s">
        <v>220</v>
      </c>
      <c r="L802" s="37" t="s">
        <v>221</v>
      </c>
    </row>
    <row r="803" spans="1:12" ht="12" customHeight="1">
      <c r="B803" s="1249"/>
      <c r="C803" s="1249"/>
      <c r="D803" s="1251"/>
      <c r="E803" s="1249"/>
      <c r="F803" s="1253"/>
      <c r="G803" s="35" t="s">
        <v>16</v>
      </c>
      <c r="H803" s="35" t="s">
        <v>222</v>
      </c>
      <c r="I803" s="36" t="s">
        <v>16</v>
      </c>
      <c r="J803" s="37" t="s">
        <v>222</v>
      </c>
      <c r="K803" s="37" t="s">
        <v>16</v>
      </c>
      <c r="L803" s="37" t="s">
        <v>222</v>
      </c>
    </row>
    <row r="804" spans="1:12" ht="12" customHeight="1">
      <c r="B804" s="1249"/>
      <c r="C804" s="1249"/>
      <c r="D804" s="1252"/>
      <c r="E804" s="1249"/>
      <c r="F804" s="1253"/>
      <c r="G804" s="58"/>
      <c r="H804" s="35" t="s">
        <v>16</v>
      </c>
      <c r="I804" s="48"/>
      <c r="J804" s="37" t="s">
        <v>16</v>
      </c>
      <c r="K804" s="43"/>
      <c r="L804" s="37" t="s">
        <v>16</v>
      </c>
    </row>
    <row r="805" spans="1:12" ht="12" customHeight="1">
      <c r="B805" s="38" t="s">
        <v>5</v>
      </c>
      <c r="C805" s="39" t="s">
        <v>223</v>
      </c>
      <c r="D805" s="40"/>
      <c r="E805" s="40"/>
      <c r="F805" s="1181"/>
      <c r="G805" s="40"/>
      <c r="H805" s="40"/>
      <c r="I805" s="41"/>
      <c r="J805" s="41"/>
      <c r="K805" s="41"/>
      <c r="L805" s="41"/>
    </row>
    <row r="806" spans="1:12" ht="12" customHeight="1">
      <c r="A806" s="65">
        <v>10111000</v>
      </c>
      <c r="B806" s="42"/>
      <c r="C806" s="43" t="s">
        <v>1600</v>
      </c>
      <c r="D806" s="42" t="s">
        <v>224</v>
      </c>
      <c r="E806" s="42" t="str">
        <f>VLOOKUP(C806,HSD!B:K,2,FALSE)</f>
        <v>OJ</v>
      </c>
      <c r="F806" s="1182">
        <f>0.0024</f>
        <v>2.3999999999999998E-3</v>
      </c>
      <c r="G806" s="44">
        <f>VLOOKUP(C806,HSD!B:K,10,FALSE)</f>
        <v>35625</v>
      </c>
      <c r="H806" s="44">
        <f>F806*G806</f>
        <v>85.499999999999986</v>
      </c>
      <c r="I806" s="44">
        <v>78600</v>
      </c>
      <c r="J806" s="44">
        <f>F806*I806</f>
        <v>188.64</v>
      </c>
      <c r="K806" s="44">
        <v>78600</v>
      </c>
      <c r="L806" s="44">
        <f>F806*K806</f>
        <v>188.64</v>
      </c>
    </row>
    <row r="807" spans="1:12" ht="12" customHeight="1">
      <c r="A807" s="65">
        <v>10121110</v>
      </c>
      <c r="B807" s="42"/>
      <c r="C807" s="43" t="s">
        <v>1602</v>
      </c>
      <c r="D807" s="42" t="s">
        <v>225</v>
      </c>
      <c r="E807" s="42" t="str">
        <f>VLOOKUP(C807,HSD!B:K,2,FALSE)</f>
        <v>OJ</v>
      </c>
      <c r="F807" s="1182">
        <v>1.23E-2</v>
      </c>
      <c r="G807" s="44">
        <f>VLOOKUP(C807,HSD!B:K,10,FALSE)</f>
        <v>26625</v>
      </c>
      <c r="H807" s="44">
        <f>F807*G807</f>
        <v>327.48750000000001</v>
      </c>
      <c r="I807" s="44">
        <v>91500</v>
      </c>
      <c r="J807" s="44">
        <f>F807*I807</f>
        <v>1125.45</v>
      </c>
      <c r="K807" s="44">
        <v>91500</v>
      </c>
      <c r="L807" s="44">
        <f>F807*K807</f>
        <v>1125.45</v>
      </c>
    </row>
    <row r="808" spans="1:12" ht="12" customHeight="1">
      <c r="A808" s="65">
        <v>10131000</v>
      </c>
      <c r="B808" s="42"/>
      <c r="C808" s="43" t="s">
        <v>1603</v>
      </c>
      <c r="D808" s="42" t="s">
        <v>226</v>
      </c>
      <c r="E808" s="42" t="str">
        <f>VLOOKUP(C808,HSD!B:K,2,FALSE)</f>
        <v>OJ</v>
      </c>
      <c r="F808" s="1182">
        <v>2.46E-2</v>
      </c>
      <c r="G808" s="44">
        <f>VLOOKUP(C808,HSD!B:K,10,FALSE)</f>
        <v>21750</v>
      </c>
      <c r="H808" s="44">
        <f>F808*G808</f>
        <v>535.04999999999995</v>
      </c>
      <c r="I808" s="44">
        <v>92500</v>
      </c>
      <c r="J808" s="44">
        <f>F808*I808</f>
        <v>2275.5</v>
      </c>
      <c r="K808" s="44">
        <v>92500</v>
      </c>
      <c r="L808" s="44">
        <f>F808*K808</f>
        <v>2275.5</v>
      </c>
    </row>
    <row r="809" spans="1:12" ht="12" customHeight="1">
      <c r="B809" s="42"/>
      <c r="C809" s="43"/>
      <c r="D809" s="42"/>
      <c r="E809" s="42"/>
      <c r="F809" s="1182"/>
      <c r="G809" s="44"/>
      <c r="H809" s="44"/>
      <c r="I809" s="44"/>
      <c r="J809" s="44"/>
      <c r="K809" s="44"/>
      <c r="L809" s="44"/>
    </row>
    <row r="810" spans="1:12" ht="12" customHeight="1">
      <c r="B810" s="42"/>
      <c r="C810" s="45"/>
      <c r="D810" s="37"/>
      <c r="E810" s="37"/>
      <c r="F810" s="1183" t="s">
        <v>227</v>
      </c>
      <c r="G810" s="54"/>
      <c r="H810" s="44">
        <f>SUM(H806:H809)</f>
        <v>948.03749999999991</v>
      </c>
      <c r="I810" s="54"/>
      <c r="J810" s="44">
        <f>SUM(J806:J809)</f>
        <v>3589.59</v>
      </c>
      <c r="K810" s="54"/>
      <c r="L810" s="44">
        <f>SUM(L806:L809)</f>
        <v>3589.59</v>
      </c>
    </row>
    <row r="811" spans="1:12" ht="12" customHeight="1">
      <c r="B811" s="42" t="s">
        <v>6</v>
      </c>
      <c r="C811" s="45" t="s">
        <v>228</v>
      </c>
      <c r="D811" s="37"/>
      <c r="E811" s="37"/>
      <c r="F811" s="1184"/>
      <c r="G811" s="42"/>
      <c r="H811" s="44"/>
      <c r="I811" s="42"/>
      <c r="J811" s="44"/>
      <c r="K811" s="42"/>
      <c r="L811" s="44"/>
    </row>
    <row r="812" spans="1:12" ht="12" customHeight="1">
      <c r="B812" s="42"/>
      <c r="C812" s="43"/>
      <c r="D812" s="42"/>
      <c r="E812" s="42"/>
      <c r="F812" s="1182"/>
      <c r="G812" s="44"/>
      <c r="H812" s="44">
        <f>F812*G812</f>
        <v>0</v>
      </c>
      <c r="I812" s="44">
        <v>232500</v>
      </c>
      <c r="J812" s="44">
        <f>F812*I812</f>
        <v>0</v>
      </c>
      <c r="K812" s="44">
        <v>270000</v>
      </c>
      <c r="L812" s="44">
        <f>F812*K812</f>
        <v>0</v>
      </c>
    </row>
    <row r="813" spans="1:12" ht="12" customHeight="1">
      <c r="B813" s="42"/>
      <c r="C813" s="45"/>
      <c r="D813" s="37"/>
      <c r="E813" s="42"/>
      <c r="F813" s="1185"/>
      <c r="G813" s="44"/>
      <c r="H813" s="44">
        <f>F813*G813</f>
        <v>0</v>
      </c>
      <c r="I813" s="44">
        <v>1060</v>
      </c>
      <c r="J813" s="44">
        <f>F813*I813</f>
        <v>0</v>
      </c>
      <c r="K813" s="44">
        <v>1060</v>
      </c>
      <c r="L813" s="44">
        <f>F813*K813</f>
        <v>0</v>
      </c>
    </row>
    <row r="814" spans="1:12" ht="12" customHeight="1">
      <c r="B814" s="42"/>
      <c r="C814" s="45"/>
      <c r="D814" s="37"/>
      <c r="E814" s="42"/>
      <c r="F814" s="1185"/>
      <c r="G814" s="44"/>
      <c r="H814" s="44">
        <f>F814*G814</f>
        <v>0</v>
      </c>
      <c r="I814" s="44">
        <v>215000</v>
      </c>
      <c r="J814" s="44">
        <f>F814*I814</f>
        <v>0</v>
      </c>
      <c r="K814" s="44">
        <v>250000</v>
      </c>
      <c r="L814" s="44">
        <f>F814*K814</f>
        <v>0</v>
      </c>
    </row>
    <row r="815" spans="1:12" ht="12" customHeight="1">
      <c r="B815" s="42"/>
      <c r="C815" s="45"/>
      <c r="D815" s="37"/>
      <c r="E815" s="37"/>
      <c r="F815" s="1183"/>
      <c r="G815" s="54"/>
      <c r="H815" s="44">
        <f>SUM(H812:H814)</f>
        <v>0</v>
      </c>
      <c r="I815" s="54"/>
      <c r="J815" s="44">
        <f>SUM(J812:J814)</f>
        <v>0</v>
      </c>
      <c r="K815" s="54"/>
      <c r="L815" s="44">
        <f>SUM(L812:L814)</f>
        <v>0</v>
      </c>
    </row>
    <row r="816" spans="1:12" ht="12" customHeight="1">
      <c r="B816" s="42" t="s">
        <v>7</v>
      </c>
      <c r="C816" s="45" t="s">
        <v>230</v>
      </c>
      <c r="D816" s="37"/>
      <c r="E816" s="37"/>
      <c r="F816" s="1184"/>
      <c r="G816" s="42"/>
      <c r="H816" s="44"/>
      <c r="I816" s="42"/>
      <c r="J816" s="44"/>
      <c r="K816" s="42"/>
      <c r="L816" s="44"/>
    </row>
    <row r="817" spans="1:12" ht="12" customHeight="1">
      <c r="A817" s="65">
        <v>31100008</v>
      </c>
      <c r="B817" s="42"/>
      <c r="C817" s="43" t="s">
        <v>1551</v>
      </c>
      <c r="D817" s="42" t="s">
        <v>224</v>
      </c>
      <c r="E817" s="42" t="str">
        <f>VLOOKUP(C817,HSD!B:K,2,FALSE)</f>
        <v>jam</v>
      </c>
      <c r="F817" s="1192">
        <f>F807</f>
        <v>1.23E-2</v>
      </c>
      <c r="G817" s="44">
        <f>VLOOKUP(C817,HSD!B:K,10,FALSE)</f>
        <v>1010125</v>
      </c>
      <c r="H817" s="44">
        <f>F817*G817</f>
        <v>12424.5375</v>
      </c>
      <c r="I817" s="44"/>
      <c r="J817" s="44">
        <f>H817*I817</f>
        <v>0</v>
      </c>
      <c r="K817" s="44"/>
      <c r="L817" s="44">
        <f>J817*K817</f>
        <v>0</v>
      </c>
    </row>
    <row r="818" spans="1:12" ht="12" customHeight="1">
      <c r="B818" s="42"/>
      <c r="C818" s="45"/>
      <c r="D818" s="37"/>
      <c r="E818" s="37"/>
      <c r="F818" s="1184"/>
      <c r="G818" s="44"/>
      <c r="H818" s="44"/>
      <c r="I818" s="44"/>
      <c r="J818" s="44"/>
      <c r="K818" s="44"/>
      <c r="L818" s="44"/>
    </row>
    <row r="819" spans="1:12" ht="12" customHeight="1">
      <c r="B819" s="42"/>
      <c r="C819" s="45"/>
      <c r="D819" s="37"/>
      <c r="E819" s="37"/>
      <c r="F819" s="1184"/>
      <c r="G819" s="44"/>
      <c r="H819" s="44">
        <f>F819*G819</f>
        <v>0</v>
      </c>
      <c r="I819" s="44"/>
      <c r="J819" s="44"/>
      <c r="K819" s="44"/>
      <c r="L819" s="44"/>
    </row>
    <row r="820" spans="1:12" ht="12" customHeight="1">
      <c r="B820" s="42"/>
      <c r="C820" s="45"/>
      <c r="D820" s="37"/>
      <c r="E820" s="37"/>
      <c r="F820" s="1183" t="s">
        <v>231</v>
      </c>
      <c r="G820" s="54"/>
      <c r="H820" s="44">
        <f>SUM(H817:H819)</f>
        <v>12424.5375</v>
      </c>
      <c r="I820" s="54"/>
      <c r="J820" s="44">
        <f>SUM(J817)</f>
        <v>0</v>
      </c>
      <c r="K820" s="54"/>
      <c r="L820" s="44">
        <f>SUM(L817)</f>
        <v>0</v>
      </c>
    </row>
    <row r="821" spans="1:12" ht="12" customHeight="1">
      <c r="B821" s="42" t="s">
        <v>8</v>
      </c>
      <c r="C821" s="55" t="s">
        <v>232</v>
      </c>
      <c r="D821" s="56"/>
      <c r="E821" s="56"/>
      <c r="F821" s="1191"/>
      <c r="G821" s="57"/>
      <c r="H821" s="44">
        <f>H810+H815+H820</f>
        <v>13372.575000000001</v>
      </c>
      <c r="I821" s="57"/>
      <c r="J821" s="44">
        <f>J810+J815+J820</f>
        <v>3589.59</v>
      </c>
      <c r="K821" s="57"/>
      <c r="L821" s="44">
        <f>L810+L815+L820</f>
        <v>3589.59</v>
      </c>
    </row>
    <row r="822" spans="1:12" ht="12" customHeight="1">
      <c r="B822" s="42" t="s">
        <v>9</v>
      </c>
      <c r="C822" s="1254" t="s">
        <v>233</v>
      </c>
      <c r="D822" s="1255"/>
      <c r="E822" s="1256"/>
      <c r="F822" s="1200">
        <f>OP</f>
        <v>0.1</v>
      </c>
      <c r="G822" s="43" t="s">
        <v>234</v>
      </c>
      <c r="H822" s="44">
        <f>H821*F822</f>
        <v>1337.2575000000002</v>
      </c>
      <c r="I822" s="1202"/>
      <c r="J822" s="533"/>
      <c r="K822" s="1202"/>
      <c r="L822" s="533"/>
    </row>
    <row r="823" spans="1:12" ht="12" customHeight="1">
      <c r="B823" s="531" t="s">
        <v>10</v>
      </c>
      <c r="C823" s="536" t="s">
        <v>235</v>
      </c>
      <c r="D823" s="529"/>
      <c r="E823" s="535"/>
      <c r="F823" s="1189"/>
      <c r="G823" s="532"/>
      <c r="H823" s="533">
        <f>H821+H822</f>
        <v>14709.8325</v>
      </c>
      <c r="I823" s="1202"/>
      <c r="J823" s="533"/>
      <c r="K823" s="1202"/>
      <c r="L823" s="533"/>
    </row>
    <row r="824" spans="1:12" ht="12" customHeight="1">
      <c r="B824" s="531" t="s">
        <v>11</v>
      </c>
      <c r="C824" s="529" t="s">
        <v>2218</v>
      </c>
      <c r="D824" s="529"/>
      <c r="E824" s="529"/>
      <c r="F824" s="1201">
        <f>ppn</f>
        <v>0.12</v>
      </c>
      <c r="G824" s="532" t="s">
        <v>2217</v>
      </c>
      <c r="H824" s="533">
        <f>H823*F824</f>
        <v>1765.1799000000001</v>
      </c>
      <c r="I824" s="43" t="s">
        <v>234</v>
      </c>
      <c r="J824" s="44">
        <f>J821*F824</f>
        <v>430.75080000000003</v>
      </c>
      <c r="K824" s="43" t="s">
        <v>234</v>
      </c>
      <c r="L824" s="44">
        <f>L821*F824</f>
        <v>430.75080000000003</v>
      </c>
    </row>
    <row r="825" spans="1:12" ht="12" customHeight="1">
      <c r="B825" s="42" t="s">
        <v>1793</v>
      </c>
      <c r="C825" s="537" t="s">
        <v>2039</v>
      </c>
      <c r="D825" s="56"/>
      <c r="E825" s="56"/>
      <c r="F825" s="1191"/>
      <c r="G825" s="57"/>
      <c r="H825" s="49">
        <f>H823+H824</f>
        <v>16475.0124</v>
      </c>
      <c r="I825" s="50"/>
      <c r="J825" s="49">
        <f>J821+J824</f>
        <v>4020.3407999999999</v>
      </c>
      <c r="K825" s="50"/>
      <c r="L825" s="49">
        <f>L821+L824</f>
        <v>4020.3407999999999</v>
      </c>
    </row>
    <row r="827" spans="1:12" ht="28.9" customHeight="1">
      <c r="B827" s="34" t="s">
        <v>320</v>
      </c>
      <c r="C827" s="1257" t="s">
        <v>323</v>
      </c>
      <c r="D827" s="1258"/>
      <c r="E827" s="1258"/>
      <c r="F827" s="1258"/>
      <c r="G827" s="1259"/>
      <c r="H827" s="1260"/>
      <c r="I827" s="1261" t="s">
        <v>3</v>
      </c>
      <c r="J827" s="1261"/>
      <c r="K827" s="1261" t="s">
        <v>4</v>
      </c>
      <c r="L827" s="1261"/>
    </row>
    <row r="828" spans="1:12" ht="12" customHeight="1">
      <c r="B828" s="1249" t="s">
        <v>215</v>
      </c>
      <c r="C828" s="1249" t="s">
        <v>216</v>
      </c>
      <c r="D828" s="1250" t="s">
        <v>217</v>
      </c>
      <c r="E828" s="1249" t="s">
        <v>218</v>
      </c>
      <c r="F828" s="1253" t="s">
        <v>219</v>
      </c>
      <c r="G828" s="35" t="s">
        <v>220</v>
      </c>
      <c r="H828" s="35" t="s">
        <v>221</v>
      </c>
      <c r="I828" s="36" t="s">
        <v>220</v>
      </c>
      <c r="J828" s="37" t="s">
        <v>221</v>
      </c>
      <c r="K828" s="37" t="s">
        <v>220</v>
      </c>
      <c r="L828" s="37" t="s">
        <v>221</v>
      </c>
    </row>
    <row r="829" spans="1:12" ht="12" customHeight="1">
      <c r="B829" s="1249"/>
      <c r="C829" s="1249"/>
      <c r="D829" s="1251"/>
      <c r="E829" s="1249"/>
      <c r="F829" s="1253"/>
      <c r="G829" s="35" t="s">
        <v>16</v>
      </c>
      <c r="H829" s="35" t="s">
        <v>222</v>
      </c>
      <c r="I829" s="36" t="s">
        <v>16</v>
      </c>
      <c r="J829" s="37" t="s">
        <v>222</v>
      </c>
      <c r="K829" s="37" t="s">
        <v>16</v>
      </c>
      <c r="L829" s="37" t="s">
        <v>222</v>
      </c>
    </row>
    <row r="830" spans="1:12" ht="12" customHeight="1">
      <c r="B830" s="1249"/>
      <c r="C830" s="1249"/>
      <c r="D830" s="1252"/>
      <c r="E830" s="1249"/>
      <c r="F830" s="1253"/>
      <c r="G830" s="58"/>
      <c r="H830" s="35" t="s">
        <v>16</v>
      </c>
      <c r="I830" s="48"/>
      <c r="J830" s="37" t="s">
        <v>16</v>
      </c>
      <c r="K830" s="43"/>
      <c r="L830" s="37" t="s">
        <v>16</v>
      </c>
    </row>
    <row r="831" spans="1:12" ht="12" customHeight="1">
      <c r="B831" s="38" t="s">
        <v>5</v>
      </c>
      <c r="C831" s="39" t="s">
        <v>223</v>
      </c>
      <c r="D831" s="40"/>
      <c r="E831" s="40"/>
      <c r="F831" s="1181"/>
      <c r="G831" s="40"/>
      <c r="H831" s="40"/>
      <c r="I831" s="41"/>
      <c r="J831" s="41"/>
      <c r="K831" s="41"/>
      <c r="L831" s="41"/>
    </row>
    <row r="832" spans="1:12" ht="12" customHeight="1">
      <c r="A832" s="65">
        <v>10111000</v>
      </c>
      <c r="B832" s="42"/>
      <c r="C832" s="43" t="s">
        <v>1600</v>
      </c>
      <c r="D832" s="42" t="s">
        <v>224</v>
      </c>
      <c r="E832" s="42" t="str">
        <f>VLOOKUP(C832,HSD!B:K,2,FALSE)</f>
        <v>OJ</v>
      </c>
      <c r="F832" s="1182">
        <v>2.7000000000000001E-3</v>
      </c>
      <c r="G832" s="44">
        <f>VLOOKUP(C832,HSD!B:K,10,FALSE)</f>
        <v>35625</v>
      </c>
      <c r="H832" s="44">
        <f>F832*G832</f>
        <v>96.1875</v>
      </c>
      <c r="I832" s="44">
        <v>78600</v>
      </c>
      <c r="J832" s="44">
        <f>F832*I832</f>
        <v>212.22</v>
      </c>
      <c r="K832" s="44">
        <v>78600</v>
      </c>
      <c r="L832" s="44">
        <f>F832*K832</f>
        <v>212.22</v>
      </c>
    </row>
    <row r="833" spans="1:12" ht="12" customHeight="1">
      <c r="A833" s="65">
        <v>10121110</v>
      </c>
      <c r="B833" s="42"/>
      <c r="C833" s="43" t="s">
        <v>1602</v>
      </c>
      <c r="D833" s="42" t="s">
        <v>225</v>
      </c>
      <c r="E833" s="42" t="str">
        <f>VLOOKUP(C833,HSD!B:K,2,FALSE)</f>
        <v>OJ</v>
      </c>
      <c r="F833" s="1182">
        <v>1.3599999999999999E-2</v>
      </c>
      <c r="G833" s="44">
        <f>VLOOKUP(C833,HSD!B:K,10,FALSE)</f>
        <v>26625</v>
      </c>
      <c r="H833" s="44">
        <f>F833*G833</f>
        <v>362.09999999999997</v>
      </c>
      <c r="I833" s="44">
        <v>91500</v>
      </c>
      <c r="J833" s="44">
        <f>F833*I833</f>
        <v>1244.3999999999999</v>
      </c>
      <c r="K833" s="44">
        <v>91500</v>
      </c>
      <c r="L833" s="44">
        <f>F833*K833</f>
        <v>1244.3999999999999</v>
      </c>
    </row>
    <row r="834" spans="1:12" ht="12" customHeight="1">
      <c r="A834" s="65">
        <v>10131000</v>
      </c>
      <c r="B834" s="42"/>
      <c r="C834" s="43" t="s">
        <v>1603</v>
      </c>
      <c r="D834" s="42" t="s">
        <v>226</v>
      </c>
      <c r="E834" s="42" t="str">
        <f>VLOOKUP(C834,HSD!B:K,2,FALSE)</f>
        <v>OJ</v>
      </c>
      <c r="F834" s="1182">
        <v>2.7199999999999998E-2</v>
      </c>
      <c r="G834" s="44">
        <f>VLOOKUP(C834,HSD!B:K,10,FALSE)</f>
        <v>21750</v>
      </c>
      <c r="H834" s="44">
        <f>F834*G834</f>
        <v>591.6</v>
      </c>
      <c r="I834" s="44">
        <v>92500</v>
      </c>
      <c r="J834" s="44">
        <f>F834*I834</f>
        <v>2516</v>
      </c>
      <c r="K834" s="44">
        <v>92500</v>
      </c>
      <c r="L834" s="44">
        <f>F834*K834</f>
        <v>2516</v>
      </c>
    </row>
    <row r="835" spans="1:12" ht="12" customHeight="1">
      <c r="B835" s="42"/>
      <c r="C835" s="43"/>
      <c r="D835" s="42"/>
      <c r="E835" s="42"/>
      <c r="F835" s="1182"/>
      <c r="G835" s="44"/>
      <c r="H835" s="44"/>
      <c r="I835" s="44"/>
      <c r="J835" s="44"/>
      <c r="K835" s="44"/>
      <c r="L835" s="44"/>
    </row>
    <row r="836" spans="1:12" ht="12" customHeight="1">
      <c r="B836" s="42"/>
      <c r="C836" s="45"/>
      <c r="D836" s="37"/>
      <c r="E836" s="37"/>
      <c r="F836" s="1183" t="s">
        <v>227</v>
      </c>
      <c r="G836" s="54"/>
      <c r="H836" s="44">
        <f>SUM(H832:H835)</f>
        <v>1049.8875</v>
      </c>
      <c r="I836" s="54"/>
      <c r="J836" s="44">
        <f>SUM(J832:J835)</f>
        <v>3972.62</v>
      </c>
      <c r="K836" s="54"/>
      <c r="L836" s="44">
        <f>SUM(L832:L835)</f>
        <v>3972.62</v>
      </c>
    </row>
    <row r="837" spans="1:12" ht="12" customHeight="1">
      <c r="B837" s="42" t="s">
        <v>6</v>
      </c>
      <c r="C837" s="45" t="s">
        <v>228</v>
      </c>
      <c r="D837" s="37"/>
      <c r="E837" s="37"/>
      <c r="F837" s="1184"/>
      <c r="G837" s="42"/>
      <c r="H837" s="44"/>
      <c r="I837" s="42"/>
      <c r="J837" s="44"/>
      <c r="K837" s="42"/>
      <c r="L837" s="44"/>
    </row>
    <row r="838" spans="1:12" ht="12" customHeight="1">
      <c r="B838" s="42"/>
      <c r="C838" s="43"/>
      <c r="D838" s="42"/>
      <c r="E838" s="42"/>
      <c r="F838" s="1182"/>
      <c r="G838" s="44"/>
      <c r="H838" s="44">
        <f>F838*G838</f>
        <v>0</v>
      </c>
      <c r="I838" s="44">
        <v>232500</v>
      </c>
      <c r="J838" s="44">
        <f>F838*I838</f>
        <v>0</v>
      </c>
      <c r="K838" s="44">
        <v>270000</v>
      </c>
      <c r="L838" s="44">
        <f>F838*K838</f>
        <v>0</v>
      </c>
    </row>
    <row r="839" spans="1:12" ht="12" customHeight="1">
      <c r="B839" s="42"/>
      <c r="C839" s="45"/>
      <c r="D839" s="37"/>
      <c r="E839" s="42"/>
      <c r="F839" s="1185"/>
      <c r="G839" s="44"/>
      <c r="H839" s="44">
        <f>F839*G839</f>
        <v>0</v>
      </c>
      <c r="I839" s="44">
        <v>1060</v>
      </c>
      <c r="J839" s="44">
        <f>F839*I839</f>
        <v>0</v>
      </c>
      <c r="K839" s="44">
        <v>1060</v>
      </c>
      <c r="L839" s="44">
        <f>F839*K839</f>
        <v>0</v>
      </c>
    </row>
    <row r="840" spans="1:12" ht="12" customHeight="1">
      <c r="B840" s="42"/>
      <c r="C840" s="45"/>
      <c r="D840" s="37"/>
      <c r="E840" s="42"/>
      <c r="F840" s="1185"/>
      <c r="G840" s="44"/>
      <c r="H840" s="44">
        <f>F840*G840</f>
        <v>0</v>
      </c>
      <c r="I840" s="44">
        <v>215000</v>
      </c>
      <c r="J840" s="44">
        <f>F840*I840</f>
        <v>0</v>
      </c>
      <c r="K840" s="44">
        <v>250000</v>
      </c>
      <c r="L840" s="44">
        <f>F840*K840</f>
        <v>0</v>
      </c>
    </row>
    <row r="841" spans="1:12" ht="12" customHeight="1">
      <c r="B841" s="42"/>
      <c r="C841" s="45"/>
      <c r="D841" s="37"/>
      <c r="E841" s="37"/>
      <c r="F841" s="1183"/>
      <c r="G841" s="54"/>
      <c r="H841" s="44">
        <f>SUM(H838:H840)</f>
        <v>0</v>
      </c>
      <c r="I841" s="54"/>
      <c r="J841" s="44">
        <f>SUM(J838:J840)</f>
        <v>0</v>
      </c>
      <c r="K841" s="54"/>
      <c r="L841" s="44">
        <f>SUM(L838:L840)</f>
        <v>0</v>
      </c>
    </row>
    <row r="842" spans="1:12" ht="12" customHeight="1">
      <c r="B842" s="42" t="s">
        <v>7</v>
      </c>
      <c r="C842" s="45" t="s">
        <v>230</v>
      </c>
      <c r="D842" s="37"/>
      <c r="E842" s="37"/>
      <c r="F842" s="1184"/>
      <c r="G842" s="42"/>
      <c r="H842" s="44"/>
      <c r="I842" s="42"/>
      <c r="J842" s="44"/>
      <c r="K842" s="42"/>
      <c r="L842" s="44"/>
    </row>
    <row r="843" spans="1:12" ht="12" customHeight="1">
      <c r="A843" s="65">
        <v>31100008</v>
      </c>
      <c r="B843" s="42"/>
      <c r="C843" s="43" t="s">
        <v>1551</v>
      </c>
      <c r="D843" s="42" t="s">
        <v>224</v>
      </c>
      <c r="E843" s="42" t="str">
        <f>VLOOKUP(C843,HSD!B:K,2,FALSE)</f>
        <v>jam</v>
      </c>
      <c r="F843" s="1192">
        <f>F833</f>
        <v>1.3599999999999999E-2</v>
      </c>
      <c r="G843" s="44">
        <f>VLOOKUP(C843,HSD!B:K,10,FALSE)</f>
        <v>1010125</v>
      </c>
      <c r="H843" s="44">
        <f>F843*G843</f>
        <v>13737.699999999999</v>
      </c>
      <c r="I843" s="44"/>
      <c r="J843" s="44">
        <f>H843*I843</f>
        <v>0</v>
      </c>
      <c r="K843" s="44"/>
      <c r="L843" s="44">
        <f>J843*K843</f>
        <v>0</v>
      </c>
    </row>
    <row r="844" spans="1:12" ht="12" customHeight="1">
      <c r="B844" s="42"/>
      <c r="C844" s="45"/>
      <c r="D844" s="37"/>
      <c r="E844" s="37"/>
      <c r="F844" s="1184"/>
      <c r="G844" s="44"/>
      <c r="H844" s="44"/>
      <c r="I844" s="44"/>
      <c r="J844" s="44"/>
      <c r="K844" s="44"/>
      <c r="L844" s="44"/>
    </row>
    <row r="845" spans="1:12" ht="12" customHeight="1">
      <c r="B845" s="42"/>
      <c r="C845" s="45"/>
      <c r="D845" s="37"/>
      <c r="E845" s="37"/>
      <c r="F845" s="1184"/>
      <c r="G845" s="44"/>
      <c r="H845" s="44">
        <f>F845*G845</f>
        <v>0</v>
      </c>
      <c r="I845" s="44"/>
      <c r="J845" s="44"/>
      <c r="K845" s="44"/>
      <c r="L845" s="44"/>
    </row>
    <row r="846" spans="1:12" ht="12" customHeight="1">
      <c r="B846" s="42"/>
      <c r="C846" s="45"/>
      <c r="D846" s="37"/>
      <c r="E846" s="37"/>
      <c r="F846" s="1183" t="s">
        <v>231</v>
      </c>
      <c r="G846" s="54"/>
      <c r="H846" s="44">
        <f>SUM(H843:H845)</f>
        <v>13737.699999999999</v>
      </c>
      <c r="I846" s="54"/>
      <c r="J846" s="44">
        <f>SUM(J843)</f>
        <v>0</v>
      </c>
      <c r="K846" s="54"/>
      <c r="L846" s="44">
        <f>SUM(L843)</f>
        <v>0</v>
      </c>
    </row>
    <row r="847" spans="1:12" ht="12" customHeight="1">
      <c r="B847" s="42" t="s">
        <v>8</v>
      </c>
      <c r="C847" s="55" t="s">
        <v>232</v>
      </c>
      <c r="D847" s="56"/>
      <c r="E847" s="56"/>
      <c r="F847" s="1191"/>
      <c r="G847" s="57"/>
      <c r="H847" s="44">
        <f>H836+H841+H846</f>
        <v>14787.5875</v>
      </c>
      <c r="I847" s="57"/>
      <c r="J847" s="44">
        <f>J836+J841+J846</f>
        <v>3972.62</v>
      </c>
      <c r="K847" s="57"/>
      <c r="L847" s="44">
        <f>L836+L841+L846</f>
        <v>3972.62</v>
      </c>
    </row>
    <row r="848" spans="1:12" ht="12" customHeight="1">
      <c r="B848" s="42" t="s">
        <v>9</v>
      </c>
      <c r="C848" s="1254" t="s">
        <v>233</v>
      </c>
      <c r="D848" s="1255"/>
      <c r="E848" s="1256"/>
      <c r="F848" s="1200">
        <f>OP</f>
        <v>0.1</v>
      </c>
      <c r="G848" s="43" t="s">
        <v>234</v>
      </c>
      <c r="H848" s="44">
        <f>H847*F848</f>
        <v>1478.75875</v>
      </c>
      <c r="I848" s="1202"/>
      <c r="J848" s="533"/>
      <c r="K848" s="1202"/>
      <c r="L848" s="533"/>
    </row>
    <row r="849" spans="1:12" ht="12" customHeight="1">
      <c r="B849" s="531" t="s">
        <v>10</v>
      </c>
      <c r="C849" s="536" t="s">
        <v>235</v>
      </c>
      <c r="D849" s="529"/>
      <c r="E849" s="535"/>
      <c r="F849" s="1189"/>
      <c r="G849" s="532"/>
      <c r="H849" s="533">
        <f>H847+H848</f>
        <v>16266.346249999999</v>
      </c>
      <c r="I849" s="1202"/>
      <c r="J849" s="533"/>
      <c r="K849" s="1202"/>
      <c r="L849" s="533"/>
    </row>
    <row r="850" spans="1:12" ht="12" customHeight="1">
      <c r="B850" s="531" t="s">
        <v>11</v>
      </c>
      <c r="C850" s="529" t="s">
        <v>2218</v>
      </c>
      <c r="D850" s="529"/>
      <c r="E850" s="529"/>
      <c r="F850" s="1201">
        <f>ppn</f>
        <v>0.12</v>
      </c>
      <c r="G850" s="532" t="s">
        <v>2217</v>
      </c>
      <c r="H850" s="533">
        <f>H849*F850</f>
        <v>1951.9615499999998</v>
      </c>
      <c r="I850" s="43" t="s">
        <v>234</v>
      </c>
      <c r="J850" s="44">
        <f>J847*F850</f>
        <v>476.71439999999996</v>
      </c>
      <c r="K850" s="43" t="s">
        <v>234</v>
      </c>
      <c r="L850" s="44">
        <f>L847*F850</f>
        <v>476.71439999999996</v>
      </c>
    </row>
    <row r="851" spans="1:12" ht="12" customHeight="1">
      <c r="B851" s="42" t="s">
        <v>1793</v>
      </c>
      <c r="C851" s="537" t="s">
        <v>2039</v>
      </c>
      <c r="D851" s="56"/>
      <c r="E851" s="56"/>
      <c r="F851" s="1191"/>
      <c r="G851" s="57"/>
      <c r="H851" s="49">
        <f>H849+H850</f>
        <v>18218.307799999999</v>
      </c>
      <c r="I851" s="50"/>
      <c r="J851" s="49">
        <f>J847+J850</f>
        <v>4449.3343999999997</v>
      </c>
      <c r="K851" s="50"/>
      <c r="L851" s="49">
        <f>L847+L850</f>
        <v>4449.3343999999997</v>
      </c>
    </row>
    <row r="853" spans="1:12" ht="28.9" customHeight="1">
      <c r="B853" s="34" t="s">
        <v>325</v>
      </c>
      <c r="C853" s="1257" t="s">
        <v>328</v>
      </c>
      <c r="D853" s="1258"/>
      <c r="E853" s="1258"/>
      <c r="F853" s="1258"/>
      <c r="G853" s="1259"/>
      <c r="H853" s="1260"/>
      <c r="I853" s="1261" t="s">
        <v>3</v>
      </c>
      <c r="J853" s="1261"/>
      <c r="K853" s="1261" t="s">
        <v>4</v>
      </c>
      <c r="L853" s="1261"/>
    </row>
    <row r="854" spans="1:12" ht="12" customHeight="1">
      <c r="B854" s="1249" t="s">
        <v>215</v>
      </c>
      <c r="C854" s="1249" t="s">
        <v>216</v>
      </c>
      <c r="D854" s="1250" t="s">
        <v>217</v>
      </c>
      <c r="E854" s="1249" t="s">
        <v>218</v>
      </c>
      <c r="F854" s="1253" t="s">
        <v>219</v>
      </c>
      <c r="G854" s="35" t="s">
        <v>220</v>
      </c>
      <c r="H854" s="35" t="s">
        <v>221</v>
      </c>
      <c r="I854" s="36" t="s">
        <v>220</v>
      </c>
      <c r="J854" s="37" t="s">
        <v>221</v>
      </c>
      <c r="K854" s="37" t="s">
        <v>220</v>
      </c>
      <c r="L854" s="37" t="s">
        <v>221</v>
      </c>
    </row>
    <row r="855" spans="1:12" ht="12" customHeight="1">
      <c r="B855" s="1249"/>
      <c r="C855" s="1249"/>
      <c r="D855" s="1251"/>
      <c r="E855" s="1249"/>
      <c r="F855" s="1253"/>
      <c r="G855" s="35" t="s">
        <v>16</v>
      </c>
      <c r="H855" s="35" t="s">
        <v>222</v>
      </c>
      <c r="I855" s="36" t="s">
        <v>16</v>
      </c>
      <c r="J855" s="37" t="s">
        <v>222</v>
      </c>
      <c r="K855" s="37" t="s">
        <v>16</v>
      </c>
      <c r="L855" s="37" t="s">
        <v>222</v>
      </c>
    </row>
    <row r="856" spans="1:12" ht="12" customHeight="1">
      <c r="B856" s="1249"/>
      <c r="C856" s="1249"/>
      <c r="D856" s="1252"/>
      <c r="E856" s="1249"/>
      <c r="F856" s="1253"/>
      <c r="G856" s="58"/>
      <c r="H856" s="35" t="s">
        <v>16</v>
      </c>
      <c r="I856" s="48"/>
      <c r="J856" s="37" t="s">
        <v>16</v>
      </c>
      <c r="K856" s="43"/>
      <c r="L856" s="37" t="s">
        <v>16</v>
      </c>
    </row>
    <row r="857" spans="1:12" ht="12" customHeight="1">
      <c r="B857" s="38" t="s">
        <v>5</v>
      </c>
      <c r="C857" s="39" t="s">
        <v>223</v>
      </c>
      <c r="D857" s="40"/>
      <c r="E857" s="40"/>
      <c r="F857" s="1181"/>
      <c r="G857" s="40"/>
      <c r="H857" s="40"/>
      <c r="I857" s="41"/>
      <c r="J857" s="41"/>
      <c r="K857" s="41"/>
      <c r="L857" s="41"/>
    </row>
    <row r="858" spans="1:12" ht="12" customHeight="1">
      <c r="A858" s="65">
        <v>10111000</v>
      </c>
      <c r="B858" s="42"/>
      <c r="C858" s="43" t="s">
        <v>1600</v>
      </c>
      <c r="D858" s="42" t="s">
        <v>224</v>
      </c>
      <c r="E858" s="42" t="str">
        <f>VLOOKUP(C858,HSD!B:K,2,FALSE)</f>
        <v>OJ</v>
      </c>
      <c r="F858" s="1182">
        <v>2.2000000000000001E-3</v>
      </c>
      <c r="G858" s="44">
        <f>VLOOKUP(C858,HSD!B:K,10,FALSE)</f>
        <v>35625</v>
      </c>
      <c r="H858" s="44">
        <f>F858*G858</f>
        <v>78.375</v>
      </c>
      <c r="I858" s="44">
        <v>78600</v>
      </c>
      <c r="J858" s="44">
        <f>F858*I858</f>
        <v>172.92000000000002</v>
      </c>
      <c r="K858" s="44">
        <v>78600</v>
      </c>
      <c r="L858" s="44">
        <f>F858*K858</f>
        <v>172.92000000000002</v>
      </c>
    </row>
    <row r="859" spans="1:12" ht="12" customHeight="1">
      <c r="A859" s="65">
        <v>10121110</v>
      </c>
      <c r="B859" s="42"/>
      <c r="C859" s="43" t="s">
        <v>1602</v>
      </c>
      <c r="D859" s="42" t="s">
        <v>225</v>
      </c>
      <c r="E859" s="42" t="str">
        <f>VLOOKUP(C859,HSD!B:K,2,FALSE)</f>
        <v>OJ</v>
      </c>
      <c r="F859" s="1182">
        <v>1.11E-2</v>
      </c>
      <c r="G859" s="44">
        <f>VLOOKUP(C859,HSD!B:K,10,FALSE)</f>
        <v>26625</v>
      </c>
      <c r="H859" s="44">
        <f>F859*G859</f>
        <v>295.53750000000002</v>
      </c>
      <c r="I859" s="44">
        <v>91500</v>
      </c>
      <c r="J859" s="44">
        <f>F859*I859</f>
        <v>1015.6500000000001</v>
      </c>
      <c r="K859" s="44">
        <v>91500</v>
      </c>
      <c r="L859" s="44">
        <f>F859*K859</f>
        <v>1015.6500000000001</v>
      </c>
    </row>
    <row r="860" spans="1:12" ht="12" customHeight="1">
      <c r="A860" s="65">
        <v>10131000</v>
      </c>
      <c r="B860" s="42"/>
      <c r="C860" s="43" t="s">
        <v>1603</v>
      </c>
      <c r="D860" s="42" t="s">
        <v>226</v>
      </c>
      <c r="E860" s="42" t="str">
        <f>VLOOKUP(C860,HSD!B:K,2,FALSE)</f>
        <v>OJ</v>
      </c>
      <c r="F860" s="1182">
        <v>2.2200000000000001E-2</v>
      </c>
      <c r="G860" s="44">
        <f>VLOOKUP(C860,HSD!B:K,10,FALSE)</f>
        <v>21750</v>
      </c>
      <c r="H860" s="44">
        <f>F860*G860</f>
        <v>482.85</v>
      </c>
      <c r="I860" s="44">
        <v>92500</v>
      </c>
      <c r="J860" s="44">
        <f>F860*I860</f>
        <v>2053.5</v>
      </c>
      <c r="K860" s="44">
        <v>92500</v>
      </c>
      <c r="L860" s="44">
        <f>F860*K860</f>
        <v>2053.5</v>
      </c>
    </row>
    <row r="861" spans="1:12" ht="12" customHeight="1">
      <c r="B861" s="42"/>
      <c r="C861" s="43"/>
      <c r="D861" s="42"/>
      <c r="E861" s="42"/>
      <c r="F861" s="1182"/>
      <c r="G861" s="44"/>
      <c r="H861" s="44"/>
      <c r="I861" s="44"/>
      <c r="J861" s="44"/>
      <c r="K861" s="44"/>
      <c r="L861" s="44"/>
    </row>
    <row r="862" spans="1:12" ht="12" customHeight="1">
      <c r="B862" s="42"/>
      <c r="C862" s="45"/>
      <c r="D862" s="37"/>
      <c r="E862" s="37"/>
      <c r="F862" s="1183" t="s">
        <v>227</v>
      </c>
      <c r="G862" s="54"/>
      <c r="H862" s="44">
        <f>SUM(H858:H861)</f>
        <v>856.76250000000005</v>
      </c>
      <c r="I862" s="54"/>
      <c r="J862" s="44">
        <f>SUM(J858:J861)</f>
        <v>3242.07</v>
      </c>
      <c r="K862" s="54"/>
      <c r="L862" s="44">
        <f>SUM(L858:L861)</f>
        <v>3242.07</v>
      </c>
    </row>
    <row r="863" spans="1:12" ht="12" customHeight="1">
      <c r="B863" s="42" t="s">
        <v>6</v>
      </c>
      <c r="C863" s="45" t="s">
        <v>228</v>
      </c>
      <c r="D863" s="37"/>
      <c r="E863" s="37"/>
      <c r="F863" s="1184"/>
      <c r="G863" s="42"/>
      <c r="H863" s="44"/>
      <c r="I863" s="42"/>
      <c r="J863" s="44"/>
      <c r="K863" s="42"/>
      <c r="L863" s="44"/>
    </row>
    <row r="864" spans="1:12" ht="12" customHeight="1">
      <c r="B864" s="42"/>
      <c r="C864" s="43"/>
      <c r="D864" s="42"/>
      <c r="E864" s="42"/>
      <c r="F864" s="1182"/>
      <c r="G864" s="44"/>
      <c r="H864" s="44">
        <f>F864*G864</f>
        <v>0</v>
      </c>
      <c r="I864" s="44">
        <v>232500</v>
      </c>
      <c r="J864" s="44">
        <f>F864*I864</f>
        <v>0</v>
      </c>
      <c r="K864" s="44">
        <v>270000</v>
      </c>
      <c r="L864" s="44">
        <f>F864*K864</f>
        <v>0</v>
      </c>
    </row>
    <row r="865" spans="1:12" ht="12" customHeight="1">
      <c r="B865" s="42"/>
      <c r="C865" s="45"/>
      <c r="D865" s="37"/>
      <c r="E865" s="42"/>
      <c r="F865" s="1185"/>
      <c r="G865" s="44"/>
      <c r="H865" s="44">
        <f>F865*G865</f>
        <v>0</v>
      </c>
      <c r="I865" s="44">
        <v>1060</v>
      </c>
      <c r="J865" s="44">
        <f>F865*I865</f>
        <v>0</v>
      </c>
      <c r="K865" s="44">
        <v>1060</v>
      </c>
      <c r="L865" s="44">
        <f>F865*K865</f>
        <v>0</v>
      </c>
    </row>
    <row r="866" spans="1:12" ht="12" customHeight="1">
      <c r="B866" s="42"/>
      <c r="C866" s="45"/>
      <c r="D866" s="37"/>
      <c r="E866" s="42"/>
      <c r="F866" s="1185"/>
      <c r="G866" s="44"/>
      <c r="H866" s="44">
        <f>F866*G866</f>
        <v>0</v>
      </c>
      <c r="I866" s="44">
        <v>215000</v>
      </c>
      <c r="J866" s="44">
        <f>F866*I866</f>
        <v>0</v>
      </c>
      <c r="K866" s="44">
        <v>250000</v>
      </c>
      <c r="L866" s="44">
        <f>F866*K866</f>
        <v>0</v>
      </c>
    </row>
    <row r="867" spans="1:12" ht="12" customHeight="1">
      <c r="B867" s="42"/>
      <c r="C867" s="45"/>
      <c r="D867" s="37"/>
      <c r="E867" s="37"/>
      <c r="F867" s="1183"/>
      <c r="G867" s="54"/>
      <c r="H867" s="44">
        <f>SUM(H864:H866)</f>
        <v>0</v>
      </c>
      <c r="I867" s="54"/>
      <c r="J867" s="44">
        <f>SUM(J864:J866)</f>
        <v>0</v>
      </c>
      <c r="K867" s="54"/>
      <c r="L867" s="44">
        <f>SUM(L864:L866)</f>
        <v>0</v>
      </c>
    </row>
    <row r="868" spans="1:12" ht="12" customHeight="1">
      <c r="B868" s="42" t="s">
        <v>7</v>
      </c>
      <c r="C868" s="45" t="s">
        <v>230</v>
      </c>
      <c r="D868" s="37"/>
      <c r="E868" s="37"/>
      <c r="F868" s="1184"/>
      <c r="G868" s="42"/>
      <c r="H868" s="44"/>
      <c r="I868" s="42"/>
      <c r="J868" s="44"/>
      <c r="K868" s="42"/>
      <c r="L868" s="44"/>
    </row>
    <row r="869" spans="1:12" ht="12" customHeight="1">
      <c r="A869" s="65">
        <v>31100008</v>
      </c>
      <c r="B869" s="42"/>
      <c r="C869" s="43" t="s">
        <v>1551</v>
      </c>
      <c r="D869" s="42" t="s">
        <v>224</v>
      </c>
      <c r="E869" s="42" t="str">
        <f>VLOOKUP(C869,HSD!B:K,2,FALSE)</f>
        <v>jam</v>
      </c>
      <c r="F869" s="1192">
        <f>F859</f>
        <v>1.11E-2</v>
      </c>
      <c r="G869" s="44">
        <f>VLOOKUP(C869,HSD!B:K,10,FALSE)</f>
        <v>1010125</v>
      </c>
      <c r="H869" s="44">
        <f>F869*G869</f>
        <v>11212.387500000001</v>
      </c>
      <c r="I869" s="44"/>
      <c r="J869" s="44">
        <f>H869*I869</f>
        <v>0</v>
      </c>
      <c r="K869" s="44"/>
      <c r="L869" s="44">
        <f>J869*K869</f>
        <v>0</v>
      </c>
    </row>
    <row r="870" spans="1:12" ht="12" customHeight="1">
      <c r="B870" s="42"/>
      <c r="C870" s="45"/>
      <c r="D870" s="37"/>
      <c r="E870" s="37"/>
      <c r="F870" s="1184"/>
      <c r="G870" s="44"/>
      <c r="H870" s="44"/>
      <c r="I870" s="44"/>
      <c r="J870" s="44"/>
      <c r="K870" s="44"/>
      <c r="L870" s="44"/>
    </row>
    <row r="871" spans="1:12" ht="12" customHeight="1">
      <c r="B871" s="42"/>
      <c r="C871" s="45"/>
      <c r="D871" s="37"/>
      <c r="E871" s="37"/>
      <c r="F871" s="1184"/>
      <c r="G871" s="44"/>
      <c r="H871" s="44">
        <f>F871*G871</f>
        <v>0</v>
      </c>
      <c r="I871" s="44"/>
      <c r="J871" s="44"/>
      <c r="K871" s="44"/>
      <c r="L871" s="44"/>
    </row>
    <row r="872" spans="1:12" ht="12" customHeight="1">
      <c r="B872" s="42"/>
      <c r="C872" s="45"/>
      <c r="D872" s="37"/>
      <c r="E872" s="37"/>
      <c r="F872" s="1183" t="s">
        <v>231</v>
      </c>
      <c r="G872" s="54"/>
      <c r="H872" s="44">
        <f>SUM(H869:H871)</f>
        <v>11212.387500000001</v>
      </c>
      <c r="I872" s="54"/>
      <c r="J872" s="44">
        <f>SUM(J869)</f>
        <v>0</v>
      </c>
      <c r="K872" s="54"/>
      <c r="L872" s="44">
        <f>SUM(L869)</f>
        <v>0</v>
      </c>
    </row>
    <row r="873" spans="1:12" ht="12" customHeight="1">
      <c r="B873" s="42" t="s">
        <v>8</v>
      </c>
      <c r="C873" s="55" t="s">
        <v>232</v>
      </c>
      <c r="D873" s="56"/>
      <c r="E873" s="56"/>
      <c r="F873" s="1191"/>
      <c r="G873" s="57"/>
      <c r="H873" s="44">
        <f>H862+H867+H872</f>
        <v>12069.150000000001</v>
      </c>
      <c r="I873" s="57"/>
      <c r="J873" s="44">
        <f>J862+J867+J872</f>
        <v>3242.07</v>
      </c>
      <c r="K873" s="57"/>
      <c r="L873" s="44">
        <f>L862+L867+L872</f>
        <v>3242.07</v>
      </c>
    </row>
    <row r="874" spans="1:12" ht="12" customHeight="1">
      <c r="B874" s="42" t="s">
        <v>9</v>
      </c>
      <c r="C874" s="1254" t="s">
        <v>233</v>
      </c>
      <c r="D874" s="1255"/>
      <c r="E874" s="1256"/>
      <c r="F874" s="1200">
        <f>OP</f>
        <v>0.1</v>
      </c>
      <c r="G874" s="43" t="s">
        <v>234</v>
      </c>
      <c r="H874" s="44">
        <f>H873*F874</f>
        <v>1206.9150000000002</v>
      </c>
      <c r="I874" s="1202"/>
      <c r="J874" s="533"/>
      <c r="K874" s="1202"/>
      <c r="L874" s="533"/>
    </row>
    <row r="875" spans="1:12" ht="12" customHeight="1">
      <c r="B875" s="531" t="s">
        <v>10</v>
      </c>
      <c r="C875" s="536" t="s">
        <v>235</v>
      </c>
      <c r="D875" s="529"/>
      <c r="E875" s="535"/>
      <c r="F875" s="1189"/>
      <c r="G875" s="532"/>
      <c r="H875" s="533">
        <f>H873+H874</f>
        <v>13276.065000000002</v>
      </c>
      <c r="I875" s="1202"/>
      <c r="J875" s="533"/>
      <c r="K875" s="1202"/>
      <c r="L875" s="533"/>
    </row>
    <row r="876" spans="1:12" ht="12" customHeight="1">
      <c r="B876" s="531" t="s">
        <v>11</v>
      </c>
      <c r="C876" s="529" t="s">
        <v>2218</v>
      </c>
      <c r="D876" s="529"/>
      <c r="E876" s="529"/>
      <c r="F876" s="1201">
        <f>ppn</f>
        <v>0.12</v>
      </c>
      <c r="G876" s="532" t="s">
        <v>2217</v>
      </c>
      <c r="H876" s="533">
        <f>H875*F876</f>
        <v>1593.1278000000002</v>
      </c>
      <c r="I876" s="43" t="s">
        <v>234</v>
      </c>
      <c r="J876" s="44">
        <f>J873*F876</f>
        <v>389.04840000000002</v>
      </c>
      <c r="K876" s="43" t="s">
        <v>234</v>
      </c>
      <c r="L876" s="44">
        <f>L873*F876</f>
        <v>389.04840000000002</v>
      </c>
    </row>
    <row r="877" spans="1:12" ht="12" customHeight="1">
      <c r="B877" s="42" t="s">
        <v>1793</v>
      </c>
      <c r="C877" s="537" t="s">
        <v>2039</v>
      </c>
      <c r="D877" s="56"/>
      <c r="E877" s="56"/>
      <c r="F877" s="1191"/>
      <c r="G877" s="57"/>
      <c r="H877" s="49">
        <f>H875+H876</f>
        <v>14869.192800000003</v>
      </c>
      <c r="I877" s="50"/>
      <c r="J877" s="49">
        <f>J873+J876</f>
        <v>3631.1184000000003</v>
      </c>
      <c r="K877" s="50"/>
      <c r="L877" s="49">
        <f>L873+L876</f>
        <v>3631.1184000000003</v>
      </c>
    </row>
    <row r="879" spans="1:12" ht="28.9" customHeight="1">
      <c r="B879" s="34" t="s">
        <v>326</v>
      </c>
      <c r="C879" s="1257" t="s">
        <v>329</v>
      </c>
      <c r="D879" s="1258"/>
      <c r="E879" s="1258"/>
      <c r="F879" s="1258"/>
      <c r="G879" s="1259"/>
      <c r="H879" s="1260"/>
      <c r="I879" s="1261" t="s">
        <v>3</v>
      </c>
      <c r="J879" s="1261"/>
      <c r="K879" s="1261" t="s">
        <v>4</v>
      </c>
      <c r="L879" s="1261"/>
    </row>
    <row r="880" spans="1:12" ht="12" customHeight="1">
      <c r="B880" s="1249" t="s">
        <v>215</v>
      </c>
      <c r="C880" s="1249" t="s">
        <v>216</v>
      </c>
      <c r="D880" s="1250" t="s">
        <v>217</v>
      </c>
      <c r="E880" s="1249" t="s">
        <v>218</v>
      </c>
      <c r="F880" s="1253" t="s">
        <v>219</v>
      </c>
      <c r="G880" s="35" t="s">
        <v>220</v>
      </c>
      <c r="H880" s="35" t="s">
        <v>221</v>
      </c>
      <c r="I880" s="36" t="s">
        <v>220</v>
      </c>
      <c r="J880" s="37" t="s">
        <v>221</v>
      </c>
      <c r="K880" s="37" t="s">
        <v>220</v>
      </c>
      <c r="L880" s="37" t="s">
        <v>221</v>
      </c>
    </row>
    <row r="881" spans="1:12" ht="12" customHeight="1">
      <c r="B881" s="1249"/>
      <c r="C881" s="1249"/>
      <c r="D881" s="1251"/>
      <c r="E881" s="1249"/>
      <c r="F881" s="1253"/>
      <c r="G881" s="35" t="s">
        <v>16</v>
      </c>
      <c r="H881" s="35" t="s">
        <v>222</v>
      </c>
      <c r="I881" s="36" t="s">
        <v>16</v>
      </c>
      <c r="J881" s="37" t="s">
        <v>222</v>
      </c>
      <c r="K881" s="37" t="s">
        <v>16</v>
      </c>
      <c r="L881" s="37" t="s">
        <v>222</v>
      </c>
    </row>
    <row r="882" spans="1:12" ht="12" customHeight="1">
      <c r="B882" s="1249"/>
      <c r="C882" s="1249"/>
      <c r="D882" s="1252"/>
      <c r="E882" s="1249"/>
      <c r="F882" s="1253"/>
      <c r="G882" s="58"/>
      <c r="H882" s="35" t="s">
        <v>16</v>
      </c>
      <c r="I882" s="48"/>
      <c r="J882" s="37" t="s">
        <v>16</v>
      </c>
      <c r="K882" s="43"/>
      <c r="L882" s="37" t="s">
        <v>16</v>
      </c>
    </row>
    <row r="883" spans="1:12" ht="12" customHeight="1">
      <c r="B883" s="38" t="s">
        <v>5</v>
      </c>
      <c r="C883" s="39" t="s">
        <v>223</v>
      </c>
      <c r="D883" s="40"/>
      <c r="E883" s="40"/>
      <c r="F883" s="1181"/>
      <c r="G883" s="40"/>
      <c r="H883" s="40"/>
      <c r="I883" s="41"/>
      <c r="J883" s="41"/>
      <c r="K883" s="41"/>
      <c r="L883" s="41"/>
    </row>
    <row r="884" spans="1:12" ht="12" customHeight="1">
      <c r="A884" s="65">
        <v>10111000</v>
      </c>
      <c r="B884" s="42"/>
      <c r="C884" s="43" t="s">
        <v>1600</v>
      </c>
      <c r="D884" s="42" t="s">
        <v>224</v>
      </c>
      <c r="E884" s="42" t="str">
        <f>VLOOKUP(C884,HSD!B:K,2,FALSE)</f>
        <v>OJ</v>
      </c>
      <c r="F884" s="1182">
        <f>0.0024</f>
        <v>2.3999999999999998E-3</v>
      </c>
      <c r="G884" s="44">
        <f>VLOOKUP(C884,HSD!B:K,10,FALSE)</f>
        <v>35625</v>
      </c>
      <c r="H884" s="44">
        <f>F884*G884</f>
        <v>85.499999999999986</v>
      </c>
      <c r="I884" s="44">
        <v>78600</v>
      </c>
      <c r="J884" s="44">
        <f>F884*I884</f>
        <v>188.64</v>
      </c>
      <c r="K884" s="44">
        <v>78600</v>
      </c>
      <c r="L884" s="44">
        <f>F884*K884</f>
        <v>188.64</v>
      </c>
    </row>
    <row r="885" spans="1:12" ht="12" customHeight="1">
      <c r="A885" s="65">
        <v>10121110</v>
      </c>
      <c r="B885" s="42"/>
      <c r="C885" s="43" t="s">
        <v>1602</v>
      </c>
      <c r="D885" s="42" t="s">
        <v>225</v>
      </c>
      <c r="E885" s="42" t="str">
        <f>VLOOKUP(C885,HSD!B:K,2,FALSE)</f>
        <v>OJ</v>
      </c>
      <c r="F885" s="1182">
        <v>1.24E-2</v>
      </c>
      <c r="G885" s="44">
        <f>VLOOKUP(C885,HSD!B:K,10,FALSE)</f>
        <v>26625</v>
      </c>
      <c r="H885" s="44">
        <f>F885*G885</f>
        <v>330.15</v>
      </c>
      <c r="I885" s="44">
        <v>91500</v>
      </c>
      <c r="J885" s="44">
        <f>F885*I885</f>
        <v>1134.5999999999999</v>
      </c>
      <c r="K885" s="44">
        <v>91500</v>
      </c>
      <c r="L885" s="44">
        <f>F885*K885</f>
        <v>1134.5999999999999</v>
      </c>
    </row>
    <row r="886" spans="1:12" ht="12" customHeight="1">
      <c r="A886" s="65">
        <v>10131000</v>
      </c>
      <c r="B886" s="42"/>
      <c r="C886" s="43" t="s">
        <v>1603</v>
      </c>
      <c r="D886" s="42" t="s">
        <v>226</v>
      </c>
      <c r="E886" s="42" t="str">
        <f>VLOOKUP(C886,HSD!B:K,2,FALSE)</f>
        <v>OJ</v>
      </c>
      <c r="F886" s="1182">
        <v>2.4799999999999999E-2</v>
      </c>
      <c r="G886" s="44">
        <f>VLOOKUP(C886,HSD!B:K,10,FALSE)</f>
        <v>21750</v>
      </c>
      <c r="H886" s="44">
        <f>F886*G886</f>
        <v>539.4</v>
      </c>
      <c r="I886" s="44">
        <v>92500</v>
      </c>
      <c r="J886" s="44">
        <f>F886*I886</f>
        <v>2294</v>
      </c>
      <c r="K886" s="44">
        <v>92500</v>
      </c>
      <c r="L886" s="44">
        <f>F886*K886</f>
        <v>2294</v>
      </c>
    </row>
    <row r="887" spans="1:12" ht="12" customHeight="1">
      <c r="B887" s="42"/>
      <c r="C887" s="43"/>
      <c r="D887" s="42"/>
      <c r="E887" s="42"/>
      <c r="F887" s="1182"/>
      <c r="G887" s="44"/>
      <c r="H887" s="44"/>
      <c r="I887" s="44"/>
      <c r="J887" s="44"/>
      <c r="K887" s="44"/>
      <c r="L887" s="44"/>
    </row>
    <row r="888" spans="1:12" ht="12" customHeight="1">
      <c r="B888" s="42"/>
      <c r="C888" s="45"/>
      <c r="D888" s="37"/>
      <c r="E888" s="37"/>
      <c r="F888" s="1183" t="s">
        <v>227</v>
      </c>
      <c r="G888" s="54"/>
      <c r="H888" s="44">
        <f>SUM(H884:H887)</f>
        <v>955.05</v>
      </c>
      <c r="I888" s="54"/>
      <c r="J888" s="44">
        <f>SUM(J884:J887)</f>
        <v>3617.24</v>
      </c>
      <c r="K888" s="54"/>
      <c r="L888" s="44">
        <f>SUM(L884:L887)</f>
        <v>3617.24</v>
      </c>
    </row>
    <row r="889" spans="1:12" ht="12" customHeight="1">
      <c r="B889" s="42" t="s">
        <v>6</v>
      </c>
      <c r="C889" s="45" t="s">
        <v>228</v>
      </c>
      <c r="D889" s="37"/>
      <c r="E889" s="37"/>
      <c r="F889" s="1184"/>
      <c r="G889" s="42"/>
      <c r="H889" s="44"/>
      <c r="I889" s="42"/>
      <c r="J889" s="44"/>
      <c r="K889" s="42"/>
      <c r="L889" s="44"/>
    </row>
    <row r="890" spans="1:12" ht="12" customHeight="1">
      <c r="B890" s="42"/>
      <c r="C890" s="43"/>
      <c r="D890" s="42"/>
      <c r="E890" s="42"/>
      <c r="F890" s="1182"/>
      <c r="G890" s="44"/>
      <c r="H890" s="44">
        <f>F890*G890</f>
        <v>0</v>
      </c>
      <c r="I890" s="44">
        <v>232500</v>
      </c>
      <c r="J890" s="44">
        <f>F890*I890</f>
        <v>0</v>
      </c>
      <c r="K890" s="44">
        <v>270000</v>
      </c>
      <c r="L890" s="44">
        <f>F890*K890</f>
        <v>0</v>
      </c>
    </row>
    <row r="891" spans="1:12" ht="12" customHeight="1">
      <c r="B891" s="42"/>
      <c r="C891" s="45"/>
      <c r="D891" s="37"/>
      <c r="E891" s="42"/>
      <c r="F891" s="1185"/>
      <c r="G891" s="44"/>
      <c r="H891" s="44">
        <f>F891*G891</f>
        <v>0</v>
      </c>
      <c r="I891" s="44">
        <v>1060</v>
      </c>
      <c r="J891" s="44">
        <f>F891*I891</f>
        <v>0</v>
      </c>
      <c r="K891" s="44">
        <v>1060</v>
      </c>
      <c r="L891" s="44">
        <f>F891*K891</f>
        <v>0</v>
      </c>
    </row>
    <row r="892" spans="1:12" ht="12" customHeight="1">
      <c r="B892" s="42"/>
      <c r="C892" s="45"/>
      <c r="D892" s="37"/>
      <c r="E892" s="42"/>
      <c r="F892" s="1185"/>
      <c r="G892" s="44"/>
      <c r="H892" s="44">
        <f>F892*G892</f>
        <v>0</v>
      </c>
      <c r="I892" s="44">
        <v>215000</v>
      </c>
      <c r="J892" s="44">
        <f>F892*I892</f>
        <v>0</v>
      </c>
      <c r="K892" s="44">
        <v>250000</v>
      </c>
      <c r="L892" s="44">
        <f>F892*K892</f>
        <v>0</v>
      </c>
    </row>
    <row r="893" spans="1:12" ht="12" customHeight="1">
      <c r="B893" s="42"/>
      <c r="C893" s="45"/>
      <c r="D893" s="37"/>
      <c r="E893" s="37"/>
      <c r="F893" s="1183"/>
      <c r="G893" s="54"/>
      <c r="H893" s="44">
        <f>SUM(H890:H892)</f>
        <v>0</v>
      </c>
      <c r="I893" s="54"/>
      <c r="J893" s="44">
        <f>SUM(J890:J892)</f>
        <v>0</v>
      </c>
      <c r="K893" s="54"/>
      <c r="L893" s="44">
        <f>SUM(L890:L892)</f>
        <v>0</v>
      </c>
    </row>
    <row r="894" spans="1:12" ht="12" customHeight="1">
      <c r="B894" s="42" t="s">
        <v>7</v>
      </c>
      <c r="C894" s="45" t="s">
        <v>230</v>
      </c>
      <c r="D894" s="37"/>
      <c r="E894" s="37"/>
      <c r="F894" s="1184"/>
      <c r="G894" s="42"/>
      <c r="H894" s="44"/>
      <c r="I894" s="42"/>
      <c r="J894" s="44"/>
      <c r="K894" s="42"/>
      <c r="L894" s="44"/>
    </row>
    <row r="895" spans="1:12" ht="12" customHeight="1">
      <c r="A895" s="65">
        <v>31100008</v>
      </c>
      <c r="B895" s="42"/>
      <c r="C895" s="43" t="s">
        <v>1551</v>
      </c>
      <c r="D895" s="42" t="s">
        <v>224</v>
      </c>
      <c r="E895" s="42" t="str">
        <f>VLOOKUP(C895,HSD!B:K,2,FALSE)</f>
        <v>jam</v>
      </c>
      <c r="F895" s="1192">
        <f>F885</f>
        <v>1.24E-2</v>
      </c>
      <c r="G895" s="44">
        <f>VLOOKUP(C895,HSD!B:K,10,FALSE)</f>
        <v>1010125</v>
      </c>
      <c r="H895" s="44">
        <f>F895*G895</f>
        <v>12525.55</v>
      </c>
      <c r="I895" s="44"/>
      <c r="J895" s="44">
        <f>H895*I895</f>
        <v>0</v>
      </c>
      <c r="K895" s="44"/>
      <c r="L895" s="44">
        <f>J895*K895</f>
        <v>0</v>
      </c>
    </row>
    <row r="896" spans="1:12" ht="12" customHeight="1">
      <c r="B896" s="42"/>
      <c r="C896" s="45"/>
      <c r="D896" s="37"/>
      <c r="E896" s="37"/>
      <c r="F896" s="1184"/>
      <c r="G896" s="44"/>
      <c r="H896" s="44"/>
      <c r="I896" s="44"/>
      <c r="J896" s="44"/>
      <c r="K896" s="44"/>
      <c r="L896" s="44"/>
    </row>
    <row r="897" spans="1:12" ht="12" customHeight="1">
      <c r="B897" s="42"/>
      <c r="C897" s="45"/>
      <c r="D897" s="37"/>
      <c r="E897" s="37"/>
      <c r="F897" s="1184"/>
      <c r="G897" s="44"/>
      <c r="H897" s="44">
        <f>F897*G897</f>
        <v>0</v>
      </c>
      <c r="I897" s="44"/>
      <c r="J897" s="44"/>
      <c r="K897" s="44"/>
      <c r="L897" s="44"/>
    </row>
    <row r="898" spans="1:12" ht="12" customHeight="1">
      <c r="B898" s="42"/>
      <c r="C898" s="45"/>
      <c r="D898" s="37"/>
      <c r="E898" s="37"/>
      <c r="F898" s="1183" t="s">
        <v>231</v>
      </c>
      <c r="G898" s="54"/>
      <c r="H898" s="44">
        <f>SUM(H895:H897)</f>
        <v>12525.55</v>
      </c>
      <c r="I898" s="54"/>
      <c r="J898" s="44">
        <f>SUM(J895)</f>
        <v>0</v>
      </c>
      <c r="K898" s="54"/>
      <c r="L898" s="44">
        <f>SUM(L895)</f>
        <v>0</v>
      </c>
    </row>
    <row r="899" spans="1:12" ht="12" customHeight="1">
      <c r="B899" s="42" t="s">
        <v>8</v>
      </c>
      <c r="C899" s="55" t="s">
        <v>232</v>
      </c>
      <c r="D899" s="56"/>
      <c r="E899" s="56"/>
      <c r="F899" s="1191"/>
      <c r="G899" s="57"/>
      <c r="H899" s="44">
        <f>H888+H893+H898</f>
        <v>13480.599999999999</v>
      </c>
      <c r="I899" s="57"/>
      <c r="J899" s="44">
        <f>J888+J893+J898</f>
        <v>3617.24</v>
      </c>
      <c r="K899" s="57"/>
      <c r="L899" s="44">
        <f>L888+L893+L898</f>
        <v>3617.24</v>
      </c>
    </row>
    <row r="900" spans="1:12" ht="12" customHeight="1">
      <c r="B900" s="42" t="s">
        <v>9</v>
      </c>
      <c r="C900" s="1254" t="s">
        <v>233</v>
      </c>
      <c r="D900" s="1255"/>
      <c r="E900" s="1256"/>
      <c r="F900" s="1200">
        <f>OP</f>
        <v>0.1</v>
      </c>
      <c r="G900" s="43" t="s">
        <v>234</v>
      </c>
      <c r="H900" s="44">
        <f>H899*F900</f>
        <v>1348.06</v>
      </c>
      <c r="I900" s="1202"/>
      <c r="J900" s="533"/>
      <c r="K900" s="1202"/>
      <c r="L900" s="533"/>
    </row>
    <row r="901" spans="1:12" ht="12" customHeight="1">
      <c r="B901" s="531" t="s">
        <v>10</v>
      </c>
      <c r="C901" s="536" t="s">
        <v>235</v>
      </c>
      <c r="D901" s="529"/>
      <c r="E901" s="535"/>
      <c r="F901" s="1189"/>
      <c r="G901" s="532"/>
      <c r="H901" s="533">
        <f>H899+H900</f>
        <v>14828.659999999998</v>
      </c>
      <c r="I901" s="1202"/>
      <c r="J901" s="533"/>
      <c r="K901" s="1202"/>
      <c r="L901" s="533"/>
    </row>
    <row r="902" spans="1:12" ht="12" customHeight="1">
      <c r="B902" s="531" t="s">
        <v>11</v>
      </c>
      <c r="C902" s="529" t="s">
        <v>2218</v>
      </c>
      <c r="D902" s="529"/>
      <c r="E902" s="529"/>
      <c r="F902" s="1201">
        <f>ppn</f>
        <v>0.12</v>
      </c>
      <c r="G902" s="532" t="s">
        <v>2217</v>
      </c>
      <c r="H902" s="533">
        <f>H901*F902</f>
        <v>1779.4391999999998</v>
      </c>
      <c r="I902" s="43" t="s">
        <v>234</v>
      </c>
      <c r="J902" s="44">
        <f>J899*F902</f>
        <v>434.06879999999995</v>
      </c>
      <c r="K902" s="43" t="s">
        <v>234</v>
      </c>
      <c r="L902" s="44">
        <f>L899*F902</f>
        <v>434.06879999999995</v>
      </c>
    </row>
    <row r="903" spans="1:12" ht="12" customHeight="1">
      <c r="B903" s="42" t="s">
        <v>1793</v>
      </c>
      <c r="C903" s="537" t="s">
        <v>2039</v>
      </c>
      <c r="D903" s="56"/>
      <c r="E903" s="56"/>
      <c r="F903" s="1191"/>
      <c r="G903" s="57"/>
      <c r="H903" s="49">
        <f>H901+H902</f>
        <v>16608.099199999997</v>
      </c>
      <c r="I903" s="50"/>
      <c r="J903" s="49">
        <f>J899+J902</f>
        <v>4051.3087999999998</v>
      </c>
      <c r="K903" s="50"/>
      <c r="L903" s="49">
        <f>L899+L902</f>
        <v>4051.3087999999998</v>
      </c>
    </row>
    <row r="905" spans="1:12" ht="28.9" customHeight="1">
      <c r="B905" s="34" t="s">
        <v>327</v>
      </c>
      <c r="C905" s="1257" t="s">
        <v>330</v>
      </c>
      <c r="D905" s="1258"/>
      <c r="E905" s="1258"/>
      <c r="F905" s="1258"/>
      <c r="G905" s="1259"/>
      <c r="H905" s="1260"/>
      <c r="I905" s="1261" t="s">
        <v>3</v>
      </c>
      <c r="J905" s="1261"/>
      <c r="K905" s="1261" t="s">
        <v>4</v>
      </c>
      <c r="L905" s="1261"/>
    </row>
    <row r="906" spans="1:12" ht="12" customHeight="1">
      <c r="B906" s="1249" t="s">
        <v>215</v>
      </c>
      <c r="C906" s="1249" t="s">
        <v>216</v>
      </c>
      <c r="D906" s="1250" t="s">
        <v>217</v>
      </c>
      <c r="E906" s="1249" t="s">
        <v>218</v>
      </c>
      <c r="F906" s="1253" t="s">
        <v>219</v>
      </c>
      <c r="G906" s="35" t="s">
        <v>220</v>
      </c>
      <c r="H906" s="35" t="s">
        <v>221</v>
      </c>
      <c r="I906" s="36" t="s">
        <v>220</v>
      </c>
      <c r="J906" s="37" t="s">
        <v>221</v>
      </c>
      <c r="K906" s="37" t="s">
        <v>220</v>
      </c>
      <c r="L906" s="37" t="s">
        <v>221</v>
      </c>
    </row>
    <row r="907" spans="1:12" ht="12" customHeight="1">
      <c r="B907" s="1249"/>
      <c r="C907" s="1249"/>
      <c r="D907" s="1251"/>
      <c r="E907" s="1249"/>
      <c r="F907" s="1253"/>
      <c r="G907" s="35" t="s">
        <v>16</v>
      </c>
      <c r="H907" s="35" t="s">
        <v>222</v>
      </c>
      <c r="I907" s="36" t="s">
        <v>16</v>
      </c>
      <c r="J907" s="37" t="s">
        <v>222</v>
      </c>
      <c r="K907" s="37" t="s">
        <v>16</v>
      </c>
      <c r="L907" s="37" t="s">
        <v>222</v>
      </c>
    </row>
    <row r="908" spans="1:12" ht="12" customHeight="1">
      <c r="B908" s="1249"/>
      <c r="C908" s="1249"/>
      <c r="D908" s="1252"/>
      <c r="E908" s="1249"/>
      <c r="F908" s="1253"/>
      <c r="G908" s="58"/>
      <c r="H908" s="35" t="s">
        <v>16</v>
      </c>
      <c r="I908" s="48"/>
      <c r="J908" s="37" t="s">
        <v>16</v>
      </c>
      <c r="K908" s="43"/>
      <c r="L908" s="37" t="s">
        <v>16</v>
      </c>
    </row>
    <row r="909" spans="1:12" ht="12" customHeight="1">
      <c r="B909" s="38" t="s">
        <v>5</v>
      </c>
      <c r="C909" s="39" t="s">
        <v>223</v>
      </c>
      <c r="D909" s="40"/>
      <c r="E909" s="40"/>
      <c r="F909" s="1181"/>
      <c r="G909" s="40"/>
      <c r="H909" s="40"/>
      <c r="I909" s="41"/>
      <c r="J909" s="41"/>
      <c r="K909" s="41"/>
      <c r="L909" s="41"/>
    </row>
    <row r="910" spans="1:12" ht="12" customHeight="1">
      <c r="A910" s="65">
        <v>10111000</v>
      </c>
      <c r="B910" s="42"/>
      <c r="C910" s="43" t="s">
        <v>1600</v>
      </c>
      <c r="D910" s="42" t="s">
        <v>224</v>
      </c>
      <c r="E910" s="42" t="str">
        <f>VLOOKUP(C910,HSD!B:K,2,FALSE)</f>
        <v>OJ</v>
      </c>
      <c r="F910" s="1182">
        <v>2.7000000000000001E-3</v>
      </c>
      <c r="G910" s="44">
        <f>VLOOKUP(C910,HSD!B:K,10,FALSE)</f>
        <v>35625</v>
      </c>
      <c r="H910" s="44">
        <f>F910*G910</f>
        <v>96.1875</v>
      </c>
      <c r="I910" s="44">
        <v>78600</v>
      </c>
      <c r="J910" s="44">
        <f>F910*I910</f>
        <v>212.22</v>
      </c>
      <c r="K910" s="44">
        <v>78600</v>
      </c>
      <c r="L910" s="44">
        <f>F910*K910</f>
        <v>212.22</v>
      </c>
    </row>
    <row r="911" spans="1:12" ht="12" customHeight="1">
      <c r="A911" s="65">
        <v>10121110</v>
      </c>
      <c r="B911" s="42"/>
      <c r="C911" s="43" t="s">
        <v>1602</v>
      </c>
      <c r="D911" s="42" t="s">
        <v>225</v>
      </c>
      <c r="E911" s="42" t="str">
        <f>VLOOKUP(C911,HSD!B:K,2,FALSE)</f>
        <v>OJ</v>
      </c>
      <c r="F911" s="1182">
        <v>1.3599999999999999E-2</v>
      </c>
      <c r="G911" s="44">
        <f>VLOOKUP(C911,HSD!B:K,10,FALSE)</f>
        <v>26625</v>
      </c>
      <c r="H911" s="44">
        <f>F911*G911</f>
        <v>362.09999999999997</v>
      </c>
      <c r="I911" s="44">
        <v>91500</v>
      </c>
      <c r="J911" s="44">
        <f>F911*I911</f>
        <v>1244.3999999999999</v>
      </c>
      <c r="K911" s="44">
        <v>91500</v>
      </c>
      <c r="L911" s="44">
        <f>F911*K911</f>
        <v>1244.3999999999999</v>
      </c>
    </row>
    <row r="912" spans="1:12" ht="12" customHeight="1">
      <c r="A912" s="65">
        <v>10131000</v>
      </c>
      <c r="B912" s="42"/>
      <c r="C912" s="43" t="s">
        <v>1603</v>
      </c>
      <c r="D912" s="42" t="s">
        <v>226</v>
      </c>
      <c r="E912" s="42" t="str">
        <f>VLOOKUP(C912,HSD!B:K,2,FALSE)</f>
        <v>OJ</v>
      </c>
      <c r="F912" s="1182">
        <v>2.7199999999999998E-2</v>
      </c>
      <c r="G912" s="44">
        <f>VLOOKUP(C912,HSD!B:K,10,FALSE)</f>
        <v>21750</v>
      </c>
      <c r="H912" s="44">
        <f>F912*G912</f>
        <v>591.6</v>
      </c>
      <c r="I912" s="44">
        <v>92500</v>
      </c>
      <c r="J912" s="44">
        <f>F912*I912</f>
        <v>2516</v>
      </c>
      <c r="K912" s="44">
        <v>92500</v>
      </c>
      <c r="L912" s="44">
        <f>F912*K912</f>
        <v>2516</v>
      </c>
    </row>
    <row r="913" spans="1:12" ht="12" customHeight="1">
      <c r="B913" s="42"/>
      <c r="C913" s="43"/>
      <c r="D913" s="42"/>
      <c r="E913" s="42"/>
      <c r="F913" s="1182"/>
      <c r="G913" s="44"/>
      <c r="H913" s="44"/>
      <c r="I913" s="44"/>
      <c r="J913" s="44"/>
      <c r="K913" s="44"/>
      <c r="L913" s="44"/>
    </row>
    <row r="914" spans="1:12" ht="12" customHeight="1">
      <c r="B914" s="42"/>
      <c r="C914" s="45"/>
      <c r="D914" s="37"/>
      <c r="E914" s="37"/>
      <c r="F914" s="1183" t="s">
        <v>227</v>
      </c>
      <c r="G914" s="54"/>
      <c r="H914" s="44">
        <f>SUM(H910:H913)</f>
        <v>1049.8875</v>
      </c>
      <c r="I914" s="54"/>
      <c r="J914" s="44">
        <f>SUM(J910:J913)</f>
        <v>3972.62</v>
      </c>
      <c r="K914" s="54"/>
      <c r="L914" s="44">
        <f>SUM(L910:L913)</f>
        <v>3972.62</v>
      </c>
    </row>
    <row r="915" spans="1:12" ht="12" customHeight="1">
      <c r="B915" s="42" t="s">
        <v>6</v>
      </c>
      <c r="C915" s="45" t="s">
        <v>228</v>
      </c>
      <c r="D915" s="37"/>
      <c r="E915" s="37"/>
      <c r="F915" s="1184"/>
      <c r="G915" s="42"/>
      <c r="H915" s="44"/>
      <c r="I915" s="42"/>
      <c r="J915" s="44"/>
      <c r="K915" s="42"/>
      <c r="L915" s="44"/>
    </row>
    <row r="916" spans="1:12" ht="12" customHeight="1">
      <c r="B916" s="42"/>
      <c r="C916" s="43"/>
      <c r="D916" s="42"/>
      <c r="E916" s="42"/>
      <c r="F916" s="1182"/>
      <c r="G916" s="44"/>
      <c r="H916" s="44">
        <f>F916*G916</f>
        <v>0</v>
      </c>
      <c r="I916" s="44">
        <v>232500</v>
      </c>
      <c r="J916" s="44">
        <f>F916*I916</f>
        <v>0</v>
      </c>
      <c r="K916" s="44">
        <v>270000</v>
      </c>
      <c r="L916" s="44">
        <f>F916*K916</f>
        <v>0</v>
      </c>
    </row>
    <row r="917" spans="1:12" ht="12" customHeight="1">
      <c r="B917" s="42"/>
      <c r="C917" s="45"/>
      <c r="D917" s="37"/>
      <c r="E917" s="42"/>
      <c r="F917" s="1185"/>
      <c r="G917" s="44"/>
      <c r="H917" s="44">
        <f>F917*G917</f>
        <v>0</v>
      </c>
      <c r="I917" s="44">
        <v>1060</v>
      </c>
      <c r="J917" s="44">
        <f>F917*I917</f>
        <v>0</v>
      </c>
      <c r="K917" s="44">
        <v>1060</v>
      </c>
      <c r="L917" s="44">
        <f>F917*K917</f>
        <v>0</v>
      </c>
    </row>
    <row r="918" spans="1:12" ht="12" customHeight="1">
      <c r="B918" s="42"/>
      <c r="C918" s="45"/>
      <c r="D918" s="37"/>
      <c r="E918" s="42"/>
      <c r="F918" s="1185"/>
      <c r="G918" s="44"/>
      <c r="H918" s="44">
        <f>F918*G918</f>
        <v>0</v>
      </c>
      <c r="I918" s="44">
        <v>215000</v>
      </c>
      <c r="J918" s="44">
        <f>F918*I918</f>
        <v>0</v>
      </c>
      <c r="K918" s="44">
        <v>250000</v>
      </c>
      <c r="L918" s="44">
        <f>F918*K918</f>
        <v>0</v>
      </c>
    </row>
    <row r="919" spans="1:12" ht="12" customHeight="1">
      <c r="B919" s="42"/>
      <c r="C919" s="45"/>
      <c r="D919" s="37"/>
      <c r="E919" s="37"/>
      <c r="F919" s="1183"/>
      <c r="G919" s="54"/>
      <c r="H919" s="44">
        <f>SUM(H916:H918)</f>
        <v>0</v>
      </c>
      <c r="I919" s="54"/>
      <c r="J919" s="44">
        <f>SUM(J916:J918)</f>
        <v>0</v>
      </c>
      <c r="K919" s="54"/>
      <c r="L919" s="44">
        <f>SUM(L916:L918)</f>
        <v>0</v>
      </c>
    </row>
    <row r="920" spans="1:12" ht="12" customHeight="1">
      <c r="B920" s="42" t="s">
        <v>7</v>
      </c>
      <c r="C920" s="45" t="s">
        <v>230</v>
      </c>
      <c r="D920" s="37"/>
      <c r="E920" s="37"/>
      <c r="F920" s="1184"/>
      <c r="G920" s="42"/>
      <c r="H920" s="44"/>
      <c r="I920" s="42"/>
      <c r="J920" s="44"/>
      <c r="K920" s="42"/>
      <c r="L920" s="44"/>
    </row>
    <row r="921" spans="1:12" ht="12" customHeight="1">
      <c r="A921" s="65">
        <v>31100008</v>
      </c>
      <c r="B921" s="42"/>
      <c r="C921" s="43" t="s">
        <v>1551</v>
      </c>
      <c r="D921" s="42" t="s">
        <v>224</v>
      </c>
      <c r="E921" s="42" t="str">
        <f>VLOOKUP(C921,HSD!B:K,2,FALSE)</f>
        <v>jam</v>
      </c>
      <c r="F921" s="1192">
        <f>F911</f>
        <v>1.3599999999999999E-2</v>
      </c>
      <c r="G921" s="44">
        <f>VLOOKUP(C921,HSD!B:K,10,FALSE)</f>
        <v>1010125</v>
      </c>
      <c r="H921" s="44">
        <f>F921*G921</f>
        <v>13737.699999999999</v>
      </c>
      <c r="I921" s="44"/>
      <c r="J921" s="44">
        <f>H921*I921</f>
        <v>0</v>
      </c>
      <c r="K921" s="44"/>
      <c r="L921" s="44">
        <f>J921*K921</f>
        <v>0</v>
      </c>
    </row>
    <row r="922" spans="1:12" ht="12" customHeight="1">
      <c r="B922" s="42"/>
      <c r="C922" s="45"/>
      <c r="D922" s="37"/>
      <c r="E922" s="37"/>
      <c r="F922" s="1184"/>
      <c r="G922" s="44"/>
      <c r="H922" s="44"/>
      <c r="I922" s="44"/>
      <c r="J922" s="44"/>
      <c r="K922" s="44"/>
      <c r="L922" s="44"/>
    </row>
    <row r="923" spans="1:12" ht="12" customHeight="1">
      <c r="B923" s="42"/>
      <c r="C923" s="45"/>
      <c r="D923" s="37"/>
      <c r="E923" s="37"/>
      <c r="F923" s="1184"/>
      <c r="G923" s="44"/>
      <c r="H923" s="44">
        <f>F923*G923</f>
        <v>0</v>
      </c>
      <c r="I923" s="44"/>
      <c r="J923" s="44"/>
      <c r="K923" s="44"/>
      <c r="L923" s="44"/>
    </row>
    <row r="924" spans="1:12" ht="12" customHeight="1">
      <c r="B924" s="42"/>
      <c r="C924" s="45"/>
      <c r="D924" s="37"/>
      <c r="E924" s="37"/>
      <c r="F924" s="1183" t="s">
        <v>231</v>
      </c>
      <c r="G924" s="54"/>
      <c r="H924" s="44">
        <f>SUM(H921:H923)</f>
        <v>13737.699999999999</v>
      </c>
      <c r="I924" s="54"/>
      <c r="J924" s="44">
        <f>SUM(J921)</f>
        <v>0</v>
      </c>
      <c r="K924" s="54"/>
      <c r="L924" s="44">
        <f>SUM(L921)</f>
        <v>0</v>
      </c>
    </row>
    <row r="925" spans="1:12" ht="12" customHeight="1">
      <c r="B925" s="42" t="s">
        <v>8</v>
      </c>
      <c r="C925" s="55" t="s">
        <v>232</v>
      </c>
      <c r="D925" s="56"/>
      <c r="E925" s="56"/>
      <c r="F925" s="1191"/>
      <c r="G925" s="57"/>
      <c r="H925" s="44">
        <f>H914+H919+H924</f>
        <v>14787.5875</v>
      </c>
      <c r="I925" s="57"/>
      <c r="J925" s="44">
        <f>J914+J919+J924</f>
        <v>3972.62</v>
      </c>
      <c r="K925" s="57"/>
      <c r="L925" s="44">
        <f>L914+L919+L924</f>
        <v>3972.62</v>
      </c>
    </row>
    <row r="926" spans="1:12" ht="12" customHeight="1">
      <c r="B926" s="42" t="s">
        <v>9</v>
      </c>
      <c r="C926" s="1254" t="s">
        <v>233</v>
      </c>
      <c r="D926" s="1255"/>
      <c r="E926" s="1256"/>
      <c r="F926" s="1200">
        <f>OP</f>
        <v>0.1</v>
      </c>
      <c r="G926" s="43" t="s">
        <v>234</v>
      </c>
      <c r="H926" s="44">
        <f>H925*F926</f>
        <v>1478.75875</v>
      </c>
      <c r="I926" s="1202"/>
      <c r="J926" s="533"/>
      <c r="K926" s="1202"/>
      <c r="L926" s="533"/>
    </row>
    <row r="927" spans="1:12" ht="12" customHeight="1">
      <c r="B927" s="531" t="s">
        <v>10</v>
      </c>
      <c r="C927" s="536" t="s">
        <v>235</v>
      </c>
      <c r="D927" s="529"/>
      <c r="E927" s="535"/>
      <c r="F927" s="1189"/>
      <c r="G927" s="532"/>
      <c r="H927" s="533">
        <f>H925+H926</f>
        <v>16266.346249999999</v>
      </c>
      <c r="I927" s="1202"/>
      <c r="J927" s="533"/>
      <c r="K927" s="1202"/>
      <c r="L927" s="533"/>
    </row>
    <row r="928" spans="1:12" ht="12" customHeight="1">
      <c r="B928" s="531" t="s">
        <v>11</v>
      </c>
      <c r="C928" s="529" t="s">
        <v>2218</v>
      </c>
      <c r="D928" s="529"/>
      <c r="E928" s="529"/>
      <c r="F928" s="1201">
        <f>ppn</f>
        <v>0.12</v>
      </c>
      <c r="G928" s="532" t="s">
        <v>2217</v>
      </c>
      <c r="H928" s="533">
        <f>H927*F928</f>
        <v>1951.9615499999998</v>
      </c>
      <c r="I928" s="43" t="s">
        <v>234</v>
      </c>
      <c r="J928" s="44">
        <f>J925*F928</f>
        <v>476.71439999999996</v>
      </c>
      <c r="K928" s="43" t="s">
        <v>234</v>
      </c>
      <c r="L928" s="44">
        <f>L925*F928</f>
        <v>476.71439999999996</v>
      </c>
    </row>
    <row r="929" spans="2:12" ht="12" customHeight="1">
      <c r="B929" s="42" t="s">
        <v>1793</v>
      </c>
      <c r="C929" s="537" t="s">
        <v>2039</v>
      </c>
      <c r="D929" s="56"/>
      <c r="E929" s="56"/>
      <c r="F929" s="1191"/>
      <c r="G929" s="57"/>
      <c r="H929" s="49">
        <f>H927+H928</f>
        <v>18218.307799999999</v>
      </c>
      <c r="I929" s="50"/>
      <c r="J929" s="49">
        <f>J925+J928</f>
        <v>4449.3343999999997</v>
      </c>
      <c r="K929" s="50"/>
      <c r="L929" s="49">
        <f>L925+L928</f>
        <v>4449.3343999999997</v>
      </c>
    </row>
    <row r="931" spans="2:12" ht="28.9" customHeight="1">
      <c r="B931" s="34" t="s">
        <v>331</v>
      </c>
      <c r="C931" s="1257" t="s">
        <v>335</v>
      </c>
      <c r="D931" s="1258"/>
      <c r="E931" s="1258"/>
      <c r="F931" s="1258"/>
      <c r="G931" s="1259"/>
      <c r="H931" s="1260"/>
      <c r="I931" s="1261" t="s">
        <v>3</v>
      </c>
      <c r="J931" s="1261"/>
      <c r="K931" s="1261" t="s">
        <v>4</v>
      </c>
      <c r="L931" s="1261"/>
    </row>
    <row r="932" spans="2:12" ht="12" customHeight="1">
      <c r="B932" s="1249" t="s">
        <v>215</v>
      </c>
      <c r="C932" s="1249" t="s">
        <v>216</v>
      </c>
      <c r="D932" s="1250" t="s">
        <v>217</v>
      </c>
      <c r="E932" s="1249" t="s">
        <v>218</v>
      </c>
      <c r="F932" s="1253" t="s">
        <v>219</v>
      </c>
      <c r="G932" s="35" t="s">
        <v>220</v>
      </c>
      <c r="H932" s="35" t="s">
        <v>221</v>
      </c>
      <c r="I932" s="36" t="s">
        <v>220</v>
      </c>
      <c r="J932" s="37" t="s">
        <v>221</v>
      </c>
      <c r="K932" s="37" t="s">
        <v>220</v>
      </c>
      <c r="L932" s="37" t="s">
        <v>221</v>
      </c>
    </row>
    <row r="933" spans="2:12" ht="12" customHeight="1">
      <c r="B933" s="1249"/>
      <c r="C933" s="1249"/>
      <c r="D933" s="1251"/>
      <c r="E933" s="1249"/>
      <c r="F933" s="1253"/>
      <c r="G933" s="35" t="s">
        <v>16</v>
      </c>
      <c r="H933" s="35" t="s">
        <v>222</v>
      </c>
      <c r="I933" s="36" t="s">
        <v>16</v>
      </c>
      <c r="J933" s="37" t="s">
        <v>222</v>
      </c>
      <c r="K933" s="37" t="s">
        <v>16</v>
      </c>
      <c r="L933" s="37" t="s">
        <v>222</v>
      </c>
    </row>
    <row r="934" spans="2:12" ht="12" customHeight="1">
      <c r="B934" s="1249"/>
      <c r="C934" s="1249"/>
      <c r="D934" s="1252"/>
      <c r="E934" s="1249"/>
      <c r="F934" s="1253"/>
      <c r="G934" s="58"/>
      <c r="H934" s="35" t="s">
        <v>16</v>
      </c>
      <c r="I934" s="48"/>
      <c r="J934" s="37" t="s">
        <v>16</v>
      </c>
      <c r="K934" s="43"/>
      <c r="L934" s="37" t="s">
        <v>16</v>
      </c>
    </row>
    <row r="935" spans="2:12" ht="12" customHeight="1">
      <c r="B935" s="38" t="s">
        <v>5</v>
      </c>
      <c r="C935" s="39" t="s">
        <v>223</v>
      </c>
      <c r="D935" s="40"/>
      <c r="E935" s="40"/>
      <c r="F935" s="1181"/>
      <c r="G935" s="40"/>
      <c r="H935" s="40"/>
      <c r="I935" s="41"/>
      <c r="J935" s="41"/>
      <c r="K935" s="41"/>
      <c r="L935" s="41"/>
    </row>
    <row r="936" spans="2:12" ht="12" customHeight="1">
      <c r="B936" s="42"/>
      <c r="C936" s="43"/>
      <c r="D936" s="42"/>
      <c r="E936" s="42"/>
      <c r="F936" s="1182"/>
      <c r="G936" s="44"/>
      <c r="H936" s="44">
        <f>F936*G936</f>
        <v>0</v>
      </c>
      <c r="I936" s="44">
        <v>78600</v>
      </c>
      <c r="J936" s="44">
        <f>F936*I936</f>
        <v>0</v>
      </c>
      <c r="K936" s="44">
        <v>78600</v>
      </c>
      <c r="L936" s="44">
        <f>F936*K936</f>
        <v>0</v>
      </c>
    </row>
    <row r="937" spans="2:12" ht="12" customHeight="1">
      <c r="B937" s="42"/>
      <c r="C937" s="43"/>
      <c r="D937" s="42"/>
      <c r="E937" s="42"/>
      <c r="F937" s="1182"/>
      <c r="G937" s="44"/>
      <c r="H937" s="44">
        <f>F937*G937</f>
        <v>0</v>
      </c>
      <c r="I937" s="44">
        <v>91500</v>
      </c>
      <c r="J937" s="44">
        <f>F937*I937</f>
        <v>0</v>
      </c>
      <c r="K937" s="44">
        <v>91500</v>
      </c>
      <c r="L937" s="44">
        <f>F937*K937</f>
        <v>0</v>
      </c>
    </row>
    <row r="938" spans="2:12" ht="12" customHeight="1">
      <c r="B938" s="42"/>
      <c r="C938" s="43"/>
      <c r="D938" s="42"/>
      <c r="E938" s="42"/>
      <c r="F938" s="1182"/>
      <c r="G938" s="44"/>
      <c r="H938" s="44">
        <f>F938*G938</f>
        <v>0</v>
      </c>
      <c r="I938" s="44">
        <v>92500</v>
      </c>
      <c r="J938" s="44">
        <f>F938*I938</f>
        <v>0</v>
      </c>
      <c r="K938" s="44">
        <v>92500</v>
      </c>
      <c r="L938" s="44">
        <f>F938*K938</f>
        <v>0</v>
      </c>
    </row>
    <row r="939" spans="2:12" ht="12" customHeight="1">
      <c r="B939" s="42"/>
      <c r="C939" s="43"/>
      <c r="D939" s="42"/>
      <c r="E939" s="42"/>
      <c r="F939" s="1182"/>
      <c r="G939" s="44"/>
      <c r="H939" s="44"/>
      <c r="I939" s="44"/>
      <c r="J939" s="44"/>
      <c r="K939" s="44"/>
      <c r="L939" s="44"/>
    </row>
    <row r="940" spans="2:12" ht="12" customHeight="1">
      <c r="B940" s="42"/>
      <c r="C940" s="45"/>
      <c r="D940" s="37"/>
      <c r="E940" s="37"/>
      <c r="F940" s="1183" t="s">
        <v>227</v>
      </c>
      <c r="G940" s="54"/>
      <c r="H940" s="44">
        <f>SUM(H936:H939)</f>
        <v>0</v>
      </c>
      <c r="I940" s="54"/>
      <c r="J940" s="44">
        <f>SUM(J936:J939)</f>
        <v>0</v>
      </c>
      <c r="K940" s="54"/>
      <c r="L940" s="44">
        <f>SUM(L936:L939)</f>
        <v>0</v>
      </c>
    </row>
    <row r="941" spans="2:12" ht="12" customHeight="1">
      <c r="B941" s="42" t="s">
        <v>6</v>
      </c>
      <c r="C941" s="45" t="s">
        <v>228</v>
      </c>
      <c r="D941" s="37"/>
      <c r="E941" s="37"/>
      <c r="F941" s="1184"/>
      <c r="G941" s="42"/>
      <c r="H941" s="44"/>
      <c r="I941" s="42"/>
      <c r="J941" s="44"/>
      <c r="K941" s="42"/>
      <c r="L941" s="44"/>
    </row>
    <row r="942" spans="2:12" ht="12" customHeight="1">
      <c r="B942" s="42"/>
      <c r="C942" s="43"/>
      <c r="D942" s="42"/>
      <c r="E942" s="42"/>
      <c r="F942" s="1182"/>
      <c r="G942" s="44"/>
      <c r="H942" s="44">
        <f>F942*G942</f>
        <v>0</v>
      </c>
      <c r="I942" s="44">
        <v>232500</v>
      </c>
      <c r="J942" s="44">
        <f>F942*I942</f>
        <v>0</v>
      </c>
      <c r="K942" s="44">
        <v>270000</v>
      </c>
      <c r="L942" s="44">
        <f>F942*K942</f>
        <v>0</v>
      </c>
    </row>
    <row r="943" spans="2:12" ht="12" customHeight="1">
      <c r="B943" s="42"/>
      <c r="C943" s="45"/>
      <c r="D943" s="37"/>
      <c r="E943" s="42"/>
      <c r="F943" s="1185"/>
      <c r="G943" s="44"/>
      <c r="H943" s="44">
        <f>F943*G943</f>
        <v>0</v>
      </c>
      <c r="I943" s="44">
        <v>1060</v>
      </c>
      <c r="J943" s="44">
        <f>F943*I943</f>
        <v>0</v>
      </c>
      <c r="K943" s="44">
        <v>1060</v>
      </c>
      <c r="L943" s="44">
        <f>F943*K943</f>
        <v>0</v>
      </c>
    </row>
    <row r="944" spans="2:12" ht="12" customHeight="1">
      <c r="B944" s="42"/>
      <c r="C944" s="45"/>
      <c r="D944" s="37"/>
      <c r="E944" s="42"/>
      <c r="F944" s="1185"/>
      <c r="G944" s="44"/>
      <c r="H944" s="44">
        <f>F944*G944</f>
        <v>0</v>
      </c>
      <c r="I944" s="44">
        <v>215000</v>
      </c>
      <c r="J944" s="44">
        <f>F944*I944</f>
        <v>0</v>
      </c>
      <c r="K944" s="44">
        <v>250000</v>
      </c>
      <c r="L944" s="44">
        <f>F944*K944</f>
        <v>0</v>
      </c>
    </row>
    <row r="945" spans="1:12" ht="12" customHeight="1">
      <c r="B945" s="42"/>
      <c r="C945" s="45"/>
      <c r="D945" s="37"/>
      <c r="E945" s="37"/>
      <c r="F945" s="1183"/>
      <c r="G945" s="54"/>
      <c r="H945" s="44">
        <f>SUM(H942:H944)</f>
        <v>0</v>
      </c>
      <c r="I945" s="54"/>
      <c r="J945" s="44">
        <f>SUM(J942:J944)</f>
        <v>0</v>
      </c>
      <c r="K945" s="54"/>
      <c r="L945" s="44">
        <f>SUM(L942:L944)</f>
        <v>0</v>
      </c>
    </row>
    <row r="946" spans="1:12" ht="12" customHeight="1">
      <c r="B946" s="42" t="s">
        <v>7</v>
      </c>
      <c r="C946" s="45" t="s">
        <v>230</v>
      </c>
      <c r="D946" s="37"/>
      <c r="E946" s="37"/>
      <c r="F946" s="1184"/>
      <c r="G946" s="42"/>
      <c r="H946" s="44"/>
      <c r="I946" s="42"/>
      <c r="J946" s="44"/>
      <c r="K946" s="42"/>
      <c r="L946" s="44"/>
    </row>
    <row r="947" spans="1:12" ht="12" customHeight="1">
      <c r="A947" s="65">
        <v>31100008</v>
      </c>
      <c r="B947" s="42"/>
      <c r="C947" s="43" t="s">
        <v>1551</v>
      </c>
      <c r="D947" s="42" t="s">
        <v>224</v>
      </c>
      <c r="E947" s="42" t="str">
        <f>VLOOKUP(C947,HSD!B:K,2,FALSE)</f>
        <v>jam</v>
      </c>
      <c r="F947" s="1192">
        <v>7.1000000000000004E-3</v>
      </c>
      <c r="G947" s="44">
        <f>VLOOKUP(C947,HSD!B:K,10,FALSE)</f>
        <v>1010125</v>
      </c>
      <c r="H947" s="44">
        <f>F947*G947</f>
        <v>7171.8875000000007</v>
      </c>
      <c r="I947" s="44"/>
      <c r="J947" s="44">
        <f>H947*I947</f>
        <v>0</v>
      </c>
      <c r="K947" s="44"/>
      <c r="L947" s="44">
        <f>J947*K947</f>
        <v>0</v>
      </c>
    </row>
    <row r="948" spans="1:12" ht="12" customHeight="1">
      <c r="A948" s="65" t="s">
        <v>340</v>
      </c>
      <c r="B948" s="42"/>
      <c r="C948" s="43" t="s">
        <v>341</v>
      </c>
      <c r="D948" s="42" t="s">
        <v>224</v>
      </c>
      <c r="E948" s="42" t="str">
        <f>VLOOKUP(C948,HSD!B:K,2,FALSE)</f>
        <v>jam</v>
      </c>
      <c r="F948" s="1192">
        <f>0.0339</f>
        <v>3.39E-2</v>
      </c>
      <c r="G948" s="44">
        <f>VLOOKUP(C948,HSD!B:K,10,FALSE)</f>
        <v>586000</v>
      </c>
      <c r="H948" s="44">
        <f>F948*G948</f>
        <v>19865.400000000001</v>
      </c>
      <c r="I948" s="44"/>
      <c r="J948" s="44"/>
      <c r="K948" s="44"/>
      <c r="L948" s="44"/>
    </row>
    <row r="949" spans="1:12" ht="12" customHeight="1">
      <c r="B949" s="42"/>
      <c r="C949" s="45"/>
      <c r="D949" s="37"/>
      <c r="E949" s="37"/>
      <c r="F949" s="1184"/>
      <c r="G949" s="44"/>
      <c r="H949" s="44">
        <f>F949*G949</f>
        <v>0</v>
      </c>
      <c r="I949" s="44"/>
      <c r="J949" s="44"/>
      <c r="K949" s="44"/>
      <c r="L949" s="44"/>
    </row>
    <row r="950" spans="1:12" ht="12" customHeight="1">
      <c r="B950" s="42"/>
      <c r="C950" s="45"/>
      <c r="D950" s="37"/>
      <c r="E950" s="37"/>
      <c r="F950" s="1183" t="s">
        <v>231</v>
      </c>
      <c r="G950" s="54"/>
      <c r="H950" s="44">
        <f>SUM(H947:H949)</f>
        <v>27037.287500000002</v>
      </c>
      <c r="I950" s="54"/>
      <c r="J950" s="44">
        <f>SUM(J947)</f>
        <v>0</v>
      </c>
      <c r="K950" s="54"/>
      <c r="L950" s="44">
        <f>SUM(L947)</f>
        <v>0</v>
      </c>
    </row>
    <row r="951" spans="1:12" ht="12" customHeight="1">
      <c r="B951" s="42" t="s">
        <v>8</v>
      </c>
      <c r="C951" s="55" t="s">
        <v>232</v>
      </c>
      <c r="D951" s="56"/>
      <c r="E951" s="56"/>
      <c r="F951" s="1191"/>
      <c r="G951" s="57"/>
      <c r="H951" s="44">
        <f>H940+H945+H950</f>
        <v>27037.287500000002</v>
      </c>
      <c r="I951" s="57"/>
      <c r="J951" s="44">
        <f>J940+J945+J950</f>
        <v>0</v>
      </c>
      <c r="K951" s="57"/>
      <c r="L951" s="44">
        <f>L940+L945+L950</f>
        <v>0</v>
      </c>
    </row>
    <row r="952" spans="1:12" ht="12" customHeight="1">
      <c r="B952" s="42" t="s">
        <v>9</v>
      </c>
      <c r="C952" s="1254" t="s">
        <v>233</v>
      </c>
      <c r="D952" s="1255"/>
      <c r="E952" s="1256"/>
      <c r="F952" s="1200">
        <f>OP</f>
        <v>0.1</v>
      </c>
      <c r="G952" s="43" t="s">
        <v>234</v>
      </c>
      <c r="H952" s="44">
        <f>H951*F952</f>
        <v>2703.7287500000002</v>
      </c>
      <c r="I952" s="1202"/>
      <c r="J952" s="533"/>
      <c r="K952" s="1202"/>
      <c r="L952" s="533"/>
    </row>
    <row r="953" spans="1:12" ht="12" customHeight="1">
      <c r="B953" s="531" t="s">
        <v>10</v>
      </c>
      <c r="C953" s="536" t="s">
        <v>235</v>
      </c>
      <c r="D953" s="529"/>
      <c r="E953" s="535"/>
      <c r="F953" s="1189"/>
      <c r="G953" s="532"/>
      <c r="H953" s="533">
        <f>H951+H952</f>
        <v>29741.016250000001</v>
      </c>
      <c r="I953" s="1202"/>
      <c r="J953" s="533"/>
      <c r="K953" s="1202"/>
      <c r="L953" s="533"/>
    </row>
    <row r="954" spans="1:12" ht="12" customHeight="1">
      <c r="B954" s="531" t="s">
        <v>11</v>
      </c>
      <c r="C954" s="529" t="s">
        <v>2218</v>
      </c>
      <c r="D954" s="529"/>
      <c r="E954" s="529"/>
      <c r="F954" s="1201">
        <f>ppn</f>
        <v>0.12</v>
      </c>
      <c r="G954" s="532" t="s">
        <v>2217</v>
      </c>
      <c r="H954" s="533">
        <f>H953*F954</f>
        <v>3568.9219499999999</v>
      </c>
      <c r="I954" s="43" t="s">
        <v>234</v>
      </c>
      <c r="J954" s="44">
        <f>J951*F954</f>
        <v>0</v>
      </c>
      <c r="K954" s="43" t="s">
        <v>234</v>
      </c>
      <c r="L954" s="44">
        <f>L951*F954</f>
        <v>0</v>
      </c>
    </row>
    <row r="955" spans="1:12" ht="12" customHeight="1">
      <c r="B955" s="42" t="s">
        <v>1793</v>
      </c>
      <c r="C955" s="537" t="s">
        <v>2039</v>
      </c>
      <c r="D955" s="56"/>
      <c r="E955" s="56"/>
      <c r="F955" s="1191"/>
      <c r="G955" s="57"/>
      <c r="H955" s="49">
        <f>H953+H954</f>
        <v>33309.938200000004</v>
      </c>
      <c r="I955" s="50"/>
      <c r="J955" s="49">
        <f>J951+J954</f>
        <v>0</v>
      </c>
      <c r="K955" s="50"/>
      <c r="L955" s="49">
        <f>L951+L954</f>
        <v>0</v>
      </c>
    </row>
    <row r="957" spans="1:12" ht="28.9" customHeight="1">
      <c r="B957" s="34" t="s">
        <v>332</v>
      </c>
      <c r="C957" s="1257" t="s">
        <v>336</v>
      </c>
      <c r="D957" s="1258"/>
      <c r="E957" s="1258"/>
      <c r="F957" s="1258"/>
      <c r="G957" s="1259"/>
      <c r="H957" s="1260"/>
      <c r="I957" s="1261" t="s">
        <v>3</v>
      </c>
      <c r="J957" s="1261"/>
      <c r="K957" s="1261" t="s">
        <v>4</v>
      </c>
      <c r="L957" s="1261"/>
    </row>
    <row r="958" spans="1:12" ht="12" customHeight="1">
      <c r="B958" s="1249" t="s">
        <v>215</v>
      </c>
      <c r="C958" s="1249" t="s">
        <v>216</v>
      </c>
      <c r="D958" s="1250" t="s">
        <v>217</v>
      </c>
      <c r="E958" s="1249" t="s">
        <v>218</v>
      </c>
      <c r="F958" s="1253" t="s">
        <v>219</v>
      </c>
      <c r="G958" s="35" t="s">
        <v>220</v>
      </c>
      <c r="H958" s="35" t="s">
        <v>221</v>
      </c>
      <c r="I958" s="36" t="s">
        <v>220</v>
      </c>
      <c r="J958" s="37" t="s">
        <v>221</v>
      </c>
      <c r="K958" s="37" t="s">
        <v>220</v>
      </c>
      <c r="L958" s="37" t="s">
        <v>221</v>
      </c>
    </row>
    <row r="959" spans="1:12" ht="12" customHeight="1">
      <c r="B959" s="1249"/>
      <c r="C959" s="1249"/>
      <c r="D959" s="1251"/>
      <c r="E959" s="1249"/>
      <c r="F959" s="1253"/>
      <c r="G959" s="35" t="s">
        <v>16</v>
      </c>
      <c r="H959" s="35" t="s">
        <v>222</v>
      </c>
      <c r="I959" s="36" t="s">
        <v>16</v>
      </c>
      <c r="J959" s="37" t="s">
        <v>222</v>
      </c>
      <c r="K959" s="37" t="s">
        <v>16</v>
      </c>
      <c r="L959" s="37" t="s">
        <v>222</v>
      </c>
    </row>
    <row r="960" spans="1:12" ht="12" customHeight="1">
      <c r="B960" s="1249"/>
      <c r="C960" s="1249"/>
      <c r="D960" s="1252"/>
      <c r="E960" s="1249"/>
      <c r="F960" s="1253"/>
      <c r="G960" s="58"/>
      <c r="H960" s="35" t="s">
        <v>16</v>
      </c>
      <c r="I960" s="48"/>
      <c r="J960" s="37" t="s">
        <v>16</v>
      </c>
      <c r="K960" s="43"/>
      <c r="L960" s="37" t="s">
        <v>16</v>
      </c>
    </row>
    <row r="961" spans="1:12" ht="12" customHeight="1">
      <c r="B961" s="38" t="s">
        <v>5</v>
      </c>
      <c r="C961" s="39" t="s">
        <v>223</v>
      </c>
      <c r="D961" s="40"/>
      <c r="E961" s="40"/>
      <c r="F961" s="1181"/>
      <c r="G961" s="40"/>
      <c r="H961" s="40"/>
      <c r="I961" s="41"/>
      <c r="J961" s="41"/>
      <c r="K961" s="41"/>
      <c r="L961" s="41"/>
    </row>
    <row r="962" spans="1:12" ht="12" customHeight="1">
      <c r="B962" s="42"/>
      <c r="C962" s="43"/>
      <c r="D962" s="42"/>
      <c r="E962" s="42"/>
      <c r="F962" s="1182"/>
      <c r="G962" s="44"/>
      <c r="H962" s="44">
        <f>F962*G962</f>
        <v>0</v>
      </c>
      <c r="I962" s="44">
        <v>78600</v>
      </c>
      <c r="J962" s="44">
        <f>F962*I962</f>
        <v>0</v>
      </c>
      <c r="K962" s="44">
        <v>78600</v>
      </c>
      <c r="L962" s="44">
        <f>F962*K962</f>
        <v>0</v>
      </c>
    </row>
    <row r="963" spans="1:12" ht="12" customHeight="1">
      <c r="B963" s="42"/>
      <c r="C963" s="43"/>
      <c r="D963" s="42"/>
      <c r="E963" s="42"/>
      <c r="F963" s="1182"/>
      <c r="G963" s="44"/>
      <c r="H963" s="44">
        <f>F963*G963</f>
        <v>0</v>
      </c>
      <c r="I963" s="44">
        <v>91500</v>
      </c>
      <c r="J963" s="44">
        <f>F963*I963</f>
        <v>0</v>
      </c>
      <c r="K963" s="44">
        <v>91500</v>
      </c>
      <c r="L963" s="44">
        <f>F963*K963</f>
        <v>0</v>
      </c>
    </row>
    <row r="964" spans="1:12" ht="12" customHeight="1">
      <c r="B964" s="42"/>
      <c r="C964" s="43"/>
      <c r="D964" s="42"/>
      <c r="E964" s="42"/>
      <c r="F964" s="1182"/>
      <c r="G964" s="44"/>
      <c r="H964" s="44">
        <f>F964*G964</f>
        <v>0</v>
      </c>
      <c r="I964" s="44">
        <v>92500</v>
      </c>
      <c r="J964" s="44">
        <f>F964*I964</f>
        <v>0</v>
      </c>
      <c r="K964" s="44">
        <v>92500</v>
      </c>
      <c r="L964" s="44">
        <f>F964*K964</f>
        <v>0</v>
      </c>
    </row>
    <row r="965" spans="1:12" ht="12" customHeight="1">
      <c r="B965" s="42"/>
      <c r="C965" s="43"/>
      <c r="D965" s="42"/>
      <c r="E965" s="42"/>
      <c r="F965" s="1182"/>
      <c r="G965" s="44"/>
      <c r="H965" s="44"/>
      <c r="I965" s="44"/>
      <c r="J965" s="44"/>
      <c r="K965" s="44"/>
      <c r="L965" s="44"/>
    </row>
    <row r="966" spans="1:12" ht="12" customHeight="1">
      <c r="B966" s="42"/>
      <c r="C966" s="45"/>
      <c r="D966" s="37"/>
      <c r="E966" s="37"/>
      <c r="F966" s="1183" t="s">
        <v>227</v>
      </c>
      <c r="G966" s="54"/>
      <c r="H966" s="44">
        <f>SUM(H962:H965)</f>
        <v>0</v>
      </c>
      <c r="I966" s="54"/>
      <c r="J966" s="44">
        <f>SUM(J962:J965)</f>
        <v>0</v>
      </c>
      <c r="K966" s="54"/>
      <c r="L966" s="44">
        <f>SUM(L962:L965)</f>
        <v>0</v>
      </c>
    </row>
    <row r="967" spans="1:12" ht="12" customHeight="1">
      <c r="B967" s="42" t="s">
        <v>6</v>
      </c>
      <c r="C967" s="45" t="s">
        <v>228</v>
      </c>
      <c r="D967" s="37"/>
      <c r="E967" s="37"/>
      <c r="F967" s="1184"/>
      <c r="G967" s="42"/>
      <c r="H967" s="44"/>
      <c r="I967" s="42"/>
      <c r="J967" s="44"/>
      <c r="K967" s="42"/>
      <c r="L967" s="44"/>
    </row>
    <row r="968" spans="1:12" ht="12" customHeight="1">
      <c r="B968" s="42"/>
      <c r="C968" s="43"/>
      <c r="D968" s="42"/>
      <c r="E968" s="42"/>
      <c r="F968" s="1182"/>
      <c r="G968" s="44"/>
      <c r="H968" s="44">
        <f>F968*G968</f>
        <v>0</v>
      </c>
      <c r="I968" s="44">
        <v>232500</v>
      </c>
      <c r="J968" s="44">
        <f>F968*I968</f>
        <v>0</v>
      </c>
      <c r="K968" s="44">
        <v>270000</v>
      </c>
      <c r="L968" s="44">
        <f>F968*K968</f>
        <v>0</v>
      </c>
    </row>
    <row r="969" spans="1:12" ht="12" customHeight="1">
      <c r="B969" s="42"/>
      <c r="C969" s="45"/>
      <c r="D969" s="37"/>
      <c r="E969" s="42"/>
      <c r="F969" s="1185"/>
      <c r="G969" s="44"/>
      <c r="H969" s="44">
        <f>F969*G969</f>
        <v>0</v>
      </c>
      <c r="I969" s="44">
        <v>1060</v>
      </c>
      <c r="J969" s="44">
        <f>F969*I969</f>
        <v>0</v>
      </c>
      <c r="K969" s="44">
        <v>1060</v>
      </c>
      <c r="L969" s="44">
        <f>F969*K969</f>
        <v>0</v>
      </c>
    </row>
    <row r="970" spans="1:12" ht="12" customHeight="1">
      <c r="B970" s="42"/>
      <c r="C970" s="45"/>
      <c r="D970" s="37"/>
      <c r="E970" s="42"/>
      <c r="F970" s="1185"/>
      <c r="G970" s="44"/>
      <c r="H970" s="44">
        <f>F970*G970</f>
        <v>0</v>
      </c>
      <c r="I970" s="44">
        <v>215000</v>
      </c>
      <c r="J970" s="44">
        <f>F970*I970</f>
        <v>0</v>
      </c>
      <c r="K970" s="44">
        <v>250000</v>
      </c>
      <c r="L970" s="44">
        <f>F970*K970</f>
        <v>0</v>
      </c>
    </row>
    <row r="971" spans="1:12" ht="12" customHeight="1">
      <c r="B971" s="42"/>
      <c r="C971" s="45"/>
      <c r="D971" s="37"/>
      <c r="E971" s="37"/>
      <c r="F971" s="1183"/>
      <c r="G971" s="54"/>
      <c r="H971" s="44">
        <f>SUM(H968:H970)</f>
        <v>0</v>
      </c>
      <c r="I971" s="54"/>
      <c r="J971" s="44">
        <f>SUM(J968:J970)</f>
        <v>0</v>
      </c>
      <c r="K971" s="54"/>
      <c r="L971" s="44">
        <f>SUM(L968:L970)</f>
        <v>0</v>
      </c>
    </row>
    <row r="972" spans="1:12" ht="12" customHeight="1">
      <c r="B972" s="42" t="s">
        <v>7</v>
      </c>
      <c r="C972" s="45" t="s">
        <v>230</v>
      </c>
      <c r="D972" s="37"/>
      <c r="E972" s="37"/>
      <c r="F972" s="1184"/>
      <c r="G972" s="42"/>
      <c r="H972" s="44"/>
      <c r="I972" s="42"/>
      <c r="J972" s="44"/>
      <c r="K972" s="42"/>
      <c r="L972" s="44"/>
    </row>
    <row r="973" spans="1:12" ht="12" customHeight="1">
      <c r="A973" s="65">
        <v>31100008</v>
      </c>
      <c r="B973" s="42"/>
      <c r="C973" s="43" t="s">
        <v>1551</v>
      </c>
      <c r="D973" s="42" t="s">
        <v>224</v>
      </c>
      <c r="E973" s="42" t="str">
        <f>VLOOKUP(C973,HSD!B:K,2,FALSE)</f>
        <v>jam</v>
      </c>
      <c r="F973" s="1192">
        <v>1.0800000000000001E-2</v>
      </c>
      <c r="G973" s="44">
        <f>VLOOKUP(C973,HSD!B:K,10,FALSE)</f>
        <v>1010125</v>
      </c>
      <c r="H973" s="44">
        <f>F973*G973</f>
        <v>10909.35</v>
      </c>
      <c r="I973" s="44"/>
      <c r="J973" s="44">
        <f>H973*I973</f>
        <v>0</v>
      </c>
      <c r="K973" s="44"/>
      <c r="L973" s="44">
        <f>J973*K973</f>
        <v>0</v>
      </c>
    </row>
    <row r="974" spans="1:12" ht="12" customHeight="1">
      <c r="A974" s="65" t="s">
        <v>340</v>
      </c>
      <c r="B974" s="42"/>
      <c r="C974" s="43" t="s">
        <v>341</v>
      </c>
      <c r="D974" s="42" t="s">
        <v>224</v>
      </c>
      <c r="E974" s="42" t="str">
        <f>VLOOKUP(C974,HSD!B:K,2,FALSE)</f>
        <v>jam</v>
      </c>
      <c r="F974" s="1192">
        <f>0.0339</f>
        <v>3.39E-2</v>
      </c>
      <c r="G974" s="44">
        <f>VLOOKUP(C974,HSD!B:K,10,FALSE)</f>
        <v>586000</v>
      </c>
      <c r="H974" s="44">
        <f>F974*G974</f>
        <v>19865.400000000001</v>
      </c>
      <c r="I974" s="44"/>
      <c r="J974" s="44"/>
      <c r="K974" s="44"/>
      <c r="L974" s="44"/>
    </row>
    <row r="975" spans="1:12" ht="12" customHeight="1">
      <c r="B975" s="42"/>
      <c r="C975" s="45"/>
      <c r="D975" s="37"/>
      <c r="E975" s="37"/>
      <c r="F975" s="1184"/>
      <c r="G975" s="44"/>
      <c r="H975" s="44">
        <f>F975*G975</f>
        <v>0</v>
      </c>
      <c r="I975" s="44"/>
      <c r="J975" s="44"/>
      <c r="K975" s="44"/>
      <c r="L975" s="44"/>
    </row>
    <row r="976" spans="1:12" ht="12" customHeight="1">
      <c r="B976" s="42"/>
      <c r="C976" s="45"/>
      <c r="D976" s="37"/>
      <c r="E976" s="37"/>
      <c r="F976" s="1183" t="s">
        <v>231</v>
      </c>
      <c r="G976" s="54"/>
      <c r="H976" s="44">
        <f>SUM(H973:H975)</f>
        <v>30774.75</v>
      </c>
      <c r="I976" s="54"/>
      <c r="J976" s="44">
        <f>SUM(J973)</f>
        <v>0</v>
      </c>
      <c r="K976" s="54"/>
      <c r="L976" s="44">
        <f>SUM(L973)</f>
        <v>0</v>
      </c>
    </row>
    <row r="977" spans="2:12" ht="12" customHeight="1">
      <c r="B977" s="42" t="s">
        <v>8</v>
      </c>
      <c r="C977" s="55" t="s">
        <v>232</v>
      </c>
      <c r="D977" s="56"/>
      <c r="E977" s="56"/>
      <c r="F977" s="1191"/>
      <c r="G977" s="57"/>
      <c r="H977" s="44">
        <f>H966+H971+H976</f>
        <v>30774.75</v>
      </c>
      <c r="I977" s="57"/>
      <c r="J977" s="44">
        <f>J966+J971+J976</f>
        <v>0</v>
      </c>
      <c r="K977" s="57"/>
      <c r="L977" s="44">
        <f>L966+L971+L976</f>
        <v>0</v>
      </c>
    </row>
    <row r="978" spans="2:12" ht="12" customHeight="1">
      <c r="B978" s="42" t="s">
        <v>9</v>
      </c>
      <c r="C978" s="1254" t="s">
        <v>233</v>
      </c>
      <c r="D978" s="1255"/>
      <c r="E978" s="1256"/>
      <c r="F978" s="1200">
        <f>OP</f>
        <v>0.1</v>
      </c>
      <c r="G978" s="43" t="s">
        <v>234</v>
      </c>
      <c r="H978" s="44">
        <f>H977*F978</f>
        <v>3077.4750000000004</v>
      </c>
      <c r="I978" s="1202"/>
      <c r="J978" s="533"/>
      <c r="K978" s="1202"/>
      <c r="L978" s="533"/>
    </row>
    <row r="979" spans="2:12" ht="12" customHeight="1">
      <c r="B979" s="531" t="s">
        <v>10</v>
      </c>
      <c r="C979" s="536" t="s">
        <v>235</v>
      </c>
      <c r="D979" s="529"/>
      <c r="E979" s="535"/>
      <c r="F979" s="1189"/>
      <c r="G979" s="532"/>
      <c r="H979" s="533">
        <f>H977+H978</f>
        <v>33852.224999999999</v>
      </c>
      <c r="I979" s="1202"/>
      <c r="J979" s="533"/>
      <c r="K979" s="1202"/>
      <c r="L979" s="533"/>
    </row>
    <row r="980" spans="2:12" ht="12" customHeight="1">
      <c r="B980" s="531" t="s">
        <v>11</v>
      </c>
      <c r="C980" s="529" t="s">
        <v>2218</v>
      </c>
      <c r="D980" s="529"/>
      <c r="E980" s="529"/>
      <c r="F980" s="1201">
        <f>ppn</f>
        <v>0.12</v>
      </c>
      <c r="G980" s="532" t="s">
        <v>2217</v>
      </c>
      <c r="H980" s="533">
        <f>H979*F980</f>
        <v>4062.2669999999998</v>
      </c>
      <c r="I980" s="43" t="s">
        <v>234</v>
      </c>
      <c r="J980" s="44">
        <f>J977*F980</f>
        <v>0</v>
      </c>
      <c r="K980" s="43" t="s">
        <v>234</v>
      </c>
      <c r="L980" s="44">
        <f>L977*F980</f>
        <v>0</v>
      </c>
    </row>
    <row r="981" spans="2:12" ht="12" customHeight="1">
      <c r="B981" s="42" t="s">
        <v>1793</v>
      </c>
      <c r="C981" s="537" t="s">
        <v>2039</v>
      </c>
      <c r="D981" s="56"/>
      <c r="E981" s="56"/>
      <c r="F981" s="1191"/>
      <c r="G981" s="57"/>
      <c r="H981" s="49">
        <f>H979+H980</f>
        <v>37914.491999999998</v>
      </c>
      <c r="I981" s="50"/>
      <c r="J981" s="49">
        <f>J977+J980</f>
        <v>0</v>
      </c>
      <c r="K981" s="50"/>
      <c r="L981" s="49">
        <f>L977+L980</f>
        <v>0</v>
      </c>
    </row>
    <row r="983" spans="2:12" ht="28.9" customHeight="1">
      <c r="B983" s="34" t="s">
        <v>333</v>
      </c>
      <c r="C983" s="1257" t="s">
        <v>337</v>
      </c>
      <c r="D983" s="1258"/>
      <c r="E983" s="1258"/>
      <c r="F983" s="1258"/>
      <c r="G983" s="1259"/>
      <c r="H983" s="1260"/>
      <c r="I983" s="1261" t="s">
        <v>3</v>
      </c>
      <c r="J983" s="1261"/>
      <c r="K983" s="1261" t="s">
        <v>4</v>
      </c>
      <c r="L983" s="1261"/>
    </row>
    <row r="984" spans="2:12" ht="12" customHeight="1">
      <c r="B984" s="1249" t="s">
        <v>215</v>
      </c>
      <c r="C984" s="1249" t="s">
        <v>216</v>
      </c>
      <c r="D984" s="1250" t="s">
        <v>217</v>
      </c>
      <c r="E984" s="1249" t="s">
        <v>218</v>
      </c>
      <c r="F984" s="1253" t="s">
        <v>219</v>
      </c>
      <c r="G984" s="35" t="s">
        <v>220</v>
      </c>
      <c r="H984" s="35" t="s">
        <v>221</v>
      </c>
      <c r="I984" s="36" t="s">
        <v>220</v>
      </c>
      <c r="J984" s="37" t="s">
        <v>221</v>
      </c>
      <c r="K984" s="37" t="s">
        <v>220</v>
      </c>
      <c r="L984" s="37" t="s">
        <v>221</v>
      </c>
    </row>
    <row r="985" spans="2:12" ht="12" customHeight="1">
      <c r="B985" s="1249"/>
      <c r="C985" s="1249"/>
      <c r="D985" s="1251"/>
      <c r="E985" s="1249"/>
      <c r="F985" s="1253"/>
      <c r="G985" s="35" t="s">
        <v>16</v>
      </c>
      <c r="H985" s="35" t="s">
        <v>222</v>
      </c>
      <c r="I985" s="36" t="s">
        <v>16</v>
      </c>
      <c r="J985" s="37" t="s">
        <v>222</v>
      </c>
      <c r="K985" s="37" t="s">
        <v>16</v>
      </c>
      <c r="L985" s="37" t="s">
        <v>222</v>
      </c>
    </row>
    <row r="986" spans="2:12" ht="12" customHeight="1">
      <c r="B986" s="1249"/>
      <c r="C986" s="1249"/>
      <c r="D986" s="1252"/>
      <c r="E986" s="1249"/>
      <c r="F986" s="1253"/>
      <c r="G986" s="58"/>
      <c r="H986" s="35" t="s">
        <v>16</v>
      </c>
      <c r="I986" s="48"/>
      <c r="J986" s="37" t="s">
        <v>16</v>
      </c>
      <c r="K986" s="43"/>
      <c r="L986" s="37" t="s">
        <v>16</v>
      </c>
    </row>
    <row r="987" spans="2:12" ht="12" customHeight="1">
      <c r="B987" s="38" t="s">
        <v>5</v>
      </c>
      <c r="C987" s="39" t="s">
        <v>223</v>
      </c>
      <c r="D987" s="40"/>
      <c r="E987" s="40"/>
      <c r="F987" s="1181"/>
      <c r="G987" s="40"/>
      <c r="H987" s="40"/>
      <c r="I987" s="41"/>
      <c r="J987" s="41"/>
      <c r="K987" s="41"/>
      <c r="L987" s="41"/>
    </row>
    <row r="988" spans="2:12" ht="12" customHeight="1">
      <c r="B988" s="42"/>
      <c r="C988" s="43"/>
      <c r="D988" s="42"/>
      <c r="E988" s="42"/>
      <c r="F988" s="1182"/>
      <c r="G988" s="44"/>
      <c r="H988" s="44">
        <f>F988*G988</f>
        <v>0</v>
      </c>
      <c r="I988" s="44">
        <v>78600</v>
      </c>
      <c r="J988" s="44">
        <f>F988*I988</f>
        <v>0</v>
      </c>
      <c r="K988" s="44">
        <v>78600</v>
      </c>
      <c r="L988" s="44">
        <f>F988*K988</f>
        <v>0</v>
      </c>
    </row>
    <row r="989" spans="2:12" ht="12" customHeight="1">
      <c r="B989" s="42"/>
      <c r="C989" s="43"/>
      <c r="D989" s="42"/>
      <c r="E989" s="42"/>
      <c r="F989" s="1182"/>
      <c r="G989" s="44"/>
      <c r="H989" s="44">
        <f>F989*G989</f>
        <v>0</v>
      </c>
      <c r="I989" s="44">
        <v>91500</v>
      </c>
      <c r="J989" s="44">
        <f>F989*I989</f>
        <v>0</v>
      </c>
      <c r="K989" s="44">
        <v>91500</v>
      </c>
      <c r="L989" s="44">
        <f>F989*K989</f>
        <v>0</v>
      </c>
    </row>
    <row r="990" spans="2:12" ht="12" customHeight="1">
      <c r="B990" s="42"/>
      <c r="C990" s="43"/>
      <c r="D990" s="42"/>
      <c r="E990" s="42"/>
      <c r="F990" s="1182"/>
      <c r="G990" s="44"/>
      <c r="H990" s="44">
        <f>F990*G990</f>
        <v>0</v>
      </c>
      <c r="I990" s="44">
        <v>92500</v>
      </c>
      <c r="J990" s="44">
        <f>F990*I990</f>
        <v>0</v>
      </c>
      <c r="K990" s="44">
        <v>92500</v>
      </c>
      <c r="L990" s="44">
        <f>F990*K990</f>
        <v>0</v>
      </c>
    </row>
    <row r="991" spans="2:12" ht="12" customHeight="1">
      <c r="B991" s="42"/>
      <c r="C991" s="43"/>
      <c r="D991" s="42"/>
      <c r="E991" s="42"/>
      <c r="F991" s="1182"/>
      <c r="G991" s="44"/>
      <c r="H991" s="44"/>
      <c r="I991" s="44"/>
      <c r="J991" s="44"/>
      <c r="K991" s="44"/>
      <c r="L991" s="44"/>
    </row>
    <row r="992" spans="2:12" ht="12" customHeight="1">
      <c r="B992" s="42"/>
      <c r="C992" s="45"/>
      <c r="D992" s="37"/>
      <c r="E992" s="37"/>
      <c r="F992" s="1183" t="s">
        <v>227</v>
      </c>
      <c r="G992" s="54"/>
      <c r="H992" s="44">
        <f>SUM(H988:H991)</f>
        <v>0</v>
      </c>
      <c r="I992" s="54"/>
      <c r="J992" s="44">
        <f>SUM(J988:J991)</f>
        <v>0</v>
      </c>
      <c r="K992" s="54"/>
      <c r="L992" s="44">
        <f>SUM(L988:L991)</f>
        <v>0</v>
      </c>
    </row>
    <row r="993" spans="1:12" ht="12" customHeight="1">
      <c r="B993" s="42" t="s">
        <v>6</v>
      </c>
      <c r="C993" s="45" t="s">
        <v>228</v>
      </c>
      <c r="D993" s="37"/>
      <c r="E993" s="37"/>
      <c r="F993" s="1184"/>
      <c r="G993" s="42"/>
      <c r="H993" s="44"/>
      <c r="I993" s="42"/>
      <c r="J993" s="44"/>
      <c r="K993" s="42"/>
      <c r="L993" s="44"/>
    </row>
    <row r="994" spans="1:12" ht="12" customHeight="1">
      <c r="B994" s="42"/>
      <c r="C994" s="43"/>
      <c r="D994" s="42"/>
      <c r="E994" s="42"/>
      <c r="F994" s="1182"/>
      <c r="G994" s="44"/>
      <c r="H994" s="44">
        <f>F994*G994</f>
        <v>0</v>
      </c>
      <c r="I994" s="44">
        <v>232500</v>
      </c>
      <c r="J994" s="44">
        <f>F994*I994</f>
        <v>0</v>
      </c>
      <c r="K994" s="44">
        <v>270000</v>
      </c>
      <c r="L994" s="44">
        <f>F994*K994</f>
        <v>0</v>
      </c>
    </row>
    <row r="995" spans="1:12" ht="12" customHeight="1">
      <c r="B995" s="42"/>
      <c r="C995" s="45"/>
      <c r="D995" s="37"/>
      <c r="E995" s="42"/>
      <c r="F995" s="1185"/>
      <c r="G995" s="44"/>
      <c r="H995" s="44">
        <f>F995*G995</f>
        <v>0</v>
      </c>
      <c r="I995" s="44">
        <v>1060</v>
      </c>
      <c r="J995" s="44">
        <f>F995*I995</f>
        <v>0</v>
      </c>
      <c r="K995" s="44">
        <v>1060</v>
      </c>
      <c r="L995" s="44">
        <f>F995*K995</f>
        <v>0</v>
      </c>
    </row>
    <row r="996" spans="1:12" ht="12" customHeight="1">
      <c r="B996" s="42"/>
      <c r="C996" s="45"/>
      <c r="D996" s="37"/>
      <c r="E996" s="42"/>
      <c r="F996" s="1185"/>
      <c r="G996" s="44"/>
      <c r="H996" s="44">
        <f>F996*G996</f>
        <v>0</v>
      </c>
      <c r="I996" s="44">
        <v>215000</v>
      </c>
      <c r="J996" s="44">
        <f>F996*I996</f>
        <v>0</v>
      </c>
      <c r="K996" s="44">
        <v>250000</v>
      </c>
      <c r="L996" s="44">
        <f>F996*K996</f>
        <v>0</v>
      </c>
    </row>
    <row r="997" spans="1:12" ht="12" customHeight="1">
      <c r="B997" s="42"/>
      <c r="C997" s="45"/>
      <c r="D997" s="37"/>
      <c r="E997" s="37"/>
      <c r="F997" s="1183"/>
      <c r="G997" s="54"/>
      <c r="H997" s="44">
        <f>SUM(H994:H996)</f>
        <v>0</v>
      </c>
      <c r="I997" s="54"/>
      <c r="J997" s="44">
        <f>SUM(J994:J996)</f>
        <v>0</v>
      </c>
      <c r="K997" s="54"/>
      <c r="L997" s="44">
        <f>SUM(L994:L996)</f>
        <v>0</v>
      </c>
    </row>
    <row r="998" spans="1:12" ht="12" customHeight="1">
      <c r="B998" s="42" t="s">
        <v>7</v>
      </c>
      <c r="C998" s="45" t="s">
        <v>230</v>
      </c>
      <c r="D998" s="37"/>
      <c r="E998" s="37"/>
      <c r="F998" s="1184"/>
      <c r="G998" s="42"/>
      <c r="H998" s="44"/>
      <c r="I998" s="42"/>
      <c r="J998" s="44"/>
      <c r="K998" s="42"/>
      <c r="L998" s="44"/>
    </row>
    <row r="999" spans="1:12" ht="12" customHeight="1">
      <c r="A999" s="65">
        <v>31100008</v>
      </c>
      <c r="B999" s="42"/>
      <c r="C999" s="43" t="s">
        <v>1551</v>
      </c>
      <c r="D999" s="42" t="s">
        <v>224</v>
      </c>
      <c r="E999" s="42" t="str">
        <f>VLOOKUP(C999,HSD!B:K,2,FALSE)</f>
        <v>jam</v>
      </c>
      <c r="F999" s="1192">
        <v>7.1000000000000004E-3</v>
      </c>
      <c r="G999" s="44">
        <f>VLOOKUP(C999,HSD!B:K,10,FALSE)</f>
        <v>1010125</v>
      </c>
      <c r="H999" s="44">
        <f>F999*G999</f>
        <v>7171.8875000000007</v>
      </c>
      <c r="I999" s="44"/>
      <c r="J999" s="44">
        <f>H999*I999</f>
        <v>0</v>
      </c>
      <c r="K999" s="44"/>
      <c r="L999" s="44">
        <f>J999*K999</f>
        <v>0</v>
      </c>
    </row>
    <row r="1000" spans="1:12" ht="12" customHeight="1">
      <c r="A1000" s="65" t="s">
        <v>340</v>
      </c>
      <c r="B1000" s="42"/>
      <c r="C1000" s="43" t="s">
        <v>341</v>
      </c>
      <c r="D1000" s="42" t="s">
        <v>224</v>
      </c>
      <c r="E1000" s="42" t="str">
        <f>VLOOKUP(C1000,HSD!B:K,2,FALSE)</f>
        <v>jam</v>
      </c>
      <c r="F1000" s="1192">
        <f>0.0339</f>
        <v>3.39E-2</v>
      </c>
      <c r="G1000" s="44">
        <f>VLOOKUP(C1000,HSD!B:K,10,FALSE)</f>
        <v>586000</v>
      </c>
      <c r="H1000" s="44">
        <f>F1000*G1000</f>
        <v>19865.400000000001</v>
      </c>
      <c r="I1000" s="44"/>
      <c r="J1000" s="44"/>
      <c r="K1000" s="44"/>
      <c r="L1000" s="44"/>
    </row>
    <row r="1001" spans="1:12" ht="12" customHeight="1">
      <c r="B1001" s="42"/>
      <c r="C1001" s="45"/>
      <c r="D1001" s="37"/>
      <c r="E1001" s="37"/>
      <c r="F1001" s="1184"/>
      <c r="G1001" s="44"/>
      <c r="H1001" s="44">
        <f>F1001*G1001</f>
        <v>0</v>
      </c>
      <c r="I1001" s="44"/>
      <c r="J1001" s="44"/>
      <c r="K1001" s="44"/>
      <c r="L1001" s="44"/>
    </row>
    <row r="1002" spans="1:12" ht="12" customHeight="1">
      <c r="B1002" s="42"/>
      <c r="C1002" s="45"/>
      <c r="D1002" s="37"/>
      <c r="E1002" s="37"/>
      <c r="F1002" s="1183" t="s">
        <v>231</v>
      </c>
      <c r="G1002" s="54"/>
      <c r="H1002" s="44">
        <f>SUM(H999:H1001)</f>
        <v>27037.287500000002</v>
      </c>
      <c r="I1002" s="54"/>
      <c r="J1002" s="44">
        <f>SUM(J999)</f>
        <v>0</v>
      </c>
      <c r="K1002" s="54"/>
      <c r="L1002" s="44">
        <f>SUM(L999)</f>
        <v>0</v>
      </c>
    </row>
    <row r="1003" spans="1:12" ht="12" customHeight="1">
      <c r="B1003" s="42" t="s">
        <v>8</v>
      </c>
      <c r="C1003" s="55" t="s">
        <v>232</v>
      </c>
      <c r="D1003" s="56"/>
      <c r="E1003" s="56"/>
      <c r="F1003" s="1191"/>
      <c r="G1003" s="57"/>
      <c r="H1003" s="44">
        <f>H992+H997+H1002</f>
        <v>27037.287500000002</v>
      </c>
      <c r="I1003" s="57"/>
      <c r="J1003" s="44">
        <f>J992+J997+J1002</f>
        <v>0</v>
      </c>
      <c r="K1003" s="57"/>
      <c r="L1003" s="44">
        <f>L992+L997+L1002</f>
        <v>0</v>
      </c>
    </row>
    <row r="1004" spans="1:12" ht="12" customHeight="1">
      <c r="B1004" s="42" t="s">
        <v>9</v>
      </c>
      <c r="C1004" s="1254" t="s">
        <v>233</v>
      </c>
      <c r="D1004" s="1255"/>
      <c r="E1004" s="1256"/>
      <c r="F1004" s="1200">
        <f>OP</f>
        <v>0.1</v>
      </c>
      <c r="G1004" s="43" t="s">
        <v>234</v>
      </c>
      <c r="H1004" s="44">
        <f>H1003*F1004</f>
        <v>2703.7287500000002</v>
      </c>
      <c r="I1004" s="1202"/>
      <c r="J1004" s="533"/>
      <c r="K1004" s="1202"/>
      <c r="L1004" s="533"/>
    </row>
    <row r="1005" spans="1:12" ht="12" customHeight="1">
      <c r="B1005" s="531" t="s">
        <v>10</v>
      </c>
      <c r="C1005" s="536" t="s">
        <v>235</v>
      </c>
      <c r="D1005" s="529"/>
      <c r="E1005" s="535"/>
      <c r="F1005" s="1189"/>
      <c r="G1005" s="532"/>
      <c r="H1005" s="533">
        <f>H1003+H1004</f>
        <v>29741.016250000001</v>
      </c>
      <c r="I1005" s="1202"/>
      <c r="J1005" s="533"/>
      <c r="K1005" s="1202"/>
      <c r="L1005" s="533"/>
    </row>
    <row r="1006" spans="1:12" ht="12" customHeight="1">
      <c r="B1006" s="531" t="s">
        <v>11</v>
      </c>
      <c r="C1006" s="529" t="s">
        <v>2218</v>
      </c>
      <c r="D1006" s="529"/>
      <c r="E1006" s="529"/>
      <c r="F1006" s="1201">
        <f>ppn</f>
        <v>0.12</v>
      </c>
      <c r="G1006" s="532" t="s">
        <v>2217</v>
      </c>
      <c r="H1006" s="533">
        <f>H1005*F1006</f>
        <v>3568.9219499999999</v>
      </c>
      <c r="I1006" s="43" t="s">
        <v>234</v>
      </c>
      <c r="J1006" s="44">
        <f>J1003*F1006</f>
        <v>0</v>
      </c>
      <c r="K1006" s="43" t="s">
        <v>234</v>
      </c>
      <c r="L1006" s="44">
        <f>L1003*F1006</f>
        <v>0</v>
      </c>
    </row>
    <row r="1007" spans="1:12" ht="12" customHeight="1">
      <c r="B1007" s="42" t="s">
        <v>1793</v>
      </c>
      <c r="C1007" s="537" t="s">
        <v>2039</v>
      </c>
      <c r="D1007" s="56"/>
      <c r="E1007" s="56"/>
      <c r="F1007" s="1191"/>
      <c r="G1007" s="57"/>
      <c r="H1007" s="49">
        <f>H1005+H1006</f>
        <v>33309.938200000004</v>
      </c>
      <c r="I1007" s="50"/>
      <c r="J1007" s="49">
        <f>J1003+J1006</f>
        <v>0</v>
      </c>
      <c r="K1007" s="50"/>
      <c r="L1007" s="49">
        <f>L1003+L1006</f>
        <v>0</v>
      </c>
    </row>
    <row r="1009" spans="2:12" ht="28.9" customHeight="1">
      <c r="B1009" s="34" t="s">
        <v>334</v>
      </c>
      <c r="C1009" s="1257" t="s">
        <v>336</v>
      </c>
      <c r="D1009" s="1258"/>
      <c r="E1009" s="1258"/>
      <c r="F1009" s="1258"/>
      <c r="G1009" s="1259"/>
      <c r="H1009" s="1260"/>
      <c r="I1009" s="1261" t="s">
        <v>3</v>
      </c>
      <c r="J1009" s="1261"/>
      <c r="K1009" s="1261" t="s">
        <v>4</v>
      </c>
      <c r="L1009" s="1261"/>
    </row>
    <row r="1010" spans="2:12" ht="12" customHeight="1">
      <c r="B1010" s="1249" t="s">
        <v>215</v>
      </c>
      <c r="C1010" s="1249" t="s">
        <v>216</v>
      </c>
      <c r="D1010" s="1250" t="s">
        <v>217</v>
      </c>
      <c r="E1010" s="1249" t="s">
        <v>218</v>
      </c>
      <c r="F1010" s="1253" t="s">
        <v>219</v>
      </c>
      <c r="G1010" s="35" t="s">
        <v>220</v>
      </c>
      <c r="H1010" s="35" t="s">
        <v>221</v>
      </c>
      <c r="I1010" s="36" t="s">
        <v>220</v>
      </c>
      <c r="J1010" s="37" t="s">
        <v>221</v>
      </c>
      <c r="K1010" s="37" t="s">
        <v>220</v>
      </c>
      <c r="L1010" s="37" t="s">
        <v>221</v>
      </c>
    </row>
    <row r="1011" spans="2:12" ht="12" customHeight="1">
      <c r="B1011" s="1249"/>
      <c r="C1011" s="1249"/>
      <c r="D1011" s="1251"/>
      <c r="E1011" s="1249"/>
      <c r="F1011" s="1253"/>
      <c r="G1011" s="35" t="s">
        <v>16</v>
      </c>
      <c r="H1011" s="35" t="s">
        <v>222</v>
      </c>
      <c r="I1011" s="36" t="s">
        <v>16</v>
      </c>
      <c r="J1011" s="37" t="s">
        <v>222</v>
      </c>
      <c r="K1011" s="37" t="s">
        <v>16</v>
      </c>
      <c r="L1011" s="37" t="s">
        <v>222</v>
      </c>
    </row>
    <row r="1012" spans="2:12" ht="12" customHeight="1">
      <c r="B1012" s="1249"/>
      <c r="C1012" s="1249"/>
      <c r="D1012" s="1252"/>
      <c r="E1012" s="1249"/>
      <c r="F1012" s="1253"/>
      <c r="G1012" s="58"/>
      <c r="H1012" s="35" t="s">
        <v>16</v>
      </c>
      <c r="I1012" s="48"/>
      <c r="J1012" s="37" t="s">
        <v>16</v>
      </c>
      <c r="K1012" s="43"/>
      <c r="L1012" s="37" t="s">
        <v>16</v>
      </c>
    </row>
    <row r="1013" spans="2:12" ht="12" customHeight="1">
      <c r="B1013" s="38" t="s">
        <v>5</v>
      </c>
      <c r="C1013" s="39" t="s">
        <v>223</v>
      </c>
      <c r="D1013" s="40"/>
      <c r="E1013" s="40"/>
      <c r="F1013" s="1181"/>
      <c r="G1013" s="40"/>
      <c r="H1013" s="40"/>
      <c r="I1013" s="41"/>
      <c r="J1013" s="41"/>
      <c r="K1013" s="41"/>
      <c r="L1013" s="41"/>
    </row>
    <row r="1014" spans="2:12" ht="12" customHeight="1">
      <c r="B1014" s="42"/>
      <c r="C1014" s="43"/>
      <c r="D1014" s="42"/>
      <c r="E1014" s="42"/>
      <c r="F1014" s="1182"/>
      <c r="G1014" s="44"/>
      <c r="H1014" s="44">
        <f>F1014*G1014</f>
        <v>0</v>
      </c>
      <c r="I1014" s="44">
        <v>78600</v>
      </c>
      <c r="J1014" s="44">
        <f>F1014*I1014</f>
        <v>0</v>
      </c>
      <c r="K1014" s="44">
        <v>78600</v>
      </c>
      <c r="L1014" s="44">
        <f>F1014*K1014</f>
        <v>0</v>
      </c>
    </row>
    <row r="1015" spans="2:12" ht="12" customHeight="1">
      <c r="B1015" s="42"/>
      <c r="C1015" s="43"/>
      <c r="D1015" s="42"/>
      <c r="E1015" s="42"/>
      <c r="F1015" s="1182"/>
      <c r="G1015" s="44"/>
      <c r="H1015" s="44">
        <f>F1015*G1015</f>
        <v>0</v>
      </c>
      <c r="I1015" s="44">
        <v>91500</v>
      </c>
      <c r="J1015" s="44">
        <f>F1015*I1015</f>
        <v>0</v>
      </c>
      <c r="K1015" s="44">
        <v>91500</v>
      </c>
      <c r="L1015" s="44">
        <f>F1015*K1015</f>
        <v>0</v>
      </c>
    </row>
    <row r="1016" spans="2:12" ht="12" customHeight="1">
      <c r="B1016" s="42"/>
      <c r="C1016" s="43"/>
      <c r="D1016" s="42"/>
      <c r="E1016" s="42"/>
      <c r="F1016" s="1182"/>
      <c r="G1016" s="44"/>
      <c r="H1016" s="44">
        <f>F1016*G1016</f>
        <v>0</v>
      </c>
      <c r="I1016" s="44">
        <v>92500</v>
      </c>
      <c r="J1016" s="44">
        <f>F1016*I1016</f>
        <v>0</v>
      </c>
      <c r="K1016" s="44">
        <v>92500</v>
      </c>
      <c r="L1016" s="44">
        <f>F1016*K1016</f>
        <v>0</v>
      </c>
    </row>
    <row r="1017" spans="2:12" ht="12" customHeight="1">
      <c r="B1017" s="42"/>
      <c r="C1017" s="43"/>
      <c r="D1017" s="42"/>
      <c r="E1017" s="42"/>
      <c r="F1017" s="1182"/>
      <c r="G1017" s="44"/>
      <c r="H1017" s="44"/>
      <c r="I1017" s="44"/>
      <c r="J1017" s="44"/>
      <c r="K1017" s="44"/>
      <c r="L1017" s="44"/>
    </row>
    <row r="1018" spans="2:12" ht="12" customHeight="1">
      <c r="B1018" s="42"/>
      <c r="C1018" s="45"/>
      <c r="D1018" s="37"/>
      <c r="E1018" s="37"/>
      <c r="F1018" s="1183" t="s">
        <v>227</v>
      </c>
      <c r="G1018" s="54"/>
      <c r="H1018" s="44">
        <f>SUM(H1014:H1017)</f>
        <v>0</v>
      </c>
      <c r="I1018" s="54"/>
      <c r="J1018" s="44">
        <f>SUM(J1014:J1017)</f>
        <v>0</v>
      </c>
      <c r="K1018" s="54"/>
      <c r="L1018" s="44">
        <f>SUM(L1014:L1017)</f>
        <v>0</v>
      </c>
    </row>
    <row r="1019" spans="2:12" ht="12" customHeight="1">
      <c r="B1019" s="42" t="s">
        <v>6</v>
      </c>
      <c r="C1019" s="45" t="s">
        <v>228</v>
      </c>
      <c r="D1019" s="37"/>
      <c r="E1019" s="37"/>
      <c r="F1019" s="1184"/>
      <c r="G1019" s="42"/>
      <c r="H1019" s="44"/>
      <c r="I1019" s="42"/>
      <c r="J1019" s="44"/>
      <c r="K1019" s="42"/>
      <c r="L1019" s="44"/>
    </row>
    <row r="1020" spans="2:12" ht="12" customHeight="1">
      <c r="B1020" s="42"/>
      <c r="C1020" s="43"/>
      <c r="D1020" s="42"/>
      <c r="E1020" s="42"/>
      <c r="F1020" s="1182"/>
      <c r="G1020" s="44"/>
      <c r="H1020" s="44">
        <f>F1020*G1020</f>
        <v>0</v>
      </c>
      <c r="I1020" s="44">
        <v>232500</v>
      </c>
      <c r="J1020" s="44">
        <f>F1020*I1020</f>
        <v>0</v>
      </c>
      <c r="K1020" s="44">
        <v>270000</v>
      </c>
      <c r="L1020" s="44">
        <f>F1020*K1020</f>
        <v>0</v>
      </c>
    </row>
    <row r="1021" spans="2:12" ht="12" customHeight="1">
      <c r="B1021" s="42"/>
      <c r="C1021" s="45"/>
      <c r="D1021" s="37"/>
      <c r="E1021" s="42"/>
      <c r="F1021" s="1185"/>
      <c r="G1021" s="44"/>
      <c r="H1021" s="44">
        <f>F1021*G1021</f>
        <v>0</v>
      </c>
      <c r="I1021" s="44">
        <v>1060</v>
      </c>
      <c r="J1021" s="44">
        <f>F1021*I1021</f>
        <v>0</v>
      </c>
      <c r="K1021" s="44">
        <v>1060</v>
      </c>
      <c r="L1021" s="44">
        <f>F1021*K1021</f>
        <v>0</v>
      </c>
    </row>
    <row r="1022" spans="2:12" ht="12" customHeight="1">
      <c r="B1022" s="42"/>
      <c r="C1022" s="45"/>
      <c r="D1022" s="37"/>
      <c r="E1022" s="42"/>
      <c r="F1022" s="1185"/>
      <c r="G1022" s="44"/>
      <c r="H1022" s="44">
        <f>F1022*G1022</f>
        <v>0</v>
      </c>
      <c r="I1022" s="44">
        <v>215000</v>
      </c>
      <c r="J1022" s="44">
        <f>F1022*I1022</f>
        <v>0</v>
      </c>
      <c r="K1022" s="44">
        <v>250000</v>
      </c>
      <c r="L1022" s="44">
        <f>F1022*K1022</f>
        <v>0</v>
      </c>
    </row>
    <row r="1023" spans="2:12" ht="12" customHeight="1">
      <c r="B1023" s="42"/>
      <c r="C1023" s="45"/>
      <c r="D1023" s="37"/>
      <c r="E1023" s="37"/>
      <c r="F1023" s="1183"/>
      <c r="G1023" s="54"/>
      <c r="H1023" s="44">
        <f>SUM(H1020:H1022)</f>
        <v>0</v>
      </c>
      <c r="I1023" s="54"/>
      <c r="J1023" s="44">
        <f>SUM(J1020:J1022)</f>
        <v>0</v>
      </c>
      <c r="K1023" s="54"/>
      <c r="L1023" s="44">
        <f>SUM(L1020:L1022)</f>
        <v>0</v>
      </c>
    </row>
    <row r="1024" spans="2:12" ht="12" customHeight="1">
      <c r="B1024" s="42" t="s">
        <v>7</v>
      </c>
      <c r="C1024" s="45" t="s">
        <v>230</v>
      </c>
      <c r="D1024" s="37"/>
      <c r="E1024" s="37"/>
      <c r="F1024" s="1184"/>
      <c r="G1024" s="42"/>
      <c r="H1024" s="44"/>
      <c r="I1024" s="42"/>
      <c r="J1024" s="44"/>
      <c r="K1024" s="42"/>
      <c r="L1024" s="44"/>
    </row>
    <row r="1025" spans="1:12" ht="12" customHeight="1">
      <c r="A1025" s="65">
        <v>31100008</v>
      </c>
      <c r="B1025" s="42"/>
      <c r="C1025" s="43" t="s">
        <v>1551</v>
      </c>
      <c r="D1025" s="42" t="s">
        <v>224</v>
      </c>
      <c r="E1025" s="42" t="str">
        <f>VLOOKUP(C1025,HSD!B:K,2,FALSE)</f>
        <v>jam</v>
      </c>
      <c r="F1025" s="1192">
        <f>0.01239</f>
        <v>1.239E-2</v>
      </c>
      <c r="G1025" s="44">
        <f>VLOOKUP(C1025,HSD!B:K,10,FALSE)</f>
        <v>1010125</v>
      </c>
      <c r="H1025" s="44">
        <f>F1025*G1025</f>
        <v>12515.44875</v>
      </c>
      <c r="I1025" s="44"/>
      <c r="J1025" s="44">
        <f>H1025*I1025</f>
        <v>0</v>
      </c>
      <c r="K1025" s="44"/>
      <c r="L1025" s="44">
        <f>J1025*K1025</f>
        <v>0</v>
      </c>
    </row>
    <row r="1026" spans="1:12" ht="12" customHeight="1">
      <c r="A1026" s="65" t="s">
        <v>340</v>
      </c>
      <c r="B1026" s="42"/>
      <c r="C1026" s="43" t="s">
        <v>341</v>
      </c>
      <c r="D1026" s="42" t="s">
        <v>224</v>
      </c>
      <c r="E1026" s="42" t="str">
        <f>VLOOKUP(C1026,HSD!B:K,2,FALSE)</f>
        <v>jam</v>
      </c>
      <c r="F1026" s="1192">
        <f>0.0339</f>
        <v>3.39E-2</v>
      </c>
      <c r="G1026" s="44">
        <f>VLOOKUP(C1026,HSD!B:K,10,FALSE)</f>
        <v>586000</v>
      </c>
      <c r="H1026" s="44">
        <f>F1026*G1026</f>
        <v>19865.400000000001</v>
      </c>
      <c r="I1026" s="44"/>
      <c r="J1026" s="44"/>
      <c r="K1026" s="44"/>
      <c r="L1026" s="44"/>
    </row>
    <row r="1027" spans="1:12" ht="12" customHeight="1">
      <c r="B1027" s="42"/>
      <c r="C1027" s="45"/>
      <c r="D1027" s="37"/>
      <c r="E1027" s="37"/>
      <c r="F1027" s="1184"/>
      <c r="G1027" s="44"/>
      <c r="H1027" s="44">
        <f>F1027*G1027</f>
        <v>0</v>
      </c>
      <c r="I1027" s="44"/>
      <c r="J1027" s="44"/>
      <c r="K1027" s="44"/>
      <c r="L1027" s="44"/>
    </row>
    <row r="1028" spans="1:12" ht="12" customHeight="1">
      <c r="B1028" s="42"/>
      <c r="C1028" s="45"/>
      <c r="D1028" s="37"/>
      <c r="E1028" s="37"/>
      <c r="F1028" s="1183" t="s">
        <v>231</v>
      </c>
      <c r="G1028" s="54"/>
      <c r="H1028" s="44">
        <f>SUM(H1025:H1027)</f>
        <v>32380.848750000001</v>
      </c>
      <c r="I1028" s="54"/>
      <c r="J1028" s="44">
        <f>SUM(J1025)</f>
        <v>0</v>
      </c>
      <c r="K1028" s="54"/>
      <c r="L1028" s="44">
        <f>SUM(L1025)</f>
        <v>0</v>
      </c>
    </row>
    <row r="1029" spans="1:12" ht="12" customHeight="1">
      <c r="B1029" s="42" t="s">
        <v>8</v>
      </c>
      <c r="C1029" s="55" t="s">
        <v>232</v>
      </c>
      <c r="D1029" s="56"/>
      <c r="E1029" s="56"/>
      <c r="F1029" s="1191"/>
      <c r="G1029" s="57"/>
      <c r="H1029" s="44">
        <f>H1018+H1023+H1028</f>
        <v>32380.848750000001</v>
      </c>
      <c r="I1029" s="57"/>
      <c r="J1029" s="44">
        <f>J1018+J1023+J1028</f>
        <v>0</v>
      </c>
      <c r="K1029" s="57"/>
      <c r="L1029" s="44">
        <f>L1018+L1023+L1028</f>
        <v>0</v>
      </c>
    </row>
    <row r="1030" spans="1:12" ht="12" customHeight="1">
      <c r="B1030" s="42" t="s">
        <v>9</v>
      </c>
      <c r="C1030" s="1254" t="s">
        <v>233</v>
      </c>
      <c r="D1030" s="1255"/>
      <c r="E1030" s="1256"/>
      <c r="F1030" s="1200">
        <f>OP</f>
        <v>0.1</v>
      </c>
      <c r="G1030" s="43" t="s">
        <v>234</v>
      </c>
      <c r="H1030" s="44">
        <f>H1029*F1030</f>
        <v>3238.0848750000005</v>
      </c>
      <c r="I1030" s="1202"/>
      <c r="J1030" s="533"/>
      <c r="K1030" s="1202"/>
      <c r="L1030" s="533"/>
    </row>
    <row r="1031" spans="1:12" ht="12" customHeight="1">
      <c r="B1031" s="531" t="s">
        <v>10</v>
      </c>
      <c r="C1031" s="536" t="s">
        <v>235</v>
      </c>
      <c r="D1031" s="529"/>
      <c r="E1031" s="535"/>
      <c r="F1031" s="1189"/>
      <c r="G1031" s="532"/>
      <c r="H1031" s="533">
        <f>H1029+H1030</f>
        <v>35618.933625000005</v>
      </c>
      <c r="I1031" s="1202"/>
      <c r="J1031" s="533"/>
      <c r="K1031" s="1202"/>
      <c r="L1031" s="533"/>
    </row>
    <row r="1032" spans="1:12" ht="12" customHeight="1">
      <c r="B1032" s="531" t="s">
        <v>11</v>
      </c>
      <c r="C1032" s="529" t="s">
        <v>2218</v>
      </c>
      <c r="D1032" s="529"/>
      <c r="E1032" s="529"/>
      <c r="F1032" s="1201">
        <f>ppn</f>
        <v>0.12</v>
      </c>
      <c r="G1032" s="532" t="s">
        <v>2217</v>
      </c>
      <c r="H1032" s="533">
        <f>H1031*F1032</f>
        <v>4274.2720350000009</v>
      </c>
      <c r="I1032" s="43" t="s">
        <v>234</v>
      </c>
      <c r="J1032" s="44">
        <f>J1029*F1032</f>
        <v>0</v>
      </c>
      <c r="K1032" s="43" t="s">
        <v>234</v>
      </c>
      <c r="L1032" s="44">
        <f>L1029*F1032</f>
        <v>0</v>
      </c>
    </row>
    <row r="1033" spans="1:12" ht="12" customHeight="1">
      <c r="B1033" s="42" t="s">
        <v>1793</v>
      </c>
      <c r="C1033" s="537" t="s">
        <v>2039</v>
      </c>
      <c r="D1033" s="56"/>
      <c r="E1033" s="56"/>
      <c r="F1033" s="1191"/>
      <c r="G1033" s="57"/>
      <c r="H1033" s="49">
        <f>H1031+H1032</f>
        <v>39893.205660000007</v>
      </c>
      <c r="I1033" s="50"/>
      <c r="J1033" s="49">
        <f>J1029+J1032</f>
        <v>0</v>
      </c>
      <c r="K1033" s="50"/>
      <c r="L1033" s="49">
        <f>L1029+L1032</f>
        <v>0</v>
      </c>
    </row>
    <row r="1035" spans="1:12" ht="28.9" customHeight="1">
      <c r="B1035" s="34" t="s">
        <v>338</v>
      </c>
      <c r="C1035" s="1257" t="s">
        <v>339</v>
      </c>
      <c r="D1035" s="1258"/>
      <c r="E1035" s="1258"/>
      <c r="F1035" s="1258"/>
      <c r="G1035" s="1259"/>
      <c r="H1035" s="1260"/>
      <c r="I1035" s="1261" t="s">
        <v>3</v>
      </c>
      <c r="J1035" s="1261"/>
      <c r="K1035" s="1261" t="s">
        <v>4</v>
      </c>
      <c r="L1035" s="1261"/>
    </row>
    <row r="1036" spans="1:12" ht="12" customHeight="1">
      <c r="B1036" s="1249" t="s">
        <v>215</v>
      </c>
      <c r="C1036" s="1249" t="s">
        <v>216</v>
      </c>
      <c r="D1036" s="1250" t="s">
        <v>217</v>
      </c>
      <c r="E1036" s="1249" t="s">
        <v>218</v>
      </c>
      <c r="F1036" s="1253" t="s">
        <v>219</v>
      </c>
      <c r="G1036" s="35" t="s">
        <v>220</v>
      </c>
      <c r="H1036" s="35" t="s">
        <v>221</v>
      </c>
      <c r="I1036" s="36" t="s">
        <v>220</v>
      </c>
      <c r="J1036" s="37" t="s">
        <v>221</v>
      </c>
      <c r="K1036" s="37" t="s">
        <v>220</v>
      </c>
      <c r="L1036" s="37" t="s">
        <v>221</v>
      </c>
    </row>
    <row r="1037" spans="1:12" ht="12" customHeight="1">
      <c r="B1037" s="1249"/>
      <c r="C1037" s="1249"/>
      <c r="D1037" s="1251"/>
      <c r="E1037" s="1249"/>
      <c r="F1037" s="1253"/>
      <c r="G1037" s="35" t="s">
        <v>16</v>
      </c>
      <c r="H1037" s="35" t="s">
        <v>222</v>
      </c>
      <c r="I1037" s="36" t="s">
        <v>16</v>
      </c>
      <c r="J1037" s="37" t="s">
        <v>222</v>
      </c>
      <c r="K1037" s="37" t="s">
        <v>16</v>
      </c>
      <c r="L1037" s="37" t="s">
        <v>222</v>
      </c>
    </row>
    <row r="1038" spans="1:12" ht="12" customHeight="1">
      <c r="B1038" s="1249"/>
      <c r="C1038" s="1249"/>
      <c r="D1038" s="1252"/>
      <c r="E1038" s="1249"/>
      <c r="F1038" s="1253"/>
      <c r="G1038" s="58"/>
      <c r="H1038" s="35" t="s">
        <v>16</v>
      </c>
      <c r="I1038" s="48"/>
      <c r="J1038" s="37" t="s">
        <v>16</v>
      </c>
      <c r="K1038" s="43"/>
      <c r="L1038" s="37" t="s">
        <v>16</v>
      </c>
    </row>
    <row r="1039" spans="1:12" ht="12" customHeight="1">
      <c r="B1039" s="38" t="s">
        <v>5</v>
      </c>
      <c r="C1039" s="39" t="s">
        <v>223</v>
      </c>
      <c r="D1039" s="40"/>
      <c r="E1039" s="40"/>
      <c r="F1039" s="1181"/>
      <c r="G1039" s="40"/>
      <c r="H1039" s="40"/>
      <c r="I1039" s="41"/>
      <c r="J1039" s="41"/>
      <c r="K1039" s="41"/>
      <c r="L1039" s="41"/>
    </row>
    <row r="1040" spans="1:12" ht="12" customHeight="1">
      <c r="B1040" s="42"/>
      <c r="C1040" s="43"/>
      <c r="D1040" s="42"/>
      <c r="E1040" s="42"/>
      <c r="F1040" s="1182"/>
      <c r="G1040" s="44"/>
      <c r="H1040" s="44">
        <f>F1040*G1040</f>
        <v>0</v>
      </c>
      <c r="I1040" s="44">
        <v>78600</v>
      </c>
      <c r="J1040" s="44">
        <f>F1040*I1040</f>
        <v>0</v>
      </c>
      <c r="K1040" s="44">
        <v>78600</v>
      </c>
      <c r="L1040" s="44">
        <f>F1040*K1040</f>
        <v>0</v>
      </c>
    </row>
    <row r="1041" spans="1:12" ht="12" customHeight="1">
      <c r="B1041" s="42"/>
      <c r="C1041" s="43"/>
      <c r="D1041" s="42"/>
      <c r="E1041" s="42"/>
      <c r="F1041" s="1182"/>
      <c r="G1041" s="44"/>
      <c r="H1041" s="44">
        <f>F1041*G1041</f>
        <v>0</v>
      </c>
      <c r="I1041" s="44">
        <v>91500</v>
      </c>
      <c r="J1041" s="44">
        <f>F1041*I1041</f>
        <v>0</v>
      </c>
      <c r="K1041" s="44">
        <v>91500</v>
      </c>
      <c r="L1041" s="44">
        <f>F1041*K1041</f>
        <v>0</v>
      </c>
    </row>
    <row r="1042" spans="1:12" ht="12" customHeight="1">
      <c r="B1042" s="42"/>
      <c r="C1042" s="43"/>
      <c r="D1042" s="42"/>
      <c r="E1042" s="42"/>
      <c r="F1042" s="1182"/>
      <c r="G1042" s="44"/>
      <c r="H1042" s="44">
        <f>F1042*G1042</f>
        <v>0</v>
      </c>
      <c r="I1042" s="44">
        <v>92500</v>
      </c>
      <c r="J1042" s="44">
        <f>F1042*I1042</f>
        <v>0</v>
      </c>
      <c r="K1042" s="44">
        <v>92500</v>
      </c>
      <c r="L1042" s="44">
        <f>F1042*K1042</f>
        <v>0</v>
      </c>
    </row>
    <row r="1043" spans="1:12" ht="12" customHeight="1">
      <c r="B1043" s="42"/>
      <c r="C1043" s="43"/>
      <c r="D1043" s="42"/>
      <c r="E1043" s="42"/>
      <c r="F1043" s="1182"/>
      <c r="G1043" s="44"/>
      <c r="H1043" s="44"/>
      <c r="I1043" s="44"/>
      <c r="J1043" s="44"/>
      <c r="K1043" s="44"/>
      <c r="L1043" s="44"/>
    </row>
    <row r="1044" spans="1:12" ht="12" customHeight="1">
      <c r="B1044" s="42"/>
      <c r="C1044" s="45"/>
      <c r="D1044" s="37"/>
      <c r="E1044" s="37"/>
      <c r="F1044" s="1183" t="s">
        <v>227</v>
      </c>
      <c r="G1044" s="54"/>
      <c r="H1044" s="44">
        <f>SUM(H1040:H1043)</f>
        <v>0</v>
      </c>
      <c r="I1044" s="54"/>
      <c r="J1044" s="44">
        <f>SUM(J1040:J1043)</f>
        <v>0</v>
      </c>
      <c r="K1044" s="54"/>
      <c r="L1044" s="44">
        <f>SUM(L1040:L1043)</f>
        <v>0</v>
      </c>
    </row>
    <row r="1045" spans="1:12" ht="12" customHeight="1">
      <c r="B1045" s="42" t="s">
        <v>6</v>
      </c>
      <c r="C1045" s="45" t="s">
        <v>228</v>
      </c>
      <c r="D1045" s="37"/>
      <c r="E1045" s="37"/>
      <c r="F1045" s="1184"/>
      <c r="G1045" s="42"/>
      <c r="H1045" s="44"/>
      <c r="I1045" s="42"/>
      <c r="J1045" s="44"/>
      <c r="K1045" s="42"/>
      <c r="L1045" s="44"/>
    </row>
    <row r="1046" spans="1:12" ht="12" customHeight="1">
      <c r="B1046" s="42"/>
      <c r="C1046" s="43"/>
      <c r="D1046" s="42"/>
      <c r="E1046" s="42"/>
      <c r="F1046" s="1182"/>
      <c r="G1046" s="44"/>
      <c r="H1046" s="44">
        <f>F1046*G1046</f>
        <v>0</v>
      </c>
      <c r="I1046" s="44">
        <v>232500</v>
      </c>
      <c r="J1046" s="44">
        <f>F1046*I1046</f>
        <v>0</v>
      </c>
      <c r="K1046" s="44">
        <v>270000</v>
      </c>
      <c r="L1046" s="44">
        <f>F1046*K1046</f>
        <v>0</v>
      </c>
    </row>
    <row r="1047" spans="1:12" ht="12" customHeight="1">
      <c r="B1047" s="42"/>
      <c r="C1047" s="45"/>
      <c r="D1047" s="37"/>
      <c r="E1047" s="42"/>
      <c r="F1047" s="1185"/>
      <c r="G1047" s="44"/>
      <c r="H1047" s="44">
        <f>F1047*G1047</f>
        <v>0</v>
      </c>
      <c r="I1047" s="44">
        <v>1060</v>
      </c>
      <c r="J1047" s="44">
        <f>F1047*I1047</f>
        <v>0</v>
      </c>
      <c r="K1047" s="44">
        <v>1060</v>
      </c>
      <c r="L1047" s="44">
        <f>F1047*K1047</f>
        <v>0</v>
      </c>
    </row>
    <row r="1048" spans="1:12" ht="12" customHeight="1">
      <c r="B1048" s="42"/>
      <c r="C1048" s="45"/>
      <c r="D1048" s="37"/>
      <c r="E1048" s="42"/>
      <c r="F1048" s="1185"/>
      <c r="G1048" s="44"/>
      <c r="H1048" s="44">
        <f>F1048*G1048</f>
        <v>0</v>
      </c>
      <c r="I1048" s="44">
        <v>215000</v>
      </c>
      <c r="J1048" s="44">
        <f>F1048*I1048</f>
        <v>0</v>
      </c>
      <c r="K1048" s="44">
        <v>250000</v>
      </c>
      <c r="L1048" s="44">
        <f>F1048*K1048</f>
        <v>0</v>
      </c>
    </row>
    <row r="1049" spans="1:12" ht="12" customHeight="1">
      <c r="B1049" s="42"/>
      <c r="C1049" s="45"/>
      <c r="D1049" s="37"/>
      <c r="E1049" s="37"/>
      <c r="F1049" s="1183"/>
      <c r="G1049" s="54"/>
      <c r="H1049" s="44">
        <f>SUM(H1046:H1048)</f>
        <v>0</v>
      </c>
      <c r="I1049" s="54"/>
      <c r="J1049" s="44">
        <f>SUM(J1046:J1048)</f>
        <v>0</v>
      </c>
      <c r="K1049" s="54"/>
      <c r="L1049" s="44">
        <f>SUM(L1046:L1048)</f>
        <v>0</v>
      </c>
    </row>
    <row r="1050" spans="1:12" ht="12" customHeight="1">
      <c r="B1050" s="42" t="s">
        <v>7</v>
      </c>
      <c r="C1050" s="45" t="s">
        <v>230</v>
      </c>
      <c r="D1050" s="37"/>
      <c r="E1050" s="37"/>
      <c r="F1050" s="1184"/>
      <c r="G1050" s="42"/>
      <c r="H1050" s="44"/>
      <c r="I1050" s="42"/>
      <c r="J1050" s="44"/>
      <c r="K1050" s="42"/>
      <c r="L1050" s="44"/>
    </row>
    <row r="1051" spans="1:12" ht="12" customHeight="1">
      <c r="A1051" s="65">
        <v>31100008</v>
      </c>
      <c r="B1051" s="42"/>
      <c r="C1051" s="43" t="s">
        <v>1551</v>
      </c>
      <c r="D1051" s="42" t="s">
        <v>224</v>
      </c>
      <c r="E1051" s="42" t="str">
        <f>VLOOKUP(C1051,HSD!B:K,2,FALSE)</f>
        <v>jam</v>
      </c>
      <c r="F1051" s="1192">
        <f>0.02049</f>
        <v>2.0490000000000001E-2</v>
      </c>
      <c r="G1051" s="44">
        <f>VLOOKUP(C1051,HSD!B:K,10,FALSE)</f>
        <v>1010125</v>
      </c>
      <c r="H1051" s="44">
        <f>F1051*G1051</f>
        <v>20697.46125</v>
      </c>
      <c r="I1051" s="44"/>
      <c r="J1051" s="44">
        <f>H1051*I1051</f>
        <v>0</v>
      </c>
      <c r="K1051" s="44"/>
      <c r="L1051" s="44">
        <f>J1051*K1051</f>
        <v>0</v>
      </c>
    </row>
    <row r="1052" spans="1:12" ht="12" customHeight="1">
      <c r="A1052" s="65" t="s">
        <v>340</v>
      </c>
      <c r="B1052" s="42"/>
      <c r="C1052" s="43" t="s">
        <v>341</v>
      </c>
      <c r="D1052" s="42" t="s">
        <v>224</v>
      </c>
      <c r="E1052" s="42" t="str">
        <f>VLOOKUP(C1052,HSD!B:K,2,FALSE)</f>
        <v>jam</v>
      </c>
      <c r="F1052" s="1192">
        <f>0.03869</f>
        <v>3.8690000000000002E-2</v>
      </c>
      <c r="G1052" s="44">
        <f>VLOOKUP(C1052,HSD!B:K,10,FALSE)</f>
        <v>586000</v>
      </c>
      <c r="H1052" s="44">
        <f>F1052*G1052</f>
        <v>22672.34</v>
      </c>
      <c r="I1052" s="44"/>
      <c r="J1052" s="44"/>
      <c r="K1052" s="44"/>
      <c r="L1052" s="44"/>
    </row>
    <row r="1053" spans="1:12" ht="12" customHeight="1">
      <c r="B1053" s="42"/>
      <c r="C1053" s="43"/>
      <c r="D1053" s="42"/>
      <c r="E1053" s="42"/>
      <c r="F1053" s="1192"/>
      <c r="G1053" s="44"/>
      <c r="H1053" s="44">
        <f>F1053*G1053</f>
        <v>0</v>
      </c>
      <c r="I1053" s="44"/>
      <c r="J1053" s="44"/>
      <c r="K1053" s="44"/>
      <c r="L1053" s="44"/>
    </row>
    <row r="1054" spans="1:12" ht="12" customHeight="1">
      <c r="B1054" s="42"/>
      <c r="C1054" s="45"/>
      <c r="D1054" s="37"/>
      <c r="E1054" s="37"/>
      <c r="F1054" s="1183" t="s">
        <v>231</v>
      </c>
      <c r="G1054" s="54"/>
      <c r="H1054" s="44">
        <f>SUM(H1051:H1053)</f>
        <v>43369.801250000004</v>
      </c>
      <c r="I1054" s="54"/>
      <c r="J1054" s="44">
        <f>SUM(J1051)</f>
        <v>0</v>
      </c>
      <c r="K1054" s="54"/>
      <c r="L1054" s="44">
        <f>SUM(L1051)</f>
        <v>0</v>
      </c>
    </row>
    <row r="1055" spans="1:12" ht="12" customHeight="1">
      <c r="B1055" s="42" t="s">
        <v>8</v>
      </c>
      <c r="C1055" s="55" t="s">
        <v>232</v>
      </c>
      <c r="D1055" s="56"/>
      <c r="E1055" s="56"/>
      <c r="F1055" s="1191"/>
      <c r="G1055" s="57"/>
      <c r="H1055" s="44">
        <f>H1044+H1049+H1054</f>
        <v>43369.801250000004</v>
      </c>
      <c r="I1055" s="57"/>
      <c r="J1055" s="44">
        <f>J1044+J1049+J1054</f>
        <v>0</v>
      </c>
      <c r="K1055" s="57"/>
      <c r="L1055" s="44">
        <f>L1044+L1049+L1054</f>
        <v>0</v>
      </c>
    </row>
    <row r="1056" spans="1:12" ht="12" customHeight="1">
      <c r="B1056" s="42" t="s">
        <v>9</v>
      </c>
      <c r="C1056" s="1254" t="s">
        <v>233</v>
      </c>
      <c r="D1056" s="1255"/>
      <c r="E1056" s="1256"/>
      <c r="F1056" s="1200">
        <f>OP</f>
        <v>0.1</v>
      </c>
      <c r="G1056" s="43" t="s">
        <v>234</v>
      </c>
      <c r="H1056" s="44">
        <f>H1055*F1056</f>
        <v>4336.980125000001</v>
      </c>
      <c r="I1056" s="1202"/>
      <c r="J1056" s="533"/>
      <c r="K1056" s="1202"/>
      <c r="L1056" s="533"/>
    </row>
    <row r="1057" spans="2:12" ht="12" customHeight="1">
      <c r="B1057" s="531" t="s">
        <v>10</v>
      </c>
      <c r="C1057" s="536" t="s">
        <v>235</v>
      </c>
      <c r="D1057" s="529"/>
      <c r="E1057" s="535"/>
      <c r="F1057" s="1189"/>
      <c r="G1057" s="532"/>
      <c r="H1057" s="533">
        <f>H1055+H1056</f>
        <v>47706.781375000006</v>
      </c>
      <c r="I1057" s="1202"/>
      <c r="J1057" s="533"/>
      <c r="K1057" s="1202"/>
      <c r="L1057" s="533"/>
    </row>
    <row r="1058" spans="2:12" ht="12" customHeight="1">
      <c r="B1058" s="531" t="s">
        <v>11</v>
      </c>
      <c r="C1058" s="529" t="s">
        <v>2218</v>
      </c>
      <c r="D1058" s="529"/>
      <c r="E1058" s="529"/>
      <c r="F1058" s="1201">
        <f>ppn</f>
        <v>0.12</v>
      </c>
      <c r="G1058" s="532" t="s">
        <v>2217</v>
      </c>
      <c r="H1058" s="533">
        <f>H1057*F1058</f>
        <v>5724.8137650000008</v>
      </c>
      <c r="I1058" s="43" t="s">
        <v>234</v>
      </c>
      <c r="J1058" s="44">
        <f>J1055*F1058</f>
        <v>0</v>
      </c>
      <c r="K1058" s="43" t="s">
        <v>234</v>
      </c>
      <c r="L1058" s="44">
        <f>L1055*F1058</f>
        <v>0</v>
      </c>
    </row>
    <row r="1059" spans="2:12" ht="12" customHeight="1">
      <c r="B1059" s="42" t="s">
        <v>1793</v>
      </c>
      <c r="C1059" s="537" t="s">
        <v>2039</v>
      </c>
      <c r="D1059" s="56"/>
      <c r="E1059" s="56"/>
      <c r="F1059" s="1191"/>
      <c r="G1059" s="57"/>
      <c r="H1059" s="49">
        <f>H1057+H1058</f>
        <v>53431.595140000005</v>
      </c>
      <c r="I1059" s="50"/>
      <c r="J1059" s="49">
        <f>J1055+J1058</f>
        <v>0</v>
      </c>
      <c r="K1059" s="50"/>
      <c r="L1059" s="49">
        <f>L1055+L1058</f>
        <v>0</v>
      </c>
    </row>
    <row r="1061" spans="2:12" ht="28.9" customHeight="1">
      <c r="B1061" s="34" t="s">
        <v>343</v>
      </c>
      <c r="C1061" s="1257" t="s">
        <v>342</v>
      </c>
      <c r="D1061" s="1258"/>
      <c r="E1061" s="1258"/>
      <c r="F1061" s="1258"/>
      <c r="G1061" s="1259"/>
      <c r="H1061" s="1260"/>
      <c r="I1061" s="1261" t="s">
        <v>3</v>
      </c>
      <c r="J1061" s="1261"/>
      <c r="K1061" s="1261" t="s">
        <v>4</v>
      </c>
      <c r="L1061" s="1261"/>
    </row>
    <row r="1062" spans="2:12" ht="12" customHeight="1">
      <c r="B1062" s="1249" t="s">
        <v>215</v>
      </c>
      <c r="C1062" s="1249" t="s">
        <v>216</v>
      </c>
      <c r="D1062" s="1250" t="s">
        <v>217</v>
      </c>
      <c r="E1062" s="1249" t="s">
        <v>218</v>
      </c>
      <c r="F1062" s="1253" t="s">
        <v>219</v>
      </c>
      <c r="G1062" s="35" t="s">
        <v>220</v>
      </c>
      <c r="H1062" s="35" t="s">
        <v>221</v>
      </c>
      <c r="I1062" s="36" t="s">
        <v>220</v>
      </c>
      <c r="J1062" s="37" t="s">
        <v>221</v>
      </c>
      <c r="K1062" s="37" t="s">
        <v>220</v>
      </c>
      <c r="L1062" s="37" t="s">
        <v>221</v>
      </c>
    </row>
    <row r="1063" spans="2:12" ht="12" customHeight="1">
      <c r="B1063" s="1249"/>
      <c r="C1063" s="1249"/>
      <c r="D1063" s="1251"/>
      <c r="E1063" s="1249"/>
      <c r="F1063" s="1253"/>
      <c r="G1063" s="35" t="s">
        <v>16</v>
      </c>
      <c r="H1063" s="35" t="s">
        <v>222</v>
      </c>
      <c r="I1063" s="36" t="s">
        <v>16</v>
      </c>
      <c r="J1063" s="37" t="s">
        <v>222</v>
      </c>
      <c r="K1063" s="37" t="s">
        <v>16</v>
      </c>
      <c r="L1063" s="37" t="s">
        <v>222</v>
      </c>
    </row>
    <row r="1064" spans="2:12" ht="12" customHeight="1">
      <c r="B1064" s="1249"/>
      <c r="C1064" s="1249"/>
      <c r="D1064" s="1252"/>
      <c r="E1064" s="1249"/>
      <c r="F1064" s="1253"/>
      <c r="G1064" s="58"/>
      <c r="H1064" s="35" t="s">
        <v>16</v>
      </c>
      <c r="I1064" s="48"/>
      <c r="J1064" s="37" t="s">
        <v>16</v>
      </c>
      <c r="K1064" s="43"/>
      <c r="L1064" s="37" t="s">
        <v>16</v>
      </c>
    </row>
    <row r="1065" spans="2:12" ht="12" customHeight="1">
      <c r="B1065" s="38" t="s">
        <v>5</v>
      </c>
      <c r="C1065" s="39" t="s">
        <v>223</v>
      </c>
      <c r="D1065" s="40"/>
      <c r="E1065" s="40"/>
      <c r="F1065" s="1181"/>
      <c r="G1065" s="40"/>
      <c r="H1065" s="40"/>
      <c r="I1065" s="41"/>
      <c r="J1065" s="41"/>
      <c r="K1065" s="41"/>
      <c r="L1065" s="41"/>
    </row>
    <row r="1066" spans="2:12" ht="12" customHeight="1">
      <c r="B1066" s="42"/>
      <c r="C1066" s="43"/>
      <c r="D1066" s="42"/>
      <c r="E1066" s="42"/>
      <c r="F1066" s="1182"/>
      <c r="G1066" s="44"/>
      <c r="H1066" s="44">
        <f>F1066*G1066</f>
        <v>0</v>
      </c>
      <c r="I1066" s="44">
        <v>78600</v>
      </c>
      <c r="J1066" s="44">
        <f>F1066*I1066</f>
        <v>0</v>
      </c>
      <c r="K1066" s="44">
        <v>78600</v>
      </c>
      <c r="L1066" s="44">
        <f>F1066*K1066</f>
        <v>0</v>
      </c>
    </row>
    <row r="1067" spans="2:12" ht="12" customHeight="1">
      <c r="B1067" s="42"/>
      <c r="C1067" s="43"/>
      <c r="D1067" s="42"/>
      <c r="E1067" s="42"/>
      <c r="F1067" s="1182"/>
      <c r="G1067" s="44"/>
      <c r="H1067" s="44">
        <f>F1067*G1067</f>
        <v>0</v>
      </c>
      <c r="I1067" s="44">
        <v>91500</v>
      </c>
      <c r="J1067" s="44">
        <f>F1067*I1067</f>
        <v>0</v>
      </c>
      <c r="K1067" s="44">
        <v>91500</v>
      </c>
      <c r="L1067" s="44">
        <f>F1067*K1067</f>
        <v>0</v>
      </c>
    </row>
    <row r="1068" spans="2:12" ht="12" customHeight="1">
      <c r="B1068" s="42"/>
      <c r="C1068" s="43"/>
      <c r="D1068" s="42"/>
      <c r="E1068" s="42"/>
      <c r="F1068" s="1182"/>
      <c r="G1068" s="44"/>
      <c r="H1068" s="44">
        <f>F1068*G1068</f>
        <v>0</v>
      </c>
      <c r="I1068" s="44">
        <v>92500</v>
      </c>
      <c r="J1068" s="44">
        <f>F1068*I1068</f>
        <v>0</v>
      </c>
      <c r="K1068" s="44">
        <v>92500</v>
      </c>
      <c r="L1068" s="44">
        <f>F1068*K1068</f>
        <v>0</v>
      </c>
    </row>
    <row r="1069" spans="2:12" ht="12" customHeight="1">
      <c r="B1069" s="42"/>
      <c r="C1069" s="43"/>
      <c r="D1069" s="42"/>
      <c r="E1069" s="42"/>
      <c r="F1069" s="1182"/>
      <c r="G1069" s="44"/>
      <c r="H1069" s="44"/>
      <c r="I1069" s="44"/>
      <c r="J1069" s="44"/>
      <c r="K1069" s="44"/>
      <c r="L1069" s="44"/>
    </row>
    <row r="1070" spans="2:12" ht="12" customHeight="1">
      <c r="B1070" s="42"/>
      <c r="C1070" s="45"/>
      <c r="D1070" s="37"/>
      <c r="E1070" s="37"/>
      <c r="F1070" s="1183" t="s">
        <v>227</v>
      </c>
      <c r="G1070" s="54"/>
      <c r="H1070" s="44">
        <f>SUM(H1066:H1069)</f>
        <v>0</v>
      </c>
      <c r="I1070" s="54"/>
      <c r="J1070" s="44">
        <f>SUM(J1066:J1069)</f>
        <v>0</v>
      </c>
      <c r="K1070" s="54"/>
      <c r="L1070" s="44">
        <f>SUM(L1066:L1069)</f>
        <v>0</v>
      </c>
    </row>
    <row r="1071" spans="2:12" ht="12" customHeight="1">
      <c r="B1071" s="42" t="s">
        <v>6</v>
      </c>
      <c r="C1071" s="45" t="s">
        <v>228</v>
      </c>
      <c r="D1071" s="37"/>
      <c r="E1071" s="37"/>
      <c r="F1071" s="1184"/>
      <c r="G1071" s="42"/>
      <c r="H1071" s="44"/>
      <c r="I1071" s="42"/>
      <c r="J1071" s="44"/>
      <c r="K1071" s="42"/>
      <c r="L1071" s="44"/>
    </row>
    <row r="1072" spans="2:12" ht="12" customHeight="1">
      <c r="B1072" s="42"/>
      <c r="C1072" s="43"/>
      <c r="D1072" s="42"/>
      <c r="E1072" s="42"/>
      <c r="F1072" s="1182"/>
      <c r="G1072" s="44"/>
      <c r="H1072" s="44">
        <f>F1072*G1072</f>
        <v>0</v>
      </c>
      <c r="I1072" s="44">
        <v>232500</v>
      </c>
      <c r="J1072" s="44">
        <f>F1072*I1072</f>
        <v>0</v>
      </c>
      <c r="K1072" s="44">
        <v>270000</v>
      </c>
      <c r="L1072" s="44">
        <f>F1072*K1072</f>
        <v>0</v>
      </c>
    </row>
    <row r="1073" spans="1:12" ht="12" customHeight="1">
      <c r="B1073" s="42"/>
      <c r="C1073" s="45"/>
      <c r="D1073" s="37"/>
      <c r="E1073" s="42"/>
      <c r="F1073" s="1185"/>
      <c r="G1073" s="44"/>
      <c r="H1073" s="44">
        <f>F1073*G1073</f>
        <v>0</v>
      </c>
      <c r="I1073" s="44">
        <v>1060</v>
      </c>
      <c r="J1073" s="44">
        <f>F1073*I1073</f>
        <v>0</v>
      </c>
      <c r="K1073" s="44">
        <v>1060</v>
      </c>
      <c r="L1073" s="44">
        <f>F1073*K1073</f>
        <v>0</v>
      </c>
    </row>
    <row r="1074" spans="1:12" ht="12" customHeight="1">
      <c r="B1074" s="42"/>
      <c r="C1074" s="45"/>
      <c r="D1074" s="37"/>
      <c r="E1074" s="42"/>
      <c r="F1074" s="1185"/>
      <c r="G1074" s="44"/>
      <c r="H1074" s="44">
        <f>F1074*G1074</f>
        <v>0</v>
      </c>
      <c r="I1074" s="44">
        <v>215000</v>
      </c>
      <c r="J1074" s="44">
        <f>F1074*I1074</f>
        <v>0</v>
      </c>
      <c r="K1074" s="44">
        <v>250000</v>
      </c>
      <c r="L1074" s="44">
        <f>F1074*K1074</f>
        <v>0</v>
      </c>
    </row>
    <row r="1075" spans="1:12" ht="12" customHeight="1">
      <c r="B1075" s="42"/>
      <c r="C1075" s="45"/>
      <c r="D1075" s="37"/>
      <c r="E1075" s="37"/>
      <c r="F1075" s="1183"/>
      <c r="G1075" s="54"/>
      <c r="H1075" s="44">
        <f>SUM(H1072:H1074)</f>
        <v>0</v>
      </c>
      <c r="I1075" s="54"/>
      <c r="J1075" s="44">
        <f>SUM(J1072:J1074)</f>
        <v>0</v>
      </c>
      <c r="K1075" s="54"/>
      <c r="L1075" s="44">
        <f>SUM(L1072:L1074)</f>
        <v>0</v>
      </c>
    </row>
    <row r="1076" spans="1:12" ht="12" customHeight="1">
      <c r="B1076" s="42" t="s">
        <v>7</v>
      </c>
      <c r="C1076" s="45" t="s">
        <v>230</v>
      </c>
      <c r="D1076" s="37"/>
      <c r="E1076" s="37"/>
      <c r="F1076" s="1184"/>
      <c r="G1076" s="42"/>
      <c r="H1076" s="44"/>
      <c r="I1076" s="42"/>
      <c r="J1076" s="44"/>
      <c r="K1076" s="42"/>
      <c r="L1076" s="44"/>
    </row>
    <row r="1077" spans="1:12" ht="12" customHeight="1">
      <c r="A1077" s="65">
        <v>31100008</v>
      </c>
      <c r="B1077" s="42"/>
      <c r="C1077" s="43" t="s">
        <v>1551</v>
      </c>
      <c r="D1077" s="42" t="s">
        <v>224</v>
      </c>
      <c r="E1077" s="42" t="str">
        <f>VLOOKUP(C1077,HSD!B:K,2,FALSE)</f>
        <v>jam</v>
      </c>
      <c r="F1077" s="1192">
        <f>0.02049</f>
        <v>2.0490000000000001E-2</v>
      </c>
      <c r="G1077" s="44">
        <f>VLOOKUP(C1077,HSD!B:K,10,FALSE)</f>
        <v>1010125</v>
      </c>
      <c r="H1077" s="44">
        <f>F1077*G1077</f>
        <v>20697.46125</v>
      </c>
      <c r="I1077" s="44"/>
      <c r="J1077" s="44">
        <f>H1077*I1077</f>
        <v>0</v>
      </c>
      <c r="K1077" s="44"/>
      <c r="L1077" s="44">
        <f>J1077*K1077</f>
        <v>0</v>
      </c>
    </row>
    <row r="1078" spans="1:12" ht="12" customHeight="1">
      <c r="A1078" s="65" t="s">
        <v>340</v>
      </c>
      <c r="B1078" s="42"/>
      <c r="C1078" s="43" t="s">
        <v>341</v>
      </c>
      <c r="D1078" s="42" t="s">
        <v>224</v>
      </c>
      <c r="E1078" s="42" t="str">
        <f>VLOOKUP(C1078,HSD!B:K,2,FALSE)</f>
        <v>jam</v>
      </c>
      <c r="F1078" s="1192">
        <f>0.03869</f>
        <v>3.8690000000000002E-2</v>
      </c>
      <c r="G1078" s="44">
        <f>VLOOKUP(C1078,HSD!B:K,10,FALSE)</f>
        <v>586000</v>
      </c>
      <c r="H1078" s="44">
        <f>F1078*G1078</f>
        <v>22672.34</v>
      </c>
      <c r="I1078" s="44"/>
      <c r="J1078" s="44"/>
      <c r="K1078" s="44"/>
      <c r="L1078" s="44"/>
    </row>
    <row r="1079" spans="1:12" ht="12" customHeight="1">
      <c r="A1079" s="65">
        <v>31100023</v>
      </c>
      <c r="B1079" s="42"/>
      <c r="C1079" s="43" t="s">
        <v>276</v>
      </c>
      <c r="D1079" s="42" t="s">
        <v>224</v>
      </c>
      <c r="E1079" s="42" t="str">
        <f>VLOOKUP(C1079,HSD!B:K,2,FALSE)</f>
        <v>jam</v>
      </c>
      <c r="F1079" s="1192">
        <v>9.6390000000000003E-2</v>
      </c>
      <c r="G1079" s="44">
        <f>VLOOKUP(C1079,HSD!B:K,10,FALSE)</f>
        <v>135000</v>
      </c>
      <c r="H1079" s="44">
        <f>F1079*G1079</f>
        <v>13012.65</v>
      </c>
      <c r="I1079" s="44"/>
      <c r="J1079" s="44"/>
      <c r="K1079" s="44"/>
      <c r="L1079" s="44"/>
    </row>
    <row r="1080" spans="1:12" ht="12" customHeight="1">
      <c r="B1080" s="42"/>
      <c r="C1080" s="45"/>
      <c r="D1080" s="37"/>
      <c r="E1080" s="37"/>
      <c r="F1080" s="1183" t="s">
        <v>231</v>
      </c>
      <c r="G1080" s="54"/>
      <c r="H1080" s="44">
        <f>SUM(H1077:H1079)</f>
        <v>56382.451250000006</v>
      </c>
      <c r="I1080" s="54"/>
      <c r="J1080" s="44">
        <f>SUM(J1077)</f>
        <v>0</v>
      </c>
      <c r="K1080" s="54"/>
      <c r="L1080" s="44">
        <f>SUM(L1077)</f>
        <v>0</v>
      </c>
    </row>
    <row r="1081" spans="1:12" ht="12" customHeight="1">
      <c r="B1081" s="42" t="s">
        <v>8</v>
      </c>
      <c r="C1081" s="55" t="s">
        <v>232</v>
      </c>
      <c r="D1081" s="56"/>
      <c r="E1081" s="56"/>
      <c r="F1081" s="1191"/>
      <c r="G1081" s="57"/>
      <c r="H1081" s="44">
        <f>H1070+H1075+H1080</f>
        <v>56382.451250000006</v>
      </c>
      <c r="I1081" s="57"/>
      <c r="J1081" s="44">
        <f>J1070+J1075+J1080</f>
        <v>0</v>
      </c>
      <c r="K1081" s="57"/>
      <c r="L1081" s="44">
        <f>L1070+L1075+L1080</f>
        <v>0</v>
      </c>
    </row>
    <row r="1082" spans="1:12" ht="12" customHeight="1">
      <c r="B1082" s="42" t="s">
        <v>9</v>
      </c>
      <c r="C1082" s="1254" t="s">
        <v>233</v>
      </c>
      <c r="D1082" s="1255"/>
      <c r="E1082" s="1256"/>
      <c r="F1082" s="1200">
        <f>OP</f>
        <v>0.1</v>
      </c>
      <c r="G1082" s="43" t="s">
        <v>234</v>
      </c>
      <c r="H1082" s="44">
        <f>H1081*F1082</f>
        <v>5638.2451250000013</v>
      </c>
      <c r="I1082" s="1202"/>
      <c r="J1082" s="533"/>
      <c r="K1082" s="1202"/>
      <c r="L1082" s="533"/>
    </row>
    <row r="1083" spans="1:12" ht="12" customHeight="1">
      <c r="B1083" s="531" t="s">
        <v>10</v>
      </c>
      <c r="C1083" s="536" t="s">
        <v>235</v>
      </c>
      <c r="D1083" s="529"/>
      <c r="E1083" s="535"/>
      <c r="F1083" s="1189"/>
      <c r="G1083" s="532"/>
      <c r="H1083" s="533">
        <f>H1081+H1082</f>
        <v>62020.696375000007</v>
      </c>
      <c r="I1083" s="1202"/>
      <c r="J1083" s="533"/>
      <c r="K1083" s="1202"/>
      <c r="L1083" s="533"/>
    </row>
    <row r="1084" spans="1:12" ht="12" customHeight="1">
      <c r="B1084" s="531" t="s">
        <v>11</v>
      </c>
      <c r="C1084" s="529" t="s">
        <v>2218</v>
      </c>
      <c r="D1084" s="529"/>
      <c r="E1084" s="529"/>
      <c r="F1084" s="1201">
        <f>ppn</f>
        <v>0.12</v>
      </c>
      <c r="G1084" s="532" t="s">
        <v>2217</v>
      </c>
      <c r="H1084" s="533">
        <f>H1083*F1084</f>
        <v>7442.4835650000005</v>
      </c>
      <c r="I1084" s="43" t="s">
        <v>234</v>
      </c>
      <c r="J1084" s="44">
        <f>J1081*F1084</f>
        <v>0</v>
      </c>
      <c r="K1084" s="43" t="s">
        <v>234</v>
      </c>
      <c r="L1084" s="44">
        <f>L1081*F1084</f>
        <v>0</v>
      </c>
    </row>
    <row r="1085" spans="1:12" ht="12" customHeight="1">
      <c r="B1085" s="42" t="s">
        <v>1793</v>
      </c>
      <c r="C1085" s="537" t="s">
        <v>2039</v>
      </c>
      <c r="D1085" s="56"/>
      <c r="E1085" s="56"/>
      <c r="F1085" s="1191"/>
      <c r="G1085" s="57"/>
      <c r="H1085" s="49">
        <f>H1083+H1084</f>
        <v>69463.179940000002</v>
      </c>
      <c r="I1085" s="50"/>
      <c r="J1085" s="49">
        <f>J1081+J1084</f>
        <v>0</v>
      </c>
      <c r="K1085" s="50"/>
      <c r="L1085" s="49">
        <f>L1081+L1084</f>
        <v>0</v>
      </c>
    </row>
    <row r="1087" spans="1:12" ht="28.9" customHeight="1">
      <c r="B1087" s="34" t="s">
        <v>344</v>
      </c>
      <c r="C1087" s="1257" t="s">
        <v>345</v>
      </c>
      <c r="D1087" s="1258"/>
      <c r="E1087" s="1258"/>
      <c r="F1087" s="1258"/>
      <c r="G1087" s="1259"/>
      <c r="H1087" s="1260"/>
      <c r="I1087" s="1261" t="s">
        <v>3</v>
      </c>
      <c r="J1087" s="1261"/>
      <c r="K1087" s="1261" t="s">
        <v>4</v>
      </c>
      <c r="L1087" s="1261"/>
    </row>
    <row r="1088" spans="1:12" ht="12" customHeight="1">
      <c r="B1088" s="1249" t="s">
        <v>215</v>
      </c>
      <c r="C1088" s="1249" t="s">
        <v>216</v>
      </c>
      <c r="D1088" s="1250" t="s">
        <v>217</v>
      </c>
      <c r="E1088" s="1249" t="s">
        <v>218</v>
      </c>
      <c r="F1088" s="1253" t="s">
        <v>219</v>
      </c>
      <c r="G1088" s="35" t="s">
        <v>220</v>
      </c>
      <c r="H1088" s="35" t="s">
        <v>221</v>
      </c>
      <c r="I1088" s="36" t="s">
        <v>220</v>
      </c>
      <c r="J1088" s="37" t="s">
        <v>221</v>
      </c>
      <c r="K1088" s="37" t="s">
        <v>220</v>
      </c>
      <c r="L1088" s="37" t="s">
        <v>221</v>
      </c>
    </row>
    <row r="1089" spans="1:12" ht="12" customHeight="1">
      <c r="B1089" s="1249"/>
      <c r="C1089" s="1249"/>
      <c r="D1089" s="1251"/>
      <c r="E1089" s="1249"/>
      <c r="F1089" s="1253"/>
      <c r="G1089" s="35" t="s">
        <v>16</v>
      </c>
      <c r="H1089" s="35" t="s">
        <v>222</v>
      </c>
      <c r="I1089" s="36" t="s">
        <v>16</v>
      </c>
      <c r="J1089" s="37" t="s">
        <v>222</v>
      </c>
      <c r="K1089" s="37" t="s">
        <v>16</v>
      </c>
      <c r="L1089" s="37" t="s">
        <v>222</v>
      </c>
    </row>
    <row r="1090" spans="1:12" ht="12" customHeight="1">
      <c r="B1090" s="1249"/>
      <c r="C1090" s="1249"/>
      <c r="D1090" s="1252"/>
      <c r="E1090" s="1249"/>
      <c r="F1090" s="1253"/>
      <c r="G1090" s="58"/>
      <c r="H1090" s="35" t="s">
        <v>16</v>
      </c>
      <c r="I1090" s="48"/>
      <c r="J1090" s="37" t="s">
        <v>16</v>
      </c>
      <c r="K1090" s="43"/>
      <c r="L1090" s="37" t="s">
        <v>16</v>
      </c>
    </row>
    <row r="1091" spans="1:12" ht="12" customHeight="1">
      <c r="B1091" s="38" t="s">
        <v>5</v>
      </c>
      <c r="C1091" s="39" t="s">
        <v>223</v>
      </c>
      <c r="D1091" s="40"/>
      <c r="E1091" s="40"/>
      <c r="F1091" s="1181"/>
      <c r="G1091" s="40"/>
      <c r="H1091" s="40"/>
      <c r="I1091" s="41"/>
      <c r="J1091" s="41"/>
      <c r="K1091" s="41"/>
      <c r="L1091" s="41"/>
    </row>
    <row r="1092" spans="1:12" ht="12" customHeight="1">
      <c r="B1092" s="42"/>
      <c r="C1092" s="43"/>
      <c r="D1092" s="42"/>
      <c r="E1092" s="42"/>
      <c r="F1092" s="1182"/>
      <c r="G1092" s="44"/>
      <c r="H1092" s="44">
        <f>F1092*G1092</f>
        <v>0</v>
      </c>
      <c r="I1092" s="44">
        <v>78600</v>
      </c>
      <c r="J1092" s="44">
        <f>F1092*I1092</f>
        <v>0</v>
      </c>
      <c r="K1092" s="44">
        <v>78600</v>
      </c>
      <c r="L1092" s="44">
        <f>F1092*K1092</f>
        <v>0</v>
      </c>
    </row>
    <row r="1093" spans="1:12" ht="12" customHeight="1">
      <c r="B1093" s="42"/>
      <c r="C1093" s="43"/>
      <c r="D1093" s="42"/>
      <c r="E1093" s="42"/>
      <c r="F1093" s="1182"/>
      <c r="G1093" s="44"/>
      <c r="H1093" s="44">
        <f>F1093*G1093</f>
        <v>0</v>
      </c>
      <c r="I1093" s="44">
        <v>91500</v>
      </c>
      <c r="J1093" s="44">
        <f>F1093*I1093</f>
        <v>0</v>
      </c>
      <c r="K1093" s="44">
        <v>91500</v>
      </c>
      <c r="L1093" s="44">
        <f>F1093*K1093</f>
        <v>0</v>
      </c>
    </row>
    <row r="1094" spans="1:12" ht="12" customHeight="1">
      <c r="B1094" s="42"/>
      <c r="C1094" s="43"/>
      <c r="D1094" s="42"/>
      <c r="E1094" s="42"/>
      <c r="F1094" s="1182"/>
      <c r="G1094" s="44"/>
      <c r="H1094" s="44">
        <f>F1094*G1094</f>
        <v>0</v>
      </c>
      <c r="I1094" s="44">
        <v>92500</v>
      </c>
      <c r="J1094" s="44">
        <f>F1094*I1094</f>
        <v>0</v>
      </c>
      <c r="K1094" s="44">
        <v>92500</v>
      </c>
      <c r="L1094" s="44">
        <f>F1094*K1094</f>
        <v>0</v>
      </c>
    </row>
    <row r="1095" spans="1:12" ht="12" customHeight="1">
      <c r="B1095" s="42"/>
      <c r="C1095" s="43"/>
      <c r="D1095" s="42"/>
      <c r="E1095" s="42"/>
      <c r="F1095" s="1182"/>
      <c r="G1095" s="44"/>
      <c r="H1095" s="44"/>
      <c r="I1095" s="44"/>
      <c r="J1095" s="44"/>
      <c r="K1095" s="44"/>
      <c r="L1095" s="44"/>
    </row>
    <row r="1096" spans="1:12" ht="12" customHeight="1">
      <c r="B1096" s="42"/>
      <c r="C1096" s="45"/>
      <c r="D1096" s="37"/>
      <c r="E1096" s="37"/>
      <c r="F1096" s="1183" t="s">
        <v>227</v>
      </c>
      <c r="G1096" s="54"/>
      <c r="H1096" s="44">
        <f>SUM(H1092:H1095)</f>
        <v>0</v>
      </c>
      <c r="I1096" s="54"/>
      <c r="J1096" s="44">
        <f>SUM(J1092:J1095)</f>
        <v>0</v>
      </c>
      <c r="K1096" s="54"/>
      <c r="L1096" s="44">
        <f>SUM(L1092:L1095)</f>
        <v>0</v>
      </c>
    </row>
    <row r="1097" spans="1:12" ht="12" customHeight="1">
      <c r="B1097" s="42" t="s">
        <v>6</v>
      </c>
      <c r="C1097" s="45" t="s">
        <v>228</v>
      </c>
      <c r="D1097" s="37"/>
      <c r="E1097" s="37"/>
      <c r="F1097" s="1184"/>
      <c r="G1097" s="42"/>
      <c r="H1097" s="44"/>
      <c r="I1097" s="42"/>
      <c r="J1097" s="44"/>
      <c r="K1097" s="42"/>
      <c r="L1097" s="44"/>
    </row>
    <row r="1098" spans="1:12" ht="12" customHeight="1">
      <c r="B1098" s="42"/>
      <c r="C1098" s="43"/>
      <c r="D1098" s="42"/>
      <c r="E1098" s="42"/>
      <c r="F1098" s="1182"/>
      <c r="G1098" s="44"/>
      <c r="H1098" s="44">
        <f>F1098*G1098</f>
        <v>0</v>
      </c>
      <c r="I1098" s="44">
        <v>232500</v>
      </c>
      <c r="J1098" s="44">
        <f>F1098*I1098</f>
        <v>0</v>
      </c>
      <c r="K1098" s="44">
        <v>270000</v>
      </c>
      <c r="L1098" s="44">
        <f>F1098*K1098</f>
        <v>0</v>
      </c>
    </row>
    <row r="1099" spans="1:12" ht="12" customHeight="1">
      <c r="B1099" s="42"/>
      <c r="C1099" s="45"/>
      <c r="D1099" s="37"/>
      <c r="E1099" s="42"/>
      <c r="F1099" s="1185"/>
      <c r="G1099" s="44"/>
      <c r="H1099" s="44">
        <f>F1099*G1099</f>
        <v>0</v>
      </c>
      <c r="I1099" s="44">
        <v>1060</v>
      </c>
      <c r="J1099" s="44">
        <f>F1099*I1099</f>
        <v>0</v>
      </c>
      <c r="K1099" s="44">
        <v>1060</v>
      </c>
      <c r="L1099" s="44">
        <f>F1099*K1099</f>
        <v>0</v>
      </c>
    </row>
    <row r="1100" spans="1:12" ht="12" customHeight="1">
      <c r="B1100" s="42"/>
      <c r="C1100" s="45"/>
      <c r="D1100" s="37"/>
      <c r="E1100" s="42"/>
      <c r="F1100" s="1185"/>
      <c r="G1100" s="44"/>
      <c r="H1100" s="44">
        <f>F1100*G1100</f>
        <v>0</v>
      </c>
      <c r="I1100" s="44">
        <v>215000</v>
      </c>
      <c r="J1100" s="44">
        <f>F1100*I1100</f>
        <v>0</v>
      </c>
      <c r="K1100" s="44">
        <v>250000</v>
      </c>
      <c r="L1100" s="44">
        <f>F1100*K1100</f>
        <v>0</v>
      </c>
    </row>
    <row r="1101" spans="1:12" ht="12" customHeight="1">
      <c r="B1101" s="42"/>
      <c r="C1101" s="45"/>
      <c r="D1101" s="37"/>
      <c r="E1101" s="37"/>
      <c r="F1101" s="1183"/>
      <c r="G1101" s="54"/>
      <c r="H1101" s="44">
        <f>SUM(H1098:H1100)</f>
        <v>0</v>
      </c>
      <c r="I1101" s="54"/>
      <c r="J1101" s="44">
        <f>SUM(J1098:J1100)</f>
        <v>0</v>
      </c>
      <c r="K1101" s="54"/>
      <c r="L1101" s="44">
        <f>SUM(L1098:L1100)</f>
        <v>0</v>
      </c>
    </row>
    <row r="1102" spans="1:12" ht="12" customHeight="1">
      <c r="B1102" s="42" t="s">
        <v>7</v>
      </c>
      <c r="C1102" s="45" t="s">
        <v>230</v>
      </c>
      <c r="D1102" s="37"/>
      <c r="E1102" s="37"/>
      <c r="F1102" s="1184"/>
      <c r="G1102" s="42"/>
      <c r="H1102" s="44"/>
      <c r="I1102" s="42"/>
      <c r="J1102" s="44"/>
      <c r="K1102" s="42"/>
      <c r="L1102" s="44"/>
    </row>
    <row r="1103" spans="1:12" ht="12" customHeight="1">
      <c r="A1103" s="65" t="s">
        <v>340</v>
      </c>
      <c r="B1103" s="42"/>
      <c r="C1103" s="43" t="s">
        <v>341</v>
      </c>
      <c r="D1103" s="42" t="s">
        <v>224</v>
      </c>
      <c r="E1103" s="42" t="str">
        <f>VLOOKUP(C1103,HSD!B:K,2,FALSE)</f>
        <v>jam</v>
      </c>
      <c r="F1103" s="1192">
        <f>0.03869</f>
        <v>3.8690000000000002E-2</v>
      </c>
      <c r="G1103" s="44">
        <f>VLOOKUP(C1103,HSD!B:K,10,FALSE)</f>
        <v>586000</v>
      </c>
      <c r="H1103" s="44">
        <f>F1103*G1103</f>
        <v>22672.34</v>
      </c>
      <c r="I1103" s="44"/>
      <c r="J1103" s="44">
        <f>H1103*I1103</f>
        <v>0</v>
      </c>
      <c r="K1103" s="44"/>
      <c r="L1103" s="44">
        <f>J1103*K1103</f>
        <v>0</v>
      </c>
    </row>
    <row r="1104" spans="1:12" ht="12" customHeight="1">
      <c r="B1104" s="42"/>
      <c r="C1104" s="43"/>
      <c r="D1104" s="42"/>
      <c r="E1104" s="42"/>
      <c r="F1104" s="1192"/>
      <c r="G1104" s="44"/>
      <c r="H1104" s="44">
        <f>F1104*G1104</f>
        <v>0</v>
      </c>
      <c r="I1104" s="44"/>
      <c r="J1104" s="44"/>
      <c r="K1104" s="44"/>
      <c r="L1104" s="44"/>
    </row>
    <row r="1105" spans="2:12" ht="12" customHeight="1">
      <c r="B1105" s="42"/>
      <c r="C1105" s="43"/>
      <c r="D1105" s="42"/>
      <c r="E1105" s="42"/>
      <c r="F1105" s="1192"/>
      <c r="G1105" s="44"/>
      <c r="H1105" s="44">
        <f>F1105*G1105</f>
        <v>0</v>
      </c>
      <c r="I1105" s="44"/>
      <c r="J1105" s="44"/>
      <c r="K1105" s="44"/>
      <c r="L1105" s="44"/>
    </row>
    <row r="1106" spans="2:12" ht="12" customHeight="1">
      <c r="B1106" s="42"/>
      <c r="C1106" s="45"/>
      <c r="D1106" s="37"/>
      <c r="E1106" s="37"/>
      <c r="F1106" s="1183" t="s">
        <v>231</v>
      </c>
      <c r="G1106" s="54"/>
      <c r="H1106" s="44">
        <f>SUM(H1103:H1105)</f>
        <v>22672.34</v>
      </c>
      <c r="I1106" s="54"/>
      <c r="J1106" s="44">
        <f>SUM(J1103)</f>
        <v>0</v>
      </c>
      <c r="K1106" s="54"/>
      <c r="L1106" s="44">
        <f>SUM(L1103)</f>
        <v>0</v>
      </c>
    </row>
    <row r="1107" spans="2:12" ht="12" customHeight="1">
      <c r="B1107" s="42" t="s">
        <v>8</v>
      </c>
      <c r="C1107" s="55" t="s">
        <v>232</v>
      </c>
      <c r="D1107" s="56"/>
      <c r="E1107" s="56"/>
      <c r="F1107" s="1191"/>
      <c r="G1107" s="57"/>
      <c r="H1107" s="44">
        <f>H1096+H1101+H1106</f>
        <v>22672.34</v>
      </c>
      <c r="I1107" s="57"/>
      <c r="J1107" s="44">
        <f>J1096+J1101+J1106</f>
        <v>0</v>
      </c>
      <c r="K1107" s="57"/>
      <c r="L1107" s="44">
        <f>L1096+L1101+L1106</f>
        <v>0</v>
      </c>
    </row>
    <row r="1108" spans="2:12" ht="12" customHeight="1">
      <c r="B1108" s="42" t="s">
        <v>9</v>
      </c>
      <c r="C1108" s="1254" t="s">
        <v>233</v>
      </c>
      <c r="D1108" s="1255"/>
      <c r="E1108" s="1256"/>
      <c r="F1108" s="1200">
        <f>OP</f>
        <v>0.1</v>
      </c>
      <c r="G1108" s="43" t="s">
        <v>234</v>
      </c>
      <c r="H1108" s="44">
        <f>H1107*F1108</f>
        <v>2267.2339999999999</v>
      </c>
      <c r="I1108" s="1202"/>
      <c r="J1108" s="533"/>
      <c r="K1108" s="1202"/>
      <c r="L1108" s="533"/>
    </row>
    <row r="1109" spans="2:12" ht="12" customHeight="1">
      <c r="B1109" s="531" t="s">
        <v>10</v>
      </c>
      <c r="C1109" s="536" t="s">
        <v>235</v>
      </c>
      <c r="D1109" s="529"/>
      <c r="E1109" s="535"/>
      <c r="F1109" s="1189"/>
      <c r="G1109" s="532"/>
      <c r="H1109" s="533">
        <f>H1107+H1108</f>
        <v>24939.574000000001</v>
      </c>
      <c r="I1109" s="1202"/>
      <c r="J1109" s="533"/>
      <c r="K1109" s="1202"/>
      <c r="L1109" s="533"/>
    </row>
    <row r="1110" spans="2:12" ht="12" customHeight="1">
      <c r="B1110" s="531" t="s">
        <v>11</v>
      </c>
      <c r="C1110" s="529" t="s">
        <v>2218</v>
      </c>
      <c r="D1110" s="529"/>
      <c r="E1110" s="529"/>
      <c r="F1110" s="1201">
        <f>ppn</f>
        <v>0.12</v>
      </c>
      <c r="G1110" s="532" t="s">
        <v>2217</v>
      </c>
      <c r="H1110" s="533">
        <f>H1109*F1110</f>
        <v>2992.7488800000001</v>
      </c>
      <c r="I1110" s="43" t="s">
        <v>234</v>
      </c>
      <c r="J1110" s="44">
        <f>J1107*F1110</f>
        <v>0</v>
      </c>
      <c r="K1110" s="43" t="s">
        <v>234</v>
      </c>
      <c r="L1110" s="44">
        <f>L1107*F1110</f>
        <v>0</v>
      </c>
    </row>
    <row r="1111" spans="2:12" ht="12" customHeight="1">
      <c r="B1111" s="42" t="s">
        <v>1793</v>
      </c>
      <c r="C1111" s="537" t="s">
        <v>2039</v>
      </c>
      <c r="D1111" s="56"/>
      <c r="E1111" s="56"/>
      <c r="F1111" s="1191"/>
      <c r="G1111" s="57"/>
      <c r="H1111" s="49">
        <f>H1109+H1110</f>
        <v>27932.32288</v>
      </c>
      <c r="I1111" s="50"/>
      <c r="J1111" s="49">
        <f>J1107+J1110</f>
        <v>0</v>
      </c>
      <c r="K1111" s="50"/>
      <c r="L1111" s="49">
        <f>L1107+L1110</f>
        <v>0</v>
      </c>
    </row>
    <row r="1113" spans="2:12" ht="28.9" customHeight="1">
      <c r="B1113" s="34" t="s">
        <v>346</v>
      </c>
      <c r="C1113" s="1257" t="s">
        <v>347</v>
      </c>
      <c r="D1113" s="1258"/>
      <c r="E1113" s="1258"/>
      <c r="F1113" s="1258"/>
      <c r="G1113" s="1259"/>
      <c r="H1113" s="1260"/>
      <c r="I1113" s="1261" t="s">
        <v>3</v>
      </c>
      <c r="J1113" s="1261"/>
      <c r="K1113" s="1261" t="s">
        <v>4</v>
      </c>
      <c r="L1113" s="1261"/>
    </row>
    <row r="1114" spans="2:12" ht="12" customHeight="1">
      <c r="B1114" s="1249" t="s">
        <v>215</v>
      </c>
      <c r="C1114" s="1249" t="s">
        <v>216</v>
      </c>
      <c r="D1114" s="1250" t="s">
        <v>217</v>
      </c>
      <c r="E1114" s="1249" t="s">
        <v>218</v>
      </c>
      <c r="F1114" s="1253" t="s">
        <v>219</v>
      </c>
      <c r="G1114" s="35" t="s">
        <v>220</v>
      </c>
      <c r="H1114" s="35" t="s">
        <v>221</v>
      </c>
      <c r="I1114" s="36" t="s">
        <v>220</v>
      </c>
      <c r="J1114" s="37" t="s">
        <v>221</v>
      </c>
      <c r="K1114" s="37" t="s">
        <v>220</v>
      </c>
      <c r="L1114" s="37" t="s">
        <v>221</v>
      </c>
    </row>
    <row r="1115" spans="2:12" ht="12" customHeight="1">
      <c r="B1115" s="1249"/>
      <c r="C1115" s="1249"/>
      <c r="D1115" s="1251"/>
      <c r="E1115" s="1249"/>
      <c r="F1115" s="1253"/>
      <c r="G1115" s="35" t="s">
        <v>16</v>
      </c>
      <c r="H1115" s="35" t="s">
        <v>222</v>
      </c>
      <c r="I1115" s="36" t="s">
        <v>16</v>
      </c>
      <c r="J1115" s="37" t="s">
        <v>222</v>
      </c>
      <c r="K1115" s="37" t="s">
        <v>16</v>
      </c>
      <c r="L1115" s="37" t="s">
        <v>222</v>
      </c>
    </row>
    <row r="1116" spans="2:12" ht="12" customHeight="1">
      <c r="B1116" s="1249"/>
      <c r="C1116" s="1249"/>
      <c r="D1116" s="1252"/>
      <c r="E1116" s="1249"/>
      <c r="F1116" s="1253"/>
      <c r="G1116" s="58"/>
      <c r="H1116" s="35" t="s">
        <v>16</v>
      </c>
      <c r="I1116" s="48"/>
      <c r="J1116" s="37" t="s">
        <v>16</v>
      </c>
      <c r="K1116" s="43"/>
      <c r="L1116" s="37" t="s">
        <v>16</v>
      </c>
    </row>
    <row r="1117" spans="2:12" ht="12" customHeight="1">
      <c r="B1117" s="38" t="s">
        <v>5</v>
      </c>
      <c r="C1117" s="39" t="s">
        <v>223</v>
      </c>
      <c r="D1117" s="40"/>
      <c r="E1117" s="40"/>
      <c r="F1117" s="1181"/>
      <c r="G1117" s="40"/>
      <c r="H1117" s="40"/>
      <c r="I1117" s="41"/>
      <c r="J1117" s="41"/>
      <c r="K1117" s="41"/>
      <c r="L1117" s="41"/>
    </row>
    <row r="1118" spans="2:12" ht="12" customHeight="1">
      <c r="B1118" s="42"/>
      <c r="C1118" s="43"/>
      <c r="D1118" s="42"/>
      <c r="E1118" s="42"/>
      <c r="F1118" s="1182"/>
      <c r="G1118" s="44"/>
      <c r="H1118" s="44">
        <f>F1118*G1118</f>
        <v>0</v>
      </c>
      <c r="I1118" s="44">
        <v>78600</v>
      </c>
      <c r="J1118" s="44">
        <f>F1118*I1118</f>
        <v>0</v>
      </c>
      <c r="K1118" s="44">
        <v>78600</v>
      </c>
      <c r="L1118" s="44">
        <f>F1118*K1118</f>
        <v>0</v>
      </c>
    </row>
    <row r="1119" spans="2:12" ht="12" customHeight="1">
      <c r="B1119" s="42"/>
      <c r="C1119" s="43"/>
      <c r="D1119" s="42"/>
      <c r="E1119" s="42"/>
      <c r="F1119" s="1182"/>
      <c r="G1119" s="44"/>
      <c r="H1119" s="44">
        <f>F1119*G1119</f>
        <v>0</v>
      </c>
      <c r="I1119" s="44">
        <v>91500</v>
      </c>
      <c r="J1119" s="44">
        <f>F1119*I1119</f>
        <v>0</v>
      </c>
      <c r="K1119" s="44">
        <v>91500</v>
      </c>
      <c r="L1119" s="44">
        <f>F1119*K1119</f>
        <v>0</v>
      </c>
    </row>
    <row r="1120" spans="2:12" ht="12" customHeight="1">
      <c r="B1120" s="42"/>
      <c r="C1120" s="43"/>
      <c r="D1120" s="42"/>
      <c r="E1120" s="42"/>
      <c r="F1120" s="1182"/>
      <c r="G1120" s="44"/>
      <c r="H1120" s="44">
        <f>F1120*G1120</f>
        <v>0</v>
      </c>
      <c r="I1120" s="44">
        <v>92500</v>
      </c>
      <c r="J1120" s="44">
        <f>F1120*I1120</f>
        <v>0</v>
      </c>
      <c r="K1120" s="44">
        <v>92500</v>
      </c>
      <c r="L1120" s="44">
        <f>F1120*K1120</f>
        <v>0</v>
      </c>
    </row>
    <row r="1121" spans="1:12" ht="12" customHeight="1">
      <c r="B1121" s="42"/>
      <c r="C1121" s="43"/>
      <c r="D1121" s="42"/>
      <c r="E1121" s="42"/>
      <c r="F1121" s="1182"/>
      <c r="G1121" s="44"/>
      <c r="H1121" s="44"/>
      <c r="I1121" s="44"/>
      <c r="J1121" s="44"/>
      <c r="K1121" s="44"/>
      <c r="L1121" s="44"/>
    </row>
    <row r="1122" spans="1:12" ht="12" customHeight="1">
      <c r="B1122" s="42"/>
      <c r="C1122" s="45"/>
      <c r="D1122" s="37"/>
      <c r="E1122" s="37"/>
      <c r="F1122" s="1183" t="s">
        <v>227</v>
      </c>
      <c r="G1122" s="54"/>
      <c r="H1122" s="44">
        <f>SUM(H1118:H1121)</f>
        <v>0</v>
      </c>
      <c r="I1122" s="54"/>
      <c r="J1122" s="44">
        <f>SUM(J1118:J1121)</f>
        <v>0</v>
      </c>
      <c r="K1122" s="54"/>
      <c r="L1122" s="44">
        <f>SUM(L1118:L1121)</f>
        <v>0</v>
      </c>
    </row>
    <row r="1123" spans="1:12" ht="12" customHeight="1">
      <c r="B1123" s="42" t="s">
        <v>6</v>
      </c>
      <c r="C1123" s="45" t="s">
        <v>228</v>
      </c>
      <c r="D1123" s="37"/>
      <c r="E1123" s="37"/>
      <c r="F1123" s="1184"/>
      <c r="G1123" s="42"/>
      <c r="H1123" s="44"/>
      <c r="I1123" s="42"/>
      <c r="J1123" s="44"/>
      <c r="K1123" s="42"/>
      <c r="L1123" s="44"/>
    </row>
    <row r="1124" spans="1:12" ht="12" customHeight="1">
      <c r="B1124" s="42"/>
      <c r="C1124" s="43"/>
      <c r="D1124" s="42"/>
      <c r="E1124" s="42"/>
      <c r="F1124" s="1182"/>
      <c r="G1124" s="44"/>
      <c r="H1124" s="44">
        <f>F1124*G1124</f>
        <v>0</v>
      </c>
      <c r="I1124" s="44">
        <v>232500</v>
      </c>
      <c r="J1124" s="44">
        <f>F1124*I1124</f>
        <v>0</v>
      </c>
      <c r="K1124" s="44">
        <v>270000</v>
      </c>
      <c r="L1124" s="44">
        <f>F1124*K1124</f>
        <v>0</v>
      </c>
    </row>
    <row r="1125" spans="1:12" ht="12" customHeight="1">
      <c r="B1125" s="42"/>
      <c r="C1125" s="45"/>
      <c r="D1125" s="37"/>
      <c r="E1125" s="42"/>
      <c r="F1125" s="1185"/>
      <c r="G1125" s="44"/>
      <c r="H1125" s="44">
        <f>F1125*G1125</f>
        <v>0</v>
      </c>
      <c r="I1125" s="44">
        <v>1060</v>
      </c>
      <c r="J1125" s="44">
        <f>F1125*I1125</f>
        <v>0</v>
      </c>
      <c r="K1125" s="44">
        <v>1060</v>
      </c>
      <c r="L1125" s="44">
        <f>F1125*K1125</f>
        <v>0</v>
      </c>
    </row>
    <row r="1126" spans="1:12" ht="12" customHeight="1">
      <c r="B1126" s="42"/>
      <c r="C1126" s="45"/>
      <c r="D1126" s="37"/>
      <c r="E1126" s="42"/>
      <c r="F1126" s="1185"/>
      <c r="G1126" s="44"/>
      <c r="H1126" s="44">
        <f>F1126*G1126</f>
        <v>0</v>
      </c>
      <c r="I1126" s="44">
        <v>215000</v>
      </c>
      <c r="J1126" s="44">
        <f>F1126*I1126</f>
        <v>0</v>
      </c>
      <c r="K1126" s="44">
        <v>250000</v>
      </c>
      <c r="L1126" s="44">
        <f>F1126*K1126</f>
        <v>0</v>
      </c>
    </row>
    <row r="1127" spans="1:12" ht="12" customHeight="1">
      <c r="B1127" s="42"/>
      <c r="C1127" s="45"/>
      <c r="D1127" s="37"/>
      <c r="E1127" s="37"/>
      <c r="F1127" s="1183"/>
      <c r="G1127" s="54"/>
      <c r="H1127" s="44">
        <f>SUM(H1124:H1126)</f>
        <v>0</v>
      </c>
      <c r="I1127" s="54"/>
      <c r="J1127" s="44">
        <f>SUM(J1124:J1126)</f>
        <v>0</v>
      </c>
      <c r="K1127" s="54"/>
      <c r="L1127" s="44">
        <f>SUM(L1124:L1126)</f>
        <v>0</v>
      </c>
    </row>
    <row r="1128" spans="1:12" ht="12" customHeight="1">
      <c r="B1128" s="42" t="s">
        <v>7</v>
      </c>
      <c r="C1128" s="45" t="s">
        <v>230</v>
      </c>
      <c r="D1128" s="37"/>
      <c r="E1128" s="37"/>
      <c r="F1128" s="1184"/>
      <c r="G1128" s="42"/>
      <c r="H1128" s="44"/>
      <c r="I1128" s="42"/>
      <c r="J1128" s="44"/>
      <c r="K1128" s="42"/>
      <c r="L1128" s="44"/>
    </row>
    <row r="1129" spans="1:12" ht="12" customHeight="1">
      <c r="A1129" s="65" t="s">
        <v>340</v>
      </c>
      <c r="B1129" s="42"/>
      <c r="C1129" s="43" t="s">
        <v>341</v>
      </c>
      <c r="D1129" s="42" t="s">
        <v>224</v>
      </c>
      <c r="E1129" s="42" t="str">
        <f>VLOOKUP(C1129,HSD!B:K,2,FALSE)</f>
        <v>jam</v>
      </c>
      <c r="F1129" s="1192">
        <f>0.0543</f>
        <v>5.4300000000000001E-2</v>
      </c>
      <c r="G1129" s="44">
        <f>VLOOKUP(C1129,HSD!B:K,10,FALSE)</f>
        <v>586000</v>
      </c>
      <c r="H1129" s="44">
        <f>F1129*G1129</f>
        <v>31819.8</v>
      </c>
      <c r="I1129" s="44"/>
      <c r="J1129" s="44">
        <f>H1129*I1129</f>
        <v>0</v>
      </c>
      <c r="K1129" s="44"/>
      <c r="L1129" s="44">
        <f>J1129*K1129</f>
        <v>0</v>
      </c>
    </row>
    <row r="1130" spans="1:12" ht="12" customHeight="1">
      <c r="B1130" s="42"/>
      <c r="C1130" s="43"/>
      <c r="D1130" s="42"/>
      <c r="E1130" s="42"/>
      <c r="F1130" s="1192"/>
      <c r="G1130" s="44"/>
      <c r="H1130" s="44">
        <f>F1130*G1130</f>
        <v>0</v>
      </c>
      <c r="I1130" s="44"/>
      <c r="J1130" s="44"/>
      <c r="K1130" s="44"/>
      <c r="L1130" s="44"/>
    </row>
    <row r="1131" spans="1:12" ht="12" customHeight="1">
      <c r="B1131" s="42"/>
      <c r="C1131" s="43"/>
      <c r="D1131" s="42"/>
      <c r="E1131" s="42"/>
      <c r="F1131" s="1192"/>
      <c r="G1131" s="44"/>
      <c r="H1131" s="44">
        <f>F1131*G1131</f>
        <v>0</v>
      </c>
      <c r="I1131" s="44"/>
      <c r="J1131" s="44"/>
      <c r="K1131" s="44"/>
      <c r="L1131" s="44"/>
    </row>
    <row r="1132" spans="1:12" ht="12" customHeight="1">
      <c r="B1132" s="42"/>
      <c r="C1132" s="45"/>
      <c r="D1132" s="37"/>
      <c r="E1132" s="37"/>
      <c r="F1132" s="1183" t="s">
        <v>231</v>
      </c>
      <c r="G1132" s="54"/>
      <c r="H1132" s="44">
        <f>SUM(H1129:H1131)</f>
        <v>31819.8</v>
      </c>
      <c r="I1132" s="54"/>
      <c r="J1132" s="44">
        <f>SUM(J1129)</f>
        <v>0</v>
      </c>
      <c r="K1132" s="54"/>
      <c r="L1132" s="44">
        <f>SUM(L1129)</f>
        <v>0</v>
      </c>
    </row>
    <row r="1133" spans="1:12" ht="12" customHeight="1">
      <c r="B1133" s="42" t="s">
        <v>8</v>
      </c>
      <c r="C1133" s="55" t="s">
        <v>232</v>
      </c>
      <c r="D1133" s="56"/>
      <c r="E1133" s="56"/>
      <c r="F1133" s="1191"/>
      <c r="G1133" s="57"/>
      <c r="H1133" s="44">
        <f>H1122+H1127+H1132</f>
        <v>31819.8</v>
      </c>
      <c r="I1133" s="57"/>
      <c r="J1133" s="44">
        <f>J1122+J1127+J1132</f>
        <v>0</v>
      </c>
      <c r="K1133" s="57"/>
      <c r="L1133" s="44">
        <f>L1122+L1127+L1132</f>
        <v>0</v>
      </c>
    </row>
    <row r="1134" spans="1:12" ht="12" customHeight="1">
      <c r="B1134" s="42" t="s">
        <v>9</v>
      </c>
      <c r="C1134" s="1254" t="s">
        <v>233</v>
      </c>
      <c r="D1134" s="1255"/>
      <c r="E1134" s="1256"/>
      <c r="F1134" s="1200">
        <f>OP</f>
        <v>0.1</v>
      </c>
      <c r="G1134" s="43" t="s">
        <v>234</v>
      </c>
      <c r="H1134" s="44">
        <f>H1133*F1134</f>
        <v>3181.98</v>
      </c>
      <c r="I1134" s="1202"/>
      <c r="J1134" s="533"/>
      <c r="K1134" s="1202"/>
      <c r="L1134" s="533"/>
    </row>
    <row r="1135" spans="1:12" ht="12" customHeight="1">
      <c r="B1135" s="531" t="s">
        <v>10</v>
      </c>
      <c r="C1135" s="536" t="s">
        <v>235</v>
      </c>
      <c r="D1135" s="529"/>
      <c r="E1135" s="535"/>
      <c r="F1135" s="1189"/>
      <c r="G1135" s="532"/>
      <c r="H1135" s="533">
        <f>H1133+H1134</f>
        <v>35001.78</v>
      </c>
      <c r="I1135" s="1202"/>
      <c r="J1135" s="533"/>
      <c r="K1135" s="1202"/>
      <c r="L1135" s="533"/>
    </row>
    <row r="1136" spans="1:12" ht="12" customHeight="1">
      <c r="B1136" s="531" t="s">
        <v>11</v>
      </c>
      <c r="C1136" s="529" t="s">
        <v>2218</v>
      </c>
      <c r="D1136" s="529"/>
      <c r="E1136" s="529"/>
      <c r="F1136" s="1201">
        <f>ppn</f>
        <v>0.12</v>
      </c>
      <c r="G1136" s="532" t="s">
        <v>2217</v>
      </c>
      <c r="H1136" s="533">
        <f>H1135*F1136</f>
        <v>4200.2136</v>
      </c>
      <c r="I1136" s="43" t="s">
        <v>234</v>
      </c>
      <c r="J1136" s="44">
        <f>J1133*F1136</f>
        <v>0</v>
      </c>
      <c r="K1136" s="43" t="s">
        <v>234</v>
      </c>
      <c r="L1136" s="44">
        <f>L1133*F1136</f>
        <v>0</v>
      </c>
    </row>
    <row r="1137" spans="2:12" ht="12" customHeight="1">
      <c r="B1137" s="42" t="s">
        <v>1793</v>
      </c>
      <c r="C1137" s="537" t="s">
        <v>2039</v>
      </c>
      <c r="D1137" s="56"/>
      <c r="E1137" s="56"/>
      <c r="F1137" s="1191"/>
      <c r="G1137" s="57"/>
      <c r="H1137" s="49">
        <f>H1135+H1136</f>
        <v>39201.993600000002</v>
      </c>
      <c r="I1137" s="50"/>
      <c r="J1137" s="49">
        <f>J1133+J1136</f>
        <v>0</v>
      </c>
      <c r="K1137" s="50"/>
      <c r="L1137" s="49">
        <f>L1133+L1136</f>
        <v>0</v>
      </c>
    </row>
    <row r="1139" spans="2:12" ht="28.9" customHeight="1">
      <c r="B1139" s="34" t="s">
        <v>348</v>
      </c>
      <c r="C1139" s="1257" t="s">
        <v>349</v>
      </c>
      <c r="D1139" s="1258"/>
      <c r="E1139" s="1258"/>
      <c r="F1139" s="1258"/>
      <c r="G1139" s="1259"/>
      <c r="H1139" s="1260"/>
      <c r="I1139" s="1261" t="s">
        <v>3</v>
      </c>
      <c r="J1139" s="1261"/>
      <c r="K1139" s="1261" t="s">
        <v>4</v>
      </c>
      <c r="L1139" s="1261"/>
    </row>
    <row r="1140" spans="2:12" ht="12" customHeight="1">
      <c r="B1140" s="1249" t="s">
        <v>215</v>
      </c>
      <c r="C1140" s="1249" t="s">
        <v>216</v>
      </c>
      <c r="D1140" s="1250" t="s">
        <v>217</v>
      </c>
      <c r="E1140" s="1249" t="s">
        <v>218</v>
      </c>
      <c r="F1140" s="1253" t="s">
        <v>219</v>
      </c>
      <c r="G1140" s="35" t="s">
        <v>220</v>
      </c>
      <c r="H1140" s="35" t="s">
        <v>221</v>
      </c>
      <c r="I1140" s="36" t="s">
        <v>220</v>
      </c>
      <c r="J1140" s="37" t="s">
        <v>221</v>
      </c>
      <c r="K1140" s="37" t="s">
        <v>220</v>
      </c>
      <c r="L1140" s="37" t="s">
        <v>221</v>
      </c>
    </row>
    <row r="1141" spans="2:12" ht="12" customHeight="1">
      <c r="B1141" s="1249"/>
      <c r="C1141" s="1249"/>
      <c r="D1141" s="1251"/>
      <c r="E1141" s="1249"/>
      <c r="F1141" s="1253"/>
      <c r="G1141" s="35" t="s">
        <v>16</v>
      </c>
      <c r="H1141" s="35" t="s">
        <v>222</v>
      </c>
      <c r="I1141" s="36" t="s">
        <v>16</v>
      </c>
      <c r="J1141" s="37" t="s">
        <v>222</v>
      </c>
      <c r="K1141" s="37" t="s">
        <v>16</v>
      </c>
      <c r="L1141" s="37" t="s">
        <v>222</v>
      </c>
    </row>
    <row r="1142" spans="2:12" ht="12" customHeight="1">
      <c r="B1142" s="1249"/>
      <c r="C1142" s="1249"/>
      <c r="D1142" s="1252"/>
      <c r="E1142" s="1249"/>
      <c r="F1142" s="1253"/>
      <c r="G1142" s="58"/>
      <c r="H1142" s="35" t="s">
        <v>16</v>
      </c>
      <c r="I1142" s="48"/>
      <c r="J1142" s="37" t="s">
        <v>16</v>
      </c>
      <c r="K1142" s="43"/>
      <c r="L1142" s="37" t="s">
        <v>16</v>
      </c>
    </row>
    <row r="1143" spans="2:12" ht="12" customHeight="1">
      <c r="B1143" s="38" t="s">
        <v>5</v>
      </c>
      <c r="C1143" s="39" t="s">
        <v>223</v>
      </c>
      <c r="D1143" s="40"/>
      <c r="E1143" s="40"/>
      <c r="F1143" s="1181"/>
      <c r="G1143" s="40"/>
      <c r="H1143" s="40"/>
      <c r="I1143" s="41"/>
      <c r="J1143" s="41"/>
      <c r="K1143" s="41"/>
      <c r="L1143" s="41"/>
    </row>
    <row r="1144" spans="2:12" ht="12" customHeight="1">
      <c r="B1144" s="42"/>
      <c r="C1144" s="43"/>
      <c r="D1144" s="42"/>
      <c r="E1144" s="42"/>
      <c r="F1144" s="1182"/>
      <c r="G1144" s="44"/>
      <c r="H1144" s="44">
        <f>F1144*G1144</f>
        <v>0</v>
      </c>
      <c r="I1144" s="44">
        <v>78600</v>
      </c>
      <c r="J1144" s="44">
        <f>F1144*I1144</f>
        <v>0</v>
      </c>
      <c r="K1144" s="44">
        <v>78600</v>
      </c>
      <c r="L1144" s="44">
        <f>F1144*K1144</f>
        <v>0</v>
      </c>
    </row>
    <row r="1145" spans="2:12" ht="12" customHeight="1">
      <c r="B1145" s="42"/>
      <c r="C1145" s="43"/>
      <c r="D1145" s="42"/>
      <c r="E1145" s="42"/>
      <c r="F1145" s="1182"/>
      <c r="G1145" s="44"/>
      <c r="H1145" s="44">
        <f>F1145*G1145</f>
        <v>0</v>
      </c>
      <c r="I1145" s="44">
        <v>91500</v>
      </c>
      <c r="J1145" s="44">
        <f>F1145*I1145</f>
        <v>0</v>
      </c>
      <c r="K1145" s="44">
        <v>91500</v>
      </c>
      <c r="L1145" s="44">
        <f>F1145*K1145</f>
        <v>0</v>
      </c>
    </row>
    <row r="1146" spans="2:12" ht="12" customHeight="1">
      <c r="B1146" s="42"/>
      <c r="C1146" s="43"/>
      <c r="D1146" s="42"/>
      <c r="E1146" s="42"/>
      <c r="F1146" s="1182"/>
      <c r="G1146" s="44"/>
      <c r="H1146" s="44">
        <f>F1146*G1146</f>
        <v>0</v>
      </c>
      <c r="I1146" s="44">
        <v>92500</v>
      </c>
      <c r="J1146" s="44">
        <f>F1146*I1146</f>
        <v>0</v>
      </c>
      <c r="K1146" s="44">
        <v>92500</v>
      </c>
      <c r="L1146" s="44">
        <f>F1146*K1146</f>
        <v>0</v>
      </c>
    </row>
    <row r="1147" spans="2:12" ht="12" customHeight="1">
      <c r="B1147" s="42"/>
      <c r="C1147" s="43"/>
      <c r="D1147" s="42"/>
      <c r="E1147" s="42"/>
      <c r="F1147" s="1182"/>
      <c r="G1147" s="44"/>
      <c r="H1147" s="44"/>
      <c r="I1147" s="44"/>
      <c r="J1147" s="44"/>
      <c r="K1147" s="44"/>
      <c r="L1147" s="44"/>
    </row>
    <row r="1148" spans="2:12" ht="12" customHeight="1">
      <c r="B1148" s="42"/>
      <c r="C1148" s="45"/>
      <c r="D1148" s="37"/>
      <c r="E1148" s="37"/>
      <c r="F1148" s="1183" t="s">
        <v>227</v>
      </c>
      <c r="G1148" s="54"/>
      <c r="H1148" s="44">
        <f>SUM(H1144:H1147)</f>
        <v>0</v>
      </c>
      <c r="I1148" s="54"/>
      <c r="J1148" s="44">
        <f>SUM(J1144:J1147)</f>
        <v>0</v>
      </c>
      <c r="K1148" s="54"/>
      <c r="L1148" s="44">
        <f>SUM(L1144:L1147)</f>
        <v>0</v>
      </c>
    </row>
    <row r="1149" spans="2:12" ht="12" customHeight="1">
      <c r="B1149" s="42" t="s">
        <v>6</v>
      </c>
      <c r="C1149" s="45" t="s">
        <v>228</v>
      </c>
      <c r="D1149" s="37"/>
      <c r="E1149" s="37"/>
      <c r="F1149" s="1184"/>
      <c r="G1149" s="42"/>
      <c r="H1149" s="44"/>
      <c r="I1149" s="42"/>
      <c r="J1149" s="44"/>
      <c r="K1149" s="42"/>
      <c r="L1149" s="44"/>
    </row>
    <row r="1150" spans="2:12" ht="12" customHeight="1">
      <c r="B1150" s="42"/>
      <c r="C1150" s="43"/>
      <c r="D1150" s="42"/>
      <c r="E1150" s="42"/>
      <c r="F1150" s="1182"/>
      <c r="G1150" s="44"/>
      <c r="H1150" s="44">
        <f>F1150*G1150</f>
        <v>0</v>
      </c>
      <c r="I1150" s="44">
        <v>232500</v>
      </c>
      <c r="J1150" s="44">
        <f>F1150*I1150</f>
        <v>0</v>
      </c>
      <c r="K1150" s="44">
        <v>270000</v>
      </c>
      <c r="L1150" s="44">
        <f>F1150*K1150</f>
        <v>0</v>
      </c>
    </row>
    <row r="1151" spans="2:12" ht="12" customHeight="1">
      <c r="B1151" s="42"/>
      <c r="C1151" s="45"/>
      <c r="D1151" s="37"/>
      <c r="E1151" s="42"/>
      <c r="F1151" s="1185"/>
      <c r="G1151" s="44"/>
      <c r="H1151" s="44">
        <f>F1151*G1151</f>
        <v>0</v>
      </c>
      <c r="I1151" s="44">
        <v>1060</v>
      </c>
      <c r="J1151" s="44">
        <f>F1151*I1151</f>
        <v>0</v>
      </c>
      <c r="K1151" s="44">
        <v>1060</v>
      </c>
      <c r="L1151" s="44">
        <f>F1151*K1151</f>
        <v>0</v>
      </c>
    </row>
    <row r="1152" spans="2:12" ht="12" customHeight="1">
      <c r="B1152" s="42"/>
      <c r="C1152" s="45"/>
      <c r="D1152" s="37"/>
      <c r="E1152" s="42"/>
      <c r="F1152" s="1185"/>
      <c r="G1152" s="44"/>
      <c r="H1152" s="44">
        <f>F1152*G1152</f>
        <v>0</v>
      </c>
      <c r="I1152" s="44">
        <v>215000</v>
      </c>
      <c r="J1152" s="44">
        <f>F1152*I1152</f>
        <v>0</v>
      </c>
      <c r="K1152" s="44">
        <v>250000</v>
      </c>
      <c r="L1152" s="44">
        <f>F1152*K1152</f>
        <v>0</v>
      </c>
    </row>
    <row r="1153" spans="1:12" ht="12" customHeight="1">
      <c r="B1153" s="42"/>
      <c r="C1153" s="45"/>
      <c r="D1153" s="37"/>
      <c r="E1153" s="37"/>
      <c r="F1153" s="1183"/>
      <c r="G1153" s="54"/>
      <c r="H1153" s="44">
        <f>SUM(H1150:H1152)</f>
        <v>0</v>
      </c>
      <c r="I1153" s="54"/>
      <c r="J1153" s="44">
        <f>SUM(J1150:J1152)</f>
        <v>0</v>
      </c>
      <c r="K1153" s="54"/>
      <c r="L1153" s="44">
        <f>SUM(L1150:L1152)</f>
        <v>0</v>
      </c>
    </row>
    <row r="1154" spans="1:12" ht="12" customHeight="1">
      <c r="B1154" s="42" t="s">
        <v>7</v>
      </c>
      <c r="C1154" s="45" t="s">
        <v>230</v>
      </c>
      <c r="D1154" s="37"/>
      <c r="E1154" s="37"/>
      <c r="F1154" s="1184"/>
      <c r="G1154" s="42"/>
      <c r="H1154" s="44"/>
      <c r="I1154" s="42"/>
      <c r="J1154" s="44"/>
      <c r="K1154" s="42"/>
      <c r="L1154" s="44"/>
    </row>
    <row r="1155" spans="1:12" ht="12" customHeight="1">
      <c r="A1155" s="65" t="s">
        <v>340</v>
      </c>
      <c r="B1155" s="42"/>
      <c r="C1155" s="43" t="s">
        <v>341</v>
      </c>
      <c r="D1155" s="42" t="s">
        <v>224</v>
      </c>
      <c r="E1155" s="42" t="str">
        <f>VLOOKUP(C1155,HSD!B:K,2,FALSE)</f>
        <v>jam</v>
      </c>
      <c r="F1155" s="1192">
        <f>0.0439</f>
        <v>4.3900000000000002E-2</v>
      </c>
      <c r="G1155" s="44">
        <f>VLOOKUP(C1155,HSD!B:K,10,FALSE)</f>
        <v>586000</v>
      </c>
      <c r="H1155" s="44">
        <f>F1155*G1155</f>
        <v>25725.4</v>
      </c>
      <c r="I1155" s="44"/>
      <c r="J1155" s="44">
        <f>H1155*I1155</f>
        <v>0</v>
      </c>
      <c r="K1155" s="44"/>
      <c r="L1155" s="44">
        <f>J1155*K1155</f>
        <v>0</v>
      </c>
    </row>
    <row r="1156" spans="1:12" ht="12" customHeight="1">
      <c r="B1156" s="42"/>
      <c r="C1156" s="43"/>
      <c r="D1156" s="42"/>
      <c r="E1156" s="42"/>
      <c r="F1156" s="1192"/>
      <c r="G1156" s="44"/>
      <c r="H1156" s="44">
        <f>F1156*G1156</f>
        <v>0</v>
      </c>
      <c r="I1156" s="44"/>
      <c r="J1156" s="44"/>
      <c r="K1156" s="44"/>
      <c r="L1156" s="44"/>
    </row>
    <row r="1157" spans="1:12" ht="12" customHeight="1">
      <c r="B1157" s="42"/>
      <c r="C1157" s="43"/>
      <c r="D1157" s="42"/>
      <c r="E1157" s="42"/>
      <c r="F1157" s="1192"/>
      <c r="G1157" s="44"/>
      <c r="H1157" s="44">
        <f>F1157*G1157</f>
        <v>0</v>
      </c>
      <c r="I1157" s="44"/>
      <c r="J1157" s="44"/>
      <c r="K1157" s="44"/>
      <c r="L1157" s="44"/>
    </row>
    <row r="1158" spans="1:12" ht="12" customHeight="1">
      <c r="B1158" s="42"/>
      <c r="C1158" s="45"/>
      <c r="D1158" s="37"/>
      <c r="E1158" s="37"/>
      <c r="F1158" s="1183" t="s">
        <v>231</v>
      </c>
      <c r="G1158" s="54"/>
      <c r="H1158" s="44">
        <f>SUM(H1155:H1157)</f>
        <v>25725.4</v>
      </c>
      <c r="I1158" s="54"/>
      <c r="J1158" s="44">
        <f>SUM(J1155)</f>
        <v>0</v>
      </c>
      <c r="K1158" s="54"/>
      <c r="L1158" s="44">
        <f>SUM(L1155)</f>
        <v>0</v>
      </c>
    </row>
    <row r="1159" spans="1:12" ht="12" customHeight="1">
      <c r="B1159" s="42" t="s">
        <v>8</v>
      </c>
      <c r="C1159" s="55" t="s">
        <v>232</v>
      </c>
      <c r="D1159" s="56"/>
      <c r="E1159" s="56"/>
      <c r="F1159" s="1191"/>
      <c r="G1159" s="57"/>
      <c r="H1159" s="44">
        <f>H1148+H1153+H1158</f>
        <v>25725.4</v>
      </c>
      <c r="I1159" s="57"/>
      <c r="J1159" s="44">
        <f>J1148+J1153+J1158</f>
        <v>0</v>
      </c>
      <c r="K1159" s="57"/>
      <c r="L1159" s="44">
        <f>L1148+L1153+L1158</f>
        <v>0</v>
      </c>
    </row>
    <row r="1160" spans="1:12" ht="12" customHeight="1">
      <c r="B1160" s="42" t="s">
        <v>9</v>
      </c>
      <c r="C1160" s="1254" t="s">
        <v>233</v>
      </c>
      <c r="D1160" s="1255"/>
      <c r="E1160" s="1256"/>
      <c r="F1160" s="1200">
        <f>OP</f>
        <v>0.1</v>
      </c>
      <c r="G1160" s="43" t="s">
        <v>234</v>
      </c>
      <c r="H1160" s="44">
        <f>H1159*F1160</f>
        <v>2572.5400000000004</v>
      </c>
      <c r="I1160" s="1202"/>
      <c r="J1160" s="533"/>
      <c r="K1160" s="1202"/>
      <c r="L1160" s="533"/>
    </row>
    <row r="1161" spans="1:12" ht="12" customHeight="1">
      <c r="B1161" s="531" t="s">
        <v>10</v>
      </c>
      <c r="C1161" s="536" t="s">
        <v>235</v>
      </c>
      <c r="D1161" s="529"/>
      <c r="E1161" s="535"/>
      <c r="F1161" s="1189"/>
      <c r="G1161" s="532"/>
      <c r="H1161" s="533">
        <f>H1159+H1160</f>
        <v>28297.940000000002</v>
      </c>
      <c r="I1161" s="1202"/>
      <c r="J1161" s="533"/>
      <c r="K1161" s="1202"/>
      <c r="L1161" s="533"/>
    </row>
    <row r="1162" spans="1:12" ht="12" customHeight="1">
      <c r="B1162" s="531" t="s">
        <v>11</v>
      </c>
      <c r="C1162" s="529" t="s">
        <v>2218</v>
      </c>
      <c r="D1162" s="529"/>
      <c r="E1162" s="529"/>
      <c r="F1162" s="1201">
        <f>ppn</f>
        <v>0.12</v>
      </c>
      <c r="G1162" s="532" t="s">
        <v>2217</v>
      </c>
      <c r="H1162" s="533">
        <f>H1161*F1162</f>
        <v>3395.7528000000002</v>
      </c>
      <c r="I1162" s="43" t="s">
        <v>234</v>
      </c>
      <c r="J1162" s="44">
        <f>J1159*F1162</f>
        <v>0</v>
      </c>
      <c r="K1162" s="43" t="s">
        <v>234</v>
      </c>
      <c r="L1162" s="44">
        <f>L1159*F1162</f>
        <v>0</v>
      </c>
    </row>
    <row r="1163" spans="1:12" ht="12" customHeight="1">
      <c r="B1163" s="42" t="s">
        <v>1793</v>
      </c>
      <c r="C1163" s="537" t="s">
        <v>2039</v>
      </c>
      <c r="D1163" s="56"/>
      <c r="E1163" s="56"/>
      <c r="F1163" s="1191"/>
      <c r="G1163" s="57"/>
      <c r="H1163" s="49">
        <f>H1161+H1162</f>
        <v>31693.692800000004</v>
      </c>
      <c r="I1163" s="50"/>
      <c r="J1163" s="49">
        <f>J1159+J1162</f>
        <v>0</v>
      </c>
      <c r="K1163" s="50"/>
      <c r="L1163" s="49">
        <f>L1159+L1162</f>
        <v>0</v>
      </c>
    </row>
    <row r="1165" spans="1:12" ht="28.9" customHeight="1">
      <c r="B1165" s="34" t="s">
        <v>350</v>
      </c>
      <c r="C1165" s="1257" t="s">
        <v>351</v>
      </c>
      <c r="D1165" s="1258"/>
      <c r="E1165" s="1258"/>
      <c r="F1165" s="1258"/>
      <c r="G1165" s="1259"/>
      <c r="H1165" s="1260"/>
      <c r="I1165" s="1261" t="s">
        <v>3</v>
      </c>
      <c r="J1165" s="1261"/>
      <c r="K1165" s="1261" t="s">
        <v>4</v>
      </c>
      <c r="L1165" s="1261"/>
    </row>
    <row r="1166" spans="1:12" ht="12" customHeight="1">
      <c r="B1166" s="1249" t="s">
        <v>215</v>
      </c>
      <c r="C1166" s="1249" t="s">
        <v>216</v>
      </c>
      <c r="D1166" s="1250" t="s">
        <v>217</v>
      </c>
      <c r="E1166" s="1249" t="s">
        <v>218</v>
      </c>
      <c r="F1166" s="1253" t="s">
        <v>219</v>
      </c>
      <c r="G1166" s="35" t="s">
        <v>220</v>
      </c>
      <c r="H1166" s="35" t="s">
        <v>221</v>
      </c>
      <c r="I1166" s="36" t="s">
        <v>220</v>
      </c>
      <c r="J1166" s="37" t="s">
        <v>221</v>
      </c>
      <c r="K1166" s="37" t="s">
        <v>220</v>
      </c>
      <c r="L1166" s="37" t="s">
        <v>221</v>
      </c>
    </row>
    <row r="1167" spans="1:12" ht="12" customHeight="1">
      <c r="B1167" s="1249"/>
      <c r="C1167" s="1249"/>
      <c r="D1167" s="1251"/>
      <c r="E1167" s="1249"/>
      <c r="F1167" s="1253"/>
      <c r="G1167" s="35" t="s">
        <v>16</v>
      </c>
      <c r="H1167" s="35" t="s">
        <v>222</v>
      </c>
      <c r="I1167" s="36" t="s">
        <v>16</v>
      </c>
      <c r="J1167" s="37" t="s">
        <v>222</v>
      </c>
      <c r="K1167" s="37" t="s">
        <v>16</v>
      </c>
      <c r="L1167" s="37" t="s">
        <v>222</v>
      </c>
    </row>
    <row r="1168" spans="1:12" ht="12" customHeight="1">
      <c r="B1168" s="1249"/>
      <c r="C1168" s="1249"/>
      <c r="D1168" s="1252"/>
      <c r="E1168" s="1249"/>
      <c r="F1168" s="1253"/>
      <c r="G1168" s="58"/>
      <c r="H1168" s="35" t="s">
        <v>16</v>
      </c>
      <c r="I1168" s="48"/>
      <c r="J1168" s="37" t="s">
        <v>16</v>
      </c>
      <c r="K1168" s="43"/>
      <c r="L1168" s="37" t="s">
        <v>16</v>
      </c>
    </row>
    <row r="1169" spans="1:12" ht="12" customHeight="1">
      <c r="B1169" s="38" t="s">
        <v>5</v>
      </c>
      <c r="C1169" s="39" t="s">
        <v>223</v>
      </c>
      <c r="D1169" s="40"/>
      <c r="E1169" s="40"/>
      <c r="F1169" s="1181"/>
      <c r="G1169" s="40"/>
      <c r="H1169" s="40"/>
      <c r="I1169" s="41"/>
      <c r="J1169" s="41"/>
      <c r="K1169" s="41"/>
      <c r="L1169" s="41"/>
    </row>
    <row r="1170" spans="1:12" ht="12" customHeight="1">
      <c r="A1170" s="65">
        <v>10111000</v>
      </c>
      <c r="B1170" s="42"/>
      <c r="C1170" s="43" t="s">
        <v>1600</v>
      </c>
      <c r="D1170" s="42" t="s">
        <v>224</v>
      </c>
      <c r="E1170" s="42" t="str">
        <f>VLOOKUP(C1170,HSD!B:K,2,FALSE)</f>
        <v>OJ</v>
      </c>
      <c r="F1170" s="1192">
        <v>1.06E-2</v>
      </c>
      <c r="G1170" s="44">
        <f>VLOOKUP(C1170,HSD!B:K,10,FALSE)</f>
        <v>35625</v>
      </c>
      <c r="H1170" s="44">
        <f>F1170*G1170</f>
        <v>377.625</v>
      </c>
      <c r="I1170" s="44">
        <v>78600</v>
      </c>
      <c r="J1170" s="44">
        <f>F1170*I1170</f>
        <v>833.16</v>
      </c>
      <c r="K1170" s="44">
        <v>78600</v>
      </c>
      <c r="L1170" s="44">
        <f>F1170*K1170</f>
        <v>833.16</v>
      </c>
    </row>
    <row r="1171" spans="1:12" ht="12" customHeight="1">
      <c r="A1171" s="65">
        <v>10131000</v>
      </c>
      <c r="B1171" s="42"/>
      <c r="C1171" s="43" t="s">
        <v>1603</v>
      </c>
      <c r="D1171" s="42" t="s">
        <v>224</v>
      </c>
      <c r="E1171" s="42" t="str">
        <f>VLOOKUP(C1171,HSD!B:K,2,FALSE)</f>
        <v>OJ</v>
      </c>
      <c r="F1171" s="1192">
        <v>0.106</v>
      </c>
      <c r="G1171" s="44">
        <f>VLOOKUP(C1171,HSD!B:K,10,FALSE)</f>
        <v>21750</v>
      </c>
      <c r="H1171" s="44">
        <f>F1171*G1171</f>
        <v>2305.5</v>
      </c>
      <c r="I1171" s="44">
        <v>91500</v>
      </c>
      <c r="J1171" s="44">
        <f>F1171*I1171</f>
        <v>9699</v>
      </c>
      <c r="K1171" s="44">
        <v>91500</v>
      </c>
      <c r="L1171" s="44">
        <f>F1171*K1171</f>
        <v>9699</v>
      </c>
    </row>
    <row r="1172" spans="1:12" ht="12" customHeight="1">
      <c r="B1172" s="42"/>
      <c r="C1172" s="43"/>
      <c r="D1172" s="42"/>
      <c r="E1172" s="42"/>
      <c r="F1172" s="1182"/>
      <c r="G1172" s="44"/>
      <c r="H1172" s="44">
        <f>F1172*G1172</f>
        <v>0</v>
      </c>
      <c r="I1172" s="44">
        <v>92500</v>
      </c>
      <c r="J1172" s="44">
        <f>F1172*I1172</f>
        <v>0</v>
      </c>
      <c r="K1172" s="44">
        <v>92500</v>
      </c>
      <c r="L1172" s="44">
        <f>F1172*K1172</f>
        <v>0</v>
      </c>
    </row>
    <row r="1173" spans="1:12" ht="12" customHeight="1">
      <c r="B1173" s="42"/>
      <c r="C1173" s="43"/>
      <c r="D1173" s="42"/>
      <c r="E1173" s="42"/>
      <c r="F1173" s="1182"/>
      <c r="G1173" s="44"/>
      <c r="H1173" s="44"/>
      <c r="I1173" s="44"/>
      <c r="J1173" s="44"/>
      <c r="K1173" s="44"/>
      <c r="L1173" s="44"/>
    </row>
    <row r="1174" spans="1:12" ht="12" customHeight="1">
      <c r="B1174" s="42"/>
      <c r="C1174" s="45"/>
      <c r="D1174" s="37"/>
      <c r="E1174" s="37"/>
      <c r="F1174" s="1183" t="s">
        <v>227</v>
      </c>
      <c r="G1174" s="54"/>
      <c r="H1174" s="44">
        <f>SUM(H1170:H1173)</f>
        <v>2683.125</v>
      </c>
      <c r="I1174" s="54"/>
      <c r="J1174" s="44">
        <f>SUM(J1170:J1173)</f>
        <v>10532.16</v>
      </c>
      <c r="K1174" s="54"/>
      <c r="L1174" s="44">
        <f>SUM(L1170:L1173)</f>
        <v>10532.16</v>
      </c>
    </row>
    <row r="1175" spans="1:12" ht="12" customHeight="1">
      <c r="B1175" s="42" t="s">
        <v>6</v>
      </c>
      <c r="C1175" s="45" t="s">
        <v>228</v>
      </c>
      <c r="D1175" s="37"/>
      <c r="E1175" s="37"/>
      <c r="F1175" s="1184"/>
      <c r="G1175" s="42"/>
      <c r="H1175" s="44"/>
      <c r="I1175" s="42"/>
      <c r="J1175" s="44"/>
      <c r="K1175" s="42"/>
      <c r="L1175" s="44"/>
    </row>
    <row r="1176" spans="1:12" ht="12" customHeight="1">
      <c r="B1176" s="42"/>
      <c r="C1176" s="43"/>
      <c r="D1176" s="42"/>
      <c r="E1176" s="42"/>
      <c r="F1176" s="1182"/>
      <c r="G1176" s="44"/>
      <c r="H1176" s="44">
        <f>F1176*G1176</f>
        <v>0</v>
      </c>
      <c r="I1176" s="44">
        <v>232500</v>
      </c>
      <c r="J1176" s="44">
        <f>F1176*I1176</f>
        <v>0</v>
      </c>
      <c r="K1176" s="44">
        <v>270000</v>
      </c>
      <c r="L1176" s="44">
        <f>F1176*K1176</f>
        <v>0</v>
      </c>
    </row>
    <row r="1177" spans="1:12" ht="12" customHeight="1">
      <c r="B1177" s="42"/>
      <c r="C1177" s="45"/>
      <c r="D1177" s="37"/>
      <c r="E1177" s="42"/>
      <c r="F1177" s="1185"/>
      <c r="G1177" s="44"/>
      <c r="H1177" s="44">
        <f>F1177*G1177</f>
        <v>0</v>
      </c>
      <c r="I1177" s="44">
        <v>1060</v>
      </c>
      <c r="J1177" s="44">
        <f>F1177*I1177</f>
        <v>0</v>
      </c>
      <c r="K1177" s="44">
        <v>1060</v>
      </c>
      <c r="L1177" s="44">
        <f>F1177*K1177</f>
        <v>0</v>
      </c>
    </row>
    <row r="1178" spans="1:12" ht="12" customHeight="1">
      <c r="B1178" s="42"/>
      <c r="C1178" s="45"/>
      <c r="D1178" s="37"/>
      <c r="E1178" s="42"/>
      <c r="F1178" s="1185"/>
      <c r="G1178" s="44"/>
      <c r="H1178" s="44">
        <f>F1178*G1178</f>
        <v>0</v>
      </c>
      <c r="I1178" s="44">
        <v>215000</v>
      </c>
      <c r="J1178" s="44">
        <f>F1178*I1178</f>
        <v>0</v>
      </c>
      <c r="K1178" s="44">
        <v>250000</v>
      </c>
      <c r="L1178" s="44">
        <f>F1178*K1178</f>
        <v>0</v>
      </c>
    </row>
    <row r="1179" spans="1:12" ht="12" customHeight="1">
      <c r="B1179" s="42"/>
      <c r="C1179" s="45"/>
      <c r="D1179" s="37"/>
      <c r="E1179" s="37"/>
      <c r="F1179" s="1183"/>
      <c r="G1179" s="54"/>
      <c r="H1179" s="44">
        <f>SUM(H1176:H1178)</f>
        <v>0</v>
      </c>
      <c r="I1179" s="54"/>
      <c r="J1179" s="44">
        <f>SUM(J1176:J1178)</f>
        <v>0</v>
      </c>
      <c r="K1179" s="54"/>
      <c r="L1179" s="44">
        <f>SUM(L1176:L1178)</f>
        <v>0</v>
      </c>
    </row>
    <row r="1180" spans="1:12" ht="12" customHeight="1">
      <c r="B1180" s="42" t="s">
        <v>7</v>
      </c>
      <c r="C1180" s="45" t="s">
        <v>230</v>
      </c>
      <c r="D1180" s="37"/>
      <c r="E1180" s="37"/>
      <c r="F1180" s="1184"/>
      <c r="G1180" s="42"/>
      <c r="H1180" s="44"/>
      <c r="I1180" s="42"/>
      <c r="J1180" s="44"/>
      <c r="K1180" s="42"/>
      <c r="L1180" s="44"/>
    </row>
    <row r="1181" spans="1:12" ht="12" customHeight="1">
      <c r="A1181" s="65" t="s">
        <v>340</v>
      </c>
      <c r="B1181" s="42"/>
      <c r="C1181" s="43" t="s">
        <v>341</v>
      </c>
      <c r="D1181" s="42" t="s">
        <v>224</v>
      </c>
      <c r="E1181" s="42" t="str">
        <f>VLOOKUP(C1181,HSD!B:K,2,FALSE)</f>
        <v>jam</v>
      </c>
      <c r="F1181" s="1192">
        <f>0.0483</f>
        <v>4.8300000000000003E-2</v>
      </c>
      <c r="G1181" s="44">
        <f>VLOOKUP(C1181,HSD!B:K,10,FALSE)</f>
        <v>586000</v>
      </c>
      <c r="H1181" s="44">
        <f>F1181*G1181</f>
        <v>28303.800000000003</v>
      </c>
      <c r="I1181" s="44"/>
      <c r="J1181" s="44">
        <f>H1181*I1181</f>
        <v>0</v>
      </c>
      <c r="K1181" s="44"/>
      <c r="L1181" s="44">
        <f>J1181*K1181</f>
        <v>0</v>
      </c>
    </row>
    <row r="1182" spans="1:12" ht="12" customHeight="1">
      <c r="A1182" s="65">
        <v>31100008</v>
      </c>
      <c r="B1182" s="42"/>
      <c r="C1182" s="43" t="s">
        <v>1551</v>
      </c>
      <c r="D1182" s="42" t="s">
        <v>224</v>
      </c>
      <c r="E1182" s="42" t="str">
        <f>VLOOKUP(C1182,HSD!B:K,2,FALSE)</f>
        <v>jam</v>
      </c>
      <c r="F1182" s="1192">
        <f>0.0095</f>
        <v>9.4999999999999998E-3</v>
      </c>
      <c r="G1182" s="44">
        <f>VLOOKUP(C1182,HSD!B:K,10,FALSE)</f>
        <v>1010125</v>
      </c>
      <c r="H1182" s="44">
        <f>F1182*G1182</f>
        <v>9596.1875</v>
      </c>
      <c r="I1182" s="44"/>
      <c r="J1182" s="44"/>
      <c r="K1182" s="44"/>
      <c r="L1182" s="44"/>
    </row>
    <row r="1183" spans="1:12" ht="12" customHeight="1">
      <c r="B1183" s="42"/>
      <c r="C1183" s="43"/>
      <c r="D1183" s="42"/>
      <c r="E1183" s="42"/>
      <c r="F1183" s="1192"/>
      <c r="G1183" s="44"/>
      <c r="H1183" s="44">
        <f>F1183*G1183</f>
        <v>0</v>
      </c>
      <c r="I1183" s="44"/>
      <c r="J1183" s="44"/>
      <c r="K1183" s="44"/>
      <c r="L1183" s="44"/>
    </row>
    <row r="1184" spans="1:12" ht="12" customHeight="1">
      <c r="B1184" s="42"/>
      <c r="C1184" s="45"/>
      <c r="D1184" s="37"/>
      <c r="E1184" s="37"/>
      <c r="F1184" s="1183" t="s">
        <v>231</v>
      </c>
      <c r="G1184" s="54"/>
      <c r="H1184" s="44">
        <f>SUM(H1181:H1183)</f>
        <v>37899.987500000003</v>
      </c>
      <c r="I1184" s="54"/>
      <c r="J1184" s="44">
        <f>SUM(J1181)</f>
        <v>0</v>
      </c>
      <c r="K1184" s="54"/>
      <c r="L1184" s="44">
        <f>SUM(L1181)</f>
        <v>0</v>
      </c>
    </row>
    <row r="1185" spans="1:12" ht="12" customHeight="1">
      <c r="B1185" s="42" t="s">
        <v>8</v>
      </c>
      <c r="C1185" s="55" t="s">
        <v>232</v>
      </c>
      <c r="D1185" s="56"/>
      <c r="E1185" s="56"/>
      <c r="F1185" s="1191"/>
      <c r="G1185" s="57"/>
      <c r="H1185" s="44">
        <f>H1174+H1179+H1184</f>
        <v>40583.112500000003</v>
      </c>
      <c r="I1185" s="57"/>
      <c r="J1185" s="44">
        <f>J1174+J1179+J1184</f>
        <v>10532.16</v>
      </c>
      <c r="K1185" s="57"/>
      <c r="L1185" s="44">
        <f>L1174+L1179+L1184</f>
        <v>10532.16</v>
      </c>
    </row>
    <row r="1186" spans="1:12" ht="12" customHeight="1">
      <c r="B1186" s="42" t="s">
        <v>9</v>
      </c>
      <c r="C1186" s="1254" t="s">
        <v>233</v>
      </c>
      <c r="D1186" s="1255"/>
      <c r="E1186" s="1256"/>
      <c r="F1186" s="1200">
        <f>OP</f>
        <v>0.1</v>
      </c>
      <c r="G1186" s="43" t="s">
        <v>234</v>
      </c>
      <c r="H1186" s="44">
        <f>H1185*F1186</f>
        <v>4058.3112500000007</v>
      </c>
      <c r="I1186" s="43" t="s">
        <v>234</v>
      </c>
      <c r="J1186" s="44">
        <f>J1185*F1186</f>
        <v>1053.2160000000001</v>
      </c>
      <c r="K1186" s="43" t="s">
        <v>234</v>
      </c>
      <c r="L1186" s="44">
        <f>L1185*F1186</f>
        <v>1053.2160000000001</v>
      </c>
    </row>
    <row r="1187" spans="1:12" ht="12" customHeight="1">
      <c r="B1187" s="531" t="s">
        <v>10</v>
      </c>
      <c r="C1187" s="536" t="s">
        <v>235</v>
      </c>
      <c r="D1187" s="1173"/>
      <c r="E1187" s="535"/>
      <c r="F1187" s="1189"/>
      <c r="G1187" s="532"/>
      <c r="H1187" s="533">
        <f>H1185+H1186</f>
        <v>44641.423750000002</v>
      </c>
      <c r="I1187" s="532"/>
      <c r="J1187" s="533"/>
      <c r="K1187" s="532"/>
      <c r="L1187" s="533"/>
    </row>
    <row r="1188" spans="1:12" ht="12" customHeight="1">
      <c r="B1188" s="531" t="s">
        <v>11</v>
      </c>
      <c r="C1188" s="529" t="s">
        <v>2218</v>
      </c>
      <c r="D1188" s="529"/>
      <c r="E1188" s="529"/>
      <c r="F1188" s="1201">
        <f>ppn</f>
        <v>0.12</v>
      </c>
      <c r="G1188" s="532" t="s">
        <v>2217</v>
      </c>
      <c r="H1188" s="533">
        <f>H1187*F1188</f>
        <v>5356.9708499999997</v>
      </c>
      <c r="I1188" s="532"/>
      <c r="J1188" s="533"/>
      <c r="K1188" s="532"/>
      <c r="L1188" s="533"/>
    </row>
    <row r="1189" spans="1:12" ht="12" customHeight="1">
      <c r="B1189" s="42" t="s">
        <v>1793</v>
      </c>
      <c r="C1189" s="537" t="s">
        <v>2039</v>
      </c>
      <c r="D1189" s="56"/>
      <c r="E1189" s="56"/>
      <c r="F1189" s="1191"/>
      <c r="G1189" s="57"/>
      <c r="H1189" s="49">
        <f>H1187+H1188</f>
        <v>49998.3946</v>
      </c>
      <c r="I1189" s="50"/>
      <c r="J1189" s="49">
        <f>J1185+J1186</f>
        <v>11585.376</v>
      </c>
      <c r="K1189" s="50"/>
      <c r="L1189" s="49">
        <f>L1185+L1186</f>
        <v>11585.376</v>
      </c>
    </row>
    <row r="1191" spans="1:12" ht="28.9" customHeight="1">
      <c r="B1191" s="34" t="s">
        <v>352</v>
      </c>
      <c r="C1191" s="1257" t="s">
        <v>353</v>
      </c>
      <c r="D1191" s="1258"/>
      <c r="E1191" s="1258"/>
      <c r="F1191" s="1258"/>
      <c r="G1191" s="1259"/>
      <c r="H1191" s="1260"/>
      <c r="I1191" s="1261" t="s">
        <v>3</v>
      </c>
      <c r="J1191" s="1261"/>
      <c r="K1191" s="1261" t="s">
        <v>4</v>
      </c>
      <c r="L1191" s="1261"/>
    </row>
    <row r="1192" spans="1:12" ht="12" customHeight="1">
      <c r="B1192" s="1249" t="s">
        <v>215</v>
      </c>
      <c r="C1192" s="1249" t="s">
        <v>216</v>
      </c>
      <c r="D1192" s="1250" t="s">
        <v>217</v>
      </c>
      <c r="E1192" s="1249" t="s">
        <v>218</v>
      </c>
      <c r="F1192" s="1253" t="s">
        <v>219</v>
      </c>
      <c r="G1192" s="35" t="s">
        <v>220</v>
      </c>
      <c r="H1192" s="35" t="s">
        <v>221</v>
      </c>
      <c r="I1192" s="36" t="s">
        <v>220</v>
      </c>
      <c r="J1192" s="37" t="s">
        <v>221</v>
      </c>
      <c r="K1192" s="37" t="s">
        <v>220</v>
      </c>
      <c r="L1192" s="37" t="s">
        <v>221</v>
      </c>
    </row>
    <row r="1193" spans="1:12" ht="12" customHeight="1">
      <c r="B1193" s="1249"/>
      <c r="C1193" s="1249"/>
      <c r="D1193" s="1251"/>
      <c r="E1193" s="1249"/>
      <c r="F1193" s="1253"/>
      <c r="G1193" s="35" t="s">
        <v>16</v>
      </c>
      <c r="H1193" s="35" t="s">
        <v>222</v>
      </c>
      <c r="I1193" s="36" t="s">
        <v>16</v>
      </c>
      <c r="J1193" s="37" t="s">
        <v>222</v>
      </c>
      <c r="K1193" s="37" t="s">
        <v>16</v>
      </c>
      <c r="L1193" s="37" t="s">
        <v>222</v>
      </c>
    </row>
    <row r="1194" spans="1:12" ht="12" customHeight="1">
      <c r="B1194" s="1249"/>
      <c r="C1194" s="1249"/>
      <c r="D1194" s="1252"/>
      <c r="E1194" s="1249"/>
      <c r="F1194" s="1253"/>
      <c r="G1194" s="58"/>
      <c r="H1194" s="35" t="s">
        <v>16</v>
      </c>
      <c r="I1194" s="48"/>
      <c r="J1194" s="37" t="s">
        <v>16</v>
      </c>
      <c r="K1194" s="43"/>
      <c r="L1194" s="37" t="s">
        <v>16</v>
      </c>
    </row>
    <row r="1195" spans="1:12" ht="12" customHeight="1">
      <c r="B1195" s="38" t="s">
        <v>5</v>
      </c>
      <c r="C1195" s="39" t="s">
        <v>223</v>
      </c>
      <c r="D1195" s="40"/>
      <c r="E1195" s="40"/>
      <c r="F1195" s="1181"/>
      <c r="G1195" s="40"/>
      <c r="H1195" s="40"/>
      <c r="I1195" s="41"/>
      <c r="J1195" s="41"/>
      <c r="K1195" s="41"/>
      <c r="L1195" s="41"/>
    </row>
    <row r="1196" spans="1:12" ht="12" customHeight="1">
      <c r="A1196" s="65">
        <v>10111000</v>
      </c>
      <c r="B1196" s="42"/>
      <c r="C1196" s="43" t="s">
        <v>1600</v>
      </c>
      <c r="D1196" s="42" t="s">
        <v>224</v>
      </c>
      <c r="E1196" s="42" t="str">
        <f>VLOOKUP(C1196,HSD!B:K,2,FALSE)</f>
        <v>OJ</v>
      </c>
      <c r="F1196" s="1192">
        <v>1.1999999999999999E-3</v>
      </c>
      <c r="G1196" s="44">
        <f>VLOOKUP(C1196,HSD!B:K,10,FALSE)</f>
        <v>35625</v>
      </c>
      <c r="H1196" s="44">
        <f>F1196*G1196</f>
        <v>42.749999999999993</v>
      </c>
      <c r="I1196" s="44">
        <v>78600</v>
      </c>
      <c r="J1196" s="44">
        <f>F1196*I1196</f>
        <v>94.32</v>
      </c>
      <c r="K1196" s="44">
        <v>78600</v>
      </c>
      <c r="L1196" s="44">
        <f>F1196*K1196</f>
        <v>94.32</v>
      </c>
    </row>
    <row r="1197" spans="1:12" ht="12" customHeight="1">
      <c r="A1197" s="65">
        <v>10131000</v>
      </c>
      <c r="B1197" s="42"/>
      <c r="C1197" s="43" t="s">
        <v>1603</v>
      </c>
      <c r="D1197" s="42" t="s">
        <v>224</v>
      </c>
      <c r="E1197" s="42" t="str">
        <f>VLOOKUP(C1197,HSD!B:K,2,FALSE)</f>
        <v>OJ</v>
      </c>
      <c r="F1197" s="1192">
        <v>1.2E-2</v>
      </c>
      <c r="G1197" s="44">
        <f>VLOOKUP(C1197,HSD!B:K,10,FALSE)</f>
        <v>21750</v>
      </c>
      <c r="H1197" s="44">
        <f>F1197*G1197</f>
        <v>261</v>
      </c>
      <c r="I1197" s="44">
        <v>91500</v>
      </c>
      <c r="J1197" s="44">
        <f>F1197*I1197</f>
        <v>1098</v>
      </c>
      <c r="K1197" s="44">
        <v>91500</v>
      </c>
      <c r="L1197" s="44">
        <f>F1197*K1197</f>
        <v>1098</v>
      </c>
    </row>
    <row r="1198" spans="1:12" ht="12" customHeight="1">
      <c r="B1198" s="42"/>
      <c r="C1198" s="43"/>
      <c r="D1198" s="42"/>
      <c r="E1198" s="42"/>
      <c r="F1198" s="1182"/>
      <c r="G1198" s="44"/>
      <c r="H1198" s="44">
        <f>F1198*G1198</f>
        <v>0</v>
      </c>
      <c r="I1198" s="44">
        <v>92500</v>
      </c>
      <c r="J1198" s="44">
        <f>F1198*I1198</f>
        <v>0</v>
      </c>
      <c r="K1198" s="44">
        <v>92500</v>
      </c>
      <c r="L1198" s="44">
        <f>F1198*K1198</f>
        <v>0</v>
      </c>
    </row>
    <row r="1199" spans="1:12" ht="12" customHeight="1">
      <c r="B1199" s="42"/>
      <c r="C1199" s="43"/>
      <c r="D1199" s="42"/>
      <c r="E1199" s="42"/>
      <c r="F1199" s="1182"/>
      <c r="G1199" s="44"/>
      <c r="H1199" s="44"/>
      <c r="I1199" s="44"/>
      <c r="J1199" s="44"/>
      <c r="K1199" s="44"/>
      <c r="L1199" s="44"/>
    </row>
    <row r="1200" spans="1:12" ht="12" customHeight="1">
      <c r="B1200" s="42"/>
      <c r="C1200" s="45"/>
      <c r="D1200" s="37"/>
      <c r="E1200" s="37"/>
      <c r="F1200" s="1183" t="s">
        <v>227</v>
      </c>
      <c r="G1200" s="54"/>
      <c r="H1200" s="44">
        <f>SUM(H1196:H1199)</f>
        <v>303.75</v>
      </c>
      <c r="I1200" s="54"/>
      <c r="J1200" s="44">
        <f>SUM(J1196:J1199)</f>
        <v>1192.32</v>
      </c>
      <c r="K1200" s="54"/>
      <c r="L1200" s="44">
        <f>SUM(L1196:L1199)</f>
        <v>1192.32</v>
      </c>
    </row>
    <row r="1201" spans="1:12" ht="12" customHeight="1">
      <c r="B1201" s="42" t="s">
        <v>6</v>
      </c>
      <c r="C1201" s="45" t="s">
        <v>228</v>
      </c>
      <c r="D1201" s="37"/>
      <c r="E1201" s="37"/>
      <c r="F1201" s="1184"/>
      <c r="G1201" s="42"/>
      <c r="H1201" s="44"/>
      <c r="I1201" s="42"/>
      <c r="J1201" s="44"/>
      <c r="K1201" s="42"/>
      <c r="L1201" s="44"/>
    </row>
    <row r="1202" spans="1:12" ht="12" customHeight="1">
      <c r="B1202" s="42"/>
      <c r="C1202" s="43"/>
      <c r="D1202" s="42"/>
      <c r="E1202" s="42"/>
      <c r="F1202" s="1182"/>
      <c r="G1202" s="44"/>
      <c r="H1202" s="44">
        <f>F1202*G1202</f>
        <v>0</v>
      </c>
      <c r="I1202" s="44">
        <v>232500</v>
      </c>
      <c r="J1202" s="44">
        <f>F1202*I1202</f>
        <v>0</v>
      </c>
      <c r="K1202" s="44">
        <v>270000</v>
      </c>
      <c r="L1202" s="44">
        <f>F1202*K1202</f>
        <v>0</v>
      </c>
    </row>
    <row r="1203" spans="1:12" ht="12" customHeight="1">
      <c r="B1203" s="42"/>
      <c r="C1203" s="45"/>
      <c r="D1203" s="37"/>
      <c r="E1203" s="42"/>
      <c r="F1203" s="1185"/>
      <c r="G1203" s="44"/>
      <c r="H1203" s="44">
        <f>F1203*G1203</f>
        <v>0</v>
      </c>
      <c r="I1203" s="44">
        <v>1060</v>
      </c>
      <c r="J1203" s="44">
        <f>F1203*I1203</f>
        <v>0</v>
      </c>
      <c r="K1203" s="44">
        <v>1060</v>
      </c>
      <c r="L1203" s="44">
        <f>F1203*K1203</f>
        <v>0</v>
      </c>
    </row>
    <row r="1204" spans="1:12" ht="12" customHeight="1">
      <c r="B1204" s="42"/>
      <c r="C1204" s="45"/>
      <c r="D1204" s="37"/>
      <c r="E1204" s="42"/>
      <c r="F1204" s="1185"/>
      <c r="G1204" s="44"/>
      <c r="H1204" s="44">
        <f>F1204*G1204</f>
        <v>0</v>
      </c>
      <c r="I1204" s="44">
        <v>215000</v>
      </c>
      <c r="J1204" s="44">
        <f>F1204*I1204</f>
        <v>0</v>
      </c>
      <c r="K1204" s="44">
        <v>250000</v>
      </c>
      <c r="L1204" s="44">
        <f>F1204*K1204</f>
        <v>0</v>
      </c>
    </row>
    <row r="1205" spans="1:12" ht="12" customHeight="1">
      <c r="B1205" s="42"/>
      <c r="C1205" s="45"/>
      <c r="D1205" s="37"/>
      <c r="E1205" s="37"/>
      <c r="F1205" s="1183"/>
      <c r="G1205" s="54"/>
      <c r="H1205" s="44">
        <f>SUM(H1202:H1204)</f>
        <v>0</v>
      </c>
      <c r="I1205" s="54"/>
      <c r="J1205" s="44">
        <f>SUM(J1202:J1204)</f>
        <v>0</v>
      </c>
      <c r="K1205" s="54"/>
      <c r="L1205" s="44">
        <f>SUM(L1202:L1204)</f>
        <v>0</v>
      </c>
    </row>
    <row r="1206" spans="1:12" ht="12" customHeight="1">
      <c r="B1206" s="42" t="s">
        <v>7</v>
      </c>
      <c r="C1206" s="45" t="s">
        <v>230</v>
      </c>
      <c r="D1206" s="37"/>
      <c r="E1206" s="37"/>
      <c r="F1206" s="1184"/>
      <c r="G1206" s="42"/>
      <c r="H1206" s="44"/>
      <c r="I1206" s="42"/>
      <c r="J1206" s="44"/>
      <c r="K1206" s="42"/>
      <c r="L1206" s="44"/>
    </row>
    <row r="1207" spans="1:12" ht="12" customHeight="1">
      <c r="A1207" s="65" t="s">
        <v>340</v>
      </c>
      <c r="B1207" s="42"/>
      <c r="C1207" s="43" t="s">
        <v>341</v>
      </c>
      <c r="D1207" s="42" t="s">
        <v>224</v>
      </c>
      <c r="E1207" s="42" t="str">
        <f>VLOOKUP(C1207,HSD!B:K,2,FALSE)</f>
        <v>jam</v>
      </c>
      <c r="F1207" s="1192">
        <v>5.4699999999999999E-2</v>
      </c>
      <c r="G1207" s="44">
        <f>VLOOKUP(C1207,HSD!B:K,10,FALSE)</f>
        <v>586000</v>
      </c>
      <c r="H1207" s="44">
        <f>F1207*G1207</f>
        <v>32054.2</v>
      </c>
      <c r="I1207" s="44"/>
      <c r="J1207" s="44">
        <f>H1207*I1207</f>
        <v>0</v>
      </c>
      <c r="K1207" s="44"/>
      <c r="L1207" s="44">
        <f>J1207*K1207</f>
        <v>0</v>
      </c>
    </row>
    <row r="1208" spans="1:12" ht="12" customHeight="1">
      <c r="A1208" s="65">
        <v>31100008</v>
      </c>
      <c r="B1208" s="42"/>
      <c r="C1208" s="43" t="s">
        <v>1551</v>
      </c>
      <c r="D1208" s="42" t="s">
        <v>224</v>
      </c>
      <c r="E1208" s="42" t="str">
        <f>VLOOKUP(C1208,HSD!B:K,2,FALSE)</f>
        <v>jam</v>
      </c>
      <c r="F1208" s="1192">
        <v>1.2E-2</v>
      </c>
      <c r="G1208" s="44">
        <f>VLOOKUP(C1208,HSD!B:K,10,FALSE)</f>
        <v>1010125</v>
      </c>
      <c r="H1208" s="44">
        <f>F1208*G1208</f>
        <v>12121.5</v>
      </c>
      <c r="I1208" s="44"/>
      <c r="J1208" s="44"/>
      <c r="K1208" s="44"/>
      <c r="L1208" s="44"/>
    </row>
    <row r="1209" spans="1:12" ht="12" customHeight="1">
      <c r="B1209" s="42"/>
      <c r="C1209" s="43"/>
      <c r="D1209" s="42"/>
      <c r="E1209" s="42"/>
      <c r="F1209" s="1192"/>
      <c r="G1209" s="44"/>
      <c r="H1209" s="44">
        <f>F1209*G1209</f>
        <v>0</v>
      </c>
      <c r="I1209" s="44"/>
      <c r="J1209" s="44"/>
      <c r="K1209" s="44"/>
      <c r="L1209" s="44"/>
    </row>
    <row r="1210" spans="1:12" ht="12" customHeight="1">
      <c r="B1210" s="42"/>
      <c r="C1210" s="45"/>
      <c r="D1210" s="37"/>
      <c r="E1210" s="37"/>
      <c r="F1210" s="1183" t="s">
        <v>231</v>
      </c>
      <c r="G1210" s="54"/>
      <c r="H1210" s="44">
        <f>SUM(H1207:H1209)</f>
        <v>44175.7</v>
      </c>
      <c r="I1210" s="54"/>
      <c r="J1210" s="44">
        <f>SUM(J1207)</f>
        <v>0</v>
      </c>
      <c r="K1210" s="54"/>
      <c r="L1210" s="44">
        <f>SUM(L1207)</f>
        <v>0</v>
      </c>
    </row>
    <row r="1211" spans="1:12" ht="12" customHeight="1">
      <c r="B1211" s="42" t="s">
        <v>8</v>
      </c>
      <c r="C1211" s="55" t="s">
        <v>232</v>
      </c>
      <c r="D1211" s="56"/>
      <c r="E1211" s="56"/>
      <c r="F1211" s="1191"/>
      <c r="G1211" s="57"/>
      <c r="H1211" s="44">
        <f>H1200+H1205+H1210</f>
        <v>44479.45</v>
      </c>
      <c r="I1211" s="57"/>
      <c r="J1211" s="44">
        <f>J1200+J1205+J1210</f>
        <v>1192.32</v>
      </c>
      <c r="K1211" s="57"/>
      <c r="L1211" s="44">
        <f>L1200+L1205+L1210</f>
        <v>1192.32</v>
      </c>
    </row>
    <row r="1212" spans="1:12" ht="12" customHeight="1">
      <c r="B1212" s="42" t="s">
        <v>9</v>
      </c>
      <c r="C1212" s="1254" t="s">
        <v>233</v>
      </c>
      <c r="D1212" s="1255"/>
      <c r="E1212" s="1256"/>
      <c r="F1212" s="1200">
        <f>OP</f>
        <v>0.1</v>
      </c>
      <c r="G1212" s="43" t="s">
        <v>234</v>
      </c>
      <c r="H1212" s="44">
        <f>H1211*F1212</f>
        <v>4447.9449999999997</v>
      </c>
      <c r="I1212" s="43" t="s">
        <v>234</v>
      </c>
      <c r="J1212" s="44">
        <f>J1211*F1212</f>
        <v>119.232</v>
      </c>
      <c r="K1212" s="43" t="s">
        <v>234</v>
      </c>
      <c r="L1212" s="44">
        <f>L1211*F1212</f>
        <v>119.232</v>
      </c>
    </row>
    <row r="1213" spans="1:12" ht="12" customHeight="1">
      <c r="B1213" s="531" t="s">
        <v>10</v>
      </c>
      <c r="C1213" s="536" t="s">
        <v>235</v>
      </c>
      <c r="D1213" s="529"/>
      <c r="E1213" s="535"/>
      <c r="F1213" s="1189"/>
      <c r="G1213" s="532"/>
      <c r="H1213" s="533">
        <f>H1211+H1212</f>
        <v>48927.394999999997</v>
      </c>
      <c r="I1213" s="532"/>
      <c r="J1213" s="533"/>
      <c r="K1213" s="532"/>
      <c r="L1213" s="533"/>
    </row>
    <row r="1214" spans="1:12" ht="12" customHeight="1">
      <c r="B1214" s="531" t="s">
        <v>11</v>
      </c>
      <c r="C1214" s="529" t="s">
        <v>2218</v>
      </c>
      <c r="D1214" s="529"/>
      <c r="E1214" s="529"/>
      <c r="F1214" s="1201">
        <f>ppn</f>
        <v>0.12</v>
      </c>
      <c r="G1214" s="532" t="s">
        <v>2217</v>
      </c>
      <c r="H1214" s="533">
        <f>H1213*F1214</f>
        <v>5871.2873999999993</v>
      </c>
      <c r="I1214" s="532"/>
      <c r="J1214" s="533"/>
      <c r="K1214" s="532"/>
      <c r="L1214" s="533"/>
    </row>
    <row r="1215" spans="1:12" ht="12" customHeight="1">
      <c r="B1215" s="42" t="s">
        <v>1793</v>
      </c>
      <c r="C1215" s="534" t="s">
        <v>2039</v>
      </c>
      <c r="D1215" s="47"/>
      <c r="E1215" s="47"/>
      <c r="F1215" s="1187"/>
      <c r="G1215" s="48"/>
      <c r="H1215" s="49">
        <f>H1213+H1214</f>
        <v>54798.682399999998</v>
      </c>
      <c r="I1215" s="50"/>
      <c r="J1215" s="49">
        <f>J1211+J1212</f>
        <v>1311.5519999999999</v>
      </c>
      <c r="K1215" s="50"/>
      <c r="L1215" s="49">
        <f>L1211+L1212</f>
        <v>1311.5519999999999</v>
      </c>
    </row>
    <row r="1217" spans="1:12" ht="37" customHeight="1">
      <c r="B1217" s="34" t="s">
        <v>354</v>
      </c>
      <c r="C1217" s="1257" t="s">
        <v>355</v>
      </c>
      <c r="D1217" s="1258"/>
      <c r="E1217" s="1258"/>
      <c r="F1217" s="1258"/>
      <c r="G1217" s="1259"/>
      <c r="H1217" s="1260"/>
      <c r="I1217" s="1261" t="s">
        <v>3</v>
      </c>
      <c r="J1217" s="1261"/>
      <c r="K1217" s="1261" t="s">
        <v>4</v>
      </c>
      <c r="L1217" s="1261"/>
    </row>
    <row r="1218" spans="1:12" ht="12" customHeight="1">
      <c r="B1218" s="1249" t="s">
        <v>215</v>
      </c>
      <c r="C1218" s="1249" t="s">
        <v>216</v>
      </c>
      <c r="D1218" s="1250" t="s">
        <v>217</v>
      </c>
      <c r="E1218" s="1249" t="s">
        <v>218</v>
      </c>
      <c r="F1218" s="1253" t="s">
        <v>219</v>
      </c>
      <c r="G1218" s="35" t="s">
        <v>220</v>
      </c>
      <c r="H1218" s="35" t="s">
        <v>221</v>
      </c>
      <c r="I1218" s="36" t="s">
        <v>220</v>
      </c>
      <c r="J1218" s="37" t="s">
        <v>221</v>
      </c>
      <c r="K1218" s="37" t="s">
        <v>220</v>
      </c>
      <c r="L1218" s="37" t="s">
        <v>221</v>
      </c>
    </row>
    <row r="1219" spans="1:12" ht="12" customHeight="1">
      <c r="B1219" s="1249"/>
      <c r="C1219" s="1249"/>
      <c r="D1219" s="1251"/>
      <c r="E1219" s="1249"/>
      <c r="F1219" s="1253"/>
      <c r="G1219" s="35" t="s">
        <v>16</v>
      </c>
      <c r="H1219" s="35" t="s">
        <v>222</v>
      </c>
      <c r="I1219" s="36" t="s">
        <v>16</v>
      </c>
      <c r="J1219" s="37" t="s">
        <v>222</v>
      </c>
      <c r="K1219" s="37" t="s">
        <v>16</v>
      </c>
      <c r="L1219" s="37" t="s">
        <v>222</v>
      </c>
    </row>
    <row r="1220" spans="1:12" ht="12" customHeight="1">
      <c r="B1220" s="1249"/>
      <c r="C1220" s="1249"/>
      <c r="D1220" s="1252"/>
      <c r="E1220" s="1249"/>
      <c r="F1220" s="1253"/>
      <c r="G1220" s="58"/>
      <c r="H1220" s="35" t="s">
        <v>16</v>
      </c>
      <c r="I1220" s="48"/>
      <c r="J1220" s="37" t="s">
        <v>16</v>
      </c>
      <c r="K1220" s="43"/>
      <c r="L1220" s="37" t="s">
        <v>16</v>
      </c>
    </row>
    <row r="1221" spans="1:12" ht="12" customHeight="1">
      <c r="B1221" s="38" t="s">
        <v>5</v>
      </c>
      <c r="C1221" s="39" t="s">
        <v>223</v>
      </c>
      <c r="D1221" s="40"/>
      <c r="E1221" s="40"/>
      <c r="F1221" s="1181"/>
      <c r="G1221" s="40"/>
      <c r="H1221" s="40"/>
      <c r="I1221" s="41"/>
      <c r="J1221" s="41"/>
      <c r="K1221" s="41"/>
      <c r="L1221" s="41"/>
    </row>
    <row r="1222" spans="1:12" ht="12" customHeight="1">
      <c r="A1222" s="65">
        <v>10111000</v>
      </c>
      <c r="B1222" s="42"/>
      <c r="C1222" s="43" t="s">
        <v>1600</v>
      </c>
      <c r="D1222" s="42" t="s">
        <v>224</v>
      </c>
      <c r="E1222" s="42" t="str">
        <f>VLOOKUP(C1222,HSD!B:K,2,FALSE)</f>
        <v>OJ</v>
      </c>
      <c r="F1222" s="1192">
        <v>1.1999999999999999E-3</v>
      </c>
      <c r="G1222" s="44">
        <f>VLOOKUP(C1222,HSD!B:K,10,FALSE)</f>
        <v>35625</v>
      </c>
      <c r="H1222" s="44">
        <f>F1222*G1222</f>
        <v>42.749999999999993</v>
      </c>
      <c r="I1222" s="44">
        <v>78600</v>
      </c>
      <c r="J1222" s="44">
        <f>F1222*I1222</f>
        <v>94.32</v>
      </c>
      <c r="K1222" s="44">
        <v>78600</v>
      </c>
      <c r="L1222" s="44">
        <f>F1222*K1222</f>
        <v>94.32</v>
      </c>
    </row>
    <row r="1223" spans="1:12" ht="12" customHeight="1">
      <c r="A1223" s="65">
        <v>10131000</v>
      </c>
      <c r="B1223" s="42"/>
      <c r="C1223" s="43" t="s">
        <v>1603</v>
      </c>
      <c r="D1223" s="42" t="s">
        <v>224</v>
      </c>
      <c r="E1223" s="42" t="str">
        <f>VLOOKUP(C1223,HSD!B:K,2,FALSE)</f>
        <v>OJ</v>
      </c>
      <c r="F1223" s="1192">
        <v>1.2E-2</v>
      </c>
      <c r="G1223" s="44">
        <f>VLOOKUP(C1223,HSD!B:K,10,FALSE)</f>
        <v>21750</v>
      </c>
      <c r="H1223" s="44">
        <f>F1223*G1223</f>
        <v>261</v>
      </c>
      <c r="I1223" s="44">
        <v>91500</v>
      </c>
      <c r="J1223" s="44">
        <f>F1223*I1223</f>
        <v>1098</v>
      </c>
      <c r="K1223" s="44">
        <v>91500</v>
      </c>
      <c r="L1223" s="44">
        <f>F1223*K1223</f>
        <v>1098</v>
      </c>
    </row>
    <row r="1224" spans="1:12" ht="12" customHeight="1">
      <c r="B1224" s="42"/>
      <c r="C1224" s="43"/>
      <c r="D1224" s="42"/>
      <c r="E1224" s="42"/>
      <c r="F1224" s="1182"/>
      <c r="G1224" s="44"/>
      <c r="H1224" s="44">
        <f>F1224*G1224</f>
        <v>0</v>
      </c>
      <c r="I1224" s="44">
        <v>92500</v>
      </c>
      <c r="J1224" s="44">
        <f>F1224*I1224</f>
        <v>0</v>
      </c>
      <c r="K1224" s="44">
        <v>92500</v>
      </c>
      <c r="L1224" s="44">
        <f>F1224*K1224</f>
        <v>0</v>
      </c>
    </row>
    <row r="1225" spans="1:12" ht="12" customHeight="1">
      <c r="B1225" s="42"/>
      <c r="C1225" s="43"/>
      <c r="D1225" s="42"/>
      <c r="E1225" s="42"/>
      <c r="F1225" s="1182"/>
      <c r="G1225" s="44"/>
      <c r="H1225" s="44"/>
      <c r="I1225" s="44"/>
      <c r="J1225" s="44"/>
      <c r="K1225" s="44"/>
      <c r="L1225" s="44"/>
    </row>
    <row r="1226" spans="1:12" ht="12" customHeight="1">
      <c r="B1226" s="42"/>
      <c r="C1226" s="45"/>
      <c r="D1226" s="37"/>
      <c r="E1226" s="37"/>
      <c r="F1226" s="1183" t="s">
        <v>227</v>
      </c>
      <c r="G1226" s="54"/>
      <c r="H1226" s="44">
        <f>SUM(H1221:H1225)</f>
        <v>303.75</v>
      </c>
      <c r="I1226" s="54"/>
      <c r="J1226" s="44">
        <f>SUM(J1222:J1225)</f>
        <v>1192.32</v>
      </c>
      <c r="K1226" s="54"/>
      <c r="L1226" s="44">
        <f>SUM(L1222:L1225)</f>
        <v>1192.32</v>
      </c>
    </row>
    <row r="1227" spans="1:12" ht="12" customHeight="1">
      <c r="B1227" s="42" t="s">
        <v>6</v>
      </c>
      <c r="C1227" s="45" t="s">
        <v>228</v>
      </c>
      <c r="D1227" s="37"/>
      <c r="E1227" s="37"/>
      <c r="F1227" s="1184"/>
      <c r="G1227" s="42"/>
      <c r="H1227" s="44"/>
      <c r="I1227" s="42"/>
      <c r="J1227" s="44"/>
      <c r="K1227" s="42"/>
      <c r="L1227" s="44"/>
    </row>
    <row r="1228" spans="1:12" ht="12" customHeight="1">
      <c r="A1228" s="65">
        <v>211100116</v>
      </c>
      <c r="B1228" s="42"/>
      <c r="C1228" s="43" t="s">
        <v>33</v>
      </c>
      <c r="D1228" s="42" t="s">
        <v>224</v>
      </c>
      <c r="E1228" s="42" t="str">
        <f>VLOOKUP(C1228,HSD!B:K,2,FALSE)</f>
        <v>m3</v>
      </c>
      <c r="F1228" s="1192">
        <v>1.25</v>
      </c>
      <c r="G1228" s="44">
        <f>VLOOKUP(C1228,HSD!B:K,10,FALSE)</f>
        <v>80000</v>
      </c>
      <c r="H1228" s="44">
        <f>F1228*G1228</f>
        <v>100000</v>
      </c>
      <c r="I1228" s="44">
        <v>232500</v>
      </c>
      <c r="J1228" s="44">
        <f>F1228*I1228</f>
        <v>290625</v>
      </c>
      <c r="K1228" s="44">
        <v>270000</v>
      </c>
      <c r="L1228" s="44">
        <f>F1228*K1228</f>
        <v>337500</v>
      </c>
    </row>
    <row r="1229" spans="1:12" ht="12" customHeight="1">
      <c r="B1229" s="42"/>
      <c r="C1229" s="45" t="s">
        <v>356</v>
      </c>
      <c r="D1229" s="37"/>
      <c r="E1229" s="42"/>
      <c r="F1229" s="1185"/>
      <c r="G1229" s="44"/>
      <c r="H1229" s="44">
        <f>F1229*G1229</f>
        <v>0</v>
      </c>
      <c r="I1229" s="44">
        <v>1060</v>
      </c>
      <c r="J1229" s="44">
        <f>F1229*I1229</f>
        <v>0</v>
      </c>
      <c r="K1229" s="44">
        <v>1060</v>
      </c>
      <c r="L1229" s="44">
        <f>F1229*K1229</f>
        <v>0</v>
      </c>
    </row>
    <row r="1230" spans="1:12" ht="12" customHeight="1">
      <c r="B1230" s="42"/>
      <c r="C1230" s="45"/>
      <c r="D1230" s="37"/>
      <c r="E1230" s="42"/>
      <c r="F1230" s="1185"/>
      <c r="G1230" s="44"/>
      <c r="H1230" s="44">
        <f>F1230*G1230</f>
        <v>0</v>
      </c>
      <c r="I1230" s="44">
        <v>215000</v>
      </c>
      <c r="J1230" s="44">
        <f>F1230*I1230</f>
        <v>0</v>
      </c>
      <c r="K1230" s="44">
        <v>250000</v>
      </c>
      <c r="L1230" s="44">
        <f>F1230*K1230</f>
        <v>0</v>
      </c>
    </row>
    <row r="1231" spans="1:12" ht="12" customHeight="1">
      <c r="B1231" s="42"/>
      <c r="C1231" s="45"/>
      <c r="D1231" s="37"/>
      <c r="E1231" s="37"/>
      <c r="F1231" s="1193" t="s">
        <v>229</v>
      </c>
      <c r="G1231" s="54"/>
      <c r="H1231" s="44">
        <f>SUM(H1228:H1230)</f>
        <v>100000</v>
      </c>
      <c r="I1231" s="54"/>
      <c r="J1231" s="44">
        <f>SUM(J1228:J1230)</f>
        <v>290625</v>
      </c>
      <c r="K1231" s="54"/>
      <c r="L1231" s="44">
        <f>SUM(L1228:L1230)</f>
        <v>337500</v>
      </c>
    </row>
    <row r="1232" spans="1:12" ht="12" customHeight="1">
      <c r="B1232" s="42" t="s">
        <v>7</v>
      </c>
      <c r="C1232" s="45" t="s">
        <v>230</v>
      </c>
      <c r="D1232" s="37"/>
      <c r="E1232" s="37"/>
      <c r="F1232" s="1184"/>
      <c r="G1232" s="42"/>
      <c r="H1232" s="44"/>
      <c r="I1232" s="42"/>
      <c r="J1232" s="44"/>
      <c r="K1232" s="42"/>
      <c r="L1232" s="44"/>
    </row>
    <row r="1233" spans="1:12" ht="12" customHeight="1">
      <c r="A1233" s="65" t="s">
        <v>340</v>
      </c>
      <c r="B1233" s="42"/>
      <c r="C1233" s="43" t="s">
        <v>341</v>
      </c>
      <c r="D1233" s="42" t="s">
        <v>224</v>
      </c>
      <c r="E1233" s="42" t="str">
        <f>VLOOKUP(C1233,HSD!B:K,2,FALSE)</f>
        <v>jam</v>
      </c>
      <c r="F1233" s="1192">
        <v>7.1400000000000005E-2</v>
      </c>
      <c r="G1233" s="44">
        <f>VLOOKUP(C1233,HSD!B:K,10,FALSE)</f>
        <v>586000</v>
      </c>
      <c r="H1233" s="44">
        <f>F1233*G1233</f>
        <v>41840.400000000001</v>
      </c>
      <c r="I1233" s="44"/>
      <c r="J1233" s="44">
        <f>H1233*I1233</f>
        <v>0</v>
      </c>
      <c r="K1233" s="44"/>
      <c r="L1233" s="44">
        <f>J1233*K1233</f>
        <v>0</v>
      </c>
    </row>
    <row r="1234" spans="1:12" ht="12" customHeight="1">
      <c r="A1234" s="65">
        <v>31100008</v>
      </c>
      <c r="B1234" s="42"/>
      <c r="C1234" s="43" t="s">
        <v>1551</v>
      </c>
      <c r="D1234" s="42" t="s">
        <v>224</v>
      </c>
      <c r="E1234" s="42" t="str">
        <f>VLOOKUP(C1234,HSD!B:K,2,FALSE)</f>
        <v>jam</v>
      </c>
      <c r="F1234" s="1192">
        <v>1.2E-2</v>
      </c>
      <c r="G1234" s="44">
        <f>VLOOKUP(C1234,HSD!B:K,10,FALSE)</f>
        <v>1010125</v>
      </c>
      <c r="H1234" s="44">
        <f>F1234*G1234</f>
        <v>12121.5</v>
      </c>
      <c r="I1234" s="44"/>
      <c r="J1234" s="44"/>
      <c r="K1234" s="44"/>
      <c r="L1234" s="44"/>
    </row>
    <row r="1235" spans="1:12" ht="12" customHeight="1">
      <c r="B1235" s="42"/>
      <c r="C1235" s="43"/>
      <c r="D1235" s="42"/>
      <c r="E1235" s="42"/>
      <c r="F1235" s="1192"/>
      <c r="G1235" s="44"/>
      <c r="H1235" s="44">
        <f>F1235*G1235</f>
        <v>0</v>
      </c>
      <c r="I1235" s="44"/>
      <c r="J1235" s="44"/>
      <c r="K1235" s="44"/>
      <c r="L1235" s="44"/>
    </row>
    <row r="1236" spans="1:12" ht="12" customHeight="1">
      <c r="B1236" s="42"/>
      <c r="C1236" s="45"/>
      <c r="D1236" s="37"/>
      <c r="E1236" s="37"/>
      <c r="F1236" s="1183" t="s">
        <v>231</v>
      </c>
      <c r="G1236" s="54"/>
      <c r="H1236" s="44">
        <f>SUM(H1233:H1235)</f>
        <v>53961.9</v>
      </c>
      <c r="I1236" s="54"/>
      <c r="J1236" s="44">
        <f>SUM(J1233)</f>
        <v>0</v>
      </c>
      <c r="K1236" s="54"/>
      <c r="L1236" s="44">
        <f>SUM(L1233)</f>
        <v>0</v>
      </c>
    </row>
    <row r="1237" spans="1:12" ht="12" customHeight="1">
      <c r="B1237" s="42" t="s">
        <v>8</v>
      </c>
      <c r="C1237" s="55" t="s">
        <v>232</v>
      </c>
      <c r="D1237" s="56"/>
      <c r="E1237" s="56"/>
      <c r="F1237" s="1191"/>
      <c r="G1237" s="57"/>
      <c r="H1237" s="44">
        <f>H1226+H1231+H1236</f>
        <v>154265.65</v>
      </c>
      <c r="I1237" s="57"/>
      <c r="J1237" s="44">
        <f>J1226+J1231+J1236</f>
        <v>291817.32</v>
      </c>
      <c r="K1237" s="57"/>
      <c r="L1237" s="44">
        <f>L1226+L1231+L1236</f>
        <v>338692.32</v>
      </c>
    </row>
    <row r="1238" spans="1:12" ht="12" customHeight="1">
      <c r="B1238" s="42" t="s">
        <v>9</v>
      </c>
      <c r="C1238" s="1254" t="s">
        <v>233</v>
      </c>
      <c r="D1238" s="1255"/>
      <c r="E1238" s="1256"/>
      <c r="F1238" s="1200">
        <f>OP</f>
        <v>0.1</v>
      </c>
      <c r="G1238" s="43" t="s">
        <v>234</v>
      </c>
      <c r="H1238" s="44">
        <f>H1237*F1238</f>
        <v>15426.565000000001</v>
      </c>
      <c r="I1238" s="1202"/>
      <c r="J1238" s="533"/>
      <c r="K1238" s="1202"/>
      <c r="L1238" s="533"/>
    </row>
    <row r="1239" spans="1:12" ht="12" customHeight="1">
      <c r="B1239" s="531" t="s">
        <v>10</v>
      </c>
      <c r="C1239" s="536" t="s">
        <v>235</v>
      </c>
      <c r="D1239" s="529"/>
      <c r="E1239" s="535"/>
      <c r="F1239" s="1189"/>
      <c r="G1239" s="532"/>
      <c r="H1239" s="533">
        <f>H1237+H1238</f>
        <v>169692.215</v>
      </c>
      <c r="I1239" s="1202"/>
      <c r="J1239" s="533"/>
      <c r="K1239" s="1202"/>
      <c r="L1239" s="533"/>
    </row>
    <row r="1240" spans="1:12" ht="12" customHeight="1">
      <c r="B1240" s="531" t="s">
        <v>11</v>
      </c>
      <c r="C1240" s="529" t="s">
        <v>2218</v>
      </c>
      <c r="D1240" s="529"/>
      <c r="E1240" s="529"/>
      <c r="F1240" s="1201">
        <f>ppn</f>
        <v>0.12</v>
      </c>
      <c r="G1240" s="532" t="s">
        <v>2217</v>
      </c>
      <c r="H1240" s="533">
        <f>H1239*F1240</f>
        <v>20363.0658</v>
      </c>
      <c r="I1240" s="43" t="s">
        <v>234</v>
      </c>
      <c r="J1240" s="44">
        <f>J1237*F1240</f>
        <v>35018.078399999999</v>
      </c>
      <c r="K1240" s="43" t="s">
        <v>234</v>
      </c>
      <c r="L1240" s="44">
        <f>L1237*F1240</f>
        <v>40643.078399999999</v>
      </c>
    </row>
    <row r="1241" spans="1:12" ht="12" customHeight="1">
      <c r="B1241" s="42" t="s">
        <v>1793</v>
      </c>
      <c r="C1241" s="537" t="s">
        <v>2039</v>
      </c>
      <c r="D1241" s="56"/>
      <c r="E1241" s="56"/>
      <c r="F1241" s="1191"/>
      <c r="G1241" s="57"/>
      <c r="H1241" s="49">
        <f>H1239+H1240</f>
        <v>190055.28080000001</v>
      </c>
      <c r="I1241" s="50"/>
      <c r="J1241" s="49">
        <f>J1237+J1240</f>
        <v>326835.39840000001</v>
      </c>
      <c r="K1241" s="50"/>
      <c r="L1241" s="49">
        <f>L1237+L1240</f>
        <v>379335.39840000001</v>
      </c>
    </row>
    <row r="1243" spans="1:12" ht="37" customHeight="1">
      <c r="B1243" s="34" t="s">
        <v>359</v>
      </c>
      <c r="C1243" s="1257" t="s">
        <v>360</v>
      </c>
      <c r="D1243" s="1258"/>
      <c r="E1243" s="1258"/>
      <c r="F1243" s="1258"/>
      <c r="G1243" s="1259"/>
      <c r="H1243" s="1260"/>
      <c r="I1243" s="1261" t="s">
        <v>3</v>
      </c>
      <c r="J1243" s="1261"/>
      <c r="K1243" s="1261" t="s">
        <v>4</v>
      </c>
      <c r="L1243" s="1261"/>
    </row>
    <row r="1244" spans="1:12" ht="12" customHeight="1">
      <c r="B1244" s="1249" t="s">
        <v>215</v>
      </c>
      <c r="C1244" s="1249" t="s">
        <v>216</v>
      </c>
      <c r="D1244" s="1250" t="s">
        <v>217</v>
      </c>
      <c r="E1244" s="1249" t="s">
        <v>218</v>
      </c>
      <c r="F1244" s="1253" t="s">
        <v>219</v>
      </c>
      <c r="G1244" s="35" t="s">
        <v>220</v>
      </c>
      <c r="H1244" s="35" t="s">
        <v>221</v>
      </c>
      <c r="I1244" s="36" t="s">
        <v>220</v>
      </c>
      <c r="J1244" s="37" t="s">
        <v>221</v>
      </c>
      <c r="K1244" s="37" t="s">
        <v>220</v>
      </c>
      <c r="L1244" s="37" t="s">
        <v>221</v>
      </c>
    </row>
    <row r="1245" spans="1:12" ht="12" customHeight="1">
      <c r="B1245" s="1249"/>
      <c r="C1245" s="1249"/>
      <c r="D1245" s="1251"/>
      <c r="E1245" s="1249"/>
      <c r="F1245" s="1253"/>
      <c r="G1245" s="35" t="s">
        <v>16</v>
      </c>
      <c r="H1245" s="35" t="s">
        <v>222</v>
      </c>
      <c r="I1245" s="36" t="s">
        <v>16</v>
      </c>
      <c r="J1245" s="37" t="s">
        <v>222</v>
      </c>
      <c r="K1245" s="37" t="s">
        <v>16</v>
      </c>
      <c r="L1245" s="37" t="s">
        <v>222</v>
      </c>
    </row>
    <row r="1246" spans="1:12" ht="12" customHeight="1">
      <c r="B1246" s="1249"/>
      <c r="C1246" s="1249"/>
      <c r="D1246" s="1252"/>
      <c r="E1246" s="1249"/>
      <c r="F1246" s="1253"/>
      <c r="G1246" s="58"/>
      <c r="H1246" s="35" t="s">
        <v>16</v>
      </c>
      <c r="I1246" s="48"/>
      <c r="J1246" s="37" t="s">
        <v>16</v>
      </c>
      <c r="K1246" s="43"/>
      <c r="L1246" s="37" t="s">
        <v>16</v>
      </c>
    </row>
    <row r="1247" spans="1:12" ht="12" customHeight="1">
      <c r="B1247" s="38" t="s">
        <v>5</v>
      </c>
      <c r="C1247" s="39" t="s">
        <v>223</v>
      </c>
      <c r="D1247" s="40"/>
      <c r="E1247" s="40"/>
      <c r="F1247" s="1181"/>
      <c r="G1247" s="40"/>
      <c r="H1247" s="40"/>
      <c r="I1247" s="41"/>
      <c r="J1247" s="41"/>
      <c r="K1247" s="41"/>
      <c r="L1247" s="41"/>
    </row>
    <row r="1248" spans="1:12" ht="12" customHeight="1">
      <c r="A1248" s="65">
        <v>10111000</v>
      </c>
      <c r="B1248" s="42"/>
      <c r="C1248" s="43" t="s">
        <v>1600</v>
      </c>
      <c r="D1248" s="42" t="s">
        <v>224</v>
      </c>
      <c r="E1248" s="42" t="str">
        <f>VLOOKUP(C1248,HSD!B:K,2,FALSE)</f>
        <v>OJ</v>
      </c>
      <c r="F1248" s="1192">
        <v>5.9999999999999995E-4</v>
      </c>
      <c r="G1248" s="44">
        <f>VLOOKUP(C1248,HSD!B:K,10,FALSE)</f>
        <v>35625</v>
      </c>
      <c r="H1248" s="44">
        <f>F1248*G1248</f>
        <v>21.374999999999996</v>
      </c>
      <c r="I1248" s="44">
        <v>78600</v>
      </c>
      <c r="J1248" s="44">
        <f>F1248*I1248</f>
        <v>47.16</v>
      </c>
      <c r="K1248" s="44">
        <v>78600</v>
      </c>
      <c r="L1248" s="44">
        <f>F1248*K1248</f>
        <v>47.16</v>
      </c>
    </row>
    <row r="1249" spans="1:12" ht="12" customHeight="1">
      <c r="A1249" s="65">
        <v>10121110</v>
      </c>
      <c r="B1249" s="42"/>
      <c r="C1249" s="43" t="s">
        <v>1602</v>
      </c>
      <c r="D1249" s="42" t="s">
        <v>224</v>
      </c>
      <c r="E1249" s="42" t="str">
        <f>VLOOKUP(C1249,HSD!B:K,2,FALSE)</f>
        <v>OJ</v>
      </c>
      <c r="F1249" s="1192">
        <v>3.2000000000000002E-3</v>
      </c>
      <c r="G1249" s="44">
        <f>VLOOKUP(C1249,HSD!B:K,10,FALSE)</f>
        <v>26625</v>
      </c>
      <c r="H1249" s="44">
        <f>F1249*G1249</f>
        <v>85.2</v>
      </c>
      <c r="I1249" s="44"/>
      <c r="J1249" s="44"/>
      <c r="K1249" s="44"/>
      <c r="L1249" s="44"/>
    </row>
    <row r="1250" spans="1:12" ht="12" customHeight="1">
      <c r="A1250" s="65">
        <v>10131000</v>
      </c>
      <c r="B1250" s="42"/>
      <c r="C1250" s="43" t="s">
        <v>1603</v>
      </c>
      <c r="D1250" s="42" t="s">
        <v>224</v>
      </c>
      <c r="E1250" s="42" t="str">
        <f>VLOOKUP(C1250,HSD!B:K,2,FALSE)</f>
        <v>OJ</v>
      </c>
      <c r="F1250" s="1192">
        <v>6.3E-3</v>
      </c>
      <c r="G1250" s="44">
        <f>VLOOKUP(C1250,HSD!B:K,10,FALSE)</f>
        <v>21750</v>
      </c>
      <c r="H1250" s="44">
        <f>F1250*G1250</f>
        <v>137.02500000000001</v>
      </c>
      <c r="I1250" s="44">
        <v>91500</v>
      </c>
      <c r="J1250" s="44">
        <f>F1250*I1250</f>
        <v>576.45000000000005</v>
      </c>
      <c r="K1250" s="44">
        <v>91500</v>
      </c>
      <c r="L1250" s="44">
        <f>F1250*K1250</f>
        <v>576.45000000000005</v>
      </c>
    </row>
    <row r="1251" spans="1:12" ht="12" customHeight="1">
      <c r="B1251" s="42"/>
      <c r="C1251" s="43"/>
      <c r="D1251" s="42"/>
      <c r="E1251" s="42"/>
      <c r="F1251" s="1182"/>
      <c r="G1251" s="44"/>
      <c r="H1251" s="44">
        <f>F1251*G1251</f>
        <v>0</v>
      </c>
      <c r="I1251" s="44">
        <v>92500</v>
      </c>
      <c r="J1251" s="44">
        <f>F1251*I1251</f>
        <v>0</v>
      </c>
      <c r="K1251" s="44">
        <v>92500</v>
      </c>
      <c r="L1251" s="44">
        <f>F1251*K1251</f>
        <v>0</v>
      </c>
    </row>
    <row r="1252" spans="1:12" ht="12" customHeight="1">
      <c r="B1252" s="42"/>
      <c r="C1252" s="43"/>
      <c r="D1252" s="42"/>
      <c r="E1252" s="42"/>
      <c r="F1252" s="1182"/>
      <c r="G1252" s="44"/>
      <c r="H1252" s="44"/>
      <c r="I1252" s="44"/>
      <c r="J1252" s="44"/>
      <c r="K1252" s="44"/>
      <c r="L1252" s="44"/>
    </row>
    <row r="1253" spans="1:12" ht="12" customHeight="1">
      <c r="B1253" s="42"/>
      <c r="C1253" s="45"/>
      <c r="D1253" s="37"/>
      <c r="E1253" s="37"/>
      <c r="F1253" s="1183" t="s">
        <v>227</v>
      </c>
      <c r="G1253" s="54"/>
      <c r="H1253" s="44">
        <f>SUM(H1248:H1252)</f>
        <v>243.60000000000002</v>
      </c>
      <c r="I1253" s="54"/>
      <c r="J1253" s="44">
        <f>SUM(J1248:J1252)</f>
        <v>623.61</v>
      </c>
      <c r="K1253" s="54"/>
      <c r="L1253" s="44">
        <f>SUM(L1248:L1252)</f>
        <v>623.61</v>
      </c>
    </row>
    <row r="1254" spans="1:12" ht="12" customHeight="1">
      <c r="B1254" s="42" t="s">
        <v>6</v>
      </c>
      <c r="C1254" s="45" t="s">
        <v>228</v>
      </c>
      <c r="D1254" s="37"/>
      <c r="E1254" s="37"/>
      <c r="F1254" s="1184"/>
      <c r="G1254" s="42"/>
      <c r="H1254" s="44"/>
      <c r="I1254" s="42"/>
      <c r="J1254" s="44"/>
      <c r="K1254" s="42"/>
      <c r="L1254" s="44"/>
    </row>
    <row r="1255" spans="1:12" ht="12" customHeight="1">
      <c r="B1255" s="42"/>
      <c r="C1255" s="43"/>
      <c r="D1255" s="42"/>
      <c r="E1255" s="42"/>
      <c r="F1255" s="1192"/>
      <c r="G1255" s="44"/>
      <c r="H1255" s="44">
        <f>F1255*G1255</f>
        <v>0</v>
      </c>
      <c r="I1255" s="44">
        <v>232500</v>
      </c>
      <c r="J1255" s="44">
        <f>F1255*I1255</f>
        <v>0</v>
      </c>
      <c r="K1255" s="44">
        <v>270000</v>
      </c>
      <c r="L1255" s="44">
        <f>F1255*K1255</f>
        <v>0</v>
      </c>
    </row>
    <row r="1256" spans="1:12" ht="12" customHeight="1">
      <c r="B1256" s="42"/>
      <c r="C1256" s="45"/>
      <c r="D1256" s="37"/>
      <c r="E1256" s="42"/>
      <c r="F1256" s="1185"/>
      <c r="G1256" s="44"/>
      <c r="H1256" s="44">
        <f>F1256*G1256</f>
        <v>0</v>
      </c>
      <c r="I1256" s="44">
        <v>1060</v>
      </c>
      <c r="J1256" s="44">
        <f>F1256*I1256</f>
        <v>0</v>
      </c>
      <c r="K1256" s="44">
        <v>1060</v>
      </c>
      <c r="L1256" s="44">
        <f>F1256*K1256</f>
        <v>0</v>
      </c>
    </row>
    <row r="1257" spans="1:12" ht="12" customHeight="1">
      <c r="B1257" s="42"/>
      <c r="C1257" s="45"/>
      <c r="D1257" s="37"/>
      <c r="E1257" s="42"/>
      <c r="F1257" s="1185"/>
      <c r="G1257" s="44"/>
      <c r="H1257" s="44">
        <f>F1257*G1257</f>
        <v>0</v>
      </c>
      <c r="I1257" s="44">
        <v>215000</v>
      </c>
      <c r="J1257" s="44">
        <f>F1257*I1257</f>
        <v>0</v>
      </c>
      <c r="K1257" s="44">
        <v>250000</v>
      </c>
      <c r="L1257" s="44">
        <f>F1257*K1257</f>
        <v>0</v>
      </c>
    </row>
    <row r="1258" spans="1:12" ht="12" customHeight="1">
      <c r="B1258" s="42"/>
      <c r="C1258" s="45"/>
      <c r="D1258" s="37"/>
      <c r="E1258" s="37"/>
      <c r="F1258" s="1183"/>
      <c r="G1258" s="54"/>
      <c r="H1258" s="44">
        <f>SUM(H1255:H1257)</f>
        <v>0</v>
      </c>
      <c r="I1258" s="54"/>
      <c r="J1258" s="44">
        <f>SUM(J1255:J1257)</f>
        <v>0</v>
      </c>
      <c r="K1258" s="54"/>
      <c r="L1258" s="44">
        <f>SUM(L1255:L1257)</f>
        <v>0</v>
      </c>
    </row>
    <row r="1259" spans="1:12" ht="12" customHeight="1">
      <c r="B1259" s="42" t="s">
        <v>7</v>
      </c>
      <c r="C1259" s="45" t="s">
        <v>230</v>
      </c>
      <c r="D1259" s="37"/>
      <c r="E1259" s="37"/>
      <c r="F1259" s="1184"/>
      <c r="G1259" s="42"/>
      <c r="H1259" s="44"/>
      <c r="I1259" s="42"/>
      <c r="J1259" s="44"/>
      <c r="K1259" s="42"/>
      <c r="L1259" s="44"/>
    </row>
    <row r="1260" spans="1:12" ht="12" customHeight="1">
      <c r="A1260" s="65" t="s">
        <v>340</v>
      </c>
      <c r="B1260" s="42"/>
      <c r="C1260" s="43" t="s">
        <v>341</v>
      </c>
      <c r="D1260" s="42" t="s">
        <v>224</v>
      </c>
      <c r="E1260" s="42" t="str">
        <f>VLOOKUP(C1260,HSD!B:K,2,FALSE)</f>
        <v>jam</v>
      </c>
      <c r="F1260" s="1192">
        <v>8.1430000000000002E-2</v>
      </c>
      <c r="G1260" s="44">
        <f>VLOOKUP(C1260,HSD!B:K,10,FALSE)</f>
        <v>586000</v>
      </c>
      <c r="H1260" s="44">
        <f>F1260*G1260</f>
        <v>47717.98</v>
      </c>
      <c r="I1260" s="44"/>
      <c r="J1260" s="44">
        <f>H1260*I1260</f>
        <v>0</v>
      </c>
      <c r="K1260" s="44"/>
      <c r="L1260" s="44">
        <f>J1260*K1260</f>
        <v>0</v>
      </c>
    </row>
    <row r="1261" spans="1:12" ht="12" customHeight="1">
      <c r="A1261" s="65">
        <v>31100008</v>
      </c>
      <c r="B1261" s="42"/>
      <c r="C1261" s="43" t="s">
        <v>1551</v>
      </c>
      <c r="D1261" s="42" t="s">
        <v>224</v>
      </c>
      <c r="E1261" s="42" t="str">
        <f>VLOOKUP(C1261,HSD!B:K,2,FALSE)</f>
        <v>jam</v>
      </c>
      <c r="F1261" s="1192">
        <v>5.1900000000000002E-2</v>
      </c>
      <c r="G1261" s="44">
        <f>VLOOKUP(C1261,HSD!B:K,10,FALSE)</f>
        <v>1010125</v>
      </c>
      <c r="H1261" s="44">
        <f>F1261*G1261</f>
        <v>52425.487500000003</v>
      </c>
      <c r="I1261" s="44"/>
      <c r="J1261" s="44"/>
      <c r="K1261" s="44"/>
      <c r="L1261" s="44"/>
    </row>
    <row r="1262" spans="1:12" ht="12" customHeight="1">
      <c r="A1262" s="65">
        <v>31100029</v>
      </c>
      <c r="B1262" s="42"/>
      <c r="C1262" s="43" t="s">
        <v>1542</v>
      </c>
      <c r="D1262" s="42" t="s">
        <v>224</v>
      </c>
      <c r="E1262" s="42" t="str">
        <f>VLOOKUP(C1262,HSD!B:K,2,FALSE)</f>
        <v>jam</v>
      </c>
      <c r="F1262" s="1192">
        <v>8.3000000000000001E-4</v>
      </c>
      <c r="G1262" s="44">
        <f>VLOOKUP(C1262,HSD!B:K,10,FALSE)</f>
        <v>759000</v>
      </c>
      <c r="H1262" s="44">
        <f>F1262*G1262</f>
        <v>629.97</v>
      </c>
      <c r="I1262" s="44"/>
      <c r="J1262" s="44"/>
      <c r="K1262" s="44"/>
      <c r="L1262" s="44"/>
    </row>
    <row r="1263" spans="1:12" ht="12" customHeight="1">
      <c r="B1263" s="42"/>
      <c r="C1263" s="45"/>
      <c r="D1263" s="37"/>
      <c r="E1263" s="37"/>
      <c r="F1263" s="1183" t="s">
        <v>231</v>
      </c>
      <c r="G1263" s="54"/>
      <c r="H1263" s="44">
        <f>SUM(H1260:H1262)</f>
        <v>100773.4375</v>
      </c>
      <c r="I1263" s="54"/>
      <c r="J1263" s="44">
        <f>SUM(J1260)</f>
        <v>0</v>
      </c>
      <c r="K1263" s="54"/>
      <c r="L1263" s="44">
        <f>SUM(L1260)</f>
        <v>0</v>
      </c>
    </row>
    <row r="1264" spans="1:12" ht="12" customHeight="1">
      <c r="B1264" s="42" t="s">
        <v>8</v>
      </c>
      <c r="C1264" s="55" t="s">
        <v>232</v>
      </c>
      <c r="D1264" s="56"/>
      <c r="E1264" s="56"/>
      <c r="F1264" s="1191"/>
      <c r="G1264" s="57"/>
      <c r="H1264" s="44">
        <f>H1253+H1258+H1263</f>
        <v>101017.03750000001</v>
      </c>
      <c r="I1264" s="57"/>
      <c r="J1264" s="44">
        <f>J1253+J1258+J1263</f>
        <v>623.61</v>
      </c>
      <c r="K1264" s="57"/>
      <c r="L1264" s="44">
        <f>L1253+L1258+L1263</f>
        <v>623.61</v>
      </c>
    </row>
    <row r="1265" spans="1:12" ht="12" customHeight="1">
      <c r="B1265" s="42" t="s">
        <v>9</v>
      </c>
      <c r="C1265" s="1254" t="s">
        <v>233</v>
      </c>
      <c r="D1265" s="1255"/>
      <c r="E1265" s="1256"/>
      <c r="F1265" s="1200">
        <f>OP</f>
        <v>0.1</v>
      </c>
      <c r="G1265" s="43" t="s">
        <v>234</v>
      </c>
      <c r="H1265" s="44">
        <f>H1264*F1265</f>
        <v>10101.703750000001</v>
      </c>
      <c r="I1265" s="43" t="s">
        <v>234</v>
      </c>
      <c r="J1265" s="44">
        <f>J1264*F1265</f>
        <v>62.361000000000004</v>
      </c>
      <c r="K1265" s="43" t="s">
        <v>234</v>
      </c>
      <c r="L1265" s="44">
        <f>L1264*F1265</f>
        <v>62.361000000000004</v>
      </c>
    </row>
    <row r="1266" spans="1:12" ht="12" customHeight="1">
      <c r="B1266" s="531" t="s">
        <v>10</v>
      </c>
      <c r="C1266" s="536" t="s">
        <v>235</v>
      </c>
      <c r="D1266" s="529"/>
      <c r="E1266" s="535"/>
      <c r="F1266" s="1189"/>
      <c r="G1266" s="532"/>
      <c r="H1266" s="533">
        <f>H1264+H1265</f>
        <v>111118.74125000001</v>
      </c>
      <c r="I1266" s="532"/>
      <c r="J1266" s="533"/>
      <c r="K1266" s="532"/>
      <c r="L1266" s="533"/>
    </row>
    <row r="1267" spans="1:12" ht="12" customHeight="1">
      <c r="B1267" s="531" t="s">
        <v>11</v>
      </c>
      <c r="C1267" s="529" t="s">
        <v>2218</v>
      </c>
      <c r="D1267" s="529"/>
      <c r="E1267" s="529"/>
      <c r="F1267" s="1201">
        <f>ppn</f>
        <v>0.12</v>
      </c>
      <c r="G1267" s="532" t="s">
        <v>2217</v>
      </c>
      <c r="H1267" s="533">
        <f>H1266*F1267</f>
        <v>13334.248950000001</v>
      </c>
      <c r="I1267" s="532"/>
      <c r="J1267" s="533"/>
      <c r="K1267" s="532"/>
      <c r="L1267" s="533"/>
    </row>
    <row r="1268" spans="1:12" ht="12" customHeight="1">
      <c r="B1268" s="42" t="s">
        <v>1793</v>
      </c>
      <c r="C1268" s="537" t="s">
        <v>2039</v>
      </c>
      <c r="D1268" s="56"/>
      <c r="E1268" s="56"/>
      <c r="F1268" s="1191"/>
      <c r="G1268" s="57"/>
      <c r="H1268" s="49">
        <f>H1266+H1267</f>
        <v>124452.9902</v>
      </c>
      <c r="I1268" s="50"/>
      <c r="J1268" s="49">
        <f>J1264+J1265</f>
        <v>685.971</v>
      </c>
      <c r="K1268" s="50"/>
      <c r="L1268" s="49">
        <f>L1264+L1265</f>
        <v>685.971</v>
      </c>
    </row>
    <row r="1270" spans="1:12" ht="37" customHeight="1">
      <c r="B1270" s="34" t="s">
        <v>362</v>
      </c>
      <c r="C1270" s="1257" t="s">
        <v>363</v>
      </c>
      <c r="D1270" s="1258"/>
      <c r="E1270" s="1258"/>
      <c r="F1270" s="1258"/>
      <c r="G1270" s="1259"/>
      <c r="H1270" s="1260"/>
      <c r="I1270" s="1261" t="s">
        <v>3</v>
      </c>
      <c r="J1270" s="1261"/>
      <c r="K1270" s="1261" t="s">
        <v>4</v>
      </c>
      <c r="L1270" s="1261"/>
    </row>
    <row r="1271" spans="1:12" ht="12" customHeight="1">
      <c r="B1271" s="1249" t="s">
        <v>215</v>
      </c>
      <c r="C1271" s="1249" t="s">
        <v>216</v>
      </c>
      <c r="D1271" s="1250" t="s">
        <v>217</v>
      </c>
      <c r="E1271" s="1249" t="s">
        <v>218</v>
      </c>
      <c r="F1271" s="1253" t="s">
        <v>219</v>
      </c>
      <c r="G1271" s="35" t="s">
        <v>220</v>
      </c>
      <c r="H1271" s="35" t="s">
        <v>221</v>
      </c>
      <c r="I1271" s="36" t="s">
        <v>220</v>
      </c>
      <c r="J1271" s="37" t="s">
        <v>221</v>
      </c>
      <c r="K1271" s="37" t="s">
        <v>220</v>
      </c>
      <c r="L1271" s="37" t="s">
        <v>221</v>
      </c>
    </row>
    <row r="1272" spans="1:12" ht="12" customHeight="1">
      <c r="B1272" s="1249"/>
      <c r="C1272" s="1249"/>
      <c r="D1272" s="1251"/>
      <c r="E1272" s="1249"/>
      <c r="F1272" s="1253"/>
      <c r="G1272" s="35" t="s">
        <v>16</v>
      </c>
      <c r="H1272" s="35" t="s">
        <v>222</v>
      </c>
      <c r="I1272" s="36" t="s">
        <v>16</v>
      </c>
      <c r="J1272" s="37" t="s">
        <v>222</v>
      </c>
      <c r="K1272" s="37" t="s">
        <v>16</v>
      </c>
      <c r="L1272" s="37" t="s">
        <v>222</v>
      </c>
    </row>
    <row r="1273" spans="1:12" ht="12" customHeight="1">
      <c r="B1273" s="1249"/>
      <c r="C1273" s="1249"/>
      <c r="D1273" s="1252"/>
      <c r="E1273" s="1249"/>
      <c r="F1273" s="1253"/>
      <c r="G1273" s="58"/>
      <c r="H1273" s="35" t="s">
        <v>16</v>
      </c>
      <c r="I1273" s="48"/>
      <c r="J1273" s="37" t="s">
        <v>16</v>
      </c>
      <c r="K1273" s="43"/>
      <c r="L1273" s="37" t="s">
        <v>16</v>
      </c>
    </row>
    <row r="1274" spans="1:12" ht="12" customHeight="1">
      <c r="B1274" s="38" t="s">
        <v>5</v>
      </c>
      <c r="C1274" s="39" t="s">
        <v>223</v>
      </c>
      <c r="D1274" s="40"/>
      <c r="E1274" s="40"/>
      <c r="F1274" s="1181"/>
      <c r="G1274" s="40"/>
      <c r="H1274" s="40"/>
      <c r="I1274" s="41"/>
      <c r="J1274" s="41"/>
      <c r="K1274" s="41"/>
      <c r="L1274" s="41"/>
    </row>
    <row r="1275" spans="1:12" ht="12" customHeight="1">
      <c r="A1275" s="65">
        <v>10111000</v>
      </c>
      <c r="B1275" s="42"/>
      <c r="C1275" s="43" t="s">
        <v>1600</v>
      </c>
      <c r="D1275" s="42" t="s">
        <v>224</v>
      </c>
      <c r="E1275" s="42" t="str">
        <f>VLOOKUP(C1275,HSD!B:K,2,FALSE)</f>
        <v>OJ</v>
      </c>
      <c r="F1275" s="1192">
        <v>1.6299999999999999E-2</v>
      </c>
      <c r="G1275" s="44">
        <f>VLOOKUP(C1275,HSD!B:K,10,FALSE)</f>
        <v>35625</v>
      </c>
      <c r="H1275" s="44">
        <f>F1275*G1275</f>
        <v>580.6875</v>
      </c>
      <c r="I1275" s="44">
        <v>78600</v>
      </c>
      <c r="J1275" s="44">
        <f>F1275*I1275</f>
        <v>1281.1799999999998</v>
      </c>
      <c r="K1275" s="44">
        <v>78600</v>
      </c>
      <c r="L1275" s="44">
        <f>F1275*K1275</f>
        <v>1281.1799999999998</v>
      </c>
    </row>
    <row r="1276" spans="1:12" ht="12" customHeight="1">
      <c r="A1276" s="65">
        <v>10121110</v>
      </c>
      <c r="B1276" s="42"/>
      <c r="C1276" s="43" t="s">
        <v>1602</v>
      </c>
      <c r="D1276" s="42" t="s">
        <v>224</v>
      </c>
      <c r="E1276" s="42" t="str">
        <f>VLOOKUP(C1276,HSD!B:K,2,FALSE)</f>
        <v>OJ</v>
      </c>
      <c r="F1276" s="1192">
        <v>8.14E-2</v>
      </c>
      <c r="G1276" s="44">
        <f>VLOOKUP(C1276,HSD!B:K,10,FALSE)</f>
        <v>26625</v>
      </c>
      <c r="H1276" s="44">
        <f>F1276*G1276</f>
        <v>2167.2750000000001</v>
      </c>
      <c r="I1276" s="44"/>
      <c r="J1276" s="44"/>
      <c r="K1276" s="44"/>
      <c r="L1276" s="44"/>
    </row>
    <row r="1277" spans="1:12" ht="12" customHeight="1">
      <c r="A1277" s="65">
        <v>10131000</v>
      </c>
      <c r="B1277" s="42"/>
      <c r="C1277" s="43" t="s">
        <v>1603</v>
      </c>
      <c r="D1277" s="42" t="s">
        <v>224</v>
      </c>
      <c r="E1277" s="42" t="str">
        <f>VLOOKUP(C1277,HSD!B:K,2,FALSE)</f>
        <v>OJ</v>
      </c>
      <c r="F1277" s="1192">
        <v>0.16289999999999999</v>
      </c>
      <c r="G1277" s="44">
        <f>VLOOKUP(C1277,HSD!B:K,10,FALSE)</f>
        <v>21750</v>
      </c>
      <c r="H1277" s="44">
        <f>F1277*G1277</f>
        <v>3543.0749999999998</v>
      </c>
      <c r="I1277" s="44">
        <v>91500</v>
      </c>
      <c r="J1277" s="44">
        <f>F1277*I1277</f>
        <v>14905.349999999999</v>
      </c>
      <c r="K1277" s="44">
        <v>91500</v>
      </c>
      <c r="L1277" s="44">
        <f>F1277*K1277</f>
        <v>14905.349999999999</v>
      </c>
    </row>
    <row r="1278" spans="1:12" ht="12" customHeight="1">
      <c r="B1278" s="42"/>
      <c r="C1278" s="43"/>
      <c r="D1278" s="42"/>
      <c r="E1278" s="42"/>
      <c r="F1278" s="1182"/>
      <c r="G1278" s="44"/>
      <c r="H1278" s="44">
        <f>F1278*G1278</f>
        <v>0</v>
      </c>
      <c r="I1278" s="44">
        <v>92500</v>
      </c>
      <c r="J1278" s="44">
        <f>F1278*I1278</f>
        <v>0</v>
      </c>
      <c r="K1278" s="44">
        <v>92500</v>
      </c>
      <c r="L1278" s="44">
        <f>F1278*K1278</f>
        <v>0</v>
      </c>
    </row>
    <row r="1279" spans="1:12" ht="12" customHeight="1">
      <c r="B1279" s="42"/>
      <c r="C1279" s="43"/>
      <c r="D1279" s="42"/>
      <c r="E1279" s="42"/>
      <c r="F1279" s="1182"/>
      <c r="G1279" s="44"/>
      <c r="H1279" s="44"/>
      <c r="I1279" s="44"/>
      <c r="J1279" s="44"/>
      <c r="K1279" s="44"/>
      <c r="L1279" s="44"/>
    </row>
    <row r="1280" spans="1:12" ht="12" customHeight="1">
      <c r="B1280" s="42"/>
      <c r="C1280" s="45"/>
      <c r="D1280" s="37"/>
      <c r="E1280" s="37"/>
      <c r="F1280" s="1183" t="s">
        <v>227</v>
      </c>
      <c r="G1280" s="54"/>
      <c r="H1280" s="44">
        <f>SUM(H1275:H1279)</f>
        <v>6291.0375000000004</v>
      </c>
      <c r="I1280" s="54"/>
      <c r="J1280" s="44">
        <f>SUM(J1275:J1279)</f>
        <v>16186.529999999999</v>
      </c>
      <c r="K1280" s="54"/>
      <c r="L1280" s="44">
        <f>SUM(L1275:L1279)</f>
        <v>16186.529999999999</v>
      </c>
    </row>
    <row r="1281" spans="1:12" ht="12" customHeight="1">
      <c r="B1281" s="42" t="s">
        <v>6</v>
      </c>
      <c r="C1281" s="45" t="s">
        <v>228</v>
      </c>
      <c r="D1281" s="37"/>
      <c r="E1281" s="37"/>
      <c r="F1281" s="1184"/>
      <c r="G1281" s="42"/>
      <c r="H1281" s="44"/>
      <c r="I1281" s="42"/>
      <c r="J1281" s="44"/>
      <c r="K1281" s="42"/>
      <c r="L1281" s="44"/>
    </row>
    <row r="1282" spans="1:12" ht="12" customHeight="1">
      <c r="B1282" s="42"/>
      <c r="C1282" s="43"/>
      <c r="D1282" s="42"/>
      <c r="E1282" s="42"/>
      <c r="F1282" s="1192"/>
      <c r="G1282" s="44"/>
      <c r="H1282" s="44">
        <f>F1282*G1282</f>
        <v>0</v>
      </c>
      <c r="I1282" s="44">
        <v>232500</v>
      </c>
      <c r="J1282" s="44">
        <f>F1282*I1282</f>
        <v>0</v>
      </c>
      <c r="K1282" s="44">
        <v>270000</v>
      </c>
      <c r="L1282" s="44">
        <f>F1282*K1282</f>
        <v>0</v>
      </c>
    </row>
    <row r="1283" spans="1:12" ht="12" customHeight="1">
      <c r="B1283" s="42"/>
      <c r="C1283" s="45"/>
      <c r="D1283" s="37"/>
      <c r="E1283" s="42"/>
      <c r="F1283" s="1185"/>
      <c r="G1283" s="44"/>
      <c r="H1283" s="44">
        <f>F1283*G1283</f>
        <v>0</v>
      </c>
      <c r="I1283" s="44">
        <v>1060</v>
      </c>
      <c r="J1283" s="44">
        <f>F1283*I1283</f>
        <v>0</v>
      </c>
      <c r="K1283" s="44">
        <v>1060</v>
      </c>
      <c r="L1283" s="44">
        <f>F1283*K1283</f>
        <v>0</v>
      </c>
    </row>
    <row r="1284" spans="1:12" ht="12" customHeight="1">
      <c r="B1284" s="42"/>
      <c r="C1284" s="45"/>
      <c r="D1284" s="37"/>
      <c r="E1284" s="42"/>
      <c r="F1284" s="1185"/>
      <c r="G1284" s="44"/>
      <c r="H1284" s="44">
        <f>F1284*G1284</f>
        <v>0</v>
      </c>
      <c r="I1284" s="44">
        <v>215000</v>
      </c>
      <c r="J1284" s="44">
        <f>F1284*I1284</f>
        <v>0</v>
      </c>
      <c r="K1284" s="44">
        <v>250000</v>
      </c>
      <c r="L1284" s="44">
        <f>F1284*K1284</f>
        <v>0</v>
      </c>
    </row>
    <row r="1285" spans="1:12" ht="12" customHeight="1">
      <c r="B1285" s="42"/>
      <c r="C1285" s="45"/>
      <c r="D1285" s="37"/>
      <c r="E1285" s="37"/>
      <c r="F1285" s="1183"/>
      <c r="G1285" s="54"/>
      <c r="H1285" s="44">
        <f>SUM(H1282:H1284)</f>
        <v>0</v>
      </c>
      <c r="I1285" s="54"/>
      <c r="J1285" s="44">
        <f>SUM(J1282:J1284)</f>
        <v>0</v>
      </c>
      <c r="K1285" s="54"/>
      <c r="L1285" s="44">
        <f>SUM(L1282:L1284)</f>
        <v>0</v>
      </c>
    </row>
    <row r="1286" spans="1:12" ht="12" customHeight="1">
      <c r="B1286" s="42" t="s">
        <v>7</v>
      </c>
      <c r="C1286" s="45" t="s">
        <v>230</v>
      </c>
      <c r="D1286" s="37"/>
      <c r="E1286" s="37"/>
      <c r="F1286" s="1184"/>
      <c r="G1286" s="42"/>
      <c r="H1286" s="44"/>
      <c r="I1286" s="42"/>
      <c r="J1286" s="44"/>
      <c r="K1286" s="42"/>
      <c r="L1286" s="44"/>
    </row>
    <row r="1287" spans="1:12" ht="12" customHeight="1">
      <c r="A1287" s="65" t="s">
        <v>340</v>
      </c>
      <c r="B1287" s="42"/>
      <c r="C1287" s="43" t="s">
        <v>341</v>
      </c>
      <c r="D1287" s="42" t="s">
        <v>224</v>
      </c>
      <c r="E1287" s="42" t="str">
        <f>VLOOKUP(C1287,HSD!B:K,2,FALSE)</f>
        <v>jam</v>
      </c>
      <c r="F1287" s="1192">
        <v>8.1430000000000002E-2</v>
      </c>
      <c r="G1287" s="44">
        <f>VLOOKUP(C1287,HSD!B:K,10,FALSE)</f>
        <v>586000</v>
      </c>
      <c r="H1287" s="44">
        <f>F1287*G1287</f>
        <v>47717.98</v>
      </c>
      <c r="I1287" s="44"/>
      <c r="J1287" s="44">
        <f>H1287*I1287</f>
        <v>0</v>
      </c>
      <c r="K1287" s="44"/>
      <c r="L1287" s="44">
        <f>J1287*K1287</f>
        <v>0</v>
      </c>
    </row>
    <row r="1288" spans="1:12" ht="12" customHeight="1">
      <c r="A1288" s="65">
        <v>31100008</v>
      </c>
      <c r="B1288" s="42"/>
      <c r="C1288" s="43" t="s">
        <v>1551</v>
      </c>
      <c r="D1288" s="42" t="s">
        <v>224</v>
      </c>
      <c r="E1288" s="42" t="str">
        <f>VLOOKUP(C1288,HSD!B:K,2,FALSE)</f>
        <v>jam</v>
      </c>
      <c r="F1288" s="1192">
        <v>9.6200000000000001E-3</v>
      </c>
      <c r="G1288" s="44">
        <f>VLOOKUP(C1288,HSD!B:K,10,FALSE)</f>
        <v>1010125</v>
      </c>
      <c r="H1288" s="44">
        <f>F1288*G1288</f>
        <v>9717.4025000000001</v>
      </c>
      <c r="I1288" s="44"/>
      <c r="J1288" s="44"/>
      <c r="K1288" s="44"/>
      <c r="L1288" s="44"/>
    </row>
    <row r="1289" spans="1:12" ht="12" customHeight="1">
      <c r="B1289" s="42"/>
      <c r="C1289" s="43"/>
      <c r="D1289" s="42"/>
      <c r="E1289" s="42"/>
      <c r="F1289" s="1192"/>
      <c r="G1289" s="44"/>
      <c r="H1289" s="44">
        <f>F1289*G1289</f>
        <v>0</v>
      </c>
      <c r="I1289" s="44"/>
      <c r="J1289" s="44"/>
      <c r="K1289" s="44"/>
      <c r="L1289" s="44"/>
    </row>
    <row r="1290" spans="1:12" ht="12" customHeight="1">
      <c r="B1290" s="42"/>
      <c r="C1290" s="45"/>
      <c r="D1290" s="37"/>
      <c r="E1290" s="37"/>
      <c r="F1290" s="1183" t="s">
        <v>231</v>
      </c>
      <c r="G1290" s="54"/>
      <c r="H1290" s="44">
        <f>SUM(H1287:H1289)</f>
        <v>57435.382500000007</v>
      </c>
      <c r="I1290" s="54"/>
      <c r="J1290" s="44">
        <f>SUM(J1287)</f>
        <v>0</v>
      </c>
      <c r="K1290" s="54"/>
      <c r="L1290" s="44">
        <f>SUM(L1287)</f>
        <v>0</v>
      </c>
    </row>
    <row r="1291" spans="1:12" ht="12" customHeight="1">
      <c r="B1291" s="42" t="s">
        <v>8</v>
      </c>
      <c r="C1291" s="55" t="s">
        <v>232</v>
      </c>
      <c r="D1291" s="56"/>
      <c r="E1291" s="56"/>
      <c r="F1291" s="1191"/>
      <c r="G1291" s="57"/>
      <c r="H1291" s="44">
        <f>H1280+H1285+H1290</f>
        <v>63726.420000000006</v>
      </c>
      <c r="I1291" s="57"/>
      <c r="J1291" s="44">
        <f>J1280+J1285+J1290</f>
        <v>16186.529999999999</v>
      </c>
      <c r="K1291" s="57"/>
      <c r="L1291" s="44">
        <f>L1280+L1285+L1290</f>
        <v>16186.529999999999</v>
      </c>
    </row>
    <row r="1292" spans="1:12" ht="12" customHeight="1">
      <c r="B1292" s="42" t="s">
        <v>9</v>
      </c>
      <c r="C1292" s="1254" t="s">
        <v>233</v>
      </c>
      <c r="D1292" s="1255"/>
      <c r="E1292" s="1256"/>
      <c r="F1292" s="1200">
        <f>OP</f>
        <v>0.1</v>
      </c>
      <c r="G1292" s="43" t="s">
        <v>234</v>
      </c>
      <c r="H1292" s="44">
        <f>H1291*F1292</f>
        <v>6372.6420000000007</v>
      </c>
      <c r="I1292" s="43" t="s">
        <v>234</v>
      </c>
      <c r="J1292" s="44">
        <f>J1291*F1292</f>
        <v>1618.653</v>
      </c>
      <c r="K1292" s="43" t="s">
        <v>234</v>
      </c>
      <c r="L1292" s="44">
        <f>L1291*F1292</f>
        <v>1618.653</v>
      </c>
    </row>
    <row r="1293" spans="1:12" ht="12" customHeight="1">
      <c r="B1293" s="531" t="s">
        <v>10</v>
      </c>
      <c r="C1293" s="536" t="s">
        <v>235</v>
      </c>
      <c r="D1293" s="529"/>
      <c r="E1293" s="535"/>
      <c r="F1293" s="1189"/>
      <c r="G1293" s="532"/>
      <c r="H1293" s="533">
        <f>H1291+H1292</f>
        <v>70099.062000000005</v>
      </c>
      <c r="I1293" s="532"/>
      <c r="J1293" s="533"/>
      <c r="K1293" s="532"/>
      <c r="L1293" s="533"/>
    </row>
    <row r="1294" spans="1:12" ht="12" customHeight="1">
      <c r="B1294" s="531" t="s">
        <v>11</v>
      </c>
      <c r="C1294" s="529" t="s">
        <v>2218</v>
      </c>
      <c r="D1294" s="529"/>
      <c r="E1294" s="529"/>
      <c r="F1294" s="1201">
        <f>ppn</f>
        <v>0.12</v>
      </c>
      <c r="G1294" s="532" t="s">
        <v>2217</v>
      </c>
      <c r="H1294" s="533">
        <f>H1293*F1294</f>
        <v>8411.8874400000004</v>
      </c>
      <c r="I1294" s="532"/>
      <c r="J1294" s="533"/>
      <c r="K1294" s="532"/>
      <c r="L1294" s="533"/>
    </row>
    <row r="1295" spans="1:12" ht="12" customHeight="1">
      <c r="B1295" s="42" t="s">
        <v>1793</v>
      </c>
      <c r="C1295" s="537" t="s">
        <v>2039</v>
      </c>
      <c r="D1295" s="56"/>
      <c r="E1295" s="56"/>
      <c r="F1295" s="1191"/>
      <c r="G1295" s="57"/>
      <c r="H1295" s="49">
        <f>H1293+H1294</f>
        <v>78510.949440000011</v>
      </c>
      <c r="I1295" s="50"/>
      <c r="J1295" s="49">
        <f>J1291+J1292</f>
        <v>17805.182999999997</v>
      </c>
      <c r="K1295" s="50"/>
      <c r="L1295" s="49">
        <f>L1291+L1292</f>
        <v>17805.182999999997</v>
      </c>
    </row>
    <row r="1297" spans="1:12" ht="37" customHeight="1">
      <c r="B1297" s="34" t="s">
        <v>357</v>
      </c>
      <c r="C1297" s="1257" t="s">
        <v>358</v>
      </c>
      <c r="D1297" s="1258"/>
      <c r="E1297" s="1258"/>
      <c r="F1297" s="1258"/>
      <c r="G1297" s="1259"/>
      <c r="H1297" s="1260"/>
      <c r="I1297" s="1261" t="s">
        <v>3</v>
      </c>
      <c r="J1297" s="1261"/>
      <c r="K1297" s="1261" t="s">
        <v>4</v>
      </c>
      <c r="L1297" s="1261"/>
    </row>
    <row r="1298" spans="1:12" ht="12" customHeight="1">
      <c r="B1298" s="1249" t="s">
        <v>215</v>
      </c>
      <c r="C1298" s="1249" t="s">
        <v>216</v>
      </c>
      <c r="D1298" s="1250" t="s">
        <v>217</v>
      </c>
      <c r="E1298" s="1249" t="s">
        <v>218</v>
      </c>
      <c r="F1298" s="1253" t="s">
        <v>219</v>
      </c>
      <c r="G1298" s="35" t="s">
        <v>220</v>
      </c>
      <c r="H1298" s="35" t="s">
        <v>221</v>
      </c>
      <c r="I1298" s="36" t="s">
        <v>220</v>
      </c>
      <c r="J1298" s="37" t="s">
        <v>221</v>
      </c>
      <c r="K1298" s="37" t="s">
        <v>220</v>
      </c>
      <c r="L1298" s="37" t="s">
        <v>221</v>
      </c>
    </row>
    <row r="1299" spans="1:12" ht="12" customHeight="1">
      <c r="B1299" s="1249"/>
      <c r="C1299" s="1249"/>
      <c r="D1299" s="1251"/>
      <c r="E1299" s="1249"/>
      <c r="F1299" s="1253"/>
      <c r="G1299" s="35" t="s">
        <v>16</v>
      </c>
      <c r="H1299" s="35" t="s">
        <v>222</v>
      </c>
      <c r="I1299" s="36" t="s">
        <v>16</v>
      </c>
      <c r="J1299" s="37" t="s">
        <v>222</v>
      </c>
      <c r="K1299" s="37" t="s">
        <v>16</v>
      </c>
      <c r="L1299" s="37" t="s">
        <v>222</v>
      </c>
    </row>
    <row r="1300" spans="1:12" ht="12" customHeight="1">
      <c r="B1300" s="1249"/>
      <c r="C1300" s="1249"/>
      <c r="D1300" s="1252"/>
      <c r="E1300" s="1249"/>
      <c r="F1300" s="1253"/>
      <c r="G1300" s="58"/>
      <c r="H1300" s="35" t="s">
        <v>16</v>
      </c>
      <c r="I1300" s="48"/>
      <c r="J1300" s="37" t="s">
        <v>16</v>
      </c>
      <c r="K1300" s="43"/>
      <c r="L1300" s="37" t="s">
        <v>16</v>
      </c>
    </row>
    <row r="1301" spans="1:12" ht="12" customHeight="1">
      <c r="B1301" s="38" t="s">
        <v>5</v>
      </c>
      <c r="C1301" s="39" t="s">
        <v>223</v>
      </c>
      <c r="D1301" s="40"/>
      <c r="E1301" s="40"/>
      <c r="F1301" s="1181"/>
      <c r="G1301" s="40"/>
      <c r="H1301" s="40"/>
      <c r="I1301" s="41"/>
      <c r="J1301" s="41"/>
      <c r="K1301" s="41"/>
      <c r="L1301" s="41"/>
    </row>
    <row r="1302" spans="1:12" ht="12" customHeight="1">
      <c r="A1302" s="65">
        <v>10111000</v>
      </c>
      <c r="B1302" s="42"/>
      <c r="C1302" s="43" t="s">
        <v>1600</v>
      </c>
      <c r="D1302" s="42" t="s">
        <v>224</v>
      </c>
      <c r="E1302" s="42" t="str">
        <f>VLOOKUP(C1302,HSD!B:K,2,FALSE)</f>
        <v>OJ</v>
      </c>
      <c r="F1302" s="1192">
        <v>1.6299999999999999E-2</v>
      </c>
      <c r="G1302" s="44">
        <f>VLOOKUP(C1302,HSD!B:K,10,FALSE)</f>
        <v>35625</v>
      </c>
      <c r="H1302" s="44">
        <f>F1302*G1302</f>
        <v>580.6875</v>
      </c>
      <c r="I1302" s="44">
        <v>78600</v>
      </c>
      <c r="J1302" s="44">
        <f>F1302*I1302</f>
        <v>1281.1799999999998</v>
      </c>
      <c r="K1302" s="44">
        <v>78600</v>
      </c>
      <c r="L1302" s="44">
        <f>F1302*K1302</f>
        <v>1281.1799999999998</v>
      </c>
    </row>
    <row r="1303" spans="1:12" ht="12" customHeight="1">
      <c r="A1303" s="65">
        <v>10121110</v>
      </c>
      <c r="B1303" s="42"/>
      <c r="C1303" s="43" t="s">
        <v>1602</v>
      </c>
      <c r="D1303" s="42" t="s">
        <v>224</v>
      </c>
      <c r="E1303" s="42" t="str">
        <f>VLOOKUP(C1303,HSD!B:K,2,FALSE)</f>
        <v>OJ</v>
      </c>
      <c r="F1303" s="1192">
        <v>8.14E-2</v>
      </c>
      <c r="G1303" s="44">
        <f>VLOOKUP(C1303,HSD!B:K,10,FALSE)</f>
        <v>26625</v>
      </c>
      <c r="H1303" s="44">
        <f>F1303*G1303</f>
        <v>2167.2750000000001</v>
      </c>
      <c r="I1303" s="44"/>
      <c r="J1303" s="44"/>
      <c r="K1303" s="44"/>
      <c r="L1303" s="44"/>
    </row>
    <row r="1304" spans="1:12" ht="12" customHeight="1">
      <c r="A1304" s="65">
        <v>10131000</v>
      </c>
      <c r="B1304" s="42"/>
      <c r="C1304" s="43" t="s">
        <v>1603</v>
      </c>
      <c r="D1304" s="42" t="s">
        <v>224</v>
      </c>
      <c r="E1304" s="42" t="str">
        <f>VLOOKUP(C1304,HSD!B:K,2,FALSE)</f>
        <v>OJ</v>
      </c>
      <c r="F1304" s="1192">
        <v>0.16289999999999999</v>
      </c>
      <c r="G1304" s="44">
        <f>VLOOKUP(C1304,HSD!B:K,10,FALSE)</f>
        <v>21750</v>
      </c>
      <c r="H1304" s="44">
        <f>F1304*G1304</f>
        <v>3543.0749999999998</v>
      </c>
      <c r="I1304" s="44">
        <v>91500</v>
      </c>
      <c r="J1304" s="44">
        <f>F1304*I1304</f>
        <v>14905.349999999999</v>
      </c>
      <c r="K1304" s="44">
        <v>91500</v>
      </c>
      <c r="L1304" s="44">
        <f>F1304*K1304</f>
        <v>14905.349999999999</v>
      </c>
    </row>
    <row r="1305" spans="1:12" ht="12" customHeight="1">
      <c r="B1305" s="42"/>
      <c r="C1305" s="43"/>
      <c r="D1305" s="42"/>
      <c r="E1305" s="42"/>
      <c r="F1305" s="1182"/>
      <c r="G1305" s="44"/>
      <c r="H1305" s="44">
        <f>F1305*G1305</f>
        <v>0</v>
      </c>
      <c r="I1305" s="44">
        <v>92500</v>
      </c>
      <c r="J1305" s="44">
        <f>F1305*I1305</f>
        <v>0</v>
      </c>
      <c r="K1305" s="44">
        <v>92500</v>
      </c>
      <c r="L1305" s="44">
        <f>F1305*K1305</f>
        <v>0</v>
      </c>
    </row>
    <row r="1306" spans="1:12" ht="12" customHeight="1">
      <c r="B1306" s="42"/>
      <c r="C1306" s="43"/>
      <c r="D1306" s="42"/>
      <c r="E1306" s="42"/>
      <c r="F1306" s="1182"/>
      <c r="G1306" s="44"/>
      <c r="H1306" s="44"/>
      <c r="I1306" s="44"/>
      <c r="J1306" s="44"/>
      <c r="K1306" s="44"/>
      <c r="L1306" s="44"/>
    </row>
    <row r="1307" spans="1:12" ht="12" customHeight="1">
      <c r="B1307" s="42"/>
      <c r="C1307" s="45"/>
      <c r="D1307" s="37"/>
      <c r="E1307" s="37"/>
      <c r="F1307" s="1183" t="s">
        <v>227</v>
      </c>
      <c r="G1307" s="54"/>
      <c r="H1307" s="44">
        <f>SUM(H1302:H1306)</f>
        <v>6291.0375000000004</v>
      </c>
      <c r="I1307" s="54"/>
      <c r="J1307" s="44">
        <f>SUM(J1302:J1306)</f>
        <v>16186.529999999999</v>
      </c>
      <c r="K1307" s="54"/>
      <c r="L1307" s="44">
        <f>SUM(L1302:L1306)</f>
        <v>16186.529999999999</v>
      </c>
    </row>
    <row r="1308" spans="1:12" ht="12" customHeight="1">
      <c r="B1308" s="42" t="s">
        <v>6</v>
      </c>
      <c r="C1308" s="45" t="s">
        <v>228</v>
      </c>
      <c r="D1308" s="37"/>
      <c r="E1308" s="37"/>
      <c r="F1308" s="1184"/>
      <c r="G1308" s="42"/>
      <c r="H1308" s="44"/>
      <c r="I1308" s="42"/>
      <c r="J1308" s="44"/>
      <c r="K1308" s="42"/>
      <c r="L1308" s="44"/>
    </row>
    <row r="1309" spans="1:12" ht="12" customHeight="1">
      <c r="A1309" s="65">
        <v>211100116</v>
      </c>
      <c r="B1309" s="42"/>
      <c r="C1309" s="43" t="s">
        <v>33</v>
      </c>
      <c r="D1309" s="42" t="s">
        <v>224</v>
      </c>
      <c r="E1309" s="42" t="str">
        <f>VLOOKUP(C1309,HSD!B:K,2,FALSE)</f>
        <v>m3</v>
      </c>
      <c r="F1309" s="1192">
        <v>1.62</v>
      </c>
      <c r="G1309" s="44">
        <f>VLOOKUP(C1309,HSD!B:K,10,FALSE)</f>
        <v>80000</v>
      </c>
      <c r="H1309" s="44">
        <f>F1309*G1309</f>
        <v>129600.00000000001</v>
      </c>
      <c r="I1309" s="44">
        <v>232500</v>
      </c>
      <c r="J1309" s="44">
        <f>F1309*I1309</f>
        <v>376650</v>
      </c>
      <c r="K1309" s="44">
        <v>270000</v>
      </c>
      <c r="L1309" s="44">
        <f>F1309*K1309</f>
        <v>437400</v>
      </c>
    </row>
    <row r="1310" spans="1:12" ht="12" customHeight="1">
      <c r="B1310" s="42"/>
      <c r="C1310" s="45" t="s">
        <v>356</v>
      </c>
      <c r="D1310" s="37"/>
      <c r="E1310" s="42"/>
      <c r="F1310" s="1185"/>
      <c r="G1310" s="44"/>
      <c r="H1310" s="44">
        <f>F1310*G1310</f>
        <v>0</v>
      </c>
      <c r="I1310" s="44">
        <v>1060</v>
      </c>
      <c r="J1310" s="44">
        <f>F1310*I1310</f>
        <v>0</v>
      </c>
      <c r="K1310" s="44">
        <v>1060</v>
      </c>
      <c r="L1310" s="44">
        <f>F1310*K1310</f>
        <v>0</v>
      </c>
    </row>
    <row r="1311" spans="1:12" ht="12" customHeight="1">
      <c r="B1311" s="42"/>
      <c r="C1311" s="45"/>
      <c r="D1311" s="37"/>
      <c r="E1311" s="42"/>
      <c r="F1311" s="1185"/>
      <c r="G1311" s="44"/>
      <c r="H1311" s="44">
        <f>F1311*G1311</f>
        <v>0</v>
      </c>
      <c r="I1311" s="44">
        <v>215000</v>
      </c>
      <c r="J1311" s="44">
        <f>F1311*I1311</f>
        <v>0</v>
      </c>
      <c r="K1311" s="44">
        <v>250000</v>
      </c>
      <c r="L1311" s="44">
        <f>F1311*K1311</f>
        <v>0</v>
      </c>
    </row>
    <row r="1312" spans="1:12" ht="12" customHeight="1">
      <c r="B1312" s="42"/>
      <c r="C1312" s="45"/>
      <c r="D1312" s="37"/>
      <c r="E1312" s="37"/>
      <c r="F1312" s="1193" t="s">
        <v>229</v>
      </c>
      <c r="G1312" s="54"/>
      <c r="H1312" s="44">
        <f>SUM(H1309:H1311)</f>
        <v>129600.00000000001</v>
      </c>
      <c r="I1312" s="54"/>
      <c r="J1312" s="44">
        <f>SUM(J1309:J1311)</f>
        <v>376650</v>
      </c>
      <c r="K1312" s="54"/>
      <c r="L1312" s="44">
        <f>SUM(L1309:L1311)</f>
        <v>437400</v>
      </c>
    </row>
    <row r="1313" spans="1:12" ht="12" customHeight="1">
      <c r="B1313" s="42" t="s">
        <v>7</v>
      </c>
      <c r="C1313" s="45" t="s">
        <v>230</v>
      </c>
      <c r="D1313" s="37"/>
      <c r="E1313" s="37"/>
      <c r="F1313" s="1184"/>
      <c r="G1313" s="42"/>
      <c r="H1313" s="44"/>
      <c r="I1313" s="42"/>
      <c r="J1313" s="44"/>
      <c r="K1313" s="42"/>
      <c r="L1313" s="44"/>
    </row>
    <row r="1314" spans="1:12" ht="12" customHeight="1">
      <c r="A1314" s="65" t="s">
        <v>340</v>
      </c>
      <c r="B1314" s="42"/>
      <c r="C1314" s="43" t="s">
        <v>341</v>
      </c>
      <c r="D1314" s="42" t="s">
        <v>224</v>
      </c>
      <c r="E1314" s="42" t="str">
        <f>VLOOKUP(C1314,HSD!B:K,2,FALSE)</f>
        <v>jam</v>
      </c>
      <c r="F1314" s="1192">
        <v>8.1430000000000002E-2</v>
      </c>
      <c r="G1314" s="44">
        <f>VLOOKUP(C1314,HSD!B:K,10,FALSE)</f>
        <v>586000</v>
      </c>
      <c r="H1314" s="44">
        <f>F1314*G1314</f>
        <v>47717.98</v>
      </c>
      <c r="I1314" s="44"/>
      <c r="J1314" s="44">
        <f>H1314*I1314</f>
        <v>0</v>
      </c>
      <c r="K1314" s="44"/>
      <c r="L1314" s="44">
        <f>J1314*K1314</f>
        <v>0</v>
      </c>
    </row>
    <row r="1315" spans="1:12" ht="12" customHeight="1">
      <c r="A1315" s="65">
        <v>31100008</v>
      </c>
      <c r="B1315" s="42"/>
      <c r="C1315" s="43" t="s">
        <v>1551</v>
      </c>
      <c r="D1315" s="42" t="s">
        <v>224</v>
      </c>
      <c r="E1315" s="42" t="str">
        <f>VLOOKUP(C1315,HSD!B:K,2,FALSE)</f>
        <v>jam</v>
      </c>
      <c r="F1315" s="1192">
        <v>9.6200000000000001E-3</v>
      </c>
      <c r="G1315" s="44">
        <f>VLOOKUP(C1315,HSD!B:K,10,FALSE)</f>
        <v>1010125</v>
      </c>
      <c r="H1315" s="44">
        <f>F1315*G1315</f>
        <v>9717.4025000000001</v>
      </c>
      <c r="I1315" s="44"/>
      <c r="J1315" s="44"/>
      <c r="K1315" s="44"/>
      <c r="L1315" s="44"/>
    </row>
    <row r="1316" spans="1:12" ht="12" customHeight="1">
      <c r="A1316" s="65">
        <v>31100029</v>
      </c>
      <c r="B1316" s="42"/>
      <c r="C1316" s="43" t="s">
        <v>1542</v>
      </c>
      <c r="D1316" s="42" t="s">
        <v>224</v>
      </c>
      <c r="E1316" s="42" t="str">
        <f>VLOOKUP(C1316,HSD!B:K,2,FALSE)</f>
        <v>jam</v>
      </c>
      <c r="F1316" s="1192">
        <v>1.5900000000000001E-3</v>
      </c>
      <c r="G1316" s="44">
        <f>VLOOKUP(C1316,HSD!B:K,10,FALSE)</f>
        <v>759000</v>
      </c>
      <c r="H1316" s="44">
        <f>F1316*G1316</f>
        <v>1206.81</v>
      </c>
      <c r="I1316" s="44"/>
      <c r="J1316" s="44"/>
      <c r="K1316" s="44"/>
      <c r="L1316" s="44"/>
    </row>
    <row r="1317" spans="1:12" ht="12" customHeight="1">
      <c r="B1317" s="42"/>
      <c r="C1317" s="45"/>
      <c r="D1317" s="37"/>
      <c r="E1317" s="37"/>
      <c r="F1317" s="1183" t="s">
        <v>231</v>
      </c>
      <c r="G1317" s="54"/>
      <c r="H1317" s="44">
        <f>SUM(H1314:H1316)</f>
        <v>58642.192500000005</v>
      </c>
      <c r="I1317" s="54"/>
      <c r="J1317" s="44">
        <f>SUM(J1314)</f>
        <v>0</v>
      </c>
      <c r="K1317" s="54"/>
      <c r="L1317" s="44">
        <f>SUM(L1314)</f>
        <v>0</v>
      </c>
    </row>
    <row r="1318" spans="1:12" ht="12" customHeight="1">
      <c r="B1318" s="42" t="s">
        <v>8</v>
      </c>
      <c r="C1318" s="55" t="s">
        <v>232</v>
      </c>
      <c r="D1318" s="56"/>
      <c r="E1318" s="56"/>
      <c r="F1318" s="1191"/>
      <c r="G1318" s="57"/>
      <c r="H1318" s="44">
        <f>H1307+H1312+H1317</f>
        <v>194533.23</v>
      </c>
      <c r="I1318" s="57"/>
      <c r="J1318" s="44">
        <f>J1307+J1312+J1317</f>
        <v>392836.53</v>
      </c>
      <c r="K1318" s="57"/>
      <c r="L1318" s="44">
        <f>L1307+L1312+L1317</f>
        <v>453586.53</v>
      </c>
    </row>
    <row r="1319" spans="1:12" ht="12" customHeight="1">
      <c r="B1319" s="42" t="s">
        <v>9</v>
      </c>
      <c r="C1319" s="1254" t="s">
        <v>233</v>
      </c>
      <c r="D1319" s="1255"/>
      <c r="E1319" s="1256"/>
      <c r="F1319" s="1200">
        <f>OP</f>
        <v>0.1</v>
      </c>
      <c r="G1319" s="43" t="s">
        <v>234</v>
      </c>
      <c r="H1319" s="44">
        <f>H1318*F1319</f>
        <v>19453.323</v>
      </c>
      <c r="I1319" s="43" t="s">
        <v>234</v>
      </c>
      <c r="J1319" s="44">
        <f>J1318*F1319</f>
        <v>39283.653000000006</v>
      </c>
      <c r="K1319" s="43" t="s">
        <v>234</v>
      </c>
      <c r="L1319" s="44">
        <f>L1318*F1319</f>
        <v>45358.653000000006</v>
      </c>
    </row>
    <row r="1320" spans="1:12" ht="12" customHeight="1">
      <c r="B1320" s="531" t="s">
        <v>10</v>
      </c>
      <c r="C1320" s="536" t="s">
        <v>235</v>
      </c>
      <c r="D1320" s="529"/>
      <c r="E1320" s="535"/>
      <c r="F1320" s="1189"/>
      <c r="G1320" s="532"/>
      <c r="H1320" s="533">
        <f>H1318+H1319</f>
        <v>213986.55300000001</v>
      </c>
      <c r="I1320" s="532"/>
      <c r="J1320" s="533"/>
      <c r="K1320" s="532"/>
      <c r="L1320" s="533"/>
    </row>
    <row r="1321" spans="1:12" ht="12" customHeight="1">
      <c r="B1321" s="531" t="s">
        <v>11</v>
      </c>
      <c r="C1321" s="529" t="s">
        <v>2218</v>
      </c>
      <c r="D1321" s="529"/>
      <c r="E1321" s="529"/>
      <c r="F1321" s="1201">
        <f>ppn</f>
        <v>0.12</v>
      </c>
      <c r="G1321" s="532" t="s">
        <v>2217</v>
      </c>
      <c r="H1321" s="533">
        <f>H1320*F1321</f>
        <v>25678.38636</v>
      </c>
      <c r="I1321" s="532"/>
      <c r="J1321" s="533"/>
      <c r="K1321" s="532"/>
      <c r="L1321" s="533"/>
    </row>
    <row r="1322" spans="1:12" ht="12" customHeight="1">
      <c r="B1322" s="42" t="s">
        <v>1793</v>
      </c>
      <c r="C1322" s="537" t="s">
        <v>2039</v>
      </c>
      <c r="D1322" s="56"/>
      <c r="E1322" s="56"/>
      <c r="F1322" s="1191"/>
      <c r="G1322" s="57"/>
      <c r="H1322" s="49">
        <f>H1320+H1321</f>
        <v>239664.93936000002</v>
      </c>
      <c r="I1322" s="50"/>
      <c r="J1322" s="49">
        <f>J1318+J1319</f>
        <v>432120.18300000002</v>
      </c>
      <c r="K1322" s="50"/>
      <c r="L1322" s="49">
        <f>L1318+L1319</f>
        <v>498945.18300000002</v>
      </c>
    </row>
    <row r="1324" spans="1:12" ht="37" customHeight="1">
      <c r="B1324" s="34" t="s">
        <v>364</v>
      </c>
      <c r="C1324" s="1257" t="s">
        <v>365</v>
      </c>
      <c r="D1324" s="1258"/>
      <c r="E1324" s="1258"/>
      <c r="F1324" s="1258"/>
      <c r="G1324" s="1259"/>
      <c r="H1324" s="1260"/>
      <c r="I1324" s="1261" t="s">
        <v>3</v>
      </c>
      <c r="J1324" s="1261"/>
      <c r="K1324" s="1261" t="s">
        <v>4</v>
      </c>
      <c r="L1324" s="1261"/>
    </row>
    <row r="1325" spans="1:12" ht="12" customHeight="1">
      <c r="B1325" s="1249" t="s">
        <v>215</v>
      </c>
      <c r="C1325" s="1249" t="s">
        <v>216</v>
      </c>
      <c r="D1325" s="1250" t="s">
        <v>217</v>
      </c>
      <c r="E1325" s="1249" t="s">
        <v>218</v>
      </c>
      <c r="F1325" s="1253" t="s">
        <v>219</v>
      </c>
      <c r="G1325" s="35" t="s">
        <v>220</v>
      </c>
      <c r="H1325" s="35" t="s">
        <v>221</v>
      </c>
      <c r="I1325" s="36" t="s">
        <v>220</v>
      </c>
      <c r="J1325" s="37" t="s">
        <v>221</v>
      </c>
      <c r="K1325" s="37" t="s">
        <v>220</v>
      </c>
      <c r="L1325" s="37" t="s">
        <v>221</v>
      </c>
    </row>
    <row r="1326" spans="1:12" ht="12" customHeight="1">
      <c r="B1326" s="1249"/>
      <c r="C1326" s="1249"/>
      <c r="D1326" s="1251"/>
      <c r="E1326" s="1249"/>
      <c r="F1326" s="1253"/>
      <c r="G1326" s="35" t="s">
        <v>16</v>
      </c>
      <c r="H1326" s="35" t="s">
        <v>222</v>
      </c>
      <c r="I1326" s="36" t="s">
        <v>16</v>
      </c>
      <c r="J1326" s="37" t="s">
        <v>222</v>
      </c>
      <c r="K1326" s="37" t="s">
        <v>16</v>
      </c>
      <c r="L1326" s="37" t="s">
        <v>222</v>
      </c>
    </row>
    <row r="1327" spans="1:12" ht="12" customHeight="1">
      <c r="B1327" s="1249"/>
      <c r="C1327" s="1249"/>
      <c r="D1327" s="1252"/>
      <c r="E1327" s="1249"/>
      <c r="F1327" s="1253"/>
      <c r="G1327" s="58"/>
      <c r="H1327" s="35" t="s">
        <v>16</v>
      </c>
      <c r="I1327" s="48"/>
      <c r="J1327" s="37" t="s">
        <v>16</v>
      </c>
      <c r="K1327" s="43"/>
      <c r="L1327" s="37" t="s">
        <v>16</v>
      </c>
    </row>
    <row r="1328" spans="1:12" ht="12" customHeight="1">
      <c r="B1328" s="38" t="s">
        <v>5</v>
      </c>
      <c r="C1328" s="39" t="s">
        <v>223</v>
      </c>
      <c r="D1328" s="40"/>
      <c r="E1328" s="40"/>
      <c r="F1328" s="1181"/>
      <c r="G1328" s="40"/>
      <c r="H1328" s="40"/>
      <c r="I1328" s="41"/>
      <c r="J1328" s="41"/>
      <c r="K1328" s="41"/>
      <c r="L1328" s="41"/>
    </row>
    <row r="1329" spans="1:12" ht="12" customHeight="1">
      <c r="A1329" s="65">
        <v>10111000</v>
      </c>
      <c r="B1329" s="42"/>
      <c r="C1329" s="43" t="s">
        <v>1600</v>
      </c>
      <c r="D1329" s="42" t="s">
        <v>224</v>
      </c>
      <c r="E1329" s="42" t="str">
        <f>VLOOKUP(C1329,HSD!B:K,2,FALSE)</f>
        <v>OJ</v>
      </c>
      <c r="F1329" s="1192">
        <v>1.6299999999999999E-2</v>
      </c>
      <c r="G1329" s="44">
        <f>VLOOKUP(C1329,HSD!B:K,10,FALSE)</f>
        <v>35625</v>
      </c>
      <c r="H1329" s="44">
        <f>F1329*G1329</f>
        <v>580.6875</v>
      </c>
      <c r="I1329" s="44">
        <v>78600</v>
      </c>
      <c r="J1329" s="44">
        <f>F1329*I1329</f>
        <v>1281.1799999999998</v>
      </c>
      <c r="K1329" s="44">
        <v>78600</v>
      </c>
      <c r="L1329" s="44">
        <f>F1329*K1329</f>
        <v>1281.1799999999998</v>
      </c>
    </row>
    <row r="1330" spans="1:12" ht="12" customHeight="1">
      <c r="A1330" s="65">
        <v>10121110</v>
      </c>
      <c r="B1330" s="42"/>
      <c r="C1330" s="43" t="s">
        <v>1602</v>
      </c>
      <c r="D1330" s="42" t="s">
        <v>224</v>
      </c>
      <c r="E1330" s="42" t="str">
        <f>VLOOKUP(C1330,HSD!B:K,2,FALSE)</f>
        <v>OJ</v>
      </c>
      <c r="F1330" s="1192">
        <v>4.0000000000000001E-3</v>
      </c>
      <c r="G1330" s="44">
        <f>VLOOKUP(C1330,HSD!B:K,10,FALSE)</f>
        <v>26625</v>
      </c>
      <c r="H1330" s="44">
        <f>F1330*G1330</f>
        <v>106.5</v>
      </c>
      <c r="I1330" s="44"/>
      <c r="J1330" s="44"/>
      <c r="K1330" s="44"/>
      <c r="L1330" s="44"/>
    </row>
    <row r="1331" spans="1:12" ht="12" customHeight="1">
      <c r="A1331" s="65">
        <v>10131000</v>
      </c>
      <c r="B1331" s="42"/>
      <c r="C1331" s="43" t="s">
        <v>1603</v>
      </c>
      <c r="D1331" s="42" t="s">
        <v>224</v>
      </c>
      <c r="E1331" s="42" t="str">
        <f>VLOOKUP(C1331,HSD!B:K,2,FALSE)</f>
        <v>OJ</v>
      </c>
      <c r="F1331" s="1192">
        <v>1.61E-2</v>
      </c>
      <c r="G1331" s="44">
        <f>VLOOKUP(C1331,HSD!B:K,10,FALSE)</f>
        <v>21750</v>
      </c>
      <c r="H1331" s="44">
        <f>F1331*G1331</f>
        <v>350.17500000000001</v>
      </c>
      <c r="I1331" s="44">
        <v>91500</v>
      </c>
      <c r="J1331" s="44">
        <f>F1331*I1331</f>
        <v>1473.1499999999999</v>
      </c>
      <c r="K1331" s="44">
        <v>91500</v>
      </c>
      <c r="L1331" s="44">
        <f>F1331*K1331</f>
        <v>1473.1499999999999</v>
      </c>
    </row>
    <row r="1332" spans="1:12" ht="12" customHeight="1">
      <c r="B1332" s="42"/>
      <c r="C1332" s="43"/>
      <c r="D1332" s="42"/>
      <c r="E1332" s="42"/>
      <c r="F1332" s="1182"/>
      <c r="G1332" s="44"/>
      <c r="H1332" s="44">
        <f>F1332*G1332</f>
        <v>0</v>
      </c>
      <c r="I1332" s="44">
        <v>92500</v>
      </c>
      <c r="J1332" s="44">
        <f>F1332*I1332</f>
        <v>0</v>
      </c>
      <c r="K1332" s="44">
        <v>92500</v>
      </c>
      <c r="L1332" s="44">
        <f>F1332*K1332</f>
        <v>0</v>
      </c>
    </row>
    <row r="1333" spans="1:12" ht="12" customHeight="1">
      <c r="B1333" s="42"/>
      <c r="C1333" s="43"/>
      <c r="D1333" s="42"/>
      <c r="E1333" s="42"/>
      <c r="F1333" s="1182"/>
      <c r="G1333" s="44"/>
      <c r="H1333" s="44"/>
      <c r="I1333" s="44"/>
      <c r="J1333" s="44"/>
      <c r="K1333" s="44"/>
      <c r="L1333" s="44"/>
    </row>
    <row r="1334" spans="1:12" ht="12" customHeight="1">
      <c r="B1334" s="42"/>
      <c r="C1334" s="45"/>
      <c r="D1334" s="37"/>
      <c r="E1334" s="37"/>
      <c r="F1334" s="1183" t="s">
        <v>227</v>
      </c>
      <c r="G1334" s="54"/>
      <c r="H1334" s="44">
        <f>SUM(H1329:H1333)</f>
        <v>1037.3625</v>
      </c>
      <c r="I1334" s="54"/>
      <c r="J1334" s="44">
        <f>SUM(J1329:J1333)</f>
        <v>2754.33</v>
      </c>
      <c r="K1334" s="54"/>
      <c r="L1334" s="44">
        <f>SUM(L1329:L1333)</f>
        <v>2754.33</v>
      </c>
    </row>
    <row r="1335" spans="1:12" ht="12" customHeight="1">
      <c r="B1335" s="42" t="s">
        <v>6</v>
      </c>
      <c r="C1335" s="45" t="s">
        <v>228</v>
      </c>
      <c r="D1335" s="37"/>
      <c r="E1335" s="37"/>
      <c r="F1335" s="1184"/>
      <c r="G1335" s="42"/>
      <c r="H1335" s="44"/>
      <c r="I1335" s="42"/>
      <c r="J1335" s="44"/>
      <c r="K1335" s="42"/>
      <c r="L1335" s="44"/>
    </row>
    <row r="1336" spans="1:12" ht="12" customHeight="1">
      <c r="B1336" s="42"/>
      <c r="C1336" s="43"/>
      <c r="D1336" s="42"/>
      <c r="E1336" s="42"/>
      <c r="F1336" s="1192"/>
      <c r="G1336" s="44"/>
      <c r="H1336" s="44">
        <f>F1336*G1336</f>
        <v>0</v>
      </c>
      <c r="I1336" s="44">
        <v>232500</v>
      </c>
      <c r="J1336" s="44">
        <f>F1336*I1336</f>
        <v>0</v>
      </c>
      <c r="K1336" s="44">
        <v>270000</v>
      </c>
      <c r="L1336" s="44">
        <f>F1336*K1336</f>
        <v>0</v>
      </c>
    </row>
    <row r="1337" spans="1:12" ht="12" customHeight="1">
      <c r="B1337" s="42"/>
      <c r="C1337" s="45"/>
      <c r="D1337" s="37"/>
      <c r="E1337" s="42"/>
      <c r="F1337" s="1185"/>
      <c r="G1337" s="44"/>
      <c r="H1337" s="44">
        <f>F1337*G1337</f>
        <v>0</v>
      </c>
      <c r="I1337" s="44">
        <v>1060</v>
      </c>
      <c r="J1337" s="44">
        <f>F1337*I1337</f>
        <v>0</v>
      </c>
      <c r="K1337" s="44">
        <v>1060</v>
      </c>
      <c r="L1337" s="44">
        <f>F1337*K1337</f>
        <v>0</v>
      </c>
    </row>
    <row r="1338" spans="1:12" ht="12" customHeight="1">
      <c r="B1338" s="42"/>
      <c r="C1338" s="45"/>
      <c r="D1338" s="37"/>
      <c r="E1338" s="42"/>
      <c r="F1338" s="1185"/>
      <c r="G1338" s="44"/>
      <c r="H1338" s="44">
        <f>F1338*G1338</f>
        <v>0</v>
      </c>
      <c r="I1338" s="44">
        <v>215000</v>
      </c>
      <c r="J1338" s="44">
        <f>F1338*I1338</f>
        <v>0</v>
      </c>
      <c r="K1338" s="44">
        <v>250000</v>
      </c>
      <c r="L1338" s="44">
        <f>F1338*K1338</f>
        <v>0</v>
      </c>
    </row>
    <row r="1339" spans="1:12" ht="12" customHeight="1">
      <c r="B1339" s="42"/>
      <c r="C1339" s="45"/>
      <c r="D1339" s="37"/>
      <c r="E1339" s="37"/>
      <c r="F1339" s="1183"/>
      <c r="G1339" s="54"/>
      <c r="H1339" s="44">
        <f>SUM(H1336:H1338)</f>
        <v>0</v>
      </c>
      <c r="I1339" s="54"/>
      <c r="J1339" s="44">
        <f>SUM(J1336:J1338)</f>
        <v>0</v>
      </c>
      <c r="K1339" s="54"/>
      <c r="L1339" s="44">
        <f>SUM(L1336:L1338)</f>
        <v>0</v>
      </c>
    </row>
    <row r="1340" spans="1:12" ht="12" customHeight="1">
      <c r="B1340" s="42" t="s">
        <v>7</v>
      </c>
      <c r="C1340" s="45" t="s">
        <v>230</v>
      </c>
      <c r="D1340" s="37"/>
      <c r="E1340" s="37"/>
      <c r="F1340" s="1184"/>
      <c r="G1340" s="42"/>
      <c r="H1340" s="44"/>
      <c r="I1340" s="42"/>
      <c r="J1340" s="44"/>
      <c r="K1340" s="42"/>
      <c r="L1340" s="44"/>
    </row>
    <row r="1341" spans="1:12" ht="12" customHeight="1">
      <c r="A1341" s="65">
        <v>31100029</v>
      </c>
      <c r="B1341" s="42"/>
      <c r="C1341" s="43" t="s">
        <v>1542</v>
      </c>
      <c r="D1341" s="42" t="s">
        <v>224</v>
      </c>
      <c r="E1341" s="42" t="str">
        <f>VLOOKUP(C1341,HSD!B:K,2,FALSE)</f>
        <v>jam</v>
      </c>
      <c r="F1341" s="1192">
        <v>6.1199999999999996E-3</v>
      </c>
      <c r="G1341" s="44">
        <f>VLOOKUP(C1341,HSD!B:K,10,FALSE)</f>
        <v>759000</v>
      </c>
      <c r="H1341" s="44">
        <f>F1341*G1341</f>
        <v>4645.08</v>
      </c>
      <c r="I1341" s="44"/>
      <c r="J1341" s="44">
        <f>H1341*I1341</f>
        <v>0</v>
      </c>
      <c r="K1341" s="44"/>
      <c r="L1341" s="44">
        <f>J1341*K1341</f>
        <v>0</v>
      </c>
    </row>
    <row r="1342" spans="1:12" ht="12" customHeight="1">
      <c r="A1342" s="65">
        <v>31100020</v>
      </c>
      <c r="B1342" s="42"/>
      <c r="C1342" s="43" t="s">
        <v>275</v>
      </c>
      <c r="D1342" s="42" t="s">
        <v>224</v>
      </c>
      <c r="E1342" s="42" t="str">
        <f>VLOOKUP(C1342,HSD!B:K,2,FALSE)</f>
        <v>jam</v>
      </c>
      <c r="F1342" s="1192">
        <v>7.0299999999999998E-3</v>
      </c>
      <c r="G1342" s="44">
        <f>VLOOKUP(C1342,HSD!B:K,10,FALSE)</f>
        <v>459000</v>
      </c>
      <c r="H1342" s="44">
        <f>F1342*G1342</f>
        <v>3226.77</v>
      </c>
      <c r="I1342" s="44"/>
      <c r="J1342" s="44"/>
      <c r="K1342" s="44"/>
      <c r="L1342" s="44"/>
    </row>
    <row r="1343" spans="1:12" ht="12" customHeight="1">
      <c r="A1343" s="65">
        <v>31100022</v>
      </c>
      <c r="B1343" s="42"/>
      <c r="C1343" s="43" t="s">
        <v>1598</v>
      </c>
      <c r="D1343" s="42" t="s">
        <v>224</v>
      </c>
      <c r="E1343" s="42" t="str">
        <f>VLOOKUP(C1343,HSD!B:K,2,FALSE)</f>
        <v>jam</v>
      </c>
      <c r="F1343" s="1192">
        <v>5.7373E-2</v>
      </c>
      <c r="G1343" s="44">
        <f>VLOOKUP(C1343,HSD!B:K,10,FALSE)</f>
        <v>229000</v>
      </c>
      <c r="H1343" s="44">
        <f>F1343*G1343</f>
        <v>13138.416999999999</v>
      </c>
      <c r="I1343" s="44"/>
      <c r="J1343" s="44"/>
      <c r="K1343" s="44"/>
      <c r="L1343" s="44"/>
    </row>
    <row r="1344" spans="1:12" ht="12" customHeight="1">
      <c r="B1344" s="42"/>
      <c r="C1344" s="45"/>
      <c r="D1344" s="37"/>
      <c r="E1344" s="37"/>
      <c r="F1344" s="1183" t="s">
        <v>231</v>
      </c>
      <c r="G1344" s="54"/>
      <c r="H1344" s="44">
        <f>SUM(H1341:H1343)</f>
        <v>21010.267</v>
      </c>
      <c r="I1344" s="54"/>
      <c r="J1344" s="44">
        <f>SUM(J1341)</f>
        <v>0</v>
      </c>
      <c r="K1344" s="54"/>
      <c r="L1344" s="44">
        <f>SUM(L1341)</f>
        <v>0</v>
      </c>
    </row>
    <row r="1345" spans="1:12" ht="12" customHeight="1">
      <c r="B1345" s="42" t="s">
        <v>8</v>
      </c>
      <c r="C1345" s="55" t="s">
        <v>232</v>
      </c>
      <c r="D1345" s="56"/>
      <c r="E1345" s="56"/>
      <c r="F1345" s="1191"/>
      <c r="G1345" s="57"/>
      <c r="H1345" s="44">
        <f>H1334+H1339+H1344</f>
        <v>22047.629499999999</v>
      </c>
      <c r="I1345" s="57"/>
      <c r="J1345" s="44">
        <f>J1334+J1339+J1344</f>
        <v>2754.33</v>
      </c>
      <c r="K1345" s="57"/>
      <c r="L1345" s="44">
        <f>L1334+L1339+L1344</f>
        <v>2754.33</v>
      </c>
    </row>
    <row r="1346" spans="1:12" ht="12" customHeight="1">
      <c r="B1346" s="42" t="s">
        <v>9</v>
      </c>
      <c r="C1346" s="1254" t="s">
        <v>233</v>
      </c>
      <c r="D1346" s="1255"/>
      <c r="E1346" s="1256"/>
      <c r="F1346" s="1200">
        <f>OP</f>
        <v>0.1</v>
      </c>
      <c r="G1346" s="43" t="s">
        <v>234</v>
      </c>
      <c r="H1346" s="44">
        <f>H1345*F1346</f>
        <v>2204.7629499999998</v>
      </c>
      <c r="I1346" s="1202"/>
      <c r="J1346" s="533"/>
      <c r="K1346" s="1202"/>
      <c r="L1346" s="533"/>
    </row>
    <row r="1347" spans="1:12" ht="12" customHeight="1">
      <c r="B1347" s="531" t="s">
        <v>10</v>
      </c>
      <c r="C1347" s="536" t="s">
        <v>235</v>
      </c>
      <c r="D1347" s="529"/>
      <c r="E1347" s="535"/>
      <c r="F1347" s="1189"/>
      <c r="G1347" s="532"/>
      <c r="H1347" s="533">
        <f>H1345+H1346</f>
        <v>24252.392449999999</v>
      </c>
      <c r="I1347" s="1202"/>
      <c r="J1347" s="533"/>
      <c r="K1347" s="1202"/>
      <c r="L1347" s="533"/>
    </row>
    <row r="1348" spans="1:12" ht="12" customHeight="1">
      <c r="B1348" s="531" t="s">
        <v>11</v>
      </c>
      <c r="C1348" s="529" t="s">
        <v>2218</v>
      </c>
      <c r="D1348" s="529"/>
      <c r="E1348" s="529"/>
      <c r="F1348" s="1201">
        <f>ppn</f>
        <v>0.12</v>
      </c>
      <c r="G1348" s="532" t="s">
        <v>2217</v>
      </c>
      <c r="H1348" s="533">
        <f>H1347*F1348</f>
        <v>2910.2870939999998</v>
      </c>
      <c r="I1348" s="43" t="s">
        <v>234</v>
      </c>
      <c r="J1348" s="44">
        <f>J1345*F1348</f>
        <v>330.51959999999997</v>
      </c>
      <c r="K1348" s="43" t="s">
        <v>234</v>
      </c>
      <c r="L1348" s="44">
        <f>L1345*F1348</f>
        <v>330.51959999999997</v>
      </c>
    </row>
    <row r="1349" spans="1:12" ht="12" customHeight="1">
      <c r="B1349" s="42" t="s">
        <v>1793</v>
      </c>
      <c r="C1349" s="537" t="s">
        <v>2039</v>
      </c>
      <c r="D1349" s="56"/>
      <c r="E1349" s="56"/>
      <c r="F1349" s="1191"/>
      <c r="G1349" s="57"/>
      <c r="H1349" s="49">
        <f>H1347+H1348</f>
        <v>27162.679543999999</v>
      </c>
      <c r="I1349" s="50"/>
      <c r="J1349" s="49">
        <f>J1345+J1348</f>
        <v>3084.8496</v>
      </c>
      <c r="K1349" s="50"/>
      <c r="L1349" s="49">
        <f>L1345+L1348</f>
        <v>3084.8496</v>
      </c>
    </row>
    <row r="1351" spans="1:12" ht="37" customHeight="1">
      <c r="B1351" s="34" t="s">
        <v>366</v>
      </c>
      <c r="C1351" s="1257" t="s">
        <v>367</v>
      </c>
      <c r="D1351" s="1258"/>
      <c r="E1351" s="1258"/>
      <c r="F1351" s="1258"/>
      <c r="G1351" s="1259"/>
      <c r="H1351" s="1260"/>
      <c r="I1351" s="1261" t="s">
        <v>3</v>
      </c>
      <c r="J1351" s="1261"/>
      <c r="K1351" s="1261" t="s">
        <v>4</v>
      </c>
      <c r="L1351" s="1261"/>
    </row>
    <row r="1352" spans="1:12" ht="12" customHeight="1">
      <c r="B1352" s="1249" t="s">
        <v>215</v>
      </c>
      <c r="C1352" s="1249" t="s">
        <v>216</v>
      </c>
      <c r="D1352" s="1250" t="s">
        <v>217</v>
      </c>
      <c r="E1352" s="1249" t="s">
        <v>218</v>
      </c>
      <c r="F1352" s="1253" t="s">
        <v>219</v>
      </c>
      <c r="G1352" s="35" t="s">
        <v>220</v>
      </c>
      <c r="H1352" s="35" t="s">
        <v>221</v>
      </c>
      <c r="I1352" s="36" t="s">
        <v>220</v>
      </c>
      <c r="J1352" s="37" t="s">
        <v>221</v>
      </c>
      <c r="K1352" s="37" t="s">
        <v>220</v>
      </c>
      <c r="L1352" s="37" t="s">
        <v>221</v>
      </c>
    </row>
    <row r="1353" spans="1:12" ht="12" customHeight="1">
      <c r="B1353" s="1249"/>
      <c r="C1353" s="1249"/>
      <c r="D1353" s="1251"/>
      <c r="E1353" s="1249"/>
      <c r="F1353" s="1253"/>
      <c r="G1353" s="35" t="s">
        <v>16</v>
      </c>
      <c r="H1353" s="35" t="s">
        <v>222</v>
      </c>
      <c r="I1353" s="36" t="s">
        <v>16</v>
      </c>
      <c r="J1353" s="37" t="s">
        <v>222</v>
      </c>
      <c r="K1353" s="37" t="s">
        <v>16</v>
      </c>
      <c r="L1353" s="37" t="s">
        <v>222</v>
      </c>
    </row>
    <row r="1354" spans="1:12" ht="12" customHeight="1">
      <c r="B1354" s="1249"/>
      <c r="C1354" s="1249"/>
      <c r="D1354" s="1252"/>
      <c r="E1354" s="1249"/>
      <c r="F1354" s="1253"/>
      <c r="G1354" s="58"/>
      <c r="H1354" s="35" t="s">
        <v>16</v>
      </c>
      <c r="I1354" s="48"/>
      <c r="J1354" s="37" t="s">
        <v>16</v>
      </c>
      <c r="K1354" s="43"/>
      <c r="L1354" s="37" t="s">
        <v>16</v>
      </c>
    </row>
    <row r="1355" spans="1:12" ht="12" customHeight="1">
      <c r="B1355" s="38" t="s">
        <v>5</v>
      </c>
      <c r="C1355" s="39" t="s">
        <v>223</v>
      </c>
      <c r="D1355" s="40"/>
      <c r="E1355" s="40"/>
      <c r="F1355" s="1181"/>
      <c r="G1355" s="40"/>
      <c r="H1355" s="40"/>
      <c r="I1355" s="41"/>
      <c r="J1355" s="41"/>
      <c r="K1355" s="41"/>
      <c r="L1355" s="41"/>
    </row>
    <row r="1356" spans="1:12" ht="12" customHeight="1">
      <c r="A1356" s="65">
        <v>10111000</v>
      </c>
      <c r="B1356" s="42"/>
      <c r="C1356" s="43" t="s">
        <v>1600</v>
      </c>
      <c r="D1356" s="42" t="s">
        <v>224</v>
      </c>
      <c r="E1356" s="42" t="str">
        <f>VLOOKUP(C1356,HSD!B:K,2,FALSE)</f>
        <v>OJ</v>
      </c>
      <c r="F1356" s="1192">
        <v>1.6299999999999999E-2</v>
      </c>
      <c r="G1356" s="44">
        <f>VLOOKUP(C1356,HSD!B:K,10,FALSE)</f>
        <v>35625</v>
      </c>
      <c r="H1356" s="44">
        <f>F1356*G1356</f>
        <v>580.6875</v>
      </c>
      <c r="I1356" s="44">
        <v>78600</v>
      </c>
      <c r="J1356" s="44">
        <f>F1356*I1356</f>
        <v>1281.1799999999998</v>
      </c>
      <c r="K1356" s="44">
        <v>78600</v>
      </c>
      <c r="L1356" s="44">
        <f>F1356*K1356</f>
        <v>1281.1799999999998</v>
      </c>
    </row>
    <row r="1357" spans="1:12" ht="12" customHeight="1">
      <c r="A1357" s="65">
        <v>10121110</v>
      </c>
      <c r="B1357" s="42"/>
      <c r="C1357" s="43" t="s">
        <v>1602</v>
      </c>
      <c r="D1357" s="42" t="s">
        <v>224</v>
      </c>
      <c r="E1357" s="42" t="str">
        <f>VLOOKUP(C1357,HSD!B:K,2,FALSE)</f>
        <v>OJ</v>
      </c>
      <c r="F1357" s="1192">
        <v>4.0000000000000001E-3</v>
      </c>
      <c r="G1357" s="44">
        <f>VLOOKUP(C1357,HSD!B:K,10,FALSE)</f>
        <v>26625</v>
      </c>
      <c r="H1357" s="44">
        <f>F1357*G1357</f>
        <v>106.5</v>
      </c>
      <c r="I1357" s="44"/>
      <c r="J1357" s="44"/>
      <c r="K1357" s="44"/>
      <c r="L1357" s="44"/>
    </row>
    <row r="1358" spans="1:12" ht="12" customHeight="1">
      <c r="A1358" s="65">
        <v>10131000</v>
      </c>
      <c r="B1358" s="42"/>
      <c r="C1358" s="43" t="s">
        <v>1603</v>
      </c>
      <c r="D1358" s="42" t="s">
        <v>224</v>
      </c>
      <c r="E1358" s="42" t="str">
        <f>VLOOKUP(C1358,HSD!B:K,2,FALSE)</f>
        <v>OJ</v>
      </c>
      <c r="F1358" s="1192">
        <v>1.61E-2</v>
      </c>
      <c r="G1358" s="44">
        <f>VLOOKUP(C1358,HSD!B:K,10,FALSE)</f>
        <v>21750</v>
      </c>
      <c r="H1358" s="44">
        <f>F1358*G1358</f>
        <v>350.17500000000001</v>
      </c>
      <c r="I1358" s="44">
        <v>91500</v>
      </c>
      <c r="J1358" s="44">
        <f>F1358*I1358</f>
        <v>1473.1499999999999</v>
      </c>
      <c r="K1358" s="44">
        <v>91500</v>
      </c>
      <c r="L1358" s="44">
        <f>F1358*K1358</f>
        <v>1473.1499999999999</v>
      </c>
    </row>
    <row r="1359" spans="1:12" ht="12" customHeight="1">
      <c r="B1359" s="42"/>
      <c r="C1359" s="43"/>
      <c r="D1359" s="42"/>
      <c r="E1359" s="42"/>
      <c r="F1359" s="1182"/>
      <c r="G1359" s="44"/>
      <c r="H1359" s="44">
        <f>F1359*G1359</f>
        <v>0</v>
      </c>
      <c r="I1359" s="44">
        <v>92500</v>
      </c>
      <c r="J1359" s="44">
        <f>F1359*I1359</f>
        <v>0</v>
      </c>
      <c r="K1359" s="44">
        <v>92500</v>
      </c>
      <c r="L1359" s="44">
        <f>F1359*K1359</f>
        <v>0</v>
      </c>
    </row>
    <row r="1360" spans="1:12" ht="12" customHeight="1">
      <c r="B1360" s="42"/>
      <c r="C1360" s="43"/>
      <c r="D1360" s="42"/>
      <c r="E1360" s="42"/>
      <c r="F1360" s="1182"/>
      <c r="G1360" s="44"/>
      <c r="H1360" s="44"/>
      <c r="I1360" s="44"/>
      <c r="J1360" s="44"/>
      <c r="K1360" s="44"/>
      <c r="L1360" s="44"/>
    </row>
    <row r="1361" spans="1:12" ht="12" customHeight="1">
      <c r="B1361" s="42"/>
      <c r="C1361" s="45"/>
      <c r="D1361" s="37"/>
      <c r="E1361" s="37"/>
      <c r="F1361" s="1183" t="s">
        <v>227</v>
      </c>
      <c r="G1361" s="54"/>
      <c r="H1361" s="44">
        <f>SUM(H1356:H1360)</f>
        <v>1037.3625</v>
      </c>
      <c r="I1361" s="54"/>
      <c r="J1361" s="44">
        <f>SUM(J1356:J1360)</f>
        <v>2754.33</v>
      </c>
      <c r="K1361" s="54"/>
      <c r="L1361" s="44">
        <f>SUM(L1356:L1360)</f>
        <v>2754.33</v>
      </c>
    </row>
    <row r="1362" spans="1:12" ht="12" customHeight="1">
      <c r="B1362" s="42" t="s">
        <v>6</v>
      </c>
      <c r="C1362" s="45" t="s">
        <v>228</v>
      </c>
      <c r="D1362" s="37"/>
      <c r="E1362" s="37"/>
      <c r="F1362" s="1184"/>
      <c r="G1362" s="42"/>
      <c r="H1362" s="44"/>
      <c r="I1362" s="42"/>
      <c r="J1362" s="44"/>
      <c r="K1362" s="42"/>
      <c r="L1362" s="44"/>
    </row>
    <row r="1363" spans="1:12" ht="12" customHeight="1">
      <c r="B1363" s="42"/>
      <c r="C1363" s="43"/>
      <c r="D1363" s="42"/>
      <c r="E1363" s="42"/>
      <c r="F1363" s="1192"/>
      <c r="G1363" s="44"/>
      <c r="H1363" s="44">
        <f>F1363*G1363</f>
        <v>0</v>
      </c>
      <c r="I1363" s="44">
        <v>232500</v>
      </c>
      <c r="J1363" s="44">
        <f>F1363*I1363</f>
        <v>0</v>
      </c>
      <c r="K1363" s="44">
        <v>270000</v>
      </c>
      <c r="L1363" s="44">
        <f>F1363*K1363</f>
        <v>0</v>
      </c>
    </row>
    <row r="1364" spans="1:12" ht="12" customHeight="1">
      <c r="B1364" s="42"/>
      <c r="C1364" s="45"/>
      <c r="D1364" s="37"/>
      <c r="E1364" s="42"/>
      <c r="F1364" s="1185"/>
      <c r="G1364" s="44"/>
      <c r="H1364" s="44">
        <f>F1364*G1364</f>
        <v>0</v>
      </c>
      <c r="I1364" s="44">
        <v>1060</v>
      </c>
      <c r="J1364" s="44">
        <f>F1364*I1364</f>
        <v>0</v>
      </c>
      <c r="K1364" s="44">
        <v>1060</v>
      </c>
      <c r="L1364" s="44">
        <f>F1364*K1364</f>
        <v>0</v>
      </c>
    </row>
    <row r="1365" spans="1:12" ht="12" customHeight="1">
      <c r="B1365" s="42"/>
      <c r="C1365" s="45"/>
      <c r="D1365" s="37"/>
      <c r="E1365" s="42"/>
      <c r="F1365" s="1185"/>
      <c r="G1365" s="44"/>
      <c r="H1365" s="44">
        <f>F1365*G1365</f>
        <v>0</v>
      </c>
      <c r="I1365" s="44">
        <v>215000</v>
      </c>
      <c r="J1365" s="44">
        <f>F1365*I1365</f>
        <v>0</v>
      </c>
      <c r="K1365" s="44">
        <v>250000</v>
      </c>
      <c r="L1365" s="44">
        <f>F1365*K1365</f>
        <v>0</v>
      </c>
    </row>
    <row r="1366" spans="1:12" ht="12" customHeight="1">
      <c r="B1366" s="42"/>
      <c r="C1366" s="45"/>
      <c r="D1366" s="37"/>
      <c r="E1366" s="37"/>
      <c r="F1366" s="1183"/>
      <c r="G1366" s="54"/>
      <c r="H1366" s="44">
        <f>SUM(H1363:H1365)</f>
        <v>0</v>
      </c>
      <c r="I1366" s="54"/>
      <c r="J1366" s="44">
        <f>SUM(J1363:J1365)</f>
        <v>0</v>
      </c>
      <c r="K1366" s="54"/>
      <c r="L1366" s="44">
        <f>SUM(L1363:L1365)</f>
        <v>0</v>
      </c>
    </row>
    <row r="1367" spans="1:12" ht="12" customHeight="1">
      <c r="B1367" s="42" t="s">
        <v>7</v>
      </c>
      <c r="C1367" s="45" t="s">
        <v>230</v>
      </c>
      <c r="D1367" s="37"/>
      <c r="E1367" s="37"/>
      <c r="F1367" s="1184"/>
      <c r="G1367" s="42"/>
      <c r="H1367" s="44"/>
      <c r="I1367" s="42"/>
      <c r="J1367" s="44"/>
      <c r="K1367" s="42"/>
      <c r="L1367" s="44"/>
    </row>
    <row r="1368" spans="1:12" ht="12" customHeight="1">
      <c r="A1368" s="65">
        <v>31100029</v>
      </c>
      <c r="B1368" s="42"/>
      <c r="C1368" s="43" t="s">
        <v>1542</v>
      </c>
      <c r="D1368" s="42" t="s">
        <v>224</v>
      </c>
      <c r="E1368" s="42" t="str">
        <f>VLOOKUP(C1368,HSD!B:K,2,FALSE)</f>
        <v>jam</v>
      </c>
      <c r="F1368" s="1192">
        <v>6.1199999999999996E-3</v>
      </c>
      <c r="G1368" s="44">
        <f>VLOOKUP(C1368,HSD!B:K,10,FALSE)</f>
        <v>759000</v>
      </c>
      <c r="H1368" s="44">
        <f>F1368*G1368</f>
        <v>4645.08</v>
      </c>
      <c r="I1368" s="44"/>
      <c r="J1368" s="44">
        <f>H1368*I1368</f>
        <v>0</v>
      </c>
      <c r="K1368" s="44"/>
      <c r="L1368" s="44">
        <f>J1368*K1368</f>
        <v>0</v>
      </c>
    </row>
    <row r="1369" spans="1:12" ht="12" customHeight="1">
      <c r="A1369" s="65">
        <v>31100020</v>
      </c>
      <c r="B1369" s="42"/>
      <c r="C1369" s="43" t="s">
        <v>275</v>
      </c>
      <c r="D1369" s="42" t="s">
        <v>224</v>
      </c>
      <c r="E1369" s="42" t="str">
        <f>VLOOKUP(C1369,HSD!B:K,2,FALSE)</f>
        <v>jam</v>
      </c>
      <c r="F1369" s="1192">
        <v>7.0299999999999998E-3</v>
      </c>
      <c r="G1369" s="44">
        <f>VLOOKUP(C1369,HSD!B:K,10,FALSE)</f>
        <v>459000</v>
      </c>
      <c r="H1369" s="44">
        <f>F1369*G1369</f>
        <v>3226.77</v>
      </c>
      <c r="I1369" s="44"/>
      <c r="J1369" s="44"/>
      <c r="K1369" s="44"/>
      <c r="L1369" s="44"/>
    </row>
    <row r="1370" spans="1:12" ht="12" customHeight="1">
      <c r="A1370" s="65">
        <v>31100017</v>
      </c>
      <c r="B1370" s="42"/>
      <c r="C1370" s="43" t="s">
        <v>273</v>
      </c>
      <c r="D1370" s="42" t="s">
        <v>224</v>
      </c>
      <c r="E1370" s="42" t="str">
        <f>VLOOKUP(C1370,HSD!B:K,2,FALSE)</f>
        <v>Sewa-jam</v>
      </c>
      <c r="F1370" s="1192">
        <v>4.0200000000000001E-3</v>
      </c>
      <c r="G1370" s="44">
        <f>VLOOKUP(C1370,HSD!B:K,10,FALSE)</f>
        <v>393772.78951285162</v>
      </c>
      <c r="H1370" s="44">
        <f>F1370*G1370</f>
        <v>1582.9666138416635</v>
      </c>
      <c r="I1370" s="44"/>
      <c r="J1370" s="44"/>
      <c r="K1370" s="44"/>
      <c r="L1370" s="44"/>
    </row>
    <row r="1371" spans="1:12" ht="12" customHeight="1">
      <c r="B1371" s="42"/>
      <c r="C1371" s="45"/>
      <c r="D1371" s="37"/>
      <c r="E1371" s="37"/>
      <c r="F1371" s="1183" t="s">
        <v>231</v>
      </c>
      <c r="G1371" s="54"/>
      <c r="H1371" s="44">
        <f>SUM(H1368:H1370)</f>
        <v>9454.8166138416636</v>
      </c>
      <c r="I1371" s="54"/>
      <c r="J1371" s="44">
        <f>SUM(J1368)</f>
        <v>0</v>
      </c>
      <c r="K1371" s="54"/>
      <c r="L1371" s="44">
        <f>SUM(L1368)</f>
        <v>0</v>
      </c>
    </row>
    <row r="1372" spans="1:12" ht="12" customHeight="1">
      <c r="B1372" s="42" t="s">
        <v>8</v>
      </c>
      <c r="C1372" s="55" t="s">
        <v>232</v>
      </c>
      <c r="D1372" s="56"/>
      <c r="E1372" s="56"/>
      <c r="F1372" s="1191"/>
      <c r="G1372" s="57"/>
      <c r="H1372" s="44">
        <f>H1361+H1366+H1371</f>
        <v>10492.179113841663</v>
      </c>
      <c r="I1372" s="57"/>
      <c r="J1372" s="44">
        <f>J1361+J1366+J1371</f>
        <v>2754.33</v>
      </c>
      <c r="K1372" s="57"/>
      <c r="L1372" s="44">
        <f>L1361+L1366+L1371</f>
        <v>2754.33</v>
      </c>
    </row>
    <row r="1373" spans="1:12" ht="12" customHeight="1">
      <c r="B1373" s="42" t="s">
        <v>9</v>
      </c>
      <c r="C1373" s="1254" t="s">
        <v>233</v>
      </c>
      <c r="D1373" s="1255"/>
      <c r="E1373" s="1256"/>
      <c r="F1373" s="1200">
        <f>OP</f>
        <v>0.1</v>
      </c>
      <c r="G1373" s="43" t="s">
        <v>234</v>
      </c>
      <c r="H1373" s="44">
        <f>H1372*F1373</f>
        <v>1049.2179113841664</v>
      </c>
      <c r="I1373" s="43" t="s">
        <v>234</v>
      </c>
      <c r="J1373" s="44">
        <f>J1372*F1373</f>
        <v>275.43299999999999</v>
      </c>
      <c r="K1373" s="43" t="s">
        <v>234</v>
      </c>
      <c r="L1373" s="44">
        <f>L1372*F1373</f>
        <v>275.43299999999999</v>
      </c>
    </row>
    <row r="1374" spans="1:12" ht="12" customHeight="1">
      <c r="B1374" s="531" t="s">
        <v>10</v>
      </c>
      <c r="C1374" s="536" t="s">
        <v>235</v>
      </c>
      <c r="D1374" s="529"/>
      <c r="E1374" s="535"/>
      <c r="F1374" s="1189"/>
      <c r="G1374" s="532"/>
      <c r="H1374" s="533">
        <f>H1372+H1373</f>
        <v>11541.39702522583</v>
      </c>
      <c r="I1374" s="532"/>
      <c r="J1374" s="533"/>
      <c r="K1374" s="532"/>
      <c r="L1374" s="533"/>
    </row>
    <row r="1375" spans="1:12" ht="12" customHeight="1">
      <c r="B1375" s="531" t="s">
        <v>11</v>
      </c>
      <c r="C1375" s="529" t="s">
        <v>2218</v>
      </c>
      <c r="D1375" s="529"/>
      <c r="E1375" s="529"/>
      <c r="F1375" s="1201">
        <f>ppn</f>
        <v>0.12</v>
      </c>
      <c r="G1375" s="532" t="s">
        <v>2217</v>
      </c>
      <c r="H1375" s="533">
        <f>H1374*F1375</f>
        <v>1384.9676430270995</v>
      </c>
      <c r="I1375" s="532"/>
      <c r="J1375" s="533"/>
      <c r="K1375" s="532"/>
      <c r="L1375" s="533"/>
    </row>
    <row r="1376" spans="1:12" ht="12" customHeight="1">
      <c r="B1376" s="42" t="s">
        <v>1793</v>
      </c>
      <c r="C1376" s="537" t="s">
        <v>2039</v>
      </c>
      <c r="D1376" s="56"/>
      <c r="E1376" s="56"/>
      <c r="F1376" s="1191"/>
      <c r="G1376" s="57"/>
      <c r="H1376" s="49">
        <f>H1374+H1375</f>
        <v>12926.364668252929</v>
      </c>
      <c r="I1376" s="50"/>
      <c r="J1376" s="49">
        <f>J1372+J1373</f>
        <v>3029.7629999999999</v>
      </c>
      <c r="K1376" s="50"/>
      <c r="L1376" s="49">
        <f>L1372+L1373</f>
        <v>3029.7629999999999</v>
      </c>
    </row>
    <row r="1378" spans="1:12" ht="37" customHeight="1">
      <c r="B1378" s="34" t="s">
        <v>368</v>
      </c>
      <c r="C1378" s="1257" t="s">
        <v>369</v>
      </c>
      <c r="D1378" s="1258"/>
      <c r="E1378" s="1258"/>
      <c r="F1378" s="1258"/>
      <c r="G1378" s="1259"/>
      <c r="H1378" s="1260"/>
      <c r="I1378" s="1261" t="s">
        <v>3</v>
      </c>
      <c r="J1378" s="1261"/>
      <c r="K1378" s="1261" t="s">
        <v>4</v>
      </c>
      <c r="L1378" s="1261"/>
    </row>
    <row r="1379" spans="1:12" ht="12" customHeight="1">
      <c r="B1379" s="1249" t="s">
        <v>215</v>
      </c>
      <c r="C1379" s="1249" t="s">
        <v>216</v>
      </c>
      <c r="D1379" s="1250" t="s">
        <v>217</v>
      </c>
      <c r="E1379" s="1249" t="s">
        <v>218</v>
      </c>
      <c r="F1379" s="1253" t="s">
        <v>219</v>
      </c>
      <c r="G1379" s="35" t="s">
        <v>220</v>
      </c>
      <c r="H1379" s="35" t="s">
        <v>221</v>
      </c>
      <c r="I1379" s="36" t="s">
        <v>220</v>
      </c>
      <c r="J1379" s="37" t="s">
        <v>221</v>
      </c>
      <c r="K1379" s="37" t="s">
        <v>220</v>
      </c>
      <c r="L1379" s="37" t="s">
        <v>221</v>
      </c>
    </row>
    <row r="1380" spans="1:12" ht="12" customHeight="1">
      <c r="B1380" s="1249"/>
      <c r="C1380" s="1249"/>
      <c r="D1380" s="1251"/>
      <c r="E1380" s="1249"/>
      <c r="F1380" s="1253"/>
      <c r="G1380" s="35" t="s">
        <v>16</v>
      </c>
      <c r="H1380" s="35" t="s">
        <v>222</v>
      </c>
      <c r="I1380" s="36" t="s">
        <v>16</v>
      </c>
      <c r="J1380" s="37" t="s">
        <v>222</v>
      </c>
      <c r="K1380" s="37" t="s">
        <v>16</v>
      </c>
      <c r="L1380" s="37" t="s">
        <v>222</v>
      </c>
    </row>
    <row r="1381" spans="1:12" ht="12" customHeight="1">
      <c r="B1381" s="1249"/>
      <c r="C1381" s="1249"/>
      <c r="D1381" s="1252"/>
      <c r="E1381" s="1249"/>
      <c r="F1381" s="1253"/>
      <c r="G1381" s="58"/>
      <c r="H1381" s="35" t="s">
        <v>16</v>
      </c>
      <c r="I1381" s="48"/>
      <c r="J1381" s="37" t="s">
        <v>16</v>
      </c>
      <c r="K1381" s="43"/>
      <c r="L1381" s="37" t="s">
        <v>16</v>
      </c>
    </row>
    <row r="1382" spans="1:12" ht="12" customHeight="1">
      <c r="B1382" s="38" t="s">
        <v>5</v>
      </c>
      <c r="C1382" s="39" t="s">
        <v>223</v>
      </c>
      <c r="D1382" s="40"/>
      <c r="E1382" s="40"/>
      <c r="F1382" s="1181"/>
      <c r="G1382" s="40"/>
      <c r="H1382" s="40"/>
      <c r="I1382" s="41"/>
      <c r="J1382" s="41"/>
      <c r="K1382" s="41"/>
      <c r="L1382" s="41"/>
    </row>
    <row r="1383" spans="1:12" ht="12" customHeight="1">
      <c r="A1383" s="65">
        <v>10111000</v>
      </c>
      <c r="B1383" s="42"/>
      <c r="C1383" s="43" t="s">
        <v>1600</v>
      </c>
      <c r="D1383" s="42" t="s">
        <v>224</v>
      </c>
      <c r="E1383" s="42" t="s">
        <v>244</v>
      </c>
      <c r="F1383" s="1192">
        <v>1.6299999999999999E-2</v>
      </c>
      <c r="G1383" s="44">
        <f>VLOOKUP(C1383,HSD!B:K,10,FALSE)</f>
        <v>35625</v>
      </c>
      <c r="H1383" s="44">
        <f>F1383*G1383</f>
        <v>580.6875</v>
      </c>
      <c r="I1383" s="44">
        <v>78600</v>
      </c>
      <c r="J1383" s="44">
        <f>F1383*I1383</f>
        <v>1281.1799999999998</v>
      </c>
      <c r="K1383" s="44">
        <v>78600</v>
      </c>
      <c r="L1383" s="44">
        <f>F1383*K1383</f>
        <v>1281.1799999999998</v>
      </c>
    </row>
    <row r="1384" spans="1:12" ht="12" customHeight="1">
      <c r="A1384" s="65">
        <v>10121110</v>
      </c>
      <c r="B1384" s="42"/>
      <c r="C1384" s="43" t="s">
        <v>1602</v>
      </c>
      <c r="D1384" s="42" t="s">
        <v>224</v>
      </c>
      <c r="E1384" s="42" t="s">
        <v>244</v>
      </c>
      <c r="F1384" s="1192">
        <v>4.0000000000000001E-3</v>
      </c>
      <c r="G1384" s="44">
        <f>VLOOKUP(C1384,HSD!B:K,10,FALSE)</f>
        <v>26625</v>
      </c>
      <c r="H1384" s="44">
        <f>F1384*G1384</f>
        <v>106.5</v>
      </c>
      <c r="I1384" s="44"/>
      <c r="J1384" s="44"/>
      <c r="K1384" s="44"/>
      <c r="L1384" s="44"/>
    </row>
    <row r="1385" spans="1:12" ht="12" customHeight="1">
      <c r="A1385" s="65">
        <v>10131000</v>
      </c>
      <c r="B1385" s="42"/>
      <c r="C1385" s="43" t="s">
        <v>1603</v>
      </c>
      <c r="D1385" s="42" t="s">
        <v>224</v>
      </c>
      <c r="E1385" s="42" t="s">
        <v>244</v>
      </c>
      <c r="F1385" s="1192">
        <v>1.61E-2</v>
      </c>
      <c r="G1385" s="44">
        <f>VLOOKUP(C1385,HSD!B:K,10,FALSE)</f>
        <v>21750</v>
      </c>
      <c r="H1385" s="44">
        <f>F1385*G1385</f>
        <v>350.17500000000001</v>
      </c>
      <c r="I1385" s="44">
        <v>91500</v>
      </c>
      <c r="J1385" s="44">
        <f>F1385*I1385</f>
        <v>1473.1499999999999</v>
      </c>
      <c r="K1385" s="44">
        <v>91500</v>
      </c>
      <c r="L1385" s="44">
        <f>F1385*K1385</f>
        <v>1473.1499999999999</v>
      </c>
    </row>
    <row r="1386" spans="1:12" ht="12" customHeight="1">
      <c r="B1386" s="42"/>
      <c r="C1386" s="43"/>
      <c r="D1386" s="42"/>
      <c r="E1386" s="42"/>
      <c r="F1386" s="1182"/>
      <c r="G1386" s="44"/>
      <c r="H1386" s="44">
        <f>F1386*G1386</f>
        <v>0</v>
      </c>
      <c r="I1386" s="44">
        <v>92500</v>
      </c>
      <c r="J1386" s="44">
        <f>F1386*I1386</f>
        <v>0</v>
      </c>
      <c r="K1386" s="44">
        <v>92500</v>
      </c>
      <c r="L1386" s="44">
        <f>F1386*K1386</f>
        <v>0</v>
      </c>
    </row>
    <row r="1387" spans="1:12" ht="12" customHeight="1">
      <c r="B1387" s="42"/>
      <c r="C1387" s="43"/>
      <c r="D1387" s="42"/>
      <c r="E1387" s="42"/>
      <c r="F1387" s="1182"/>
      <c r="G1387" s="44"/>
      <c r="H1387" s="44"/>
      <c r="I1387" s="44"/>
      <c r="J1387" s="44"/>
      <c r="K1387" s="44"/>
      <c r="L1387" s="44"/>
    </row>
    <row r="1388" spans="1:12" ht="12" customHeight="1">
      <c r="B1388" s="42"/>
      <c r="C1388" s="45"/>
      <c r="D1388" s="37"/>
      <c r="E1388" s="37"/>
      <c r="F1388" s="1183" t="s">
        <v>227</v>
      </c>
      <c r="G1388" s="54"/>
      <c r="H1388" s="44">
        <f>SUM(H1383:H1387)</f>
        <v>1037.3625</v>
      </c>
      <c r="I1388" s="54"/>
      <c r="J1388" s="44">
        <f>SUM(J1383:J1387)</f>
        <v>2754.33</v>
      </c>
      <c r="K1388" s="54"/>
      <c r="L1388" s="44">
        <f>SUM(L1383:L1387)</f>
        <v>2754.33</v>
      </c>
    </row>
    <row r="1389" spans="1:12" ht="12" customHeight="1">
      <c r="B1389" s="42" t="s">
        <v>6</v>
      </c>
      <c r="C1389" s="45" t="s">
        <v>228</v>
      </c>
      <c r="D1389" s="37"/>
      <c r="E1389" s="37"/>
      <c r="F1389" s="1184"/>
      <c r="G1389" s="42"/>
      <c r="H1389" s="44"/>
      <c r="I1389" s="42"/>
      <c r="J1389" s="44"/>
      <c r="K1389" s="42"/>
      <c r="L1389" s="44"/>
    </row>
    <row r="1390" spans="1:12" ht="12" customHeight="1">
      <c r="B1390" s="42"/>
      <c r="C1390" s="43"/>
      <c r="D1390" s="42"/>
      <c r="E1390" s="42"/>
      <c r="F1390" s="1192"/>
      <c r="G1390" s="44"/>
      <c r="H1390" s="44">
        <f>F1390*G1390</f>
        <v>0</v>
      </c>
      <c r="I1390" s="44">
        <v>232500</v>
      </c>
      <c r="J1390" s="44">
        <f>F1390*I1390</f>
        <v>0</v>
      </c>
      <c r="K1390" s="44">
        <v>270000</v>
      </c>
      <c r="L1390" s="44">
        <f>F1390*K1390</f>
        <v>0</v>
      </c>
    </row>
    <row r="1391" spans="1:12" ht="12" customHeight="1">
      <c r="B1391" s="42"/>
      <c r="C1391" s="45"/>
      <c r="D1391" s="37"/>
      <c r="E1391" s="42"/>
      <c r="F1391" s="1185"/>
      <c r="G1391" s="44"/>
      <c r="H1391" s="44">
        <f>F1391*G1391</f>
        <v>0</v>
      </c>
      <c r="I1391" s="44">
        <v>1060</v>
      </c>
      <c r="J1391" s="44">
        <f>F1391*I1391</f>
        <v>0</v>
      </c>
      <c r="K1391" s="44">
        <v>1060</v>
      </c>
      <c r="L1391" s="44">
        <f>F1391*K1391</f>
        <v>0</v>
      </c>
    </row>
    <row r="1392" spans="1:12" ht="12" customHeight="1">
      <c r="B1392" s="42"/>
      <c r="C1392" s="45"/>
      <c r="D1392" s="37"/>
      <c r="E1392" s="42"/>
      <c r="F1392" s="1185"/>
      <c r="G1392" s="44"/>
      <c r="H1392" s="44">
        <f>F1392*G1392</f>
        <v>0</v>
      </c>
      <c r="I1392" s="44">
        <v>215000</v>
      </c>
      <c r="J1392" s="44">
        <f>F1392*I1392</f>
        <v>0</v>
      </c>
      <c r="K1392" s="44">
        <v>250000</v>
      </c>
      <c r="L1392" s="44">
        <f>F1392*K1392</f>
        <v>0</v>
      </c>
    </row>
    <row r="1393" spans="1:12" ht="12" customHeight="1">
      <c r="B1393" s="42"/>
      <c r="C1393" s="45"/>
      <c r="D1393" s="37"/>
      <c r="E1393" s="37"/>
      <c r="F1393" s="1183"/>
      <c r="G1393" s="54"/>
      <c r="H1393" s="44">
        <f>SUM(H1390:H1392)</f>
        <v>0</v>
      </c>
      <c r="I1393" s="54"/>
      <c r="J1393" s="44">
        <f>SUM(J1390:J1392)</f>
        <v>0</v>
      </c>
      <c r="K1393" s="54"/>
      <c r="L1393" s="44">
        <f>SUM(L1390:L1392)</f>
        <v>0</v>
      </c>
    </row>
    <row r="1394" spans="1:12" ht="12" customHeight="1">
      <c r="B1394" s="42" t="s">
        <v>7</v>
      </c>
      <c r="C1394" s="45" t="s">
        <v>230</v>
      </c>
      <c r="D1394" s="37"/>
      <c r="E1394" s="37"/>
      <c r="F1394" s="1184"/>
      <c r="G1394" s="42"/>
      <c r="H1394" s="44"/>
      <c r="I1394" s="42"/>
      <c r="J1394" s="44"/>
      <c r="K1394" s="42"/>
      <c r="L1394" s="44"/>
    </row>
    <row r="1395" spans="1:12" ht="12" customHeight="1">
      <c r="A1395" s="65">
        <v>31100029</v>
      </c>
      <c r="B1395" s="42"/>
      <c r="C1395" s="43" t="s">
        <v>1542</v>
      </c>
      <c r="D1395" s="42" t="s">
        <v>224</v>
      </c>
      <c r="E1395" s="42" t="str">
        <f>VLOOKUP(C1395,HSD!B:K,2,FALSE)</f>
        <v>jam</v>
      </c>
      <c r="F1395" s="1192">
        <v>3.1700000000000001E-3</v>
      </c>
      <c r="G1395" s="44">
        <f>VLOOKUP(C1395,HSD!B:K,10,FALSE)</f>
        <v>759000</v>
      </c>
      <c r="H1395" s="44">
        <f>F1395*G1395</f>
        <v>2406.0300000000002</v>
      </c>
      <c r="I1395" s="44"/>
      <c r="J1395" s="44">
        <f>H1395*I1395</f>
        <v>0</v>
      </c>
      <c r="K1395" s="44"/>
      <c r="L1395" s="44">
        <f>J1395*K1395</f>
        <v>0</v>
      </c>
    </row>
    <row r="1396" spans="1:12" ht="12" customHeight="1">
      <c r="A1396" s="65">
        <v>31100020</v>
      </c>
      <c r="B1396" s="42"/>
      <c r="C1396" s="43" t="s">
        <v>275</v>
      </c>
      <c r="D1396" s="42" t="s">
        <v>224</v>
      </c>
      <c r="E1396" s="42" t="str">
        <f>VLOOKUP(C1396,HSD!B:K,2,FALSE)</f>
        <v>jam</v>
      </c>
      <c r="F1396" s="1192">
        <v>7.0299999999999998E-3</v>
      </c>
      <c r="G1396" s="44">
        <f>VLOOKUP(C1396,HSD!B:K,10,FALSE)</f>
        <v>459000</v>
      </c>
      <c r="H1396" s="44">
        <f>F1396*G1396</f>
        <v>3226.77</v>
      </c>
      <c r="I1396" s="44"/>
      <c r="J1396" s="44"/>
      <c r="K1396" s="44"/>
      <c r="L1396" s="44"/>
    </row>
    <row r="1397" spans="1:12" ht="12" customHeight="1">
      <c r="A1397" s="65">
        <v>31100016</v>
      </c>
      <c r="B1397" s="42"/>
      <c r="C1397" s="43" t="s">
        <v>272</v>
      </c>
      <c r="D1397" s="42" t="s">
        <v>224</v>
      </c>
      <c r="E1397" s="42" t="str">
        <f>VLOOKUP(C1397,HSD!B:K,2,FALSE)</f>
        <v>jam</v>
      </c>
      <c r="F1397" s="1192">
        <v>3.5699999999999998E-3</v>
      </c>
      <c r="G1397" s="44">
        <f>VLOOKUP(C1397,HSD!B:K,10,FALSE)</f>
        <v>807646.75353381771</v>
      </c>
      <c r="H1397" s="44">
        <f>F1397*G1397</f>
        <v>2883.2989101157291</v>
      </c>
      <c r="I1397" s="44"/>
      <c r="J1397" s="44"/>
      <c r="K1397" s="44"/>
      <c r="L1397" s="44"/>
    </row>
    <row r="1398" spans="1:12" ht="12" customHeight="1">
      <c r="A1398" s="65" t="s">
        <v>370</v>
      </c>
      <c r="B1398" s="42"/>
      <c r="C1398" s="43" t="s">
        <v>371</v>
      </c>
      <c r="D1398" s="42" t="s">
        <v>224</v>
      </c>
      <c r="E1398" s="42" t="str">
        <f>VLOOKUP(C1398,HSD!B:K,2,FALSE)</f>
        <v>jam</v>
      </c>
      <c r="F1398" s="1192">
        <v>3.5699999999999998E-3</v>
      </c>
      <c r="G1398" s="44">
        <f>VLOOKUP(C1398,HSD!B:K,10,FALSE)</f>
        <v>803611.52639098489</v>
      </c>
      <c r="H1398" s="44">
        <f>F1398*G1398</f>
        <v>2868.8931492158158</v>
      </c>
      <c r="I1398" s="44"/>
      <c r="J1398" s="44"/>
      <c r="K1398" s="44"/>
      <c r="L1398" s="44"/>
    </row>
    <row r="1399" spans="1:12" ht="12" customHeight="1">
      <c r="A1399" s="65">
        <v>31100017</v>
      </c>
      <c r="B1399" s="42"/>
      <c r="C1399" s="43" t="s">
        <v>273</v>
      </c>
      <c r="D1399" s="42" t="s">
        <v>224</v>
      </c>
      <c r="E1399" s="42" t="str">
        <f>VLOOKUP(C1399,HSD!B:K,2,FALSE)</f>
        <v>Sewa-jam</v>
      </c>
      <c r="F1399" s="1192">
        <v>4.0200000000000001E-3</v>
      </c>
      <c r="G1399" s="44">
        <f>VLOOKUP(C1399,HSD!B:K,10,FALSE)</f>
        <v>393772.78951285162</v>
      </c>
      <c r="H1399" s="44">
        <f>F1399*G1399</f>
        <v>1582.9666138416635</v>
      </c>
      <c r="I1399" s="44"/>
      <c r="J1399" s="44"/>
      <c r="K1399" s="44"/>
      <c r="L1399" s="44"/>
    </row>
    <row r="1400" spans="1:12" ht="12" customHeight="1">
      <c r="B1400" s="42"/>
      <c r="C1400" s="45"/>
      <c r="D1400" s="37"/>
      <c r="E1400" s="37"/>
      <c r="F1400" s="1183" t="s">
        <v>231</v>
      </c>
      <c r="G1400" s="54"/>
      <c r="H1400" s="44">
        <f>SUM(H1395:H1399)</f>
        <v>12967.958673173207</v>
      </c>
      <c r="I1400" s="54"/>
      <c r="J1400" s="44">
        <f>SUM(J1395)</f>
        <v>0</v>
      </c>
      <c r="K1400" s="54"/>
      <c r="L1400" s="44">
        <f>SUM(L1395)</f>
        <v>0</v>
      </c>
    </row>
    <row r="1401" spans="1:12" ht="12" customHeight="1">
      <c r="B1401" s="42" t="s">
        <v>8</v>
      </c>
      <c r="C1401" s="55" t="s">
        <v>232</v>
      </c>
      <c r="D1401" s="56"/>
      <c r="E1401" s="56"/>
      <c r="F1401" s="1191"/>
      <c r="G1401" s="57"/>
      <c r="H1401" s="44">
        <f>H1388+H1393+H1400</f>
        <v>14005.321173173206</v>
      </c>
      <c r="I1401" s="57"/>
      <c r="J1401" s="44">
        <f>J1388+J1393+J1400</f>
        <v>2754.33</v>
      </c>
      <c r="K1401" s="57"/>
      <c r="L1401" s="44">
        <f>L1388+L1393+L1400</f>
        <v>2754.33</v>
      </c>
    </row>
    <row r="1402" spans="1:12" ht="12" customHeight="1">
      <c r="B1402" s="42" t="s">
        <v>9</v>
      </c>
      <c r="C1402" s="1254" t="s">
        <v>233</v>
      </c>
      <c r="D1402" s="1255"/>
      <c r="E1402" s="1256"/>
      <c r="F1402" s="1200">
        <f>OP</f>
        <v>0.1</v>
      </c>
      <c r="G1402" s="43" t="s">
        <v>234</v>
      </c>
      <c r="H1402" s="44">
        <f>H1401*F1402</f>
        <v>1400.5321173173206</v>
      </c>
      <c r="I1402" s="43" t="s">
        <v>234</v>
      </c>
      <c r="J1402" s="44">
        <f>J1401*F1402</f>
        <v>275.43299999999999</v>
      </c>
      <c r="K1402" s="43" t="s">
        <v>234</v>
      </c>
      <c r="L1402" s="44">
        <f>L1401*F1402</f>
        <v>275.43299999999999</v>
      </c>
    </row>
    <row r="1403" spans="1:12" ht="12" customHeight="1">
      <c r="B1403" s="531" t="s">
        <v>10</v>
      </c>
      <c r="C1403" s="536" t="s">
        <v>235</v>
      </c>
      <c r="D1403" s="529"/>
      <c r="E1403" s="535"/>
      <c r="F1403" s="1189"/>
      <c r="G1403" s="532"/>
      <c r="H1403" s="533">
        <f>H1401+H1402</f>
        <v>15405.853290490526</v>
      </c>
      <c r="I1403" s="532"/>
      <c r="J1403" s="533"/>
      <c r="K1403" s="532"/>
      <c r="L1403" s="533"/>
    </row>
    <row r="1404" spans="1:12" ht="12" customHeight="1">
      <c r="B1404" s="531" t="s">
        <v>11</v>
      </c>
      <c r="C1404" s="529" t="s">
        <v>2218</v>
      </c>
      <c r="D1404" s="529"/>
      <c r="E1404" s="529"/>
      <c r="F1404" s="1201">
        <f>ppn</f>
        <v>0.12</v>
      </c>
      <c r="G1404" s="532" t="s">
        <v>2217</v>
      </c>
      <c r="H1404" s="533">
        <f>H1403*F1404</f>
        <v>1848.702394858863</v>
      </c>
      <c r="I1404" s="532"/>
      <c r="J1404" s="533"/>
      <c r="K1404" s="532"/>
      <c r="L1404" s="533"/>
    </row>
    <row r="1405" spans="1:12" ht="12" customHeight="1">
      <c r="B1405" s="42" t="s">
        <v>1793</v>
      </c>
      <c r="C1405" s="537" t="s">
        <v>2039</v>
      </c>
      <c r="D1405" s="56"/>
      <c r="E1405" s="56"/>
      <c r="F1405" s="1191"/>
      <c r="G1405" s="57"/>
      <c r="H1405" s="49">
        <f>H1403+H1404</f>
        <v>17254.555685349391</v>
      </c>
      <c r="I1405" s="50"/>
      <c r="J1405" s="49">
        <f>J1401+J1402</f>
        <v>3029.7629999999999</v>
      </c>
      <c r="K1405" s="50"/>
      <c r="L1405" s="49">
        <f>L1401+L1402</f>
        <v>3029.7629999999999</v>
      </c>
    </row>
    <row r="1407" spans="1:12" ht="37" customHeight="1">
      <c r="B1407" s="34" t="s">
        <v>372</v>
      </c>
      <c r="C1407" s="1257" t="s">
        <v>373</v>
      </c>
      <c r="D1407" s="1258"/>
      <c r="E1407" s="1258"/>
      <c r="F1407" s="1258"/>
      <c r="G1407" s="1259"/>
      <c r="H1407" s="1260"/>
      <c r="I1407" s="1261" t="s">
        <v>3</v>
      </c>
      <c r="J1407" s="1261"/>
      <c r="K1407" s="1261" t="s">
        <v>4</v>
      </c>
      <c r="L1407" s="1261"/>
    </row>
    <row r="1408" spans="1:12" ht="12" customHeight="1">
      <c r="B1408" s="1249" t="s">
        <v>215</v>
      </c>
      <c r="C1408" s="1249" t="s">
        <v>216</v>
      </c>
      <c r="D1408" s="1250" t="s">
        <v>217</v>
      </c>
      <c r="E1408" s="1249" t="s">
        <v>218</v>
      </c>
      <c r="F1408" s="1253" t="s">
        <v>219</v>
      </c>
      <c r="G1408" s="35" t="s">
        <v>220</v>
      </c>
      <c r="H1408" s="35" t="s">
        <v>221</v>
      </c>
      <c r="I1408" s="36" t="s">
        <v>220</v>
      </c>
      <c r="J1408" s="37" t="s">
        <v>221</v>
      </c>
      <c r="K1408" s="37" t="s">
        <v>220</v>
      </c>
      <c r="L1408" s="37" t="s">
        <v>221</v>
      </c>
    </row>
    <row r="1409" spans="1:12" ht="12" customHeight="1">
      <c r="B1409" s="1249"/>
      <c r="C1409" s="1249"/>
      <c r="D1409" s="1251"/>
      <c r="E1409" s="1249"/>
      <c r="F1409" s="1253"/>
      <c r="G1409" s="35" t="s">
        <v>16</v>
      </c>
      <c r="H1409" s="35" t="s">
        <v>222</v>
      </c>
      <c r="I1409" s="36" t="s">
        <v>16</v>
      </c>
      <c r="J1409" s="37" t="s">
        <v>222</v>
      </c>
      <c r="K1409" s="37" t="s">
        <v>16</v>
      </c>
      <c r="L1409" s="37" t="s">
        <v>222</v>
      </c>
    </row>
    <row r="1410" spans="1:12" ht="12" customHeight="1">
      <c r="B1410" s="1249"/>
      <c r="C1410" s="1249"/>
      <c r="D1410" s="1252"/>
      <c r="E1410" s="1249"/>
      <c r="F1410" s="1253"/>
      <c r="G1410" s="58"/>
      <c r="H1410" s="35" t="s">
        <v>16</v>
      </c>
      <c r="I1410" s="48"/>
      <c r="J1410" s="37" t="s">
        <v>16</v>
      </c>
      <c r="K1410" s="43"/>
      <c r="L1410" s="37" t="s">
        <v>16</v>
      </c>
    </row>
    <row r="1411" spans="1:12" ht="12" customHeight="1">
      <c r="B1411" s="38" t="s">
        <v>5</v>
      </c>
      <c r="C1411" s="39" t="s">
        <v>223</v>
      </c>
      <c r="D1411" s="40"/>
      <c r="E1411" s="40"/>
      <c r="F1411" s="1181"/>
      <c r="G1411" s="40"/>
      <c r="H1411" s="40"/>
      <c r="I1411" s="41"/>
      <c r="J1411" s="41"/>
      <c r="K1411" s="41"/>
      <c r="L1411" s="41"/>
    </row>
    <row r="1412" spans="1:12" ht="12" customHeight="1">
      <c r="A1412" s="65">
        <v>10131000</v>
      </c>
      <c r="B1412" s="42"/>
      <c r="C1412" s="43" t="s">
        <v>1600</v>
      </c>
      <c r="D1412" s="42" t="s">
        <v>224</v>
      </c>
      <c r="E1412" s="42" t="str">
        <f>VLOOKUP(C1412,HSD!B:K,2,FALSE)</f>
        <v>OJ</v>
      </c>
      <c r="F1412" s="1192">
        <f>'Anl Tk.alat utk tanggul'!I204</f>
        <v>1.9980000000000002E-3</v>
      </c>
      <c r="G1412" s="44">
        <f>VLOOKUP(C1412,HSD!B:K,10,FALSE)</f>
        <v>35625</v>
      </c>
      <c r="H1412" s="44">
        <f>F1412*G1412</f>
        <v>71.178750000000008</v>
      </c>
      <c r="I1412" s="44">
        <v>91500</v>
      </c>
      <c r="J1412" s="44">
        <f>F1412*I1412</f>
        <v>182.81700000000001</v>
      </c>
      <c r="K1412" s="44">
        <v>91500</v>
      </c>
      <c r="L1412" s="44">
        <f>F1412*K1412</f>
        <v>182.81700000000001</v>
      </c>
    </row>
    <row r="1413" spans="1:12" ht="12" customHeight="1">
      <c r="A1413" s="65">
        <v>10121110</v>
      </c>
      <c r="B1413" s="42"/>
      <c r="C1413" s="43" t="s">
        <v>1602</v>
      </c>
      <c r="D1413" s="42" t="s">
        <v>224</v>
      </c>
      <c r="E1413" s="42" t="str">
        <f>VLOOKUP(C1413,HSD!B:K,2,FALSE)</f>
        <v>OJ</v>
      </c>
      <c r="F1413" s="1192">
        <f>'Anl Tk.alat utk tanggul'!I203</f>
        <v>9.9900000000000006E-3</v>
      </c>
      <c r="G1413" s="44">
        <f>VLOOKUP(C1413,HSD!B:K,10,FALSE)</f>
        <v>26625</v>
      </c>
      <c r="H1413" s="44">
        <f>F1413*G1413</f>
        <v>265.98375000000004</v>
      </c>
      <c r="I1413" s="44"/>
      <c r="J1413" s="44"/>
      <c r="K1413" s="44"/>
      <c r="L1413" s="44"/>
    </row>
    <row r="1414" spans="1:12" ht="12" customHeight="1">
      <c r="A1414" s="65">
        <v>10111000</v>
      </c>
      <c r="B1414" s="42"/>
      <c r="C1414" s="43" t="s">
        <v>1603</v>
      </c>
      <c r="D1414" s="42" t="s">
        <v>224</v>
      </c>
      <c r="E1414" s="42" t="str">
        <f>VLOOKUP(C1414,HSD!B:K,2,FALSE)</f>
        <v>OJ</v>
      </c>
      <c r="F1414" s="1192">
        <f>'Anl Tk.alat utk tanggul'!I202</f>
        <v>1.9980000000000001E-2</v>
      </c>
      <c r="G1414" s="44">
        <f>VLOOKUP(C1414,HSD!B:K,10,FALSE)</f>
        <v>21750</v>
      </c>
      <c r="H1414" s="44">
        <f>F1414*G1414</f>
        <v>434.56500000000005</v>
      </c>
      <c r="I1414" s="44">
        <v>78600</v>
      </c>
      <c r="J1414" s="44">
        <f>F1414*I1414</f>
        <v>1570.4280000000001</v>
      </c>
      <c r="K1414" s="44">
        <v>78600</v>
      </c>
      <c r="L1414" s="44">
        <f>F1414*K1414</f>
        <v>1570.4280000000001</v>
      </c>
    </row>
    <row r="1415" spans="1:12" ht="12" customHeight="1">
      <c r="B1415" s="42"/>
      <c r="C1415" s="43"/>
      <c r="D1415" s="42"/>
      <c r="E1415" s="42"/>
      <c r="F1415" s="1182"/>
      <c r="G1415" s="44"/>
      <c r="H1415" s="44">
        <f>F1415*G1415</f>
        <v>0</v>
      </c>
      <c r="I1415" s="44">
        <v>92500</v>
      </c>
      <c r="J1415" s="44">
        <f>F1415*I1415</f>
        <v>0</v>
      </c>
      <c r="K1415" s="44">
        <v>92500</v>
      </c>
      <c r="L1415" s="44">
        <f>F1415*K1415</f>
        <v>0</v>
      </c>
    </row>
    <row r="1416" spans="1:12" ht="12" customHeight="1">
      <c r="B1416" s="42"/>
      <c r="C1416" s="43"/>
      <c r="D1416" s="42"/>
      <c r="E1416" s="42"/>
      <c r="F1416" s="1182"/>
      <c r="G1416" s="44"/>
      <c r="H1416" s="44"/>
      <c r="I1416" s="44"/>
      <c r="J1416" s="44"/>
      <c r="K1416" s="44"/>
      <c r="L1416" s="44"/>
    </row>
    <row r="1417" spans="1:12" ht="12" customHeight="1">
      <c r="B1417" s="42"/>
      <c r="C1417" s="45"/>
      <c r="D1417" s="37"/>
      <c r="E1417" s="37"/>
      <c r="F1417" s="1183" t="s">
        <v>227</v>
      </c>
      <c r="G1417" s="54"/>
      <c r="H1417" s="44">
        <f>SUM(H1412:H1416)</f>
        <v>771.72750000000008</v>
      </c>
      <c r="I1417" s="54"/>
      <c r="J1417" s="44">
        <f>SUM(J1414:J1416)</f>
        <v>1570.4280000000001</v>
      </c>
      <c r="K1417" s="54"/>
      <c r="L1417" s="44">
        <f>SUM(L1414:L1416)</f>
        <v>1570.4280000000001</v>
      </c>
    </row>
    <row r="1418" spans="1:12" ht="12" customHeight="1">
      <c r="B1418" s="42" t="s">
        <v>6</v>
      </c>
      <c r="C1418" s="45" t="s">
        <v>228</v>
      </c>
      <c r="D1418" s="37"/>
      <c r="E1418" s="37"/>
      <c r="F1418" s="1184"/>
      <c r="G1418" s="42"/>
      <c r="H1418" s="44"/>
      <c r="I1418" s="42"/>
      <c r="J1418" s="44"/>
      <c r="K1418" s="42"/>
      <c r="L1418" s="44"/>
    </row>
    <row r="1419" spans="1:12" ht="12" customHeight="1">
      <c r="B1419" s="42"/>
      <c r="C1419" s="43"/>
      <c r="D1419" s="42"/>
      <c r="E1419" s="42"/>
      <c r="F1419" s="1192"/>
      <c r="G1419" s="44"/>
      <c r="H1419" s="44">
        <f>F1419*G1419</f>
        <v>0</v>
      </c>
      <c r="I1419" s="44">
        <v>232500</v>
      </c>
      <c r="J1419" s="44">
        <f>F1419*I1419</f>
        <v>0</v>
      </c>
      <c r="K1419" s="44">
        <v>270000</v>
      </c>
      <c r="L1419" s="44">
        <f>F1419*K1419</f>
        <v>0</v>
      </c>
    </row>
    <row r="1420" spans="1:12" ht="12" customHeight="1">
      <c r="B1420" s="42"/>
      <c r="C1420" s="45"/>
      <c r="D1420" s="37"/>
      <c r="E1420" s="42"/>
      <c r="F1420" s="1185"/>
      <c r="G1420" s="44"/>
      <c r="H1420" s="44">
        <f>F1420*G1420</f>
        <v>0</v>
      </c>
      <c r="I1420" s="44">
        <v>1060</v>
      </c>
      <c r="J1420" s="44">
        <f>F1420*I1420</f>
        <v>0</v>
      </c>
      <c r="K1420" s="44">
        <v>1060</v>
      </c>
      <c r="L1420" s="44">
        <f>F1420*K1420</f>
        <v>0</v>
      </c>
    </row>
    <row r="1421" spans="1:12" ht="12" customHeight="1">
      <c r="B1421" s="42"/>
      <c r="C1421" s="45"/>
      <c r="D1421" s="37"/>
      <c r="E1421" s="42"/>
      <c r="F1421" s="1185"/>
      <c r="G1421" s="44"/>
      <c r="H1421" s="44">
        <f>F1421*G1421</f>
        <v>0</v>
      </c>
      <c r="I1421" s="44">
        <v>215000</v>
      </c>
      <c r="J1421" s="44">
        <f>F1421*I1421</f>
        <v>0</v>
      </c>
      <c r="K1421" s="44">
        <v>250000</v>
      </c>
      <c r="L1421" s="44">
        <f>F1421*K1421</f>
        <v>0</v>
      </c>
    </row>
    <row r="1422" spans="1:12" ht="12" customHeight="1">
      <c r="B1422" s="42"/>
      <c r="C1422" s="45"/>
      <c r="D1422" s="37"/>
      <c r="E1422" s="37"/>
      <c r="F1422" s="1183"/>
      <c r="G1422" s="54"/>
      <c r="H1422" s="44">
        <f>SUM(H1419:H1421)</f>
        <v>0</v>
      </c>
      <c r="I1422" s="54"/>
      <c r="J1422" s="44">
        <f>SUM(J1419:J1421)</f>
        <v>0</v>
      </c>
      <c r="K1422" s="54"/>
      <c r="L1422" s="44">
        <f>SUM(L1419:L1421)</f>
        <v>0</v>
      </c>
    </row>
    <row r="1423" spans="1:12" ht="12" customHeight="1">
      <c r="B1423" s="42" t="s">
        <v>7</v>
      </c>
      <c r="C1423" s="45" t="s">
        <v>230</v>
      </c>
      <c r="D1423" s="37"/>
      <c r="E1423" s="37"/>
      <c r="F1423" s="1184"/>
      <c r="G1423" s="42"/>
      <c r="H1423" s="44"/>
      <c r="I1423" s="42"/>
      <c r="J1423" s="44"/>
      <c r="K1423" s="42"/>
      <c r="L1423" s="44"/>
    </row>
    <row r="1424" spans="1:12" ht="12" customHeight="1">
      <c r="A1424" s="65">
        <v>31100008</v>
      </c>
      <c r="B1424" s="42"/>
      <c r="C1424" s="43" t="s">
        <v>1551</v>
      </c>
      <c r="D1424" s="42" t="s">
        <v>224</v>
      </c>
      <c r="E1424" s="42" t="str">
        <f>VLOOKUP(C1424,HSD!B:K,2,FALSE)</f>
        <v>jam</v>
      </c>
      <c r="F1424" s="1192">
        <f>'Anl Tk.alat utk tanggul'!I197</f>
        <v>1.9987356834746391E-2</v>
      </c>
      <c r="G1424" s="44">
        <f>VLOOKUP(C1424,HSD!B:K,10,FALSE)</f>
        <v>1010125</v>
      </c>
      <c r="H1424" s="44">
        <f>F1424*G1424</f>
        <v>20189.728822698198</v>
      </c>
      <c r="I1424" s="44"/>
      <c r="J1424" s="44">
        <f>H1424*I1424</f>
        <v>0</v>
      </c>
      <c r="K1424" s="44"/>
      <c r="L1424" s="44">
        <f>J1424*K1424</f>
        <v>0</v>
      </c>
    </row>
    <row r="1425" spans="1:12" ht="12" customHeight="1">
      <c r="B1425" s="42"/>
      <c r="C1425" s="43"/>
      <c r="D1425" s="42"/>
      <c r="E1425" s="42"/>
      <c r="F1425" s="1192"/>
      <c r="G1425" s="44"/>
      <c r="H1425" s="44">
        <f>F1425*G1425</f>
        <v>0</v>
      </c>
      <c r="I1425" s="44"/>
      <c r="J1425" s="44"/>
      <c r="K1425" s="44"/>
      <c r="L1425" s="44"/>
    </row>
    <row r="1426" spans="1:12" ht="12" customHeight="1">
      <c r="B1426" s="42"/>
      <c r="C1426" s="43"/>
      <c r="D1426" s="42"/>
      <c r="E1426" s="42"/>
      <c r="F1426" s="1192"/>
      <c r="G1426" s="44"/>
      <c r="H1426" s="44">
        <f>F1426*G1426</f>
        <v>0</v>
      </c>
      <c r="I1426" s="44"/>
      <c r="J1426" s="44"/>
      <c r="K1426" s="44"/>
      <c r="L1426" s="44"/>
    </row>
    <row r="1427" spans="1:12" ht="12" customHeight="1">
      <c r="B1427" s="42"/>
      <c r="C1427" s="45"/>
      <c r="D1427" s="37"/>
      <c r="E1427" s="37"/>
      <c r="F1427" s="1183" t="s">
        <v>231</v>
      </c>
      <c r="G1427" s="54"/>
      <c r="H1427" s="44">
        <f>SUM(H1424:H1426)</f>
        <v>20189.728822698198</v>
      </c>
      <c r="I1427" s="54"/>
      <c r="J1427" s="44">
        <f>SUM(J1424)</f>
        <v>0</v>
      </c>
      <c r="K1427" s="54"/>
      <c r="L1427" s="44">
        <f>SUM(L1424)</f>
        <v>0</v>
      </c>
    </row>
    <row r="1428" spans="1:12" ht="12" customHeight="1">
      <c r="B1428" s="42" t="s">
        <v>8</v>
      </c>
      <c r="C1428" s="55" t="s">
        <v>232</v>
      </c>
      <c r="D1428" s="56"/>
      <c r="E1428" s="56"/>
      <c r="F1428" s="1191"/>
      <c r="G1428" s="57"/>
      <c r="H1428" s="44">
        <f>H1417+H1422+H1427</f>
        <v>20961.456322698199</v>
      </c>
      <c r="I1428" s="57"/>
      <c r="J1428" s="44">
        <f>J1417+J1422+J1427</f>
        <v>1570.4280000000001</v>
      </c>
      <c r="K1428" s="57"/>
      <c r="L1428" s="44">
        <f>L1417+L1422+L1427</f>
        <v>1570.4280000000001</v>
      </c>
    </row>
    <row r="1429" spans="1:12" ht="12" customHeight="1">
      <c r="B1429" s="42" t="s">
        <v>9</v>
      </c>
      <c r="C1429" s="1254" t="s">
        <v>233</v>
      </c>
      <c r="D1429" s="1255"/>
      <c r="E1429" s="1256"/>
      <c r="F1429" s="1200">
        <f>OP</f>
        <v>0.1</v>
      </c>
      <c r="G1429" s="43" t="s">
        <v>234</v>
      </c>
      <c r="H1429" s="44">
        <f>H1428*F1429</f>
        <v>2096.14563226982</v>
      </c>
      <c r="I1429" s="43" t="s">
        <v>234</v>
      </c>
      <c r="J1429" s="44">
        <f>J1428*F1429</f>
        <v>157.04280000000003</v>
      </c>
      <c r="K1429" s="43" t="s">
        <v>234</v>
      </c>
      <c r="L1429" s="44">
        <f>L1428*F1429</f>
        <v>157.04280000000003</v>
      </c>
    </row>
    <row r="1430" spans="1:12" ht="12" customHeight="1">
      <c r="B1430" s="531" t="s">
        <v>10</v>
      </c>
      <c r="C1430" s="536" t="s">
        <v>235</v>
      </c>
      <c r="D1430" s="529"/>
      <c r="E1430" s="535"/>
      <c r="F1430" s="1189"/>
      <c r="G1430" s="532"/>
      <c r="H1430" s="533">
        <f>H1428+H1429</f>
        <v>23057.60195496802</v>
      </c>
      <c r="I1430" s="532"/>
      <c r="J1430" s="533"/>
      <c r="K1430" s="532"/>
      <c r="L1430" s="533"/>
    </row>
    <row r="1431" spans="1:12" ht="12" customHeight="1">
      <c r="B1431" s="531" t="s">
        <v>11</v>
      </c>
      <c r="C1431" s="529" t="s">
        <v>2218</v>
      </c>
      <c r="D1431" s="529"/>
      <c r="E1431" s="529"/>
      <c r="F1431" s="1201">
        <f>ppn</f>
        <v>0.12</v>
      </c>
      <c r="G1431" s="532" t="s">
        <v>2217</v>
      </c>
      <c r="H1431" s="533">
        <f>H1430*F1431</f>
        <v>2766.9122345961623</v>
      </c>
      <c r="I1431" s="532"/>
      <c r="J1431" s="533"/>
      <c r="K1431" s="532"/>
      <c r="L1431" s="533"/>
    </row>
    <row r="1432" spans="1:12" ht="12" customHeight="1">
      <c r="B1432" s="42" t="s">
        <v>1793</v>
      </c>
      <c r="C1432" s="537" t="s">
        <v>2039</v>
      </c>
      <c r="D1432" s="56"/>
      <c r="E1432" s="56"/>
      <c r="F1432" s="1191"/>
      <c r="G1432" s="57"/>
      <c r="H1432" s="49">
        <f>H1430+H1431</f>
        <v>25824.514189564183</v>
      </c>
      <c r="I1432" s="50"/>
      <c r="J1432" s="49">
        <f>J1428+J1429</f>
        <v>1727.4708000000001</v>
      </c>
      <c r="K1432" s="50"/>
      <c r="L1432" s="49">
        <f>L1428+L1429</f>
        <v>1727.4708000000001</v>
      </c>
    </row>
    <row r="1434" spans="1:12" ht="37" customHeight="1">
      <c r="B1434" s="34" t="s">
        <v>374</v>
      </c>
      <c r="C1434" s="1257" t="s">
        <v>375</v>
      </c>
      <c r="D1434" s="1258"/>
      <c r="E1434" s="1258"/>
      <c r="F1434" s="1258"/>
      <c r="G1434" s="1259"/>
      <c r="H1434" s="1260"/>
      <c r="I1434" s="1261" t="s">
        <v>3</v>
      </c>
      <c r="J1434" s="1261"/>
      <c r="K1434" s="1261" t="s">
        <v>4</v>
      </c>
      <c r="L1434" s="1261"/>
    </row>
    <row r="1435" spans="1:12" ht="12" customHeight="1">
      <c r="B1435" s="1249" t="s">
        <v>215</v>
      </c>
      <c r="C1435" s="1249" t="s">
        <v>216</v>
      </c>
      <c r="D1435" s="1250" t="s">
        <v>217</v>
      </c>
      <c r="E1435" s="1249" t="s">
        <v>218</v>
      </c>
      <c r="F1435" s="1253" t="s">
        <v>219</v>
      </c>
      <c r="G1435" s="35" t="s">
        <v>220</v>
      </c>
      <c r="H1435" s="35" t="s">
        <v>221</v>
      </c>
      <c r="I1435" s="36" t="s">
        <v>220</v>
      </c>
      <c r="J1435" s="37" t="s">
        <v>221</v>
      </c>
      <c r="K1435" s="37" t="s">
        <v>220</v>
      </c>
      <c r="L1435" s="37" t="s">
        <v>221</v>
      </c>
    </row>
    <row r="1436" spans="1:12" ht="12" customHeight="1">
      <c r="B1436" s="1249"/>
      <c r="C1436" s="1249"/>
      <c r="D1436" s="1251"/>
      <c r="E1436" s="1249"/>
      <c r="F1436" s="1253"/>
      <c r="G1436" s="35" t="s">
        <v>16</v>
      </c>
      <c r="H1436" s="35" t="s">
        <v>222</v>
      </c>
      <c r="I1436" s="36" t="s">
        <v>16</v>
      </c>
      <c r="J1436" s="37" t="s">
        <v>222</v>
      </c>
      <c r="K1436" s="37" t="s">
        <v>16</v>
      </c>
      <c r="L1436" s="37" t="s">
        <v>222</v>
      </c>
    </row>
    <row r="1437" spans="1:12" ht="12" customHeight="1">
      <c r="B1437" s="1249"/>
      <c r="C1437" s="1249"/>
      <c r="D1437" s="1252"/>
      <c r="E1437" s="1249"/>
      <c r="F1437" s="1253"/>
      <c r="G1437" s="58"/>
      <c r="H1437" s="35" t="s">
        <v>16</v>
      </c>
      <c r="I1437" s="48"/>
      <c r="J1437" s="37" t="s">
        <v>16</v>
      </c>
      <c r="K1437" s="43"/>
      <c r="L1437" s="37" t="s">
        <v>16</v>
      </c>
    </row>
    <row r="1438" spans="1:12" ht="12" customHeight="1">
      <c r="B1438" s="38" t="s">
        <v>5</v>
      </c>
      <c r="C1438" s="39" t="s">
        <v>223</v>
      </c>
      <c r="D1438" s="40"/>
      <c r="E1438" s="40"/>
      <c r="F1438" s="1181"/>
      <c r="G1438" s="40"/>
      <c r="H1438" s="40"/>
      <c r="I1438" s="41"/>
      <c r="J1438" s="41"/>
      <c r="K1438" s="41"/>
      <c r="L1438" s="41"/>
    </row>
    <row r="1439" spans="1:12" ht="12" customHeight="1">
      <c r="A1439" s="65">
        <v>10131000</v>
      </c>
      <c r="B1439" s="42"/>
      <c r="C1439" s="43" t="s">
        <v>1600</v>
      </c>
      <c r="D1439" s="42" t="s">
        <v>224</v>
      </c>
      <c r="E1439" s="42" t="str">
        <f>VLOOKUP(C1439,HSD!B:K,2,FALSE)</f>
        <v>OJ</v>
      </c>
      <c r="F1439" s="1192">
        <v>0.18759999999999999</v>
      </c>
      <c r="G1439" s="44">
        <f>VLOOKUP(C1439,HSD!B:K,10,FALSE)</f>
        <v>35625</v>
      </c>
      <c r="H1439" s="44">
        <f>F1439*G1439</f>
        <v>6683.25</v>
      </c>
      <c r="I1439" s="44">
        <v>91500</v>
      </c>
      <c r="J1439" s="44">
        <f>F1439*I1439</f>
        <v>17165.399999999998</v>
      </c>
      <c r="K1439" s="44">
        <v>91500</v>
      </c>
      <c r="L1439" s="44">
        <f>F1439*K1439</f>
        <v>17165.399999999998</v>
      </c>
    </row>
    <row r="1440" spans="1:12" ht="12" customHeight="1">
      <c r="A1440" s="65">
        <v>10121110</v>
      </c>
      <c r="B1440" s="42"/>
      <c r="C1440" s="43" t="s">
        <v>1602</v>
      </c>
      <c r="D1440" s="42" t="s">
        <v>224</v>
      </c>
      <c r="E1440" s="42" t="str">
        <f>VLOOKUP(C1440,HSD!B:K,2,FALSE)</f>
        <v>OJ</v>
      </c>
      <c r="F1440" s="1192"/>
      <c r="G1440" s="44">
        <f>VLOOKUP(C1440,HSD!B:K,10,FALSE)</f>
        <v>26625</v>
      </c>
      <c r="H1440" s="44">
        <f>F1440*G1440</f>
        <v>0</v>
      </c>
      <c r="I1440" s="44"/>
      <c r="J1440" s="44"/>
      <c r="K1440" s="44"/>
      <c r="L1440" s="44"/>
    </row>
    <row r="1441" spans="1:12" ht="12" customHeight="1">
      <c r="A1441" s="65">
        <v>10111000</v>
      </c>
      <c r="B1441" s="42"/>
      <c r="C1441" s="43" t="s">
        <v>1603</v>
      </c>
      <c r="D1441" s="42" t="s">
        <v>224</v>
      </c>
      <c r="E1441" s="42" t="str">
        <f>VLOOKUP(C1441,HSD!B:K,2,FALSE)</f>
        <v>OJ</v>
      </c>
      <c r="F1441" s="1192">
        <v>1.8800000000000001E-2</v>
      </c>
      <c r="G1441" s="44">
        <f>VLOOKUP(C1441,HSD!B:K,10,FALSE)</f>
        <v>21750</v>
      </c>
      <c r="H1441" s="44">
        <f>F1441*G1441</f>
        <v>408.90000000000003</v>
      </c>
      <c r="I1441" s="44">
        <v>78600</v>
      </c>
      <c r="J1441" s="44">
        <f>F1441*I1441</f>
        <v>1477.68</v>
      </c>
      <c r="K1441" s="44">
        <v>78600</v>
      </c>
      <c r="L1441" s="44">
        <f>F1441*K1441</f>
        <v>1477.68</v>
      </c>
    </row>
    <row r="1442" spans="1:12" ht="12" customHeight="1">
      <c r="B1442" s="42"/>
      <c r="C1442" s="43"/>
      <c r="D1442" s="42"/>
      <c r="E1442" s="42"/>
      <c r="F1442" s="1182"/>
      <c r="G1442" s="44"/>
      <c r="H1442" s="44">
        <f>F1442*G1442</f>
        <v>0</v>
      </c>
      <c r="I1442" s="44">
        <v>92500</v>
      </c>
      <c r="J1442" s="44">
        <f>F1442*I1442</f>
        <v>0</v>
      </c>
      <c r="K1442" s="44">
        <v>92500</v>
      </c>
      <c r="L1442" s="44">
        <f>F1442*K1442</f>
        <v>0</v>
      </c>
    </row>
    <row r="1443" spans="1:12" ht="12" customHeight="1">
      <c r="B1443" s="42"/>
      <c r="C1443" s="43"/>
      <c r="D1443" s="42"/>
      <c r="E1443" s="42"/>
      <c r="F1443" s="1182"/>
      <c r="G1443" s="44"/>
      <c r="H1443" s="44"/>
      <c r="I1443" s="44"/>
      <c r="J1443" s="44"/>
      <c r="K1443" s="44"/>
      <c r="L1443" s="44"/>
    </row>
    <row r="1444" spans="1:12" ht="12" customHeight="1">
      <c r="B1444" s="42"/>
      <c r="C1444" s="45"/>
      <c r="D1444" s="37"/>
      <c r="E1444" s="37"/>
      <c r="F1444" s="1183" t="s">
        <v>227</v>
      </c>
      <c r="G1444" s="54"/>
      <c r="H1444" s="44">
        <f>SUM(H1439:H1443)</f>
        <v>7092.15</v>
      </c>
      <c r="I1444" s="54"/>
      <c r="J1444" s="44">
        <f>SUM(J1441:J1443)</f>
        <v>1477.68</v>
      </c>
      <c r="K1444" s="54"/>
      <c r="L1444" s="44">
        <f>SUM(L1441:L1443)</f>
        <v>1477.68</v>
      </c>
    </row>
    <row r="1445" spans="1:12" ht="12" customHeight="1">
      <c r="B1445" s="42" t="s">
        <v>6</v>
      </c>
      <c r="C1445" s="45" t="s">
        <v>228</v>
      </c>
      <c r="D1445" s="37"/>
      <c r="E1445" s="37"/>
      <c r="F1445" s="1184"/>
      <c r="G1445" s="42"/>
      <c r="H1445" s="44"/>
      <c r="I1445" s="42"/>
      <c r="J1445" s="44"/>
      <c r="K1445" s="42"/>
      <c r="L1445" s="44"/>
    </row>
    <row r="1446" spans="1:12" ht="12" customHeight="1">
      <c r="B1446" s="42"/>
      <c r="C1446" s="43"/>
      <c r="D1446" s="42"/>
      <c r="E1446" s="42"/>
      <c r="F1446" s="1192"/>
      <c r="G1446" s="44"/>
      <c r="H1446" s="44">
        <f>F1446*G1446</f>
        <v>0</v>
      </c>
      <c r="I1446" s="44">
        <v>232500</v>
      </c>
      <c r="J1446" s="44">
        <f>F1446*I1446</f>
        <v>0</v>
      </c>
      <c r="K1446" s="44">
        <v>270000</v>
      </c>
      <c r="L1446" s="44">
        <f>F1446*K1446</f>
        <v>0</v>
      </c>
    </row>
    <row r="1447" spans="1:12" ht="12" customHeight="1">
      <c r="B1447" s="42"/>
      <c r="C1447" s="45"/>
      <c r="D1447" s="37"/>
      <c r="E1447" s="42"/>
      <c r="F1447" s="1185"/>
      <c r="G1447" s="44"/>
      <c r="H1447" s="44">
        <f>F1447*G1447</f>
        <v>0</v>
      </c>
      <c r="I1447" s="44">
        <v>1060</v>
      </c>
      <c r="J1447" s="44">
        <f>F1447*I1447</f>
        <v>0</v>
      </c>
      <c r="K1447" s="44">
        <v>1060</v>
      </c>
      <c r="L1447" s="44">
        <f>F1447*K1447</f>
        <v>0</v>
      </c>
    </row>
    <row r="1448" spans="1:12" ht="12" customHeight="1">
      <c r="B1448" s="42"/>
      <c r="C1448" s="45"/>
      <c r="D1448" s="37"/>
      <c r="E1448" s="42"/>
      <c r="F1448" s="1185"/>
      <c r="G1448" s="44"/>
      <c r="H1448" s="44">
        <f>F1448*G1448</f>
        <v>0</v>
      </c>
      <c r="I1448" s="44">
        <v>215000</v>
      </c>
      <c r="J1448" s="44">
        <f>F1448*I1448</f>
        <v>0</v>
      </c>
      <c r="K1448" s="44">
        <v>250000</v>
      </c>
      <c r="L1448" s="44">
        <f>F1448*K1448</f>
        <v>0</v>
      </c>
    </row>
    <row r="1449" spans="1:12" ht="12" customHeight="1">
      <c r="B1449" s="42"/>
      <c r="C1449" s="45"/>
      <c r="D1449" s="37"/>
      <c r="E1449" s="37"/>
      <c r="F1449" s="1183"/>
      <c r="G1449" s="54"/>
      <c r="H1449" s="44">
        <f>SUM(H1446:H1448)</f>
        <v>0</v>
      </c>
      <c r="I1449" s="54"/>
      <c r="J1449" s="44">
        <f>SUM(J1446:J1448)</f>
        <v>0</v>
      </c>
      <c r="K1449" s="54"/>
      <c r="L1449" s="44">
        <f>SUM(L1446:L1448)</f>
        <v>0</v>
      </c>
    </row>
    <row r="1450" spans="1:12" ht="12" customHeight="1">
      <c r="B1450" s="42" t="s">
        <v>7</v>
      </c>
      <c r="C1450" s="45" t="s">
        <v>230</v>
      </c>
      <c r="D1450" s="37"/>
      <c r="E1450" s="37"/>
      <c r="F1450" s="1184"/>
      <c r="G1450" s="42"/>
      <c r="H1450" s="44"/>
      <c r="I1450" s="42"/>
      <c r="J1450" s="44"/>
      <c r="K1450" s="42"/>
      <c r="L1450" s="44"/>
    </row>
    <row r="1451" spans="1:12" ht="12" customHeight="1">
      <c r="A1451" s="65">
        <v>31100008</v>
      </c>
      <c r="B1451" s="42"/>
      <c r="C1451" s="43" t="s">
        <v>1551</v>
      </c>
      <c r="D1451" s="42" t="s">
        <v>224</v>
      </c>
      <c r="E1451" s="42" t="str">
        <f>VLOOKUP(C1451,HSD!B:K,2,FALSE)</f>
        <v>jam</v>
      </c>
      <c r="F1451" s="1192">
        <v>2.3400000000000001E-2</v>
      </c>
      <c r="G1451" s="44">
        <f>VLOOKUP(C1451,HSD!B:K,10,FALSE)</f>
        <v>1010125</v>
      </c>
      <c r="H1451" s="44">
        <f>F1451*G1451</f>
        <v>23636.924999999999</v>
      </c>
      <c r="I1451" s="44"/>
      <c r="J1451" s="44">
        <f>H1451*I1451</f>
        <v>0</v>
      </c>
      <c r="K1451" s="44"/>
      <c r="L1451" s="44">
        <f>J1451*K1451</f>
        <v>0</v>
      </c>
    </row>
    <row r="1452" spans="1:12" ht="12" customHeight="1">
      <c r="A1452" s="65" t="s">
        <v>340</v>
      </c>
      <c r="B1452" s="42"/>
      <c r="C1452" s="43" t="s">
        <v>341</v>
      </c>
      <c r="D1452" s="42" t="s">
        <v>224</v>
      </c>
      <c r="E1452" s="42" t="str">
        <f>VLOOKUP(C1452,HSD!B:K,2,FALSE)</f>
        <v>jam</v>
      </c>
      <c r="F1452" s="1192">
        <v>2.3400000000000001E-2</v>
      </c>
      <c r="G1452" s="44">
        <f>VLOOKUP(C1452,HSD!B:K,10,FALSE)</f>
        <v>586000</v>
      </c>
      <c r="H1452" s="44">
        <f>F1452*G1452</f>
        <v>13712.4</v>
      </c>
      <c r="I1452" s="44"/>
      <c r="J1452" s="44"/>
      <c r="K1452" s="44"/>
      <c r="L1452" s="44"/>
    </row>
    <row r="1453" spans="1:12" ht="12" customHeight="1">
      <c r="B1453" s="42"/>
      <c r="C1453" s="43"/>
      <c r="D1453" s="42"/>
      <c r="E1453" s="42"/>
      <c r="F1453" s="1192"/>
      <c r="G1453" s="44"/>
      <c r="H1453" s="44">
        <f>F1453*G1453</f>
        <v>0</v>
      </c>
      <c r="I1453" s="44"/>
      <c r="J1453" s="44"/>
      <c r="K1453" s="44"/>
      <c r="L1453" s="44"/>
    </row>
    <row r="1454" spans="1:12" ht="12" customHeight="1">
      <c r="B1454" s="42"/>
      <c r="C1454" s="45"/>
      <c r="D1454" s="37"/>
      <c r="E1454" s="37"/>
      <c r="F1454" s="1183" t="s">
        <v>231</v>
      </c>
      <c r="G1454" s="54"/>
      <c r="H1454" s="44">
        <f>SUM(H1451:H1453)</f>
        <v>37349.324999999997</v>
      </c>
      <c r="I1454" s="54"/>
      <c r="J1454" s="44">
        <f>SUM(J1451)</f>
        <v>0</v>
      </c>
      <c r="K1454" s="54"/>
      <c r="L1454" s="44">
        <f>SUM(L1451)</f>
        <v>0</v>
      </c>
    </row>
    <row r="1455" spans="1:12" ht="12" customHeight="1">
      <c r="B1455" s="42" t="s">
        <v>8</v>
      </c>
      <c r="C1455" s="55" t="s">
        <v>232</v>
      </c>
      <c r="D1455" s="56"/>
      <c r="E1455" s="56"/>
      <c r="F1455" s="1191"/>
      <c r="G1455" s="57"/>
      <c r="H1455" s="44">
        <f>H1444+H1449+H1454</f>
        <v>44441.474999999999</v>
      </c>
      <c r="I1455" s="57"/>
      <c r="J1455" s="44">
        <f>J1444+J1449+J1454</f>
        <v>1477.68</v>
      </c>
      <c r="K1455" s="57"/>
      <c r="L1455" s="44">
        <f>L1444+L1449+L1454</f>
        <v>1477.68</v>
      </c>
    </row>
    <row r="1456" spans="1:12" ht="12" customHeight="1">
      <c r="B1456" s="42" t="s">
        <v>9</v>
      </c>
      <c r="C1456" s="1254" t="s">
        <v>233</v>
      </c>
      <c r="D1456" s="1255"/>
      <c r="E1456" s="1256"/>
      <c r="F1456" s="1200">
        <f>OP</f>
        <v>0.1</v>
      </c>
      <c r="G1456" s="43" t="s">
        <v>234</v>
      </c>
      <c r="H1456" s="44">
        <f>H1455*F1456</f>
        <v>4444.1475</v>
      </c>
      <c r="I1456" s="43" t="s">
        <v>234</v>
      </c>
      <c r="J1456" s="44">
        <f>J1455*F1456</f>
        <v>147.768</v>
      </c>
      <c r="K1456" s="43" t="s">
        <v>234</v>
      </c>
      <c r="L1456" s="44">
        <f>L1455*F1456</f>
        <v>147.768</v>
      </c>
    </row>
    <row r="1457" spans="2:12" ht="12" customHeight="1">
      <c r="B1457" s="531" t="s">
        <v>10</v>
      </c>
      <c r="C1457" s="536" t="s">
        <v>235</v>
      </c>
      <c r="D1457" s="529"/>
      <c r="E1457" s="535"/>
      <c r="F1457" s="1189"/>
      <c r="G1457" s="532"/>
      <c r="H1457" s="533">
        <f>H1455+H1456</f>
        <v>48885.622499999998</v>
      </c>
      <c r="I1457" s="532"/>
      <c r="J1457" s="533"/>
      <c r="K1457" s="532"/>
      <c r="L1457" s="533"/>
    </row>
    <row r="1458" spans="2:12" ht="12" customHeight="1">
      <c r="B1458" s="531" t="s">
        <v>11</v>
      </c>
      <c r="C1458" s="529" t="s">
        <v>2218</v>
      </c>
      <c r="D1458" s="529"/>
      <c r="E1458" s="529"/>
      <c r="F1458" s="1201">
        <f>ppn</f>
        <v>0.12</v>
      </c>
      <c r="G1458" s="532" t="s">
        <v>2217</v>
      </c>
      <c r="H1458" s="533">
        <f>H1457*F1458</f>
        <v>5866.2746999999999</v>
      </c>
      <c r="I1458" s="532"/>
      <c r="J1458" s="533"/>
      <c r="K1458" s="532"/>
      <c r="L1458" s="533"/>
    </row>
    <row r="1459" spans="2:12" ht="12" customHeight="1">
      <c r="B1459" s="42" t="s">
        <v>1793</v>
      </c>
      <c r="C1459" s="537" t="s">
        <v>2039</v>
      </c>
      <c r="D1459" s="56"/>
      <c r="E1459" s="56"/>
      <c r="F1459" s="1191"/>
      <c r="G1459" s="57"/>
      <c r="H1459" s="49">
        <f>H1457+H1458</f>
        <v>54751.897199999999</v>
      </c>
      <c r="I1459" s="50"/>
      <c r="J1459" s="49">
        <f>J1455+J1456</f>
        <v>1625.4480000000001</v>
      </c>
      <c r="K1459" s="50"/>
      <c r="L1459" s="49">
        <f>L1455+L1456</f>
        <v>1625.4480000000001</v>
      </c>
    </row>
    <row r="1461" spans="2:12" ht="37" customHeight="1">
      <c r="B1461" s="34" t="s">
        <v>374</v>
      </c>
      <c r="C1461" s="1257" t="s">
        <v>376</v>
      </c>
      <c r="D1461" s="1258"/>
      <c r="E1461" s="1258"/>
      <c r="F1461" s="1258"/>
      <c r="G1461" s="1259"/>
      <c r="H1461" s="1260"/>
      <c r="I1461" s="1261" t="s">
        <v>3</v>
      </c>
      <c r="J1461" s="1261"/>
      <c r="K1461" s="1261" t="s">
        <v>4</v>
      </c>
      <c r="L1461" s="1261"/>
    </row>
    <row r="1462" spans="2:12" ht="12" customHeight="1">
      <c r="B1462" s="1249" t="s">
        <v>215</v>
      </c>
      <c r="C1462" s="1249" t="s">
        <v>216</v>
      </c>
      <c r="D1462" s="1250" t="s">
        <v>217</v>
      </c>
      <c r="E1462" s="1249" t="s">
        <v>218</v>
      </c>
      <c r="F1462" s="1253" t="s">
        <v>219</v>
      </c>
      <c r="G1462" s="35" t="s">
        <v>220</v>
      </c>
      <c r="H1462" s="35" t="s">
        <v>221</v>
      </c>
      <c r="I1462" s="36" t="s">
        <v>220</v>
      </c>
      <c r="J1462" s="37" t="s">
        <v>221</v>
      </c>
      <c r="K1462" s="37" t="s">
        <v>220</v>
      </c>
      <c r="L1462" s="37" t="s">
        <v>221</v>
      </c>
    </row>
    <row r="1463" spans="2:12" ht="12" customHeight="1">
      <c r="B1463" s="1249"/>
      <c r="C1463" s="1249"/>
      <c r="D1463" s="1251"/>
      <c r="E1463" s="1249"/>
      <c r="F1463" s="1253"/>
      <c r="G1463" s="35" t="s">
        <v>16</v>
      </c>
      <c r="H1463" s="35" t="s">
        <v>222</v>
      </c>
      <c r="I1463" s="36" t="s">
        <v>16</v>
      </c>
      <c r="J1463" s="37" t="s">
        <v>222</v>
      </c>
      <c r="K1463" s="37" t="s">
        <v>16</v>
      </c>
      <c r="L1463" s="37" t="s">
        <v>222</v>
      </c>
    </row>
    <row r="1464" spans="2:12" ht="12" customHeight="1">
      <c r="B1464" s="1249"/>
      <c r="C1464" s="1249"/>
      <c r="D1464" s="1252"/>
      <c r="E1464" s="1249"/>
      <c r="F1464" s="1253"/>
      <c r="G1464" s="58"/>
      <c r="H1464" s="35" t="s">
        <v>16</v>
      </c>
      <c r="I1464" s="48"/>
      <c r="J1464" s="37" t="s">
        <v>16</v>
      </c>
      <c r="K1464" s="43"/>
      <c r="L1464" s="37" t="s">
        <v>16</v>
      </c>
    </row>
    <row r="1465" spans="2:12" ht="12" customHeight="1">
      <c r="B1465" s="38" t="s">
        <v>5</v>
      </c>
      <c r="C1465" s="39" t="s">
        <v>223</v>
      </c>
      <c r="D1465" s="40"/>
      <c r="E1465" s="40"/>
      <c r="F1465" s="1181"/>
      <c r="G1465" s="40"/>
      <c r="H1465" s="40"/>
      <c r="I1465" s="41"/>
      <c r="J1465" s="41"/>
      <c r="K1465" s="41"/>
      <c r="L1465" s="41"/>
    </row>
    <row r="1466" spans="2:12" ht="12" customHeight="1">
      <c r="B1466" s="42"/>
      <c r="C1466" s="43"/>
      <c r="D1466" s="42"/>
      <c r="E1466" s="42"/>
      <c r="F1466" s="1192"/>
      <c r="G1466" s="44"/>
      <c r="H1466" s="44">
        <f>F1466*G1466</f>
        <v>0</v>
      </c>
      <c r="I1466" s="44">
        <v>91500</v>
      </c>
      <c r="J1466" s="44">
        <f>F1466*I1466</f>
        <v>0</v>
      </c>
      <c r="K1466" s="44">
        <v>91500</v>
      </c>
      <c r="L1466" s="44">
        <f>F1466*K1466</f>
        <v>0</v>
      </c>
    </row>
    <row r="1467" spans="2:12" ht="12" customHeight="1">
      <c r="B1467" s="42"/>
      <c r="C1467" s="43"/>
      <c r="D1467" s="42"/>
      <c r="E1467" s="42"/>
      <c r="F1467" s="1192"/>
      <c r="G1467" s="44"/>
      <c r="H1467" s="44">
        <f>F1467*G1467</f>
        <v>0</v>
      </c>
      <c r="I1467" s="44"/>
      <c r="J1467" s="44"/>
      <c r="K1467" s="44"/>
      <c r="L1467" s="44"/>
    </row>
    <row r="1468" spans="2:12" ht="12" customHeight="1">
      <c r="B1468" s="42"/>
      <c r="C1468" s="43"/>
      <c r="D1468" s="42"/>
      <c r="E1468" s="42"/>
      <c r="F1468" s="1192"/>
      <c r="G1468" s="44"/>
      <c r="H1468" s="44">
        <f>F1468*G1468</f>
        <v>0</v>
      </c>
      <c r="I1468" s="44">
        <v>78600</v>
      </c>
      <c r="J1468" s="44">
        <f>F1468*I1468</f>
        <v>0</v>
      </c>
      <c r="K1468" s="44">
        <v>78600</v>
      </c>
      <c r="L1468" s="44">
        <f>F1468*K1468</f>
        <v>0</v>
      </c>
    </row>
    <row r="1469" spans="2:12" ht="12" customHeight="1">
      <c r="B1469" s="42"/>
      <c r="C1469" s="43"/>
      <c r="D1469" s="42"/>
      <c r="E1469" s="42"/>
      <c r="F1469" s="1182"/>
      <c r="G1469" s="44"/>
      <c r="H1469" s="44">
        <f>F1469*G1469</f>
        <v>0</v>
      </c>
      <c r="I1469" s="44">
        <v>92500</v>
      </c>
      <c r="J1469" s="44">
        <f>F1469*I1469</f>
        <v>0</v>
      </c>
      <c r="K1469" s="44">
        <v>92500</v>
      </c>
      <c r="L1469" s="44">
        <f>F1469*K1469</f>
        <v>0</v>
      </c>
    </row>
    <row r="1470" spans="2:12" ht="12" customHeight="1">
      <c r="B1470" s="42"/>
      <c r="C1470" s="43"/>
      <c r="D1470" s="42"/>
      <c r="E1470" s="42"/>
      <c r="F1470" s="1182"/>
      <c r="G1470" s="44"/>
      <c r="H1470" s="44"/>
      <c r="I1470" s="44"/>
      <c r="J1470" s="44"/>
      <c r="K1470" s="44"/>
      <c r="L1470" s="44"/>
    </row>
    <row r="1471" spans="2:12" ht="12" customHeight="1">
      <c r="B1471" s="42"/>
      <c r="C1471" s="45"/>
      <c r="D1471" s="37"/>
      <c r="E1471" s="37"/>
      <c r="F1471" s="1183" t="s">
        <v>227</v>
      </c>
      <c r="G1471" s="54"/>
      <c r="H1471" s="44">
        <f>SUM(H1466:H1470)</f>
        <v>0</v>
      </c>
      <c r="I1471" s="54"/>
      <c r="J1471" s="44">
        <f>SUM(J1468:J1470)</f>
        <v>0</v>
      </c>
      <c r="K1471" s="54"/>
      <c r="L1471" s="44">
        <f>SUM(L1468:L1470)</f>
        <v>0</v>
      </c>
    </row>
    <row r="1472" spans="2:12" ht="12" customHeight="1">
      <c r="B1472" s="42" t="s">
        <v>6</v>
      </c>
      <c r="C1472" s="45" t="s">
        <v>228</v>
      </c>
      <c r="D1472" s="37"/>
      <c r="E1472" s="37"/>
      <c r="F1472" s="1184"/>
      <c r="G1472" s="42"/>
      <c r="H1472" s="44"/>
      <c r="I1472" s="42"/>
      <c r="J1472" s="44"/>
      <c r="K1472" s="42"/>
      <c r="L1472" s="44"/>
    </row>
    <row r="1473" spans="1:12" ht="12" customHeight="1">
      <c r="B1473" s="42"/>
      <c r="C1473" s="43"/>
      <c r="D1473" s="42"/>
      <c r="E1473" s="42"/>
      <c r="F1473" s="1192"/>
      <c r="G1473" s="44"/>
      <c r="H1473" s="44">
        <f>F1473*G1473</f>
        <v>0</v>
      </c>
      <c r="I1473" s="44">
        <v>232500</v>
      </c>
      <c r="J1473" s="44">
        <f>F1473*I1473</f>
        <v>0</v>
      </c>
      <c r="K1473" s="44">
        <v>270000</v>
      </c>
      <c r="L1473" s="44">
        <f>F1473*K1473</f>
        <v>0</v>
      </c>
    </row>
    <row r="1474" spans="1:12" ht="12" customHeight="1">
      <c r="B1474" s="42"/>
      <c r="C1474" s="45"/>
      <c r="D1474" s="37"/>
      <c r="E1474" s="42"/>
      <c r="F1474" s="1185"/>
      <c r="G1474" s="44"/>
      <c r="H1474" s="44">
        <f>F1474*G1474</f>
        <v>0</v>
      </c>
      <c r="I1474" s="44">
        <v>1060</v>
      </c>
      <c r="J1474" s="44">
        <f>F1474*I1474</f>
        <v>0</v>
      </c>
      <c r="K1474" s="44">
        <v>1060</v>
      </c>
      <c r="L1474" s="44">
        <f>F1474*K1474</f>
        <v>0</v>
      </c>
    </row>
    <row r="1475" spans="1:12" ht="12" customHeight="1">
      <c r="B1475" s="42"/>
      <c r="C1475" s="45"/>
      <c r="D1475" s="37"/>
      <c r="E1475" s="42"/>
      <c r="F1475" s="1185"/>
      <c r="G1475" s="44"/>
      <c r="H1475" s="44">
        <f>F1475*G1475</f>
        <v>0</v>
      </c>
      <c r="I1475" s="44">
        <v>215000</v>
      </c>
      <c r="J1475" s="44">
        <f>F1475*I1475</f>
        <v>0</v>
      </c>
      <c r="K1475" s="44">
        <v>250000</v>
      </c>
      <c r="L1475" s="44">
        <f>F1475*K1475</f>
        <v>0</v>
      </c>
    </row>
    <row r="1476" spans="1:12" ht="12" customHeight="1">
      <c r="B1476" s="42"/>
      <c r="C1476" s="45"/>
      <c r="D1476" s="37"/>
      <c r="E1476" s="37"/>
      <c r="F1476" s="1183"/>
      <c r="G1476" s="54"/>
      <c r="H1476" s="44">
        <f>SUM(H1473:H1475)</f>
        <v>0</v>
      </c>
      <c r="I1476" s="54"/>
      <c r="J1476" s="44">
        <f>SUM(J1473:J1475)</f>
        <v>0</v>
      </c>
      <c r="K1476" s="54"/>
      <c r="L1476" s="44">
        <f>SUM(L1473:L1475)</f>
        <v>0</v>
      </c>
    </row>
    <row r="1477" spans="1:12" ht="12" customHeight="1">
      <c r="B1477" s="42" t="s">
        <v>7</v>
      </c>
      <c r="C1477" s="45" t="s">
        <v>230</v>
      </c>
      <c r="D1477" s="37"/>
      <c r="E1477" s="37"/>
      <c r="F1477" s="1184"/>
      <c r="G1477" s="42"/>
      <c r="H1477" s="44"/>
      <c r="I1477" s="42"/>
      <c r="J1477" s="44"/>
      <c r="K1477" s="42"/>
      <c r="L1477" s="44"/>
    </row>
    <row r="1478" spans="1:12" ht="12" customHeight="1">
      <c r="A1478" s="65">
        <v>31100008</v>
      </c>
      <c r="B1478" s="42"/>
      <c r="C1478" s="43" t="s">
        <v>1551</v>
      </c>
      <c r="D1478" s="42" t="s">
        <v>224</v>
      </c>
      <c r="E1478" s="42" t="str">
        <f>VLOOKUP(C1478,HSD!B:K,2,FALSE)</f>
        <v>jam</v>
      </c>
      <c r="F1478" s="1192">
        <v>3.32E-2</v>
      </c>
      <c r="G1478" s="44">
        <f>VLOOKUP(C1478,HSD!B:K,10,FALSE)</f>
        <v>1010125</v>
      </c>
      <c r="H1478" s="44">
        <f>F1478*G1478</f>
        <v>33536.15</v>
      </c>
      <c r="I1478" s="44"/>
      <c r="J1478" s="44">
        <f>H1478*I1478</f>
        <v>0</v>
      </c>
      <c r="K1478" s="44"/>
      <c r="L1478" s="44">
        <f>J1478*K1478</f>
        <v>0</v>
      </c>
    </row>
    <row r="1479" spans="1:12" ht="12" customHeight="1">
      <c r="A1479" s="65" t="s">
        <v>340</v>
      </c>
      <c r="B1479" s="42"/>
      <c r="C1479" s="43" t="s">
        <v>341</v>
      </c>
      <c r="D1479" s="42" t="s">
        <v>224</v>
      </c>
      <c r="E1479" s="42" t="str">
        <f>VLOOKUP(C1479,HSD!B:K,2,FALSE)</f>
        <v>jam</v>
      </c>
      <c r="F1479" s="1192">
        <v>3.32E-2</v>
      </c>
      <c r="G1479" s="44">
        <f>VLOOKUP(C1479,HSD!B:K,10,FALSE)</f>
        <v>586000</v>
      </c>
      <c r="H1479" s="44">
        <f>F1479*G1479</f>
        <v>19455.2</v>
      </c>
      <c r="I1479" s="44"/>
      <c r="J1479" s="44"/>
      <c r="K1479" s="44"/>
      <c r="L1479" s="44"/>
    </row>
    <row r="1480" spans="1:12" ht="12" customHeight="1">
      <c r="B1480" s="42"/>
      <c r="C1480" s="43"/>
      <c r="D1480" s="42"/>
      <c r="E1480" s="42"/>
      <c r="F1480" s="1192"/>
      <c r="G1480" s="44"/>
      <c r="H1480" s="44">
        <f>F1480*G1480</f>
        <v>0</v>
      </c>
      <c r="I1480" s="44"/>
      <c r="J1480" s="44"/>
      <c r="K1480" s="44"/>
      <c r="L1480" s="44"/>
    </row>
    <row r="1481" spans="1:12" ht="12" customHeight="1">
      <c r="B1481" s="42"/>
      <c r="C1481" s="45"/>
      <c r="D1481" s="37"/>
      <c r="E1481" s="37"/>
      <c r="F1481" s="1183" t="s">
        <v>231</v>
      </c>
      <c r="G1481" s="54"/>
      <c r="H1481" s="44">
        <f>SUM(H1478:H1480)</f>
        <v>52991.350000000006</v>
      </c>
      <c r="I1481" s="54"/>
      <c r="J1481" s="44">
        <f>SUM(J1478)</f>
        <v>0</v>
      </c>
      <c r="K1481" s="54"/>
      <c r="L1481" s="44">
        <f>SUM(L1478)</f>
        <v>0</v>
      </c>
    </row>
    <row r="1482" spans="1:12" ht="12" customHeight="1">
      <c r="B1482" s="42" t="s">
        <v>8</v>
      </c>
      <c r="C1482" s="55" t="s">
        <v>232</v>
      </c>
      <c r="D1482" s="56"/>
      <c r="E1482" s="56"/>
      <c r="F1482" s="1191"/>
      <c r="G1482" s="57"/>
      <c r="H1482" s="44">
        <f>H1471+H1476+H1481</f>
        <v>52991.350000000006</v>
      </c>
      <c r="I1482" s="57"/>
      <c r="J1482" s="44">
        <f>J1471+J1476+J1481</f>
        <v>0</v>
      </c>
      <c r="K1482" s="57"/>
      <c r="L1482" s="44">
        <f>L1471+L1476+L1481</f>
        <v>0</v>
      </c>
    </row>
    <row r="1483" spans="1:12" ht="12" customHeight="1">
      <c r="B1483" s="42" t="s">
        <v>9</v>
      </c>
      <c r="C1483" s="1254" t="s">
        <v>233</v>
      </c>
      <c r="D1483" s="1255"/>
      <c r="E1483" s="1256"/>
      <c r="F1483" s="1200">
        <f>OP</f>
        <v>0.1</v>
      </c>
      <c r="G1483" s="43" t="s">
        <v>234</v>
      </c>
      <c r="H1483" s="44">
        <f>H1482*F1483</f>
        <v>5299.1350000000011</v>
      </c>
      <c r="I1483" s="43" t="s">
        <v>234</v>
      </c>
      <c r="J1483" s="44">
        <f>J1482*F1483</f>
        <v>0</v>
      </c>
      <c r="K1483" s="43" t="s">
        <v>234</v>
      </c>
      <c r="L1483" s="44">
        <f>L1482*F1483</f>
        <v>0</v>
      </c>
    </row>
    <row r="1484" spans="1:12" ht="12" customHeight="1">
      <c r="B1484" s="531" t="s">
        <v>10</v>
      </c>
      <c r="C1484" s="536" t="s">
        <v>235</v>
      </c>
      <c r="D1484" s="529"/>
      <c r="E1484" s="535"/>
      <c r="F1484" s="1189"/>
      <c r="G1484" s="532"/>
      <c r="H1484" s="533">
        <f>H1482+H1483</f>
        <v>58290.485000000008</v>
      </c>
      <c r="I1484" s="532"/>
      <c r="J1484" s="533"/>
      <c r="K1484" s="532"/>
      <c r="L1484" s="533"/>
    </row>
    <row r="1485" spans="1:12" ht="12" customHeight="1">
      <c r="B1485" s="531" t="s">
        <v>11</v>
      </c>
      <c r="C1485" s="529" t="s">
        <v>2218</v>
      </c>
      <c r="D1485" s="529"/>
      <c r="E1485" s="529"/>
      <c r="F1485" s="1201">
        <f>ppn</f>
        <v>0.12</v>
      </c>
      <c r="G1485" s="532" t="s">
        <v>2217</v>
      </c>
      <c r="H1485" s="533">
        <f>H1484*F1485</f>
        <v>6994.8582000000006</v>
      </c>
      <c r="I1485" s="532"/>
      <c r="J1485" s="533"/>
      <c r="K1485" s="532"/>
      <c r="L1485" s="533"/>
    </row>
    <row r="1486" spans="1:12" ht="12" customHeight="1">
      <c r="B1486" s="42" t="s">
        <v>1793</v>
      </c>
      <c r="C1486" s="537" t="s">
        <v>2039</v>
      </c>
      <c r="D1486" s="56"/>
      <c r="E1486" s="56"/>
      <c r="F1486" s="1191"/>
      <c r="G1486" s="57"/>
      <c r="H1486" s="49">
        <f>H1484+H1485</f>
        <v>65285.34320000001</v>
      </c>
      <c r="I1486" s="50"/>
      <c r="J1486" s="49">
        <f>J1482+J1483</f>
        <v>0</v>
      </c>
      <c r="K1486" s="50"/>
      <c r="L1486" s="49">
        <f>L1482+L1483</f>
        <v>0</v>
      </c>
    </row>
    <row r="1488" spans="1:12" ht="37" customHeight="1">
      <c r="B1488" s="34" t="s">
        <v>377</v>
      </c>
      <c r="C1488" s="1257" t="s">
        <v>2286</v>
      </c>
      <c r="D1488" s="1258"/>
      <c r="E1488" s="1258"/>
      <c r="F1488" s="1258"/>
      <c r="G1488" s="1259"/>
      <c r="H1488" s="1260"/>
      <c r="I1488" s="1261" t="s">
        <v>3</v>
      </c>
      <c r="J1488" s="1261"/>
      <c r="K1488" s="1261" t="s">
        <v>4</v>
      </c>
      <c r="L1488" s="1261"/>
    </row>
    <row r="1489" spans="2:12" ht="12" customHeight="1">
      <c r="B1489" s="1249" t="s">
        <v>215</v>
      </c>
      <c r="C1489" s="1249" t="s">
        <v>216</v>
      </c>
      <c r="D1489" s="1250" t="s">
        <v>217</v>
      </c>
      <c r="E1489" s="1249" t="s">
        <v>218</v>
      </c>
      <c r="F1489" s="1253" t="s">
        <v>219</v>
      </c>
      <c r="G1489" s="35" t="s">
        <v>220</v>
      </c>
      <c r="H1489" s="35" t="s">
        <v>221</v>
      </c>
      <c r="I1489" s="36" t="s">
        <v>220</v>
      </c>
      <c r="J1489" s="37" t="s">
        <v>221</v>
      </c>
      <c r="K1489" s="37" t="s">
        <v>220</v>
      </c>
      <c r="L1489" s="37" t="s">
        <v>221</v>
      </c>
    </row>
    <row r="1490" spans="2:12" ht="12" customHeight="1">
      <c r="B1490" s="1249"/>
      <c r="C1490" s="1249"/>
      <c r="D1490" s="1251"/>
      <c r="E1490" s="1249"/>
      <c r="F1490" s="1253"/>
      <c r="G1490" s="35" t="s">
        <v>16</v>
      </c>
      <c r="H1490" s="35" t="s">
        <v>222</v>
      </c>
      <c r="I1490" s="36" t="s">
        <v>16</v>
      </c>
      <c r="J1490" s="37" t="s">
        <v>222</v>
      </c>
      <c r="K1490" s="37" t="s">
        <v>16</v>
      </c>
      <c r="L1490" s="37" t="s">
        <v>222</v>
      </c>
    </row>
    <row r="1491" spans="2:12" ht="12" customHeight="1">
      <c r="B1491" s="1249"/>
      <c r="C1491" s="1249"/>
      <c r="D1491" s="1252"/>
      <c r="E1491" s="1249"/>
      <c r="F1491" s="1253"/>
      <c r="G1491" s="58"/>
      <c r="H1491" s="35" t="s">
        <v>16</v>
      </c>
      <c r="I1491" s="48"/>
      <c r="J1491" s="37" t="s">
        <v>16</v>
      </c>
      <c r="K1491" s="43"/>
      <c r="L1491" s="37" t="s">
        <v>16</v>
      </c>
    </row>
    <row r="1492" spans="2:12" ht="12" customHeight="1">
      <c r="B1492" s="38" t="s">
        <v>5</v>
      </c>
      <c r="C1492" s="39" t="s">
        <v>223</v>
      </c>
      <c r="D1492" s="40"/>
      <c r="E1492" s="40"/>
      <c r="F1492" s="1181"/>
      <c r="G1492" s="40"/>
      <c r="H1492" s="40"/>
      <c r="I1492" s="41"/>
      <c r="J1492" s="41"/>
      <c r="K1492" s="41"/>
      <c r="L1492" s="41"/>
    </row>
    <row r="1493" spans="2:12" ht="12" customHeight="1">
      <c r="B1493" s="42"/>
      <c r="C1493" s="43"/>
      <c r="D1493" s="42"/>
      <c r="E1493" s="42"/>
      <c r="F1493" s="1192"/>
      <c r="G1493" s="44"/>
      <c r="H1493" s="44">
        <f>F1493*G1493</f>
        <v>0</v>
      </c>
      <c r="I1493" s="44">
        <v>91500</v>
      </c>
      <c r="J1493" s="44">
        <f>F1493*I1493</f>
        <v>0</v>
      </c>
      <c r="K1493" s="44">
        <v>91500</v>
      </c>
      <c r="L1493" s="44">
        <f>F1493*K1493</f>
        <v>0</v>
      </c>
    </row>
    <row r="1494" spans="2:12" ht="12" customHeight="1">
      <c r="B1494" s="42"/>
      <c r="C1494" s="43"/>
      <c r="D1494" s="42"/>
      <c r="E1494" s="42"/>
      <c r="F1494" s="1192"/>
      <c r="G1494" s="44"/>
      <c r="H1494" s="44">
        <f>F1494*G1494</f>
        <v>0</v>
      </c>
      <c r="I1494" s="44"/>
      <c r="J1494" s="44"/>
      <c r="K1494" s="44"/>
      <c r="L1494" s="44"/>
    </row>
    <row r="1495" spans="2:12" ht="12" customHeight="1">
      <c r="B1495" s="42"/>
      <c r="C1495" s="43"/>
      <c r="D1495" s="42"/>
      <c r="E1495" s="42"/>
      <c r="F1495" s="1192"/>
      <c r="G1495" s="44"/>
      <c r="H1495" s="44">
        <f>F1495*G1495</f>
        <v>0</v>
      </c>
      <c r="I1495" s="44">
        <v>78600</v>
      </c>
      <c r="J1495" s="44">
        <f>F1495*I1495</f>
        <v>0</v>
      </c>
      <c r="K1495" s="44">
        <v>78600</v>
      </c>
      <c r="L1495" s="44">
        <f>F1495*K1495</f>
        <v>0</v>
      </c>
    </row>
    <row r="1496" spans="2:12" ht="12" customHeight="1">
      <c r="B1496" s="42"/>
      <c r="C1496" s="43"/>
      <c r="D1496" s="42"/>
      <c r="E1496" s="42"/>
      <c r="F1496" s="1182"/>
      <c r="G1496" s="44"/>
      <c r="H1496" s="44">
        <f>F1496*G1496</f>
        <v>0</v>
      </c>
      <c r="I1496" s="44">
        <v>92500</v>
      </c>
      <c r="J1496" s="44">
        <f>F1496*I1496</f>
        <v>0</v>
      </c>
      <c r="K1496" s="44">
        <v>92500</v>
      </c>
      <c r="L1496" s="44">
        <f>F1496*K1496</f>
        <v>0</v>
      </c>
    </row>
    <row r="1497" spans="2:12" ht="12" customHeight="1">
      <c r="B1497" s="42"/>
      <c r="C1497" s="43"/>
      <c r="D1497" s="42"/>
      <c r="E1497" s="42"/>
      <c r="F1497" s="1182"/>
      <c r="G1497" s="44"/>
      <c r="H1497" s="44"/>
      <c r="I1497" s="44"/>
      <c r="J1497" s="44"/>
      <c r="K1497" s="44"/>
      <c r="L1497" s="44"/>
    </row>
    <row r="1498" spans="2:12" ht="12" customHeight="1">
      <c r="B1498" s="42"/>
      <c r="C1498" s="45"/>
      <c r="D1498" s="37"/>
      <c r="E1498" s="37"/>
      <c r="F1498" s="1183" t="s">
        <v>227</v>
      </c>
      <c r="G1498" s="54"/>
      <c r="H1498" s="44">
        <f>SUM(H1493:H1497)</f>
        <v>0</v>
      </c>
      <c r="I1498" s="54"/>
      <c r="J1498" s="44">
        <f>SUM(J1495:J1497)</f>
        <v>0</v>
      </c>
      <c r="K1498" s="54"/>
      <c r="L1498" s="44">
        <f>SUM(L1495:L1497)</f>
        <v>0</v>
      </c>
    </row>
    <row r="1499" spans="2:12" ht="12" customHeight="1">
      <c r="B1499" s="42" t="s">
        <v>6</v>
      </c>
      <c r="C1499" s="45" t="s">
        <v>228</v>
      </c>
      <c r="D1499" s="37"/>
      <c r="E1499" s="37"/>
      <c r="F1499" s="1184"/>
      <c r="G1499" s="42"/>
      <c r="H1499" s="44"/>
      <c r="I1499" s="42"/>
      <c r="J1499" s="44"/>
      <c r="K1499" s="42"/>
      <c r="L1499" s="44"/>
    </row>
    <row r="1500" spans="2:12" ht="12" customHeight="1">
      <c r="B1500" s="42"/>
      <c r="C1500" s="43"/>
      <c r="D1500" s="42"/>
      <c r="E1500" s="42"/>
      <c r="F1500" s="1192"/>
      <c r="G1500" s="44"/>
      <c r="H1500" s="44">
        <f>F1500*G1500</f>
        <v>0</v>
      </c>
      <c r="I1500" s="44">
        <v>232500</v>
      </c>
      <c r="J1500" s="44">
        <f>F1500*I1500</f>
        <v>0</v>
      </c>
      <c r="K1500" s="44">
        <v>270000</v>
      </c>
      <c r="L1500" s="44">
        <f>F1500*K1500</f>
        <v>0</v>
      </c>
    </row>
    <row r="1501" spans="2:12" ht="12" customHeight="1">
      <c r="B1501" s="42"/>
      <c r="C1501" s="45"/>
      <c r="D1501" s="37"/>
      <c r="E1501" s="42"/>
      <c r="F1501" s="1185"/>
      <c r="G1501" s="44"/>
      <c r="H1501" s="44">
        <f>F1501*G1501</f>
        <v>0</v>
      </c>
      <c r="I1501" s="44">
        <v>1060</v>
      </c>
      <c r="J1501" s="44">
        <f>F1501*I1501</f>
        <v>0</v>
      </c>
      <c r="K1501" s="44">
        <v>1060</v>
      </c>
      <c r="L1501" s="44">
        <f>F1501*K1501</f>
        <v>0</v>
      </c>
    </row>
    <row r="1502" spans="2:12" ht="12" customHeight="1">
      <c r="B1502" s="42"/>
      <c r="C1502" s="45"/>
      <c r="D1502" s="37"/>
      <c r="E1502" s="42"/>
      <c r="F1502" s="1185"/>
      <c r="G1502" s="44"/>
      <c r="H1502" s="44">
        <f>F1502*G1502</f>
        <v>0</v>
      </c>
      <c r="I1502" s="44">
        <v>215000</v>
      </c>
      <c r="J1502" s="44">
        <f>F1502*I1502</f>
        <v>0</v>
      </c>
      <c r="K1502" s="44">
        <v>250000</v>
      </c>
      <c r="L1502" s="44">
        <f>F1502*K1502</f>
        <v>0</v>
      </c>
    </row>
    <row r="1503" spans="2:12" ht="12" customHeight="1">
      <c r="B1503" s="42"/>
      <c r="C1503" s="45"/>
      <c r="D1503" s="37"/>
      <c r="E1503" s="37"/>
      <c r="F1503" s="1183"/>
      <c r="G1503" s="54"/>
      <c r="H1503" s="44">
        <f>SUM(H1500:H1502)</f>
        <v>0</v>
      </c>
      <c r="I1503" s="54"/>
      <c r="J1503" s="44">
        <f>SUM(J1500:J1502)</f>
        <v>0</v>
      </c>
      <c r="K1503" s="54"/>
      <c r="L1503" s="44">
        <f>SUM(L1500:L1502)</f>
        <v>0</v>
      </c>
    </row>
    <row r="1504" spans="2:12" ht="12" customHeight="1">
      <c r="B1504" s="42" t="s">
        <v>7</v>
      </c>
      <c r="C1504" s="45" t="s">
        <v>230</v>
      </c>
      <c r="D1504" s="37"/>
      <c r="E1504" s="37"/>
      <c r="F1504" s="1184"/>
      <c r="G1504" s="42"/>
      <c r="H1504" s="44"/>
      <c r="I1504" s="42"/>
      <c r="J1504" s="44"/>
      <c r="K1504" s="42"/>
      <c r="L1504" s="44"/>
    </row>
    <row r="1505" spans="1:12" ht="12" customHeight="1">
      <c r="A1505" s="65">
        <v>31100008</v>
      </c>
      <c r="B1505" s="42"/>
      <c r="C1505" s="43" t="s">
        <v>1552</v>
      </c>
      <c r="D1505" s="42" t="s">
        <v>224</v>
      </c>
      <c r="E1505" s="42" t="str">
        <f>VLOOKUP(C1505,HSD!B:K,2,FALSE)</f>
        <v>jam</v>
      </c>
      <c r="F1505" s="1192">
        <f>'Anl Pek. Galian tanah di rawa '!I32</f>
        <v>1.4678597430658307E-2</v>
      </c>
      <c r="G1505" s="44">
        <f>VLOOKUP(C1505,HSD!B:K,10,FALSE)</f>
        <v>1083125</v>
      </c>
      <c r="H1505" s="44">
        <f>F1505*G1505</f>
        <v>15898.755842081779</v>
      </c>
      <c r="I1505" s="44"/>
      <c r="J1505" s="44">
        <f>H1505*I1505</f>
        <v>0</v>
      </c>
      <c r="K1505" s="44"/>
      <c r="L1505" s="44">
        <f>J1505*K1505</f>
        <v>0</v>
      </c>
    </row>
    <row r="1506" spans="1:12" ht="12" customHeight="1">
      <c r="B1506" s="42"/>
      <c r="C1506" s="43"/>
      <c r="D1506" s="42"/>
      <c r="E1506" s="42"/>
      <c r="F1506" s="1192"/>
      <c r="G1506" s="44"/>
      <c r="H1506" s="44">
        <f>F1506*G1506</f>
        <v>0</v>
      </c>
      <c r="I1506" s="44"/>
      <c r="J1506" s="44"/>
      <c r="K1506" s="44"/>
      <c r="L1506" s="44"/>
    </row>
    <row r="1507" spans="1:12" ht="12" customHeight="1">
      <c r="B1507" s="42"/>
      <c r="C1507" s="43"/>
      <c r="D1507" s="42"/>
      <c r="E1507" s="42"/>
      <c r="F1507" s="1192"/>
      <c r="G1507" s="44"/>
      <c r="H1507" s="44">
        <f>F1507*G1507</f>
        <v>0</v>
      </c>
      <c r="I1507" s="44"/>
      <c r="J1507" s="44"/>
      <c r="K1507" s="44"/>
      <c r="L1507" s="44"/>
    </row>
    <row r="1508" spans="1:12" ht="12" customHeight="1">
      <c r="B1508" s="42"/>
      <c r="C1508" s="45"/>
      <c r="D1508" s="37"/>
      <c r="E1508" s="37"/>
      <c r="F1508" s="1183" t="s">
        <v>231</v>
      </c>
      <c r="G1508" s="54"/>
      <c r="H1508" s="44">
        <f>SUM(H1505:H1507)</f>
        <v>15898.755842081779</v>
      </c>
      <c r="I1508" s="54"/>
      <c r="J1508" s="44">
        <f>SUM(J1505)</f>
        <v>0</v>
      </c>
      <c r="K1508" s="54"/>
      <c r="L1508" s="44">
        <f>SUM(L1505)</f>
        <v>0</v>
      </c>
    </row>
    <row r="1509" spans="1:12" ht="12" customHeight="1">
      <c r="B1509" s="42" t="s">
        <v>8</v>
      </c>
      <c r="C1509" s="55" t="s">
        <v>232</v>
      </c>
      <c r="D1509" s="56"/>
      <c r="E1509" s="56"/>
      <c r="F1509" s="1191"/>
      <c r="G1509" s="57"/>
      <c r="H1509" s="44">
        <f>H1498+H1503+H1508</f>
        <v>15898.755842081779</v>
      </c>
      <c r="I1509" s="57"/>
      <c r="J1509" s="44">
        <f>J1498+J1503+J1508</f>
        <v>0</v>
      </c>
      <c r="K1509" s="57"/>
      <c r="L1509" s="44">
        <f>L1498+L1503+L1508</f>
        <v>0</v>
      </c>
    </row>
    <row r="1510" spans="1:12" ht="12" customHeight="1">
      <c r="B1510" s="42" t="s">
        <v>9</v>
      </c>
      <c r="C1510" s="1254" t="s">
        <v>233</v>
      </c>
      <c r="D1510" s="1255"/>
      <c r="E1510" s="1256"/>
      <c r="F1510" s="1200">
        <f>OP</f>
        <v>0.1</v>
      </c>
      <c r="G1510" s="43" t="s">
        <v>234</v>
      </c>
      <c r="H1510" s="44">
        <f>H1509*F1510</f>
        <v>1589.875584208178</v>
      </c>
      <c r="I1510" s="43" t="s">
        <v>234</v>
      </c>
      <c r="J1510" s="44">
        <f>J1509*F1510</f>
        <v>0</v>
      </c>
      <c r="K1510" s="43" t="s">
        <v>234</v>
      </c>
      <c r="L1510" s="44">
        <f>L1509*F1510</f>
        <v>0</v>
      </c>
    </row>
    <row r="1511" spans="1:12" ht="12" customHeight="1">
      <c r="B1511" s="531" t="s">
        <v>10</v>
      </c>
      <c r="C1511" s="536" t="s">
        <v>235</v>
      </c>
      <c r="D1511" s="529"/>
      <c r="E1511" s="535"/>
      <c r="F1511" s="1189"/>
      <c r="G1511" s="532"/>
      <c r="H1511" s="533">
        <f>H1509+H1510</f>
        <v>17488.631426289958</v>
      </c>
      <c r="I1511" s="532"/>
      <c r="J1511" s="533"/>
      <c r="K1511" s="532"/>
      <c r="L1511" s="533"/>
    </row>
    <row r="1512" spans="1:12" ht="12" customHeight="1">
      <c r="B1512" s="531" t="s">
        <v>11</v>
      </c>
      <c r="C1512" s="529" t="s">
        <v>2218</v>
      </c>
      <c r="D1512" s="529"/>
      <c r="E1512" s="529"/>
      <c r="F1512" s="1201">
        <f>ppn</f>
        <v>0.12</v>
      </c>
      <c r="G1512" s="532" t="s">
        <v>2217</v>
      </c>
      <c r="H1512" s="533">
        <f>H1511*F1512</f>
        <v>2098.6357711547948</v>
      </c>
      <c r="I1512" s="532"/>
      <c r="J1512" s="533"/>
      <c r="K1512" s="532"/>
      <c r="L1512" s="533"/>
    </row>
    <row r="1513" spans="1:12" ht="12" customHeight="1">
      <c r="B1513" s="42" t="s">
        <v>1793</v>
      </c>
      <c r="C1513" s="537" t="s">
        <v>2039</v>
      </c>
      <c r="D1513" s="56"/>
      <c r="E1513" s="56"/>
      <c r="F1513" s="1191"/>
      <c r="G1513" s="57"/>
      <c r="H1513" s="49">
        <f>H1511+H1512</f>
        <v>19587.267197444751</v>
      </c>
      <c r="I1513" s="50"/>
      <c r="J1513" s="49">
        <f>J1509+J1510</f>
        <v>0</v>
      </c>
      <c r="K1513" s="50"/>
      <c r="L1513" s="49">
        <f>L1509+L1510</f>
        <v>0</v>
      </c>
    </row>
    <row r="1516" spans="1:12" ht="37" customHeight="1">
      <c r="B1516" s="34" t="s">
        <v>2278</v>
      </c>
      <c r="C1516" s="1257" t="s">
        <v>378</v>
      </c>
      <c r="D1516" s="1258"/>
      <c r="E1516" s="1258"/>
      <c r="F1516" s="1258"/>
      <c r="G1516" s="1259"/>
      <c r="H1516" s="1260"/>
      <c r="I1516" s="1261" t="s">
        <v>3</v>
      </c>
      <c r="J1516" s="1261"/>
      <c r="K1516" s="1261" t="s">
        <v>4</v>
      </c>
      <c r="L1516" s="1261"/>
    </row>
    <row r="1517" spans="1:12" ht="12" customHeight="1">
      <c r="B1517" s="1249" t="s">
        <v>215</v>
      </c>
      <c r="C1517" s="1249" t="s">
        <v>216</v>
      </c>
      <c r="D1517" s="1250" t="s">
        <v>217</v>
      </c>
      <c r="E1517" s="1249" t="s">
        <v>218</v>
      </c>
      <c r="F1517" s="1253" t="s">
        <v>219</v>
      </c>
      <c r="G1517" s="35" t="s">
        <v>220</v>
      </c>
      <c r="H1517" s="35" t="s">
        <v>221</v>
      </c>
      <c r="I1517" s="36" t="s">
        <v>220</v>
      </c>
      <c r="J1517" s="37" t="s">
        <v>221</v>
      </c>
      <c r="K1517" s="37" t="s">
        <v>220</v>
      </c>
      <c r="L1517" s="37" t="s">
        <v>221</v>
      </c>
    </row>
    <row r="1518" spans="1:12" ht="12" customHeight="1">
      <c r="B1518" s="1249"/>
      <c r="C1518" s="1249"/>
      <c r="D1518" s="1251"/>
      <c r="E1518" s="1249"/>
      <c r="F1518" s="1253"/>
      <c r="G1518" s="35" t="s">
        <v>16</v>
      </c>
      <c r="H1518" s="35" t="s">
        <v>222</v>
      </c>
      <c r="I1518" s="36" t="s">
        <v>16</v>
      </c>
      <c r="J1518" s="37" t="s">
        <v>222</v>
      </c>
      <c r="K1518" s="37" t="s">
        <v>16</v>
      </c>
      <c r="L1518" s="37" t="s">
        <v>222</v>
      </c>
    </row>
    <row r="1519" spans="1:12" ht="12" customHeight="1">
      <c r="B1519" s="1249"/>
      <c r="C1519" s="1249"/>
      <c r="D1519" s="1252"/>
      <c r="E1519" s="1249"/>
      <c r="F1519" s="1253"/>
      <c r="G1519" s="58"/>
      <c r="H1519" s="35" t="s">
        <v>16</v>
      </c>
      <c r="I1519" s="48"/>
      <c r="J1519" s="37" t="s">
        <v>16</v>
      </c>
      <c r="K1519" s="43"/>
      <c r="L1519" s="37" t="s">
        <v>16</v>
      </c>
    </row>
    <row r="1520" spans="1:12" ht="12" customHeight="1">
      <c r="B1520" s="38" t="s">
        <v>5</v>
      </c>
      <c r="C1520" s="39" t="s">
        <v>223</v>
      </c>
      <c r="D1520" s="40"/>
      <c r="E1520" s="40"/>
      <c r="F1520" s="1181"/>
      <c r="G1520" s="40"/>
      <c r="H1520" s="40"/>
      <c r="I1520" s="41"/>
      <c r="J1520" s="41"/>
      <c r="K1520" s="41"/>
      <c r="L1520" s="41"/>
    </row>
    <row r="1521" spans="1:12" ht="12" customHeight="1">
      <c r="B1521" s="42"/>
      <c r="C1521" s="43"/>
      <c r="D1521" s="42"/>
      <c r="E1521" s="42"/>
      <c r="F1521" s="1192"/>
      <c r="G1521" s="44"/>
      <c r="H1521" s="44">
        <f>F1521*G1521</f>
        <v>0</v>
      </c>
      <c r="I1521" s="44">
        <v>91500</v>
      </c>
      <c r="J1521" s="44">
        <f>F1521*I1521</f>
        <v>0</v>
      </c>
      <c r="K1521" s="44">
        <v>91500</v>
      </c>
      <c r="L1521" s="44">
        <f>F1521*K1521</f>
        <v>0</v>
      </c>
    </row>
    <row r="1522" spans="1:12" ht="12" customHeight="1">
      <c r="B1522" s="42"/>
      <c r="C1522" s="43"/>
      <c r="D1522" s="42"/>
      <c r="E1522" s="42"/>
      <c r="F1522" s="1192"/>
      <c r="G1522" s="44"/>
      <c r="H1522" s="44">
        <f>F1522*G1522</f>
        <v>0</v>
      </c>
      <c r="I1522" s="44"/>
      <c r="J1522" s="44"/>
      <c r="K1522" s="44"/>
      <c r="L1522" s="44"/>
    </row>
    <row r="1523" spans="1:12" ht="12" customHeight="1">
      <c r="B1523" s="42"/>
      <c r="C1523" s="43"/>
      <c r="D1523" s="42"/>
      <c r="E1523" s="42"/>
      <c r="F1523" s="1192"/>
      <c r="G1523" s="44"/>
      <c r="H1523" s="44">
        <f>F1523*G1523</f>
        <v>0</v>
      </c>
      <c r="I1523" s="44">
        <v>78600</v>
      </c>
      <c r="J1523" s="44">
        <f>F1523*I1523</f>
        <v>0</v>
      </c>
      <c r="K1523" s="44">
        <v>78600</v>
      </c>
      <c r="L1523" s="44">
        <f>F1523*K1523</f>
        <v>0</v>
      </c>
    </row>
    <row r="1524" spans="1:12" ht="12" customHeight="1">
      <c r="B1524" s="42"/>
      <c r="C1524" s="43"/>
      <c r="D1524" s="42"/>
      <c r="E1524" s="42"/>
      <c r="F1524" s="1182"/>
      <c r="G1524" s="44"/>
      <c r="H1524" s="44">
        <f>F1524*G1524</f>
        <v>0</v>
      </c>
      <c r="I1524" s="44">
        <v>92500</v>
      </c>
      <c r="J1524" s="44">
        <f>F1524*I1524</f>
        <v>0</v>
      </c>
      <c r="K1524" s="44">
        <v>92500</v>
      </c>
      <c r="L1524" s="44">
        <f>F1524*K1524</f>
        <v>0</v>
      </c>
    </row>
    <row r="1525" spans="1:12" ht="12" customHeight="1">
      <c r="B1525" s="42"/>
      <c r="C1525" s="43"/>
      <c r="D1525" s="42"/>
      <c r="E1525" s="42"/>
      <c r="F1525" s="1182"/>
      <c r="G1525" s="44"/>
      <c r="H1525" s="44"/>
      <c r="I1525" s="44"/>
      <c r="J1525" s="44"/>
      <c r="K1525" s="44"/>
      <c r="L1525" s="44"/>
    </row>
    <row r="1526" spans="1:12" ht="12" customHeight="1">
      <c r="B1526" s="42"/>
      <c r="C1526" s="45"/>
      <c r="D1526" s="37"/>
      <c r="E1526" s="37"/>
      <c r="F1526" s="1183" t="s">
        <v>227</v>
      </c>
      <c r="G1526" s="54"/>
      <c r="H1526" s="44">
        <f>SUM(H1521:H1525)</f>
        <v>0</v>
      </c>
      <c r="I1526" s="54"/>
      <c r="J1526" s="44">
        <f>SUM(J1523:J1525)</f>
        <v>0</v>
      </c>
      <c r="K1526" s="54"/>
      <c r="L1526" s="44">
        <f>SUM(L1523:L1525)</f>
        <v>0</v>
      </c>
    </row>
    <row r="1527" spans="1:12" ht="12" customHeight="1">
      <c r="B1527" s="42" t="s">
        <v>6</v>
      </c>
      <c r="C1527" s="45" t="s">
        <v>228</v>
      </c>
      <c r="D1527" s="37"/>
      <c r="E1527" s="37"/>
      <c r="F1527" s="1184"/>
      <c r="G1527" s="42"/>
      <c r="H1527" s="44"/>
      <c r="I1527" s="42"/>
      <c r="J1527" s="44"/>
      <c r="K1527" s="42"/>
      <c r="L1527" s="44"/>
    </row>
    <row r="1528" spans="1:12" ht="12" customHeight="1">
      <c r="B1528" s="42"/>
      <c r="C1528" s="43"/>
      <c r="D1528" s="42"/>
      <c r="E1528" s="42"/>
      <c r="F1528" s="1192"/>
      <c r="G1528" s="44"/>
      <c r="H1528" s="44">
        <f>F1528*G1528</f>
        <v>0</v>
      </c>
      <c r="I1528" s="44">
        <v>232500</v>
      </c>
      <c r="J1528" s="44">
        <f>F1528*I1528</f>
        <v>0</v>
      </c>
      <c r="K1528" s="44">
        <v>270000</v>
      </c>
      <c r="L1528" s="44">
        <f>F1528*K1528</f>
        <v>0</v>
      </c>
    </row>
    <row r="1529" spans="1:12" ht="12" customHeight="1">
      <c r="B1529" s="42"/>
      <c r="C1529" s="45"/>
      <c r="D1529" s="37"/>
      <c r="E1529" s="42"/>
      <c r="F1529" s="1185"/>
      <c r="G1529" s="44"/>
      <c r="H1529" s="44">
        <f>F1529*G1529</f>
        <v>0</v>
      </c>
      <c r="I1529" s="44">
        <v>1060</v>
      </c>
      <c r="J1529" s="44">
        <f>F1529*I1529</f>
        <v>0</v>
      </c>
      <c r="K1529" s="44">
        <v>1060</v>
      </c>
      <c r="L1529" s="44">
        <f>F1529*K1529</f>
        <v>0</v>
      </c>
    </row>
    <row r="1530" spans="1:12" ht="12" customHeight="1">
      <c r="B1530" s="42"/>
      <c r="C1530" s="45"/>
      <c r="D1530" s="37"/>
      <c r="E1530" s="42"/>
      <c r="F1530" s="1185"/>
      <c r="G1530" s="44"/>
      <c r="H1530" s="44">
        <f>F1530*G1530</f>
        <v>0</v>
      </c>
      <c r="I1530" s="44">
        <v>215000</v>
      </c>
      <c r="J1530" s="44">
        <f>F1530*I1530</f>
        <v>0</v>
      </c>
      <c r="K1530" s="44">
        <v>250000</v>
      </c>
      <c r="L1530" s="44">
        <f>F1530*K1530</f>
        <v>0</v>
      </c>
    </row>
    <row r="1531" spans="1:12" ht="12" customHeight="1">
      <c r="B1531" s="42"/>
      <c r="C1531" s="45"/>
      <c r="D1531" s="37"/>
      <c r="E1531" s="37"/>
      <c r="F1531" s="1183"/>
      <c r="G1531" s="54"/>
      <c r="H1531" s="44">
        <f>SUM(H1528:H1530)</f>
        <v>0</v>
      </c>
      <c r="I1531" s="54"/>
      <c r="J1531" s="44">
        <f>SUM(J1528:J1530)</f>
        <v>0</v>
      </c>
      <c r="K1531" s="54"/>
      <c r="L1531" s="44">
        <f>SUM(L1528:L1530)</f>
        <v>0</v>
      </c>
    </row>
    <row r="1532" spans="1:12" ht="12" customHeight="1">
      <c r="B1532" s="42" t="s">
        <v>7</v>
      </c>
      <c r="C1532" s="45" t="s">
        <v>230</v>
      </c>
      <c r="D1532" s="37"/>
      <c r="E1532" s="37"/>
      <c r="F1532" s="1184"/>
      <c r="G1532" s="42"/>
      <c r="H1532" s="44"/>
      <c r="I1532" s="42"/>
      <c r="J1532" s="44"/>
      <c r="K1532" s="42"/>
      <c r="L1532" s="44"/>
    </row>
    <row r="1533" spans="1:12" ht="12" customHeight="1">
      <c r="A1533" s="65">
        <v>31100008</v>
      </c>
      <c r="B1533" s="42"/>
      <c r="C1533" s="43" t="s">
        <v>1551</v>
      </c>
      <c r="D1533" s="42" t="s">
        <v>224</v>
      </c>
      <c r="E1533" s="42" t="str">
        <f>VLOOKUP(C1533,HSD!B:K,2,FALSE)</f>
        <v>jam</v>
      </c>
      <c r="F1533" s="1192">
        <f>'Anl Pek. Galian tanah di rawa '!I43</f>
        <v>6.3411540900443876E-3</v>
      </c>
      <c r="G1533" s="44">
        <f>VLOOKUP(C1533,HSD!B:K,10,FALSE)</f>
        <v>1010125</v>
      </c>
      <c r="H1533" s="44">
        <f>F1533*G1533</f>
        <v>6405.3582752060875</v>
      </c>
      <c r="I1533" s="44"/>
      <c r="J1533" s="44">
        <f>H1533*I1533</f>
        <v>0</v>
      </c>
      <c r="K1533" s="44"/>
      <c r="L1533" s="44">
        <f>J1533*K1533</f>
        <v>0</v>
      </c>
    </row>
    <row r="1534" spans="1:12" ht="12" customHeight="1">
      <c r="B1534" s="42"/>
      <c r="C1534" s="43"/>
      <c r="D1534" s="42"/>
      <c r="E1534" s="42"/>
      <c r="F1534" s="1192"/>
      <c r="G1534" s="44"/>
      <c r="H1534" s="44">
        <f>F1534*G1534</f>
        <v>0</v>
      </c>
      <c r="I1534" s="44"/>
      <c r="J1534" s="44"/>
      <c r="K1534" s="44"/>
      <c r="L1534" s="44"/>
    </row>
    <row r="1535" spans="1:12" ht="12" customHeight="1">
      <c r="B1535" s="42"/>
      <c r="C1535" s="43"/>
      <c r="D1535" s="42"/>
      <c r="E1535" s="42"/>
      <c r="F1535" s="1192"/>
      <c r="G1535" s="44"/>
      <c r="H1535" s="44">
        <f>F1535*G1535</f>
        <v>0</v>
      </c>
      <c r="I1535" s="44"/>
      <c r="J1535" s="44"/>
      <c r="K1535" s="44"/>
      <c r="L1535" s="44"/>
    </row>
    <row r="1536" spans="1:12" ht="12" customHeight="1">
      <c r="B1536" s="42"/>
      <c r="C1536" s="45"/>
      <c r="D1536" s="37"/>
      <c r="E1536" s="37"/>
      <c r="F1536" s="1183" t="s">
        <v>231</v>
      </c>
      <c r="G1536" s="54"/>
      <c r="H1536" s="44">
        <f>SUM(H1533:H1535)</f>
        <v>6405.3582752060875</v>
      </c>
      <c r="I1536" s="54"/>
      <c r="J1536" s="44">
        <f>SUM(J1533)</f>
        <v>0</v>
      </c>
      <c r="K1536" s="54"/>
      <c r="L1536" s="44">
        <f>SUM(L1533)</f>
        <v>0</v>
      </c>
    </row>
    <row r="1537" spans="1:12" ht="12" customHeight="1">
      <c r="B1537" s="42" t="s">
        <v>8</v>
      </c>
      <c r="C1537" s="55" t="s">
        <v>232</v>
      </c>
      <c r="D1537" s="56"/>
      <c r="E1537" s="56"/>
      <c r="F1537" s="1191"/>
      <c r="G1537" s="57"/>
      <c r="H1537" s="44">
        <f>H1526+H1531+H1536</f>
        <v>6405.3582752060875</v>
      </c>
      <c r="I1537" s="57"/>
      <c r="J1537" s="44">
        <f>J1526+J1531+J1536</f>
        <v>0</v>
      </c>
      <c r="K1537" s="57"/>
      <c r="L1537" s="44">
        <f>L1526+L1531+L1536</f>
        <v>0</v>
      </c>
    </row>
    <row r="1538" spans="1:12" ht="12" customHeight="1">
      <c r="B1538" s="42" t="s">
        <v>9</v>
      </c>
      <c r="C1538" s="1254" t="s">
        <v>233</v>
      </c>
      <c r="D1538" s="1255"/>
      <c r="E1538" s="1256"/>
      <c r="F1538" s="1200">
        <f>OP</f>
        <v>0.1</v>
      </c>
      <c r="G1538" s="43" t="s">
        <v>234</v>
      </c>
      <c r="H1538" s="44">
        <f>H1537*F1538</f>
        <v>640.53582752060879</v>
      </c>
      <c r="I1538" s="43" t="s">
        <v>234</v>
      </c>
      <c r="J1538" s="44">
        <f>J1537*F1538</f>
        <v>0</v>
      </c>
      <c r="K1538" s="43" t="s">
        <v>234</v>
      </c>
      <c r="L1538" s="44">
        <f>L1537*F1538</f>
        <v>0</v>
      </c>
    </row>
    <row r="1539" spans="1:12" ht="12" customHeight="1">
      <c r="B1539" s="531" t="s">
        <v>10</v>
      </c>
      <c r="C1539" s="536" t="s">
        <v>235</v>
      </c>
      <c r="D1539" s="529"/>
      <c r="E1539" s="535"/>
      <c r="F1539" s="1189"/>
      <c r="G1539" s="532"/>
      <c r="H1539" s="533">
        <f>H1537+H1538</f>
        <v>7045.8941027266965</v>
      </c>
      <c r="I1539" s="532"/>
      <c r="J1539" s="533"/>
      <c r="K1539" s="532"/>
      <c r="L1539" s="533"/>
    </row>
    <row r="1540" spans="1:12" ht="12" customHeight="1">
      <c r="B1540" s="531" t="s">
        <v>11</v>
      </c>
      <c r="C1540" s="529" t="s">
        <v>2218</v>
      </c>
      <c r="D1540" s="529"/>
      <c r="E1540" s="529"/>
      <c r="F1540" s="1201">
        <f>ppn</f>
        <v>0.12</v>
      </c>
      <c r="G1540" s="532" t="s">
        <v>2217</v>
      </c>
      <c r="H1540" s="533">
        <f>H1539*F1540</f>
        <v>845.50729232720357</v>
      </c>
      <c r="I1540" s="532"/>
      <c r="J1540" s="533"/>
      <c r="K1540" s="532"/>
      <c r="L1540" s="533"/>
    </row>
    <row r="1541" spans="1:12" ht="12" customHeight="1">
      <c r="B1541" s="42" t="s">
        <v>1793</v>
      </c>
      <c r="C1541" s="537" t="s">
        <v>2039</v>
      </c>
      <c r="D1541" s="56"/>
      <c r="E1541" s="56"/>
      <c r="F1541" s="1191"/>
      <c r="G1541" s="57"/>
      <c r="H1541" s="49">
        <f>H1539+H1540</f>
        <v>7891.4013950539002</v>
      </c>
      <c r="I1541" s="50"/>
      <c r="J1541" s="49">
        <f>J1537+J1538</f>
        <v>0</v>
      </c>
      <c r="K1541" s="50"/>
      <c r="L1541" s="49">
        <f>L1537+L1538</f>
        <v>0</v>
      </c>
    </row>
    <row r="1543" spans="1:12" ht="37" customHeight="1">
      <c r="B1543" s="34" t="s">
        <v>1693</v>
      </c>
      <c r="C1543" s="1257" t="s">
        <v>379</v>
      </c>
      <c r="D1543" s="1258"/>
      <c r="E1543" s="1258"/>
      <c r="F1543" s="1258"/>
      <c r="G1543" s="1259"/>
      <c r="H1543" s="1260"/>
      <c r="I1543" s="1261" t="s">
        <v>3</v>
      </c>
      <c r="J1543" s="1261"/>
      <c r="K1543" s="1261" t="s">
        <v>4</v>
      </c>
      <c r="L1543" s="1261"/>
    </row>
    <row r="1544" spans="1:12" ht="12" customHeight="1">
      <c r="B1544" s="1249" t="s">
        <v>215</v>
      </c>
      <c r="C1544" s="1249" t="s">
        <v>216</v>
      </c>
      <c r="D1544" s="1250" t="s">
        <v>217</v>
      </c>
      <c r="E1544" s="1249" t="s">
        <v>218</v>
      </c>
      <c r="F1544" s="1253" t="s">
        <v>219</v>
      </c>
      <c r="G1544" s="35" t="s">
        <v>220</v>
      </c>
      <c r="H1544" s="35" t="s">
        <v>221</v>
      </c>
      <c r="I1544" s="36" t="s">
        <v>220</v>
      </c>
      <c r="J1544" s="37" t="s">
        <v>221</v>
      </c>
      <c r="K1544" s="37" t="s">
        <v>220</v>
      </c>
      <c r="L1544" s="37" t="s">
        <v>221</v>
      </c>
    </row>
    <row r="1545" spans="1:12" ht="12" customHeight="1">
      <c r="B1545" s="1249"/>
      <c r="C1545" s="1249"/>
      <c r="D1545" s="1251"/>
      <c r="E1545" s="1249"/>
      <c r="F1545" s="1253"/>
      <c r="G1545" s="35" t="s">
        <v>16</v>
      </c>
      <c r="H1545" s="35" t="s">
        <v>222</v>
      </c>
      <c r="I1545" s="36" t="s">
        <v>16</v>
      </c>
      <c r="J1545" s="37" t="s">
        <v>222</v>
      </c>
      <c r="K1545" s="37" t="s">
        <v>16</v>
      </c>
      <c r="L1545" s="37" t="s">
        <v>222</v>
      </c>
    </row>
    <row r="1546" spans="1:12" ht="12" customHeight="1">
      <c r="B1546" s="1249"/>
      <c r="C1546" s="1249"/>
      <c r="D1546" s="1252"/>
      <c r="E1546" s="1249"/>
      <c r="F1546" s="1253"/>
      <c r="G1546" s="58"/>
      <c r="H1546" s="35" t="s">
        <v>16</v>
      </c>
      <c r="I1546" s="48"/>
      <c r="J1546" s="37" t="s">
        <v>16</v>
      </c>
      <c r="K1546" s="43"/>
      <c r="L1546" s="37" t="s">
        <v>16</v>
      </c>
    </row>
    <row r="1547" spans="1:12" ht="12" customHeight="1">
      <c r="B1547" s="38" t="s">
        <v>5</v>
      </c>
      <c r="C1547" s="39" t="s">
        <v>223</v>
      </c>
      <c r="D1547" s="40"/>
      <c r="E1547" s="40"/>
      <c r="F1547" s="1181"/>
      <c r="G1547" s="40"/>
      <c r="H1547" s="40"/>
      <c r="I1547" s="41"/>
      <c r="J1547" s="41"/>
      <c r="K1547" s="41"/>
      <c r="L1547" s="41"/>
    </row>
    <row r="1548" spans="1:12" ht="12" customHeight="1">
      <c r="A1548" s="65">
        <v>10131000</v>
      </c>
      <c r="B1548" s="42"/>
      <c r="C1548" s="43" t="s">
        <v>1603</v>
      </c>
      <c r="D1548" s="42" t="s">
        <v>224</v>
      </c>
      <c r="E1548" s="42" t="str">
        <f>VLOOKUP(C1548,HSD!B:K,2,FALSE)</f>
        <v>OJ</v>
      </c>
      <c r="F1548" s="1192">
        <v>5.2699999999999997E-2</v>
      </c>
      <c r="G1548" s="44">
        <f>VLOOKUP(C1548,HSD!B:K,10,FALSE)</f>
        <v>21750</v>
      </c>
      <c r="H1548" s="44">
        <f>F1548*G1548</f>
        <v>1146.2249999999999</v>
      </c>
      <c r="I1548" s="44">
        <v>91500</v>
      </c>
      <c r="J1548" s="44">
        <f>F1548*I1548</f>
        <v>4822.0499999999993</v>
      </c>
      <c r="K1548" s="44">
        <v>91500</v>
      </c>
      <c r="L1548" s="44">
        <f>F1548*K1548</f>
        <v>4822.0499999999993</v>
      </c>
    </row>
    <row r="1549" spans="1:12" ht="12" customHeight="1">
      <c r="A1549" s="65">
        <v>10111000</v>
      </c>
      <c r="B1549" s="42"/>
      <c r="C1549" s="43" t="s">
        <v>1600</v>
      </c>
      <c r="D1549" s="42" t="s">
        <v>224</v>
      </c>
      <c r="E1549" s="42" t="str">
        <f>VLOOKUP(C1549,HSD!B:K,2,FALSE)</f>
        <v>OJ</v>
      </c>
      <c r="F1549" s="1192">
        <f>F1548/10</f>
        <v>5.2699999999999995E-3</v>
      </c>
      <c r="G1549" s="44">
        <f>VLOOKUP(C1549,HSD!B:K,10,FALSE)</f>
        <v>35625</v>
      </c>
      <c r="H1549" s="44">
        <f>F1549*G1549</f>
        <v>187.74374999999998</v>
      </c>
      <c r="I1549" s="44"/>
      <c r="J1549" s="44"/>
      <c r="K1549" s="44"/>
      <c r="L1549" s="44"/>
    </row>
    <row r="1550" spans="1:12" ht="12" customHeight="1">
      <c r="B1550" s="42"/>
      <c r="C1550" s="43"/>
      <c r="D1550" s="42"/>
      <c r="E1550" s="42"/>
      <c r="F1550" s="1192"/>
      <c r="G1550" s="44"/>
      <c r="H1550" s="44">
        <f>F1550*G1550</f>
        <v>0</v>
      </c>
      <c r="I1550" s="44">
        <v>78600</v>
      </c>
      <c r="J1550" s="44">
        <f>F1550*I1550</f>
        <v>0</v>
      </c>
      <c r="K1550" s="44">
        <v>78600</v>
      </c>
      <c r="L1550" s="44">
        <f>F1550*K1550</f>
        <v>0</v>
      </c>
    </row>
    <row r="1551" spans="1:12" ht="12" customHeight="1">
      <c r="B1551" s="42"/>
      <c r="C1551" s="43"/>
      <c r="D1551" s="42"/>
      <c r="E1551" s="42"/>
      <c r="F1551" s="1182"/>
      <c r="G1551" s="44"/>
      <c r="H1551" s="44">
        <f>F1551*G1551</f>
        <v>0</v>
      </c>
      <c r="I1551" s="44">
        <v>92500</v>
      </c>
      <c r="J1551" s="44">
        <f>F1551*I1551</f>
        <v>0</v>
      </c>
      <c r="K1551" s="44">
        <v>92500</v>
      </c>
      <c r="L1551" s="44">
        <f>F1551*K1551</f>
        <v>0</v>
      </c>
    </row>
    <row r="1552" spans="1:12" ht="12" customHeight="1">
      <c r="B1552" s="42"/>
      <c r="C1552" s="43"/>
      <c r="D1552" s="42"/>
      <c r="E1552" s="42"/>
      <c r="F1552" s="1182"/>
      <c r="G1552" s="44"/>
      <c r="H1552" s="44"/>
      <c r="I1552" s="44"/>
      <c r="J1552" s="44"/>
      <c r="K1552" s="44"/>
      <c r="L1552" s="44"/>
    </row>
    <row r="1553" spans="1:12" ht="12" customHeight="1">
      <c r="B1553" s="42"/>
      <c r="C1553" s="45"/>
      <c r="D1553" s="37"/>
      <c r="E1553" s="37"/>
      <c r="F1553" s="1183" t="s">
        <v>227</v>
      </c>
      <c r="G1553" s="54"/>
      <c r="H1553" s="44">
        <f>SUM(H1548:H1552)</f>
        <v>1333.96875</v>
      </c>
      <c r="I1553" s="54"/>
      <c r="J1553" s="44">
        <f>SUM(J1550:J1552)</f>
        <v>0</v>
      </c>
      <c r="K1553" s="54"/>
      <c r="L1553" s="44">
        <f>SUM(L1550:L1552)</f>
        <v>0</v>
      </c>
    </row>
    <row r="1554" spans="1:12" ht="12" customHeight="1">
      <c r="B1554" s="42" t="s">
        <v>6</v>
      </c>
      <c r="C1554" s="45" t="s">
        <v>228</v>
      </c>
      <c r="D1554" s="37"/>
      <c r="E1554" s="37"/>
      <c r="F1554" s="1184"/>
      <c r="G1554" s="42"/>
      <c r="H1554" s="44"/>
      <c r="I1554" s="42"/>
      <c r="J1554" s="44"/>
      <c r="K1554" s="42"/>
      <c r="L1554" s="44"/>
    </row>
    <row r="1555" spans="1:12" ht="12" customHeight="1">
      <c r="B1555" s="42"/>
      <c r="C1555" s="43"/>
      <c r="D1555" s="42"/>
      <c r="E1555" s="42"/>
      <c r="F1555" s="1192"/>
      <c r="G1555" s="44"/>
      <c r="H1555" s="44">
        <f>F1555*G1555</f>
        <v>0</v>
      </c>
      <c r="I1555" s="44">
        <v>232500</v>
      </c>
      <c r="J1555" s="44">
        <f>F1555*I1555</f>
        <v>0</v>
      </c>
      <c r="K1555" s="44">
        <v>270000</v>
      </c>
      <c r="L1555" s="44">
        <f>F1555*K1555</f>
        <v>0</v>
      </c>
    </row>
    <row r="1556" spans="1:12" ht="12" customHeight="1">
      <c r="B1556" s="42"/>
      <c r="C1556" s="45"/>
      <c r="D1556" s="37"/>
      <c r="E1556" s="42"/>
      <c r="F1556" s="1185"/>
      <c r="G1556" s="44"/>
      <c r="H1556" s="44">
        <f>F1556*G1556</f>
        <v>0</v>
      </c>
      <c r="I1556" s="44">
        <v>1060</v>
      </c>
      <c r="J1556" s="44">
        <f>F1556*I1556</f>
        <v>0</v>
      </c>
      <c r="K1556" s="44">
        <v>1060</v>
      </c>
      <c r="L1556" s="44">
        <f>F1556*K1556</f>
        <v>0</v>
      </c>
    </row>
    <row r="1557" spans="1:12" ht="12" customHeight="1">
      <c r="B1557" s="42"/>
      <c r="C1557" s="45"/>
      <c r="D1557" s="37"/>
      <c r="E1557" s="42"/>
      <c r="F1557" s="1185"/>
      <c r="G1557" s="44"/>
      <c r="H1557" s="44">
        <f>F1557*G1557</f>
        <v>0</v>
      </c>
      <c r="I1557" s="44">
        <v>215000</v>
      </c>
      <c r="J1557" s="44">
        <f>F1557*I1557</f>
        <v>0</v>
      </c>
      <c r="K1557" s="44">
        <v>250000</v>
      </c>
      <c r="L1557" s="44">
        <f>F1557*K1557</f>
        <v>0</v>
      </c>
    </row>
    <row r="1558" spans="1:12" ht="12" customHeight="1">
      <c r="B1558" s="42"/>
      <c r="C1558" s="45"/>
      <c r="D1558" s="37"/>
      <c r="E1558" s="37"/>
      <c r="F1558" s="1183"/>
      <c r="G1558" s="54"/>
      <c r="H1558" s="44">
        <f>SUM(H1555:H1557)</f>
        <v>0</v>
      </c>
      <c r="I1558" s="54"/>
      <c r="J1558" s="44">
        <f>SUM(J1555:J1557)</f>
        <v>0</v>
      </c>
      <c r="K1558" s="54"/>
      <c r="L1558" s="44">
        <f>SUM(L1555:L1557)</f>
        <v>0</v>
      </c>
    </row>
    <row r="1559" spans="1:12" ht="12" customHeight="1">
      <c r="B1559" s="42" t="s">
        <v>7</v>
      </c>
      <c r="C1559" s="45" t="s">
        <v>230</v>
      </c>
      <c r="D1559" s="37"/>
      <c r="E1559" s="37"/>
      <c r="F1559" s="1184"/>
      <c r="G1559" s="42"/>
      <c r="H1559" s="44"/>
      <c r="I1559" s="42"/>
      <c r="J1559" s="44"/>
      <c r="K1559" s="42"/>
      <c r="L1559" s="44"/>
    </row>
    <row r="1560" spans="1:12" ht="12" customHeight="1">
      <c r="A1560" s="65" t="s">
        <v>340</v>
      </c>
      <c r="B1560" s="42"/>
      <c r="C1560" s="43" t="s">
        <v>341</v>
      </c>
      <c r="D1560" s="42" t="s">
        <v>224</v>
      </c>
      <c r="E1560" s="42" t="str">
        <f>VLOOKUP(C1560,HSD!B:K,2,FALSE)</f>
        <v>jam</v>
      </c>
      <c r="F1560" s="1192">
        <v>5.2699999999999997E-2</v>
      </c>
      <c r="G1560" s="44">
        <f>VLOOKUP(C1560,HSD!B:K,10,FALSE)</f>
        <v>586000</v>
      </c>
      <c r="H1560" s="44">
        <f>F1560*G1560</f>
        <v>30882.199999999997</v>
      </c>
      <c r="I1560" s="44"/>
      <c r="J1560" s="44">
        <f>H1560*I1560</f>
        <v>0</v>
      </c>
      <c r="K1560" s="44"/>
      <c r="L1560" s="44">
        <f>J1560*K1560</f>
        <v>0</v>
      </c>
    </row>
    <row r="1561" spans="1:12" ht="12" customHeight="1">
      <c r="B1561" s="42"/>
      <c r="C1561" s="43"/>
      <c r="D1561" s="42"/>
      <c r="E1561" s="42"/>
      <c r="F1561" s="1192"/>
      <c r="G1561" s="44"/>
      <c r="H1561" s="44">
        <f>F1561*G1561</f>
        <v>0</v>
      </c>
      <c r="I1561" s="44"/>
      <c r="J1561" s="44"/>
      <c r="K1561" s="44"/>
      <c r="L1561" s="44"/>
    </row>
    <row r="1562" spans="1:12" ht="12" customHeight="1">
      <c r="B1562" s="42"/>
      <c r="C1562" s="43"/>
      <c r="D1562" s="42"/>
      <c r="E1562" s="42"/>
      <c r="F1562" s="1192"/>
      <c r="G1562" s="44"/>
      <c r="H1562" s="44">
        <f>F1562*G1562</f>
        <v>0</v>
      </c>
      <c r="I1562" s="44"/>
      <c r="J1562" s="44"/>
      <c r="K1562" s="44"/>
      <c r="L1562" s="44"/>
    </row>
    <row r="1563" spans="1:12" ht="12" customHeight="1">
      <c r="B1563" s="42"/>
      <c r="C1563" s="45"/>
      <c r="D1563" s="37"/>
      <c r="E1563" s="37"/>
      <c r="F1563" s="1183" t="s">
        <v>231</v>
      </c>
      <c r="G1563" s="54"/>
      <c r="H1563" s="44">
        <f>SUM(H1560:H1562)</f>
        <v>30882.199999999997</v>
      </c>
      <c r="I1563" s="54"/>
      <c r="J1563" s="44">
        <f>SUM(J1560)</f>
        <v>0</v>
      </c>
      <c r="K1563" s="54"/>
      <c r="L1563" s="44">
        <f>SUM(L1560)</f>
        <v>0</v>
      </c>
    </row>
    <row r="1564" spans="1:12" ht="12" customHeight="1">
      <c r="B1564" s="42" t="s">
        <v>8</v>
      </c>
      <c r="C1564" s="55" t="s">
        <v>232</v>
      </c>
      <c r="D1564" s="56"/>
      <c r="E1564" s="56"/>
      <c r="F1564" s="1191"/>
      <c r="G1564" s="57"/>
      <c r="H1564" s="44">
        <f>H1553+H1558+H1563</f>
        <v>32216.168749999997</v>
      </c>
      <c r="I1564" s="57"/>
      <c r="J1564" s="44">
        <f>J1553+J1558+J1563</f>
        <v>0</v>
      </c>
      <c r="K1564" s="57"/>
      <c r="L1564" s="44">
        <f>L1553+L1558+L1563</f>
        <v>0</v>
      </c>
    </row>
    <row r="1565" spans="1:12" ht="12" customHeight="1">
      <c r="B1565" s="42" t="s">
        <v>9</v>
      </c>
      <c r="C1565" s="1254" t="s">
        <v>233</v>
      </c>
      <c r="D1565" s="1255"/>
      <c r="E1565" s="1256"/>
      <c r="F1565" s="1200">
        <f>OP</f>
        <v>0.1</v>
      </c>
      <c r="G1565" s="43" t="s">
        <v>234</v>
      </c>
      <c r="H1565" s="44">
        <f>H1564*F1565</f>
        <v>3221.6168749999997</v>
      </c>
      <c r="I1565" s="43" t="s">
        <v>234</v>
      </c>
      <c r="J1565" s="44">
        <f>J1564*F1565</f>
        <v>0</v>
      </c>
      <c r="K1565" s="43" t="s">
        <v>234</v>
      </c>
      <c r="L1565" s="44">
        <f>L1564*F1565</f>
        <v>0</v>
      </c>
    </row>
    <row r="1566" spans="1:12" ht="12" customHeight="1">
      <c r="B1566" s="531" t="s">
        <v>10</v>
      </c>
      <c r="C1566" s="536" t="s">
        <v>235</v>
      </c>
      <c r="D1566" s="529"/>
      <c r="E1566" s="535"/>
      <c r="F1566" s="1189"/>
      <c r="G1566" s="532"/>
      <c r="H1566" s="533">
        <f>H1564+H1565</f>
        <v>35437.785624999997</v>
      </c>
      <c r="I1566" s="532"/>
      <c r="J1566" s="533"/>
      <c r="K1566" s="532"/>
      <c r="L1566" s="533"/>
    </row>
    <row r="1567" spans="1:12" ht="12" customHeight="1">
      <c r="B1567" s="531" t="s">
        <v>11</v>
      </c>
      <c r="C1567" s="529" t="s">
        <v>2218</v>
      </c>
      <c r="D1567" s="529"/>
      <c r="E1567" s="529"/>
      <c r="F1567" s="1201">
        <f>ppn</f>
        <v>0.12</v>
      </c>
      <c r="G1567" s="532" t="s">
        <v>2217</v>
      </c>
      <c r="H1567" s="533">
        <f>H1566*F1567</f>
        <v>4252.5342749999991</v>
      </c>
      <c r="I1567" s="532"/>
      <c r="J1567" s="533"/>
      <c r="K1567" s="532"/>
      <c r="L1567" s="533"/>
    </row>
    <row r="1568" spans="1:12" ht="12" customHeight="1">
      <c r="B1568" s="42" t="s">
        <v>1793</v>
      </c>
      <c r="C1568" s="537" t="s">
        <v>2039</v>
      </c>
      <c r="D1568" s="56"/>
      <c r="E1568" s="56"/>
      <c r="F1568" s="1191"/>
      <c r="G1568" s="57"/>
      <c r="H1568" s="49">
        <f>H1566+H1567</f>
        <v>39690.319899999995</v>
      </c>
      <c r="I1568" s="50"/>
      <c r="J1568" s="49">
        <f>J1564+J1565</f>
        <v>0</v>
      </c>
      <c r="K1568" s="50"/>
      <c r="L1568" s="49">
        <f>L1564+L1565</f>
        <v>0</v>
      </c>
    </row>
    <row r="1570" spans="1:12" ht="37" customHeight="1">
      <c r="B1570" s="34" t="s">
        <v>380</v>
      </c>
      <c r="C1570" s="1257" t="s">
        <v>381</v>
      </c>
      <c r="D1570" s="1258"/>
      <c r="E1570" s="1258"/>
      <c r="F1570" s="1258"/>
      <c r="G1570" s="1259"/>
      <c r="H1570" s="1260"/>
      <c r="I1570" s="1261" t="s">
        <v>3</v>
      </c>
      <c r="J1570" s="1261"/>
      <c r="K1570" s="1261" t="s">
        <v>4</v>
      </c>
      <c r="L1570" s="1261"/>
    </row>
    <row r="1571" spans="1:12" ht="12" customHeight="1">
      <c r="B1571" s="1249" t="s">
        <v>215</v>
      </c>
      <c r="C1571" s="1249" t="s">
        <v>216</v>
      </c>
      <c r="D1571" s="1250" t="s">
        <v>217</v>
      </c>
      <c r="E1571" s="1249" t="s">
        <v>218</v>
      </c>
      <c r="F1571" s="1253" t="s">
        <v>219</v>
      </c>
      <c r="G1571" s="35" t="s">
        <v>220</v>
      </c>
      <c r="H1571" s="35" t="s">
        <v>221</v>
      </c>
      <c r="I1571" s="36" t="s">
        <v>220</v>
      </c>
      <c r="J1571" s="37" t="s">
        <v>221</v>
      </c>
      <c r="K1571" s="37" t="s">
        <v>220</v>
      </c>
      <c r="L1571" s="37" t="s">
        <v>221</v>
      </c>
    </row>
    <row r="1572" spans="1:12" ht="12" customHeight="1">
      <c r="B1572" s="1249"/>
      <c r="C1572" s="1249"/>
      <c r="D1572" s="1251"/>
      <c r="E1572" s="1249"/>
      <c r="F1572" s="1253"/>
      <c r="G1572" s="35" t="s">
        <v>16</v>
      </c>
      <c r="H1572" s="35" t="s">
        <v>222</v>
      </c>
      <c r="I1572" s="36" t="s">
        <v>16</v>
      </c>
      <c r="J1572" s="37" t="s">
        <v>222</v>
      </c>
      <c r="K1572" s="37" t="s">
        <v>16</v>
      </c>
      <c r="L1572" s="37" t="s">
        <v>222</v>
      </c>
    </row>
    <row r="1573" spans="1:12" ht="12" customHeight="1">
      <c r="B1573" s="1249"/>
      <c r="C1573" s="1249"/>
      <c r="D1573" s="1252"/>
      <c r="E1573" s="1249"/>
      <c r="F1573" s="1253"/>
      <c r="G1573" s="58"/>
      <c r="H1573" s="35" t="s">
        <v>16</v>
      </c>
      <c r="I1573" s="48"/>
      <c r="J1573" s="37" t="s">
        <v>16</v>
      </c>
      <c r="K1573" s="43"/>
      <c r="L1573" s="37" t="s">
        <v>16</v>
      </c>
    </row>
    <row r="1574" spans="1:12" ht="12" customHeight="1">
      <c r="B1574" s="38" t="s">
        <v>5</v>
      </c>
      <c r="C1574" s="39" t="s">
        <v>223</v>
      </c>
      <c r="D1574" s="40"/>
      <c r="E1574" s="40"/>
      <c r="F1574" s="1181"/>
      <c r="G1574" s="40"/>
      <c r="H1574" s="40"/>
      <c r="I1574" s="41"/>
      <c r="J1574" s="41"/>
      <c r="K1574" s="41"/>
      <c r="L1574" s="41"/>
    </row>
    <row r="1575" spans="1:12" ht="12" customHeight="1">
      <c r="A1575" s="65">
        <v>10131000</v>
      </c>
      <c r="B1575" s="42"/>
      <c r="C1575" s="43" t="s">
        <v>1603</v>
      </c>
      <c r="D1575" s="42" t="s">
        <v>224</v>
      </c>
      <c r="E1575" s="42" t="str">
        <f>VLOOKUP(C1575,HSD!B:K,2,FALSE)</f>
        <v>OJ</v>
      </c>
      <c r="F1575" s="1192">
        <v>2.7099999999999999E-2</v>
      </c>
      <c r="G1575" s="44">
        <f>VLOOKUP(C1575,HSD!B:K,10,FALSE)</f>
        <v>21750</v>
      </c>
      <c r="H1575" s="44">
        <f>F1575*G1575</f>
        <v>589.42499999999995</v>
      </c>
      <c r="I1575" s="44">
        <v>91500</v>
      </c>
      <c r="J1575" s="44">
        <f>F1575*I1575</f>
        <v>2479.65</v>
      </c>
      <c r="K1575" s="44">
        <v>91500</v>
      </c>
      <c r="L1575" s="44">
        <f>F1575*K1575</f>
        <v>2479.65</v>
      </c>
    </row>
    <row r="1576" spans="1:12" ht="12" customHeight="1">
      <c r="A1576" s="65">
        <v>10111000</v>
      </c>
      <c r="B1576" s="42"/>
      <c r="C1576" s="43" t="s">
        <v>1600</v>
      </c>
      <c r="D1576" s="42" t="s">
        <v>224</v>
      </c>
      <c r="E1576" s="42" t="str">
        <f>VLOOKUP(C1576,HSD!B:K,2,FALSE)</f>
        <v>OJ</v>
      </c>
      <c r="F1576" s="1192">
        <f>F1575/10</f>
        <v>2.7099999999999997E-3</v>
      </c>
      <c r="G1576" s="44">
        <f>VLOOKUP(C1576,HSD!B:K,10,FALSE)</f>
        <v>35625</v>
      </c>
      <c r="H1576" s="44">
        <f>F1576*G1576</f>
        <v>96.543749999999989</v>
      </c>
      <c r="I1576" s="44"/>
      <c r="J1576" s="44"/>
      <c r="K1576" s="44"/>
      <c r="L1576" s="44"/>
    </row>
    <row r="1577" spans="1:12" ht="12" customHeight="1">
      <c r="B1577" s="42"/>
      <c r="C1577" s="43"/>
      <c r="D1577" s="42"/>
      <c r="E1577" s="42"/>
      <c r="F1577" s="1192"/>
      <c r="G1577" s="44"/>
      <c r="H1577" s="44">
        <f>F1577*G1577</f>
        <v>0</v>
      </c>
      <c r="I1577" s="44">
        <v>78600</v>
      </c>
      <c r="J1577" s="44">
        <f>F1577*I1577</f>
        <v>0</v>
      </c>
      <c r="K1577" s="44">
        <v>78600</v>
      </c>
      <c r="L1577" s="44">
        <f>F1577*K1577</f>
        <v>0</v>
      </c>
    </row>
    <row r="1578" spans="1:12" ht="12" customHeight="1">
      <c r="B1578" s="42"/>
      <c r="C1578" s="43"/>
      <c r="D1578" s="42"/>
      <c r="E1578" s="42"/>
      <c r="F1578" s="1182"/>
      <c r="G1578" s="44"/>
      <c r="H1578" s="44">
        <f>F1578*G1578</f>
        <v>0</v>
      </c>
      <c r="I1578" s="44">
        <v>92500</v>
      </c>
      <c r="J1578" s="44">
        <f>F1578*I1578</f>
        <v>0</v>
      </c>
      <c r="K1578" s="44">
        <v>92500</v>
      </c>
      <c r="L1578" s="44">
        <f>F1578*K1578</f>
        <v>0</v>
      </c>
    </row>
    <row r="1579" spans="1:12" ht="12" customHeight="1">
      <c r="B1579" s="42"/>
      <c r="C1579" s="43"/>
      <c r="D1579" s="42"/>
      <c r="E1579" s="42"/>
      <c r="F1579" s="1182"/>
      <c r="G1579" s="44"/>
      <c r="H1579" s="44"/>
      <c r="I1579" s="44"/>
      <c r="J1579" s="44"/>
      <c r="K1579" s="44"/>
      <c r="L1579" s="44"/>
    </row>
    <row r="1580" spans="1:12" ht="12" customHeight="1">
      <c r="B1580" s="42"/>
      <c r="C1580" s="45"/>
      <c r="D1580" s="37"/>
      <c r="E1580" s="37"/>
      <c r="F1580" s="1183" t="s">
        <v>227</v>
      </c>
      <c r="G1580" s="54"/>
      <c r="H1580" s="44">
        <f>SUM(H1575:H1579)</f>
        <v>685.96875</v>
      </c>
      <c r="I1580" s="54"/>
      <c r="J1580" s="44">
        <f>SUM(J1577:J1579)</f>
        <v>0</v>
      </c>
      <c r="K1580" s="54"/>
      <c r="L1580" s="44">
        <f>SUM(L1577:L1579)</f>
        <v>0</v>
      </c>
    </row>
    <row r="1581" spans="1:12" ht="12" customHeight="1">
      <c r="B1581" s="42" t="s">
        <v>6</v>
      </c>
      <c r="C1581" s="45" t="s">
        <v>228</v>
      </c>
      <c r="D1581" s="37"/>
      <c r="E1581" s="37"/>
      <c r="F1581" s="1184"/>
      <c r="G1581" s="42"/>
      <c r="H1581" s="44"/>
      <c r="I1581" s="42"/>
      <c r="J1581" s="44"/>
      <c r="K1581" s="42"/>
      <c r="L1581" s="44"/>
    </row>
    <row r="1582" spans="1:12" ht="12" customHeight="1">
      <c r="B1582" s="42"/>
      <c r="C1582" s="43"/>
      <c r="D1582" s="42"/>
      <c r="E1582" s="42"/>
      <c r="F1582" s="1192"/>
      <c r="G1582" s="44"/>
      <c r="H1582" s="44">
        <f>F1582*G1582</f>
        <v>0</v>
      </c>
      <c r="I1582" s="44">
        <v>232500</v>
      </c>
      <c r="J1582" s="44">
        <f>F1582*I1582</f>
        <v>0</v>
      </c>
      <c r="K1582" s="44">
        <v>270000</v>
      </c>
      <c r="L1582" s="44">
        <f>F1582*K1582</f>
        <v>0</v>
      </c>
    </row>
    <row r="1583" spans="1:12" ht="12" customHeight="1">
      <c r="B1583" s="42"/>
      <c r="C1583" s="45"/>
      <c r="D1583" s="37"/>
      <c r="E1583" s="42"/>
      <c r="F1583" s="1185"/>
      <c r="G1583" s="44"/>
      <c r="H1583" s="44">
        <f>F1583*G1583</f>
        <v>0</v>
      </c>
      <c r="I1583" s="44">
        <v>1060</v>
      </c>
      <c r="J1583" s="44">
        <f>F1583*I1583</f>
        <v>0</v>
      </c>
      <c r="K1583" s="44">
        <v>1060</v>
      </c>
      <c r="L1583" s="44">
        <f>F1583*K1583</f>
        <v>0</v>
      </c>
    </row>
    <row r="1584" spans="1:12" ht="12" customHeight="1">
      <c r="B1584" s="42"/>
      <c r="C1584" s="45"/>
      <c r="D1584" s="37"/>
      <c r="E1584" s="42"/>
      <c r="F1584" s="1185"/>
      <c r="G1584" s="44"/>
      <c r="H1584" s="44">
        <f>F1584*G1584</f>
        <v>0</v>
      </c>
      <c r="I1584" s="44">
        <v>215000</v>
      </c>
      <c r="J1584" s="44">
        <f>F1584*I1584</f>
        <v>0</v>
      </c>
      <c r="K1584" s="44">
        <v>250000</v>
      </c>
      <c r="L1584" s="44">
        <f>F1584*K1584</f>
        <v>0</v>
      </c>
    </row>
    <row r="1585" spans="1:12" ht="12" customHeight="1">
      <c r="B1585" s="42"/>
      <c r="C1585" s="45"/>
      <c r="D1585" s="37"/>
      <c r="E1585" s="37"/>
      <c r="F1585" s="1183"/>
      <c r="G1585" s="54"/>
      <c r="H1585" s="44">
        <f>SUM(H1582:H1584)</f>
        <v>0</v>
      </c>
      <c r="I1585" s="54"/>
      <c r="J1585" s="44">
        <f>SUM(J1582:J1584)</f>
        <v>0</v>
      </c>
      <c r="K1585" s="54"/>
      <c r="L1585" s="44">
        <f>SUM(L1582:L1584)</f>
        <v>0</v>
      </c>
    </row>
    <row r="1586" spans="1:12" ht="12" customHeight="1">
      <c r="B1586" s="42" t="s">
        <v>7</v>
      </c>
      <c r="C1586" s="45" t="s">
        <v>230</v>
      </c>
      <c r="D1586" s="37"/>
      <c r="E1586" s="37"/>
      <c r="F1586" s="1184"/>
      <c r="G1586" s="42"/>
      <c r="H1586" s="44"/>
      <c r="I1586" s="42"/>
      <c r="J1586" s="44"/>
      <c r="K1586" s="42"/>
      <c r="L1586" s="44"/>
    </row>
    <row r="1587" spans="1:12" ht="12" customHeight="1">
      <c r="A1587" s="65">
        <v>31100008</v>
      </c>
      <c r="B1587" s="42"/>
      <c r="C1587" s="43" t="s">
        <v>1551</v>
      </c>
      <c r="D1587" s="42" t="s">
        <v>224</v>
      </c>
      <c r="E1587" s="42" t="str">
        <f>VLOOKUP(C1587,HSD!B:K,2,FALSE)</f>
        <v>jam</v>
      </c>
      <c r="F1587" s="1192">
        <v>1.3599999999999999E-2</v>
      </c>
      <c r="G1587" s="44">
        <f>VLOOKUP(C1587,HSD!B:K,10,FALSE)</f>
        <v>1010125</v>
      </c>
      <c r="H1587" s="44">
        <f>F1587*G1587</f>
        <v>13737.699999999999</v>
      </c>
      <c r="I1587" s="44"/>
      <c r="J1587" s="44">
        <f>H1587*I1587</f>
        <v>0</v>
      </c>
      <c r="K1587" s="44"/>
      <c r="L1587" s="44">
        <f>J1587*K1587</f>
        <v>0</v>
      </c>
    </row>
    <row r="1588" spans="1:12" ht="12" customHeight="1">
      <c r="B1588" s="42"/>
      <c r="C1588" s="43"/>
      <c r="D1588" s="42"/>
      <c r="E1588" s="42"/>
      <c r="F1588" s="1192"/>
      <c r="G1588" s="44"/>
      <c r="H1588" s="44">
        <f>F1588*G1588</f>
        <v>0</v>
      </c>
      <c r="I1588" s="44"/>
      <c r="J1588" s="44"/>
      <c r="K1588" s="44"/>
      <c r="L1588" s="44"/>
    </row>
    <row r="1589" spans="1:12" ht="12" customHeight="1">
      <c r="B1589" s="42"/>
      <c r="C1589" s="43"/>
      <c r="D1589" s="42"/>
      <c r="E1589" s="42"/>
      <c r="F1589" s="1192"/>
      <c r="G1589" s="44"/>
      <c r="H1589" s="44">
        <f>F1589*G1589</f>
        <v>0</v>
      </c>
      <c r="I1589" s="44"/>
      <c r="J1589" s="44"/>
      <c r="K1589" s="44"/>
      <c r="L1589" s="44"/>
    </row>
    <row r="1590" spans="1:12" ht="12" customHeight="1">
      <c r="B1590" s="42"/>
      <c r="C1590" s="45"/>
      <c r="D1590" s="37"/>
      <c r="E1590" s="37"/>
      <c r="F1590" s="1183" t="s">
        <v>231</v>
      </c>
      <c r="G1590" s="54"/>
      <c r="H1590" s="44">
        <f>SUM(H1587:H1589)</f>
        <v>13737.699999999999</v>
      </c>
      <c r="I1590" s="54"/>
      <c r="J1590" s="44">
        <f>SUM(J1587)</f>
        <v>0</v>
      </c>
      <c r="K1590" s="54"/>
      <c r="L1590" s="44">
        <f>SUM(L1587)</f>
        <v>0</v>
      </c>
    </row>
    <row r="1591" spans="1:12" ht="12" customHeight="1">
      <c r="B1591" s="42" t="s">
        <v>8</v>
      </c>
      <c r="C1591" s="55" t="s">
        <v>232</v>
      </c>
      <c r="D1591" s="56"/>
      <c r="E1591" s="56"/>
      <c r="F1591" s="1191"/>
      <c r="G1591" s="57"/>
      <c r="H1591" s="44">
        <f>H1580+H1585+H1590</f>
        <v>14423.668749999999</v>
      </c>
      <c r="I1591" s="57"/>
      <c r="J1591" s="44">
        <f>J1580+J1585+J1590</f>
        <v>0</v>
      </c>
      <c r="K1591" s="57"/>
      <c r="L1591" s="44">
        <f>L1580+L1585+L1590</f>
        <v>0</v>
      </c>
    </row>
    <row r="1592" spans="1:12" ht="12" customHeight="1">
      <c r="B1592" s="42" t="s">
        <v>9</v>
      </c>
      <c r="C1592" s="1254" t="s">
        <v>233</v>
      </c>
      <c r="D1592" s="1255"/>
      <c r="E1592" s="1256"/>
      <c r="F1592" s="1200">
        <f>OP</f>
        <v>0.1</v>
      </c>
      <c r="G1592" s="43" t="s">
        <v>234</v>
      </c>
      <c r="H1592" s="44">
        <f>H1591*F1592</f>
        <v>1442.3668749999999</v>
      </c>
      <c r="I1592" s="43" t="s">
        <v>234</v>
      </c>
      <c r="J1592" s="44">
        <f>J1591*F1592</f>
        <v>0</v>
      </c>
      <c r="K1592" s="43" t="s">
        <v>234</v>
      </c>
      <c r="L1592" s="44">
        <f>L1591*F1592</f>
        <v>0</v>
      </c>
    </row>
    <row r="1593" spans="1:12" ht="12" customHeight="1">
      <c r="B1593" s="531" t="s">
        <v>10</v>
      </c>
      <c r="C1593" s="536" t="s">
        <v>235</v>
      </c>
      <c r="D1593" s="529"/>
      <c r="E1593" s="535"/>
      <c r="F1593" s="1189"/>
      <c r="G1593" s="532"/>
      <c r="H1593" s="533">
        <f>H1591+H1592</f>
        <v>15866.035624999999</v>
      </c>
      <c r="I1593" s="532"/>
      <c r="J1593" s="533"/>
      <c r="K1593" s="532"/>
      <c r="L1593" s="533"/>
    </row>
    <row r="1594" spans="1:12" ht="12" customHeight="1">
      <c r="B1594" s="531" t="s">
        <v>11</v>
      </c>
      <c r="C1594" s="529" t="s">
        <v>2218</v>
      </c>
      <c r="D1594" s="529"/>
      <c r="E1594" s="529"/>
      <c r="F1594" s="1201">
        <f>ppn</f>
        <v>0.12</v>
      </c>
      <c r="G1594" s="532" t="s">
        <v>2217</v>
      </c>
      <c r="H1594" s="533">
        <f>H1593*F1594</f>
        <v>1903.9242749999999</v>
      </c>
      <c r="I1594" s="532"/>
      <c r="J1594" s="533"/>
      <c r="K1594" s="532"/>
      <c r="L1594" s="533"/>
    </row>
    <row r="1595" spans="1:12" ht="12" customHeight="1">
      <c r="B1595" s="42" t="s">
        <v>1793</v>
      </c>
      <c r="C1595" s="537" t="s">
        <v>2039</v>
      </c>
      <c r="D1595" s="56"/>
      <c r="E1595" s="56"/>
      <c r="F1595" s="1191"/>
      <c r="G1595" s="57"/>
      <c r="H1595" s="49">
        <f>H1593+H1594</f>
        <v>17769.959899999998</v>
      </c>
      <c r="I1595" s="50"/>
      <c r="J1595" s="49">
        <f>J1591+J1592</f>
        <v>0</v>
      </c>
      <c r="K1595" s="50"/>
      <c r="L1595" s="49">
        <f>L1591+L1592</f>
        <v>0</v>
      </c>
    </row>
    <row r="1597" spans="1:12" ht="37" customHeight="1">
      <c r="B1597" s="34" t="s">
        <v>383</v>
      </c>
      <c r="C1597" s="1257" t="s">
        <v>382</v>
      </c>
      <c r="D1597" s="1258"/>
      <c r="E1597" s="1258"/>
      <c r="F1597" s="1258"/>
      <c r="G1597" s="1259"/>
      <c r="H1597" s="1260"/>
      <c r="I1597" s="1261" t="s">
        <v>3</v>
      </c>
      <c r="J1597" s="1261"/>
      <c r="K1597" s="1261" t="s">
        <v>4</v>
      </c>
      <c r="L1597" s="1261"/>
    </row>
    <row r="1598" spans="1:12" ht="12" customHeight="1">
      <c r="B1598" s="1249" t="s">
        <v>215</v>
      </c>
      <c r="C1598" s="1249" t="s">
        <v>216</v>
      </c>
      <c r="D1598" s="1250" t="s">
        <v>217</v>
      </c>
      <c r="E1598" s="1249" t="s">
        <v>218</v>
      </c>
      <c r="F1598" s="1253" t="s">
        <v>219</v>
      </c>
      <c r="G1598" s="35" t="s">
        <v>220</v>
      </c>
      <c r="H1598" s="35" t="s">
        <v>221</v>
      </c>
      <c r="I1598" s="36" t="s">
        <v>220</v>
      </c>
      <c r="J1598" s="37" t="s">
        <v>221</v>
      </c>
      <c r="K1598" s="37" t="s">
        <v>220</v>
      </c>
      <c r="L1598" s="37" t="s">
        <v>221</v>
      </c>
    </row>
    <row r="1599" spans="1:12" ht="12" customHeight="1">
      <c r="B1599" s="1249"/>
      <c r="C1599" s="1249"/>
      <c r="D1599" s="1251"/>
      <c r="E1599" s="1249"/>
      <c r="F1599" s="1253"/>
      <c r="G1599" s="35" t="s">
        <v>16</v>
      </c>
      <c r="H1599" s="35" t="s">
        <v>222</v>
      </c>
      <c r="I1599" s="36" t="s">
        <v>16</v>
      </c>
      <c r="J1599" s="37" t="s">
        <v>222</v>
      </c>
      <c r="K1599" s="37" t="s">
        <v>16</v>
      </c>
      <c r="L1599" s="37" t="s">
        <v>222</v>
      </c>
    </row>
    <row r="1600" spans="1:12" ht="12" customHeight="1">
      <c r="B1600" s="1249"/>
      <c r="C1600" s="1249"/>
      <c r="D1600" s="1252"/>
      <c r="E1600" s="1249"/>
      <c r="F1600" s="1253"/>
      <c r="G1600" s="58"/>
      <c r="H1600" s="35" t="s">
        <v>16</v>
      </c>
      <c r="I1600" s="48"/>
      <c r="J1600" s="37" t="s">
        <v>16</v>
      </c>
      <c r="K1600" s="43"/>
      <c r="L1600" s="37" t="s">
        <v>16</v>
      </c>
    </row>
    <row r="1601" spans="1:12" ht="12" customHeight="1">
      <c r="B1601" s="38" t="s">
        <v>5</v>
      </c>
      <c r="C1601" s="39" t="s">
        <v>223</v>
      </c>
      <c r="D1601" s="40"/>
      <c r="E1601" s="40"/>
      <c r="F1601" s="1181"/>
      <c r="G1601" s="40"/>
      <c r="H1601" s="40"/>
      <c r="I1601" s="41"/>
      <c r="J1601" s="41"/>
      <c r="K1601" s="41"/>
      <c r="L1601" s="41"/>
    </row>
    <row r="1602" spans="1:12" ht="12" customHeight="1">
      <c r="A1602" s="65">
        <v>10131000</v>
      </c>
      <c r="B1602" s="42"/>
      <c r="C1602" s="43" t="s">
        <v>1603</v>
      </c>
      <c r="D1602" s="42" t="s">
        <v>224</v>
      </c>
      <c r="E1602" s="42" t="str">
        <f>VLOOKUP(C1602,HSD!B:K,2,FALSE)</f>
        <v>OJ</v>
      </c>
      <c r="F1602" s="1192">
        <v>4.07E-2</v>
      </c>
      <c r="G1602" s="44">
        <f>VLOOKUP(C1602,HSD!B:K,10,FALSE)</f>
        <v>21750</v>
      </c>
      <c r="H1602" s="44">
        <f>F1602*G1602</f>
        <v>885.22500000000002</v>
      </c>
      <c r="I1602" s="44">
        <v>91500</v>
      </c>
      <c r="J1602" s="44">
        <f>F1602*I1602</f>
        <v>3724.05</v>
      </c>
      <c r="K1602" s="44">
        <v>91500</v>
      </c>
      <c r="L1602" s="44">
        <f>F1602*K1602</f>
        <v>3724.05</v>
      </c>
    </row>
    <row r="1603" spans="1:12" ht="12" customHeight="1">
      <c r="A1603" s="65">
        <v>10111000</v>
      </c>
      <c r="B1603" s="42"/>
      <c r="C1603" s="43" t="s">
        <v>1600</v>
      </c>
      <c r="D1603" s="42" t="s">
        <v>224</v>
      </c>
      <c r="E1603" s="42" t="str">
        <f>VLOOKUP(C1603,HSD!B:K,2,FALSE)</f>
        <v>OJ</v>
      </c>
      <c r="F1603" s="1192">
        <f>F1602/10</f>
        <v>4.0699999999999998E-3</v>
      </c>
      <c r="G1603" s="44">
        <f>VLOOKUP(C1603,HSD!B:K,10,FALSE)</f>
        <v>35625</v>
      </c>
      <c r="H1603" s="44">
        <f>F1603*G1603</f>
        <v>144.99375000000001</v>
      </c>
      <c r="I1603" s="44"/>
      <c r="J1603" s="44"/>
      <c r="K1603" s="44"/>
      <c r="L1603" s="44"/>
    </row>
    <row r="1604" spans="1:12" ht="12" customHeight="1">
      <c r="B1604" s="42"/>
      <c r="C1604" s="43"/>
      <c r="D1604" s="42"/>
      <c r="E1604" s="42"/>
      <c r="F1604" s="1192"/>
      <c r="G1604" s="44"/>
      <c r="H1604" s="44">
        <f>F1604*G1604</f>
        <v>0</v>
      </c>
      <c r="I1604" s="44">
        <v>78600</v>
      </c>
      <c r="J1604" s="44">
        <f>F1604*I1604</f>
        <v>0</v>
      </c>
      <c r="K1604" s="44">
        <v>78600</v>
      </c>
      <c r="L1604" s="44">
        <f>F1604*K1604</f>
        <v>0</v>
      </c>
    </row>
    <row r="1605" spans="1:12" ht="12" customHeight="1">
      <c r="B1605" s="42"/>
      <c r="C1605" s="43"/>
      <c r="D1605" s="42"/>
      <c r="E1605" s="42"/>
      <c r="F1605" s="1182"/>
      <c r="G1605" s="44"/>
      <c r="H1605" s="44">
        <f>F1605*G1605</f>
        <v>0</v>
      </c>
      <c r="I1605" s="44">
        <v>92500</v>
      </c>
      <c r="J1605" s="44">
        <f>F1605*I1605</f>
        <v>0</v>
      </c>
      <c r="K1605" s="44">
        <v>92500</v>
      </c>
      <c r="L1605" s="44">
        <f>F1605*K1605</f>
        <v>0</v>
      </c>
    </row>
    <row r="1606" spans="1:12" ht="12" customHeight="1">
      <c r="B1606" s="42"/>
      <c r="C1606" s="43"/>
      <c r="D1606" s="42"/>
      <c r="E1606" s="42"/>
      <c r="F1606" s="1182"/>
      <c r="G1606" s="44"/>
      <c r="H1606" s="44"/>
      <c r="I1606" s="44"/>
      <c r="J1606" s="44"/>
      <c r="K1606" s="44"/>
      <c r="L1606" s="44"/>
    </row>
    <row r="1607" spans="1:12" ht="12" customHeight="1">
      <c r="B1607" s="42"/>
      <c r="C1607" s="45"/>
      <c r="D1607" s="37"/>
      <c r="E1607" s="37"/>
      <c r="F1607" s="1183" t="s">
        <v>227</v>
      </c>
      <c r="G1607" s="54"/>
      <c r="H1607" s="44">
        <f>SUM(H1602:H1606)</f>
        <v>1030.21875</v>
      </c>
      <c r="I1607" s="54"/>
      <c r="J1607" s="44">
        <f>SUM(J1604:J1606)</f>
        <v>0</v>
      </c>
      <c r="K1607" s="54"/>
      <c r="L1607" s="44">
        <f>SUM(L1604:L1606)</f>
        <v>0</v>
      </c>
    </row>
    <row r="1608" spans="1:12" ht="12" customHeight="1">
      <c r="B1608" s="42" t="s">
        <v>6</v>
      </c>
      <c r="C1608" s="45" t="s">
        <v>228</v>
      </c>
      <c r="D1608" s="37"/>
      <c r="E1608" s="37"/>
      <c r="F1608" s="1184"/>
      <c r="G1608" s="42"/>
      <c r="H1608" s="44"/>
      <c r="I1608" s="42"/>
      <c r="J1608" s="44"/>
      <c r="K1608" s="42"/>
      <c r="L1608" s="44"/>
    </row>
    <row r="1609" spans="1:12" ht="12" customHeight="1">
      <c r="B1609" s="42"/>
      <c r="C1609" s="43"/>
      <c r="D1609" s="42"/>
      <c r="E1609" s="42"/>
      <c r="F1609" s="1192"/>
      <c r="G1609" s="44"/>
      <c r="H1609" s="44">
        <f>F1609*G1609</f>
        <v>0</v>
      </c>
      <c r="I1609" s="44">
        <v>232500</v>
      </c>
      <c r="J1609" s="44">
        <f>F1609*I1609</f>
        <v>0</v>
      </c>
      <c r="K1609" s="44">
        <v>270000</v>
      </c>
      <c r="L1609" s="44">
        <f>F1609*K1609</f>
        <v>0</v>
      </c>
    </row>
    <row r="1610" spans="1:12" ht="12" customHeight="1">
      <c r="B1610" s="42"/>
      <c r="C1610" s="45"/>
      <c r="D1610" s="37"/>
      <c r="E1610" s="42"/>
      <c r="F1610" s="1185"/>
      <c r="G1610" s="44"/>
      <c r="H1610" s="44">
        <f>F1610*G1610</f>
        <v>0</v>
      </c>
      <c r="I1610" s="44">
        <v>1060</v>
      </c>
      <c r="J1610" s="44">
        <f>F1610*I1610</f>
        <v>0</v>
      </c>
      <c r="K1610" s="44">
        <v>1060</v>
      </c>
      <c r="L1610" s="44">
        <f>F1610*K1610</f>
        <v>0</v>
      </c>
    </row>
    <row r="1611" spans="1:12" ht="12" customHeight="1">
      <c r="B1611" s="42"/>
      <c r="C1611" s="45"/>
      <c r="D1611" s="37"/>
      <c r="E1611" s="42"/>
      <c r="F1611" s="1185"/>
      <c r="G1611" s="44"/>
      <c r="H1611" s="44">
        <f>F1611*G1611</f>
        <v>0</v>
      </c>
      <c r="I1611" s="44">
        <v>215000</v>
      </c>
      <c r="J1611" s="44">
        <f>F1611*I1611</f>
        <v>0</v>
      </c>
      <c r="K1611" s="44">
        <v>250000</v>
      </c>
      <c r="L1611" s="44">
        <f>F1611*K1611</f>
        <v>0</v>
      </c>
    </row>
    <row r="1612" spans="1:12" ht="12" customHeight="1">
      <c r="B1612" s="42"/>
      <c r="C1612" s="45"/>
      <c r="D1612" s="37"/>
      <c r="E1612" s="37"/>
      <c r="F1612" s="1183"/>
      <c r="G1612" s="54"/>
      <c r="H1612" s="44">
        <f>SUM(H1609:H1611)</f>
        <v>0</v>
      </c>
      <c r="I1612" s="54"/>
      <c r="J1612" s="44">
        <f>SUM(J1609:J1611)</f>
        <v>0</v>
      </c>
      <c r="K1612" s="54"/>
      <c r="L1612" s="44">
        <f>SUM(L1609:L1611)</f>
        <v>0</v>
      </c>
    </row>
    <row r="1613" spans="1:12" ht="12" customHeight="1">
      <c r="B1613" s="42" t="s">
        <v>7</v>
      </c>
      <c r="C1613" s="45" t="s">
        <v>230</v>
      </c>
      <c r="D1613" s="37"/>
      <c r="E1613" s="37"/>
      <c r="F1613" s="1184"/>
      <c r="G1613" s="42"/>
      <c r="H1613" s="44"/>
      <c r="I1613" s="42"/>
      <c r="J1613" s="44"/>
      <c r="K1613" s="42"/>
      <c r="L1613" s="44"/>
    </row>
    <row r="1614" spans="1:12" ht="12" customHeight="1">
      <c r="A1614" s="65">
        <v>31100008</v>
      </c>
      <c r="B1614" s="42"/>
      <c r="C1614" s="43" t="s">
        <v>1551</v>
      </c>
      <c r="D1614" s="42" t="s">
        <v>224</v>
      </c>
      <c r="E1614" s="42" t="str">
        <f>VLOOKUP(C1614,HSD!B:K,2,FALSE)</f>
        <v>jam</v>
      </c>
      <c r="F1614" s="1192">
        <v>2.0400000000000001E-2</v>
      </c>
      <c r="G1614" s="44">
        <f>VLOOKUP(C1614,HSD!B:K,10,FALSE)</f>
        <v>1010125</v>
      </c>
      <c r="H1614" s="44">
        <f>F1614*G1614</f>
        <v>20606.550000000003</v>
      </c>
      <c r="I1614" s="44"/>
      <c r="J1614" s="44">
        <f>H1614*I1614</f>
        <v>0</v>
      </c>
      <c r="K1614" s="44"/>
      <c r="L1614" s="44">
        <f>J1614*K1614</f>
        <v>0</v>
      </c>
    </row>
    <row r="1615" spans="1:12" ht="12" customHeight="1">
      <c r="B1615" s="42"/>
      <c r="C1615" s="43"/>
      <c r="D1615" s="42"/>
      <c r="E1615" s="42"/>
      <c r="F1615" s="1192"/>
      <c r="G1615" s="44"/>
      <c r="H1615" s="44">
        <f>F1615*G1615</f>
        <v>0</v>
      </c>
      <c r="I1615" s="44"/>
      <c r="J1615" s="44"/>
      <c r="K1615" s="44"/>
      <c r="L1615" s="44"/>
    </row>
    <row r="1616" spans="1:12" ht="12" customHeight="1">
      <c r="B1616" s="42"/>
      <c r="C1616" s="43"/>
      <c r="D1616" s="42"/>
      <c r="E1616" s="42"/>
      <c r="F1616" s="1192"/>
      <c r="G1616" s="44"/>
      <c r="H1616" s="44">
        <f>F1616*G1616</f>
        <v>0</v>
      </c>
      <c r="I1616" s="44"/>
      <c r="J1616" s="44"/>
      <c r="K1616" s="44"/>
      <c r="L1616" s="44"/>
    </row>
    <row r="1617" spans="1:12" ht="12" customHeight="1">
      <c r="B1617" s="42"/>
      <c r="C1617" s="45"/>
      <c r="D1617" s="37"/>
      <c r="E1617" s="37"/>
      <c r="F1617" s="1183" t="s">
        <v>231</v>
      </c>
      <c r="G1617" s="54"/>
      <c r="H1617" s="44">
        <f>SUM(H1614:H1616)</f>
        <v>20606.550000000003</v>
      </c>
      <c r="I1617" s="54"/>
      <c r="J1617" s="44">
        <f>SUM(J1614)</f>
        <v>0</v>
      </c>
      <c r="K1617" s="54"/>
      <c r="L1617" s="44">
        <f>SUM(L1614)</f>
        <v>0</v>
      </c>
    </row>
    <row r="1618" spans="1:12" ht="12" customHeight="1">
      <c r="B1618" s="42" t="s">
        <v>8</v>
      </c>
      <c r="C1618" s="55" t="s">
        <v>232</v>
      </c>
      <c r="D1618" s="56"/>
      <c r="E1618" s="56"/>
      <c r="F1618" s="1191"/>
      <c r="G1618" s="57"/>
      <c r="H1618" s="44">
        <f>H1607+H1612+H1617</f>
        <v>21636.768750000003</v>
      </c>
      <c r="I1618" s="57"/>
      <c r="J1618" s="44">
        <f>J1607+J1612+J1617</f>
        <v>0</v>
      </c>
      <c r="K1618" s="57"/>
      <c r="L1618" s="44">
        <f>L1607+L1612+L1617</f>
        <v>0</v>
      </c>
    </row>
    <row r="1619" spans="1:12" ht="12" customHeight="1">
      <c r="B1619" s="42" t="s">
        <v>9</v>
      </c>
      <c r="C1619" s="1254" t="s">
        <v>233</v>
      </c>
      <c r="D1619" s="1255"/>
      <c r="E1619" s="1256"/>
      <c r="F1619" s="1200">
        <f>OP</f>
        <v>0.1</v>
      </c>
      <c r="G1619" s="43" t="s">
        <v>234</v>
      </c>
      <c r="H1619" s="44">
        <f>H1618*F1619</f>
        <v>2163.6768750000006</v>
      </c>
      <c r="I1619" s="43" t="s">
        <v>234</v>
      </c>
      <c r="J1619" s="44">
        <f>J1618*F1619</f>
        <v>0</v>
      </c>
      <c r="K1619" s="43" t="s">
        <v>234</v>
      </c>
      <c r="L1619" s="44">
        <f>L1618*F1619</f>
        <v>0</v>
      </c>
    </row>
    <row r="1620" spans="1:12" ht="12" customHeight="1">
      <c r="B1620" s="531" t="s">
        <v>10</v>
      </c>
      <c r="C1620" s="536" t="s">
        <v>235</v>
      </c>
      <c r="D1620" s="529"/>
      <c r="E1620" s="535"/>
      <c r="F1620" s="1189"/>
      <c r="G1620" s="532"/>
      <c r="H1620" s="533">
        <f>H1618+H1619</f>
        <v>23800.445625000004</v>
      </c>
      <c r="I1620" s="532"/>
      <c r="J1620" s="533"/>
      <c r="K1620" s="532"/>
      <c r="L1620" s="533"/>
    </row>
    <row r="1621" spans="1:12" ht="12" customHeight="1">
      <c r="B1621" s="531" t="s">
        <v>11</v>
      </c>
      <c r="C1621" s="529" t="s">
        <v>2218</v>
      </c>
      <c r="D1621" s="529"/>
      <c r="E1621" s="529"/>
      <c r="F1621" s="1201">
        <f>ppn</f>
        <v>0.12</v>
      </c>
      <c r="G1621" s="532" t="s">
        <v>2217</v>
      </c>
      <c r="H1621" s="533">
        <f>H1620*F1621</f>
        <v>2856.0534750000002</v>
      </c>
      <c r="I1621" s="532"/>
      <c r="J1621" s="533"/>
      <c r="K1621" s="532"/>
      <c r="L1621" s="533"/>
    </row>
    <row r="1622" spans="1:12" ht="12" customHeight="1">
      <c r="B1622" s="42" t="s">
        <v>1793</v>
      </c>
      <c r="C1622" s="537" t="s">
        <v>2039</v>
      </c>
      <c r="D1622" s="56"/>
      <c r="E1622" s="56"/>
      <c r="F1622" s="1191"/>
      <c r="G1622" s="57"/>
      <c r="H1622" s="49">
        <f>H1620+H1621</f>
        <v>26656.499100000005</v>
      </c>
      <c r="I1622" s="50"/>
      <c r="J1622" s="49">
        <f>J1618+J1619</f>
        <v>0</v>
      </c>
      <c r="K1622" s="50"/>
      <c r="L1622" s="49">
        <f>L1618+L1619</f>
        <v>0</v>
      </c>
    </row>
    <row r="1624" spans="1:12" ht="37" customHeight="1">
      <c r="B1624" s="34" t="s">
        <v>384</v>
      </c>
      <c r="C1624" s="1257" t="s">
        <v>385</v>
      </c>
      <c r="D1624" s="1258"/>
      <c r="E1624" s="1258"/>
      <c r="F1624" s="1258"/>
      <c r="G1624" s="1259"/>
      <c r="H1624" s="1260"/>
      <c r="I1624" s="1261" t="s">
        <v>3</v>
      </c>
      <c r="J1624" s="1261"/>
      <c r="K1624" s="1261" t="s">
        <v>4</v>
      </c>
      <c r="L1624" s="1261"/>
    </row>
    <row r="1625" spans="1:12" ht="12" customHeight="1">
      <c r="B1625" s="1249" t="s">
        <v>215</v>
      </c>
      <c r="C1625" s="1249" t="s">
        <v>216</v>
      </c>
      <c r="D1625" s="1250" t="s">
        <v>217</v>
      </c>
      <c r="E1625" s="1249" t="s">
        <v>218</v>
      </c>
      <c r="F1625" s="1253" t="s">
        <v>219</v>
      </c>
      <c r="G1625" s="35" t="s">
        <v>220</v>
      </c>
      <c r="H1625" s="35" t="s">
        <v>221</v>
      </c>
      <c r="I1625" s="36" t="s">
        <v>220</v>
      </c>
      <c r="J1625" s="37" t="s">
        <v>221</v>
      </c>
      <c r="K1625" s="37" t="s">
        <v>220</v>
      </c>
      <c r="L1625" s="37" t="s">
        <v>221</v>
      </c>
    </row>
    <row r="1626" spans="1:12" ht="12" customHeight="1">
      <c r="B1626" s="1249"/>
      <c r="C1626" s="1249"/>
      <c r="D1626" s="1251"/>
      <c r="E1626" s="1249"/>
      <c r="F1626" s="1253"/>
      <c r="G1626" s="35" t="s">
        <v>16</v>
      </c>
      <c r="H1626" s="35" t="s">
        <v>222</v>
      </c>
      <c r="I1626" s="36" t="s">
        <v>16</v>
      </c>
      <c r="J1626" s="37" t="s">
        <v>222</v>
      </c>
      <c r="K1626" s="37" t="s">
        <v>16</v>
      </c>
      <c r="L1626" s="37" t="s">
        <v>222</v>
      </c>
    </row>
    <row r="1627" spans="1:12" ht="12" customHeight="1">
      <c r="B1627" s="1249"/>
      <c r="C1627" s="1249"/>
      <c r="D1627" s="1252"/>
      <c r="E1627" s="1249"/>
      <c r="F1627" s="1253"/>
      <c r="G1627" s="58"/>
      <c r="H1627" s="35" t="s">
        <v>16</v>
      </c>
      <c r="I1627" s="48"/>
      <c r="J1627" s="37" t="s">
        <v>16</v>
      </c>
      <c r="K1627" s="43"/>
      <c r="L1627" s="37" t="s">
        <v>16</v>
      </c>
    </row>
    <row r="1628" spans="1:12" ht="12" customHeight="1">
      <c r="B1628" s="38" t="s">
        <v>5</v>
      </c>
      <c r="C1628" s="39" t="s">
        <v>223</v>
      </c>
      <c r="D1628" s="40"/>
      <c r="E1628" s="40"/>
      <c r="F1628" s="1181"/>
      <c r="G1628" s="40"/>
      <c r="H1628" s="40"/>
      <c r="I1628" s="41"/>
      <c r="J1628" s="41"/>
      <c r="K1628" s="41"/>
      <c r="L1628" s="41"/>
    </row>
    <row r="1629" spans="1:12" ht="12" customHeight="1">
      <c r="A1629" s="65">
        <v>10131000</v>
      </c>
      <c r="B1629" s="42"/>
      <c r="C1629" s="43" t="s">
        <v>1603</v>
      </c>
      <c r="D1629" s="42" t="s">
        <v>224</v>
      </c>
      <c r="E1629" s="42" t="str">
        <f>VLOOKUP(C1629,HSD!B:K,2,FALSE)</f>
        <v>OJ</v>
      </c>
      <c r="F1629" s="1192">
        <v>0.16</v>
      </c>
      <c r="G1629" s="44">
        <f>VLOOKUP(C1629,HSD!B:K,10,FALSE)</f>
        <v>21750</v>
      </c>
      <c r="H1629" s="44">
        <f>F1629*G1629</f>
        <v>3480</v>
      </c>
      <c r="I1629" s="44">
        <v>91500</v>
      </c>
      <c r="J1629" s="44">
        <f>F1629*I1629</f>
        <v>14640</v>
      </c>
      <c r="K1629" s="44">
        <v>91500</v>
      </c>
      <c r="L1629" s="44">
        <f>F1629*K1629</f>
        <v>14640</v>
      </c>
    </row>
    <row r="1630" spans="1:12" ht="12" customHeight="1">
      <c r="A1630" s="65">
        <v>10121110</v>
      </c>
      <c r="B1630" s="42"/>
      <c r="C1630" s="43" t="s">
        <v>1602</v>
      </c>
      <c r="D1630" s="42" t="s">
        <v>224</v>
      </c>
      <c r="E1630" s="42" t="str">
        <f>VLOOKUP(C1630,HSD!B:K,2,FALSE)</f>
        <v>OJ</v>
      </c>
      <c r="F1630" s="1192">
        <v>0.04</v>
      </c>
      <c r="G1630" s="44">
        <f>VLOOKUP(C1630,HSD!B:K,10,FALSE)</f>
        <v>26625</v>
      </c>
      <c r="H1630" s="44">
        <f>F1630*G1630</f>
        <v>1065</v>
      </c>
      <c r="I1630" s="44"/>
      <c r="J1630" s="44"/>
      <c r="K1630" s="44"/>
      <c r="L1630" s="44"/>
    </row>
    <row r="1631" spans="1:12" ht="12" customHeight="1">
      <c r="A1631" s="65">
        <v>10111000</v>
      </c>
      <c r="B1631" s="42"/>
      <c r="C1631" s="43" t="s">
        <v>1600</v>
      </c>
      <c r="D1631" s="42" t="s">
        <v>224</v>
      </c>
      <c r="E1631" s="42" t="str">
        <f>VLOOKUP(C1631,HSD!B:K,2,FALSE)</f>
        <v>OJ</v>
      </c>
      <c r="F1631" s="1192">
        <f>F1630/10</f>
        <v>4.0000000000000001E-3</v>
      </c>
      <c r="G1631" s="44">
        <f>VLOOKUP(C1631,HSD!B:K,10,FALSE)</f>
        <v>35625</v>
      </c>
      <c r="H1631" s="44">
        <f>F1631*G1631</f>
        <v>142.5</v>
      </c>
      <c r="I1631" s="44">
        <v>78600</v>
      </c>
      <c r="J1631" s="44">
        <f>F1631*I1631</f>
        <v>314.40000000000003</v>
      </c>
      <c r="K1631" s="44">
        <v>78600</v>
      </c>
      <c r="L1631" s="44">
        <f>F1631*K1631</f>
        <v>314.40000000000003</v>
      </c>
    </row>
    <row r="1632" spans="1:12" ht="12" customHeight="1">
      <c r="B1632" s="42"/>
      <c r="C1632" s="43"/>
      <c r="D1632" s="42"/>
      <c r="E1632" s="42"/>
      <c r="F1632" s="1182"/>
      <c r="G1632" s="44"/>
      <c r="H1632" s="44">
        <f>F1632*G1632</f>
        <v>0</v>
      </c>
      <c r="I1632" s="44">
        <v>92500</v>
      </c>
      <c r="J1632" s="44">
        <f>F1632*I1632</f>
        <v>0</v>
      </c>
      <c r="K1632" s="44">
        <v>92500</v>
      </c>
      <c r="L1632" s="44">
        <f>F1632*K1632</f>
        <v>0</v>
      </c>
    </row>
    <row r="1633" spans="1:12" ht="12" customHeight="1">
      <c r="B1633" s="42"/>
      <c r="C1633" s="43"/>
      <c r="D1633" s="42"/>
      <c r="E1633" s="42"/>
      <c r="F1633" s="1182"/>
      <c r="G1633" s="44"/>
      <c r="H1633" s="44"/>
      <c r="I1633" s="44"/>
      <c r="J1633" s="44"/>
      <c r="K1633" s="44"/>
      <c r="L1633" s="44"/>
    </row>
    <row r="1634" spans="1:12" ht="12" customHeight="1">
      <c r="B1634" s="42"/>
      <c r="C1634" s="45"/>
      <c r="D1634" s="37"/>
      <c r="E1634" s="37"/>
      <c r="F1634" s="1183" t="s">
        <v>227</v>
      </c>
      <c r="G1634" s="54"/>
      <c r="H1634" s="44">
        <f>SUM(H1629:H1633)</f>
        <v>4687.5</v>
      </c>
      <c r="I1634" s="54"/>
      <c r="J1634" s="44">
        <f>SUM(J1631:J1633)</f>
        <v>314.40000000000003</v>
      </c>
      <c r="K1634" s="54"/>
      <c r="L1634" s="44">
        <f>SUM(L1631:L1633)</f>
        <v>314.40000000000003</v>
      </c>
    </row>
    <row r="1635" spans="1:12" ht="12" customHeight="1">
      <c r="B1635" s="42" t="s">
        <v>6</v>
      </c>
      <c r="C1635" s="45" t="s">
        <v>228</v>
      </c>
      <c r="D1635" s="37"/>
      <c r="E1635" s="37"/>
      <c r="F1635" s="1184"/>
      <c r="G1635" s="42"/>
      <c r="H1635" s="44"/>
      <c r="I1635" s="42"/>
      <c r="J1635" s="44"/>
      <c r="K1635" s="42"/>
      <c r="L1635" s="44"/>
    </row>
    <row r="1636" spans="1:12" ht="12" customHeight="1">
      <c r="A1636" s="65">
        <v>211100114</v>
      </c>
      <c r="B1636" s="42"/>
      <c r="C1636" s="43" t="s">
        <v>31</v>
      </c>
      <c r="D1636" s="42" t="s">
        <v>224</v>
      </c>
      <c r="E1636" s="42" t="str">
        <f>VLOOKUP(C1636,HSD!B:K,2,FALSE)</f>
        <v>m3</v>
      </c>
      <c r="F1636" s="1192">
        <v>0.25</v>
      </c>
      <c r="G1636" s="44">
        <f>VLOOKUP(C1636,HSD!B:K,10,FALSE)</f>
        <v>306309</v>
      </c>
      <c r="H1636" s="44">
        <f t="shared" ref="H1636:H1641" si="0">F1636*G1636</f>
        <v>76577.25</v>
      </c>
      <c r="I1636" s="44">
        <v>232500</v>
      </c>
      <c r="J1636" s="44">
        <f t="shared" ref="J1636:J1641" si="1">F1636*I1636</f>
        <v>58125</v>
      </c>
      <c r="K1636" s="44">
        <v>270000</v>
      </c>
      <c r="L1636" s="44">
        <f t="shared" ref="L1636:L1641" si="2">F1636*K1636</f>
        <v>67500</v>
      </c>
    </row>
    <row r="1637" spans="1:12" ht="12" customHeight="1">
      <c r="A1637" s="65">
        <v>211100111</v>
      </c>
      <c r="B1637" s="42"/>
      <c r="C1637" s="43" t="s">
        <v>1508</v>
      </c>
      <c r="D1637" s="42" t="s">
        <v>224</v>
      </c>
      <c r="E1637" s="42" t="str">
        <f>VLOOKUP(C1637,HSD!B:K,2,FALSE)</f>
        <v>bh</v>
      </c>
      <c r="F1637" s="1192">
        <v>100</v>
      </c>
      <c r="G1637" s="44">
        <f>VLOOKUP(C1637,HSD!B:K,10,FALSE)</f>
        <v>5000</v>
      </c>
      <c r="H1637" s="44">
        <f t="shared" si="0"/>
        <v>500000</v>
      </c>
      <c r="I1637" s="44">
        <v>1060</v>
      </c>
      <c r="J1637" s="44">
        <f t="shared" si="1"/>
        <v>106000</v>
      </c>
      <c r="K1637" s="44">
        <v>1060</v>
      </c>
      <c r="L1637" s="44">
        <f t="shared" si="2"/>
        <v>106000</v>
      </c>
    </row>
    <row r="1638" spans="1:12" ht="12" customHeight="1">
      <c r="A1638" s="65">
        <v>211100102</v>
      </c>
      <c r="B1638" s="42"/>
      <c r="C1638" s="43" t="s">
        <v>1509</v>
      </c>
      <c r="D1638" s="42" t="s">
        <v>224</v>
      </c>
      <c r="E1638" s="42" t="str">
        <f>VLOOKUP(C1638,HSD!B:K,2,FALSE)</f>
        <v>m3</v>
      </c>
      <c r="F1638" s="1192">
        <v>0.8</v>
      </c>
      <c r="G1638" s="44">
        <f>VLOOKUP(C1638,HSD!B:K,10,FALSE)</f>
        <v>345000</v>
      </c>
      <c r="H1638" s="44">
        <f t="shared" si="0"/>
        <v>276000</v>
      </c>
      <c r="I1638" s="44">
        <v>215000</v>
      </c>
      <c r="J1638" s="44">
        <f t="shared" si="1"/>
        <v>172000</v>
      </c>
      <c r="K1638" s="44">
        <v>250000</v>
      </c>
      <c r="L1638" s="44">
        <f t="shared" si="2"/>
        <v>200000</v>
      </c>
    </row>
    <row r="1639" spans="1:12" ht="12" customHeight="1">
      <c r="A1639" s="65">
        <v>21905001</v>
      </c>
      <c r="B1639" s="42"/>
      <c r="C1639" s="43" t="s">
        <v>1576</v>
      </c>
      <c r="D1639" s="42" t="s">
        <v>224</v>
      </c>
      <c r="E1639" s="42" t="str">
        <f>VLOOKUP(C1639,HSD!B:K,2,FALSE)</f>
        <v>lbr</v>
      </c>
      <c r="F1639" s="1192">
        <f t="shared" ref="F1639" si="3">F1638/10</f>
        <v>0.08</v>
      </c>
      <c r="G1639" s="44">
        <f>VLOOKUP(C1639,HSD!B:K,10,FALSE)</f>
        <v>175000</v>
      </c>
      <c r="H1639" s="44">
        <f t="shared" si="0"/>
        <v>14000</v>
      </c>
      <c r="I1639" s="44">
        <v>232500</v>
      </c>
      <c r="J1639" s="44">
        <f t="shared" si="1"/>
        <v>18600</v>
      </c>
      <c r="K1639" s="44">
        <v>270000</v>
      </c>
      <c r="L1639" s="44">
        <f t="shared" si="2"/>
        <v>21600</v>
      </c>
    </row>
    <row r="1640" spans="1:12" ht="12" customHeight="1">
      <c r="A1640" s="65">
        <v>21301000</v>
      </c>
      <c r="B1640" s="42"/>
      <c r="C1640" s="43" t="s">
        <v>35</v>
      </c>
      <c r="D1640" s="42" t="s">
        <v>224</v>
      </c>
      <c r="E1640" s="42" t="str">
        <f>VLOOKUP(C1640,HSD!B:K,2,FALSE)</f>
        <v>kg</v>
      </c>
      <c r="F1640" s="1192">
        <v>500</v>
      </c>
      <c r="G1640" s="44">
        <f>VLOOKUP(C1640,HSD!B:K,10,FALSE)</f>
        <v>1350</v>
      </c>
      <c r="H1640" s="44">
        <f t="shared" si="0"/>
        <v>675000</v>
      </c>
      <c r="I1640" s="44">
        <v>1060</v>
      </c>
      <c r="J1640" s="44">
        <f t="shared" si="1"/>
        <v>530000</v>
      </c>
      <c r="K1640" s="44">
        <v>1060</v>
      </c>
      <c r="L1640" s="44">
        <f t="shared" si="2"/>
        <v>530000</v>
      </c>
    </row>
    <row r="1641" spans="1:12" ht="12" customHeight="1">
      <c r="A1641" s="65">
        <v>21981018</v>
      </c>
      <c r="B1641" s="42"/>
      <c r="C1641" s="43" t="s">
        <v>1594</v>
      </c>
      <c r="D1641" s="42" t="s">
        <v>224</v>
      </c>
      <c r="E1641" s="42" t="str">
        <f>VLOOKUP(C1641,HSD!B:K,2,FALSE)</f>
        <v>btg</v>
      </c>
      <c r="F1641" s="1192">
        <v>1</v>
      </c>
      <c r="G1641" s="44">
        <f>VLOOKUP(C1641,HSD!B:K,10,FALSE)</f>
        <v>236000</v>
      </c>
      <c r="H1641" s="44">
        <f t="shared" si="0"/>
        <v>236000</v>
      </c>
      <c r="I1641" s="44">
        <v>215000</v>
      </c>
      <c r="J1641" s="44">
        <f t="shared" si="1"/>
        <v>215000</v>
      </c>
      <c r="K1641" s="44">
        <v>250000</v>
      </c>
      <c r="L1641" s="44">
        <f t="shared" si="2"/>
        <v>250000</v>
      </c>
    </row>
    <row r="1642" spans="1:12" ht="12" customHeight="1">
      <c r="A1642" s="65">
        <v>21981010</v>
      </c>
      <c r="B1642" s="42"/>
      <c r="C1642" s="43" t="s">
        <v>1595</v>
      </c>
      <c r="D1642" s="42" t="s">
        <v>224</v>
      </c>
      <c r="E1642" s="42" t="str">
        <f>VLOOKUP(C1642,HSD!B:K,2,FALSE)</f>
        <v>btg</v>
      </c>
      <c r="F1642" s="1192">
        <v>0.2</v>
      </c>
      <c r="G1642" s="44">
        <f>VLOOKUP(C1642,HSD!B:K,10,FALSE)</f>
        <v>0</v>
      </c>
      <c r="H1642" s="44"/>
      <c r="I1642" s="44"/>
      <c r="J1642" s="44"/>
      <c r="K1642" s="44"/>
      <c r="L1642" s="44"/>
    </row>
    <row r="1643" spans="1:12" ht="12" customHeight="1">
      <c r="B1643" s="42"/>
      <c r="C1643" s="45"/>
      <c r="D1643" s="37"/>
      <c r="E1643" s="37"/>
      <c r="F1643" s="1193" t="s">
        <v>229</v>
      </c>
      <c r="G1643" s="61"/>
      <c r="H1643" s="44">
        <f>SUM(H1636:H1642)</f>
        <v>1777577.25</v>
      </c>
      <c r="I1643" s="54"/>
      <c r="J1643" s="44">
        <f>SUM(J1639:J1641)</f>
        <v>763600</v>
      </c>
      <c r="K1643" s="54"/>
      <c r="L1643" s="44">
        <f>SUM(L1639:L1641)</f>
        <v>801600</v>
      </c>
    </row>
    <row r="1644" spans="1:12" ht="12" customHeight="1">
      <c r="B1644" s="42" t="s">
        <v>7</v>
      </c>
      <c r="C1644" s="45" t="s">
        <v>230</v>
      </c>
      <c r="D1644" s="37"/>
      <c r="E1644" s="37"/>
      <c r="F1644" s="1184"/>
      <c r="G1644" s="42"/>
      <c r="H1644" s="44"/>
      <c r="I1644" s="42"/>
      <c r="J1644" s="44"/>
      <c r="K1644" s="42"/>
      <c r="L1644" s="44"/>
    </row>
    <row r="1645" spans="1:12" ht="12" customHeight="1">
      <c r="A1645" s="65">
        <v>31100008</v>
      </c>
      <c r="B1645" s="42"/>
      <c r="C1645" s="43" t="s">
        <v>1551</v>
      </c>
      <c r="D1645" s="42" t="s">
        <v>224</v>
      </c>
      <c r="E1645" s="42" t="str">
        <f>VLOOKUP(C1645,HSD!B:K,2,FALSE)</f>
        <v>jam</v>
      </c>
      <c r="F1645" s="1192">
        <v>2.0400000000000001E-2</v>
      </c>
      <c r="G1645" s="44">
        <f>VLOOKUP(C1645,HSD!B:K,10,FALSE)</f>
        <v>1010125</v>
      </c>
      <c r="H1645" s="44">
        <f>F1645*G1645</f>
        <v>20606.550000000003</v>
      </c>
      <c r="I1645" s="44"/>
      <c r="J1645" s="44">
        <f>H1645*I1645</f>
        <v>0</v>
      </c>
      <c r="K1645" s="44"/>
      <c r="L1645" s="44">
        <f>J1645*K1645</f>
        <v>0</v>
      </c>
    </row>
    <row r="1646" spans="1:12" ht="12" customHeight="1">
      <c r="B1646" s="42"/>
      <c r="C1646" s="43"/>
      <c r="D1646" s="42"/>
      <c r="E1646" s="42"/>
      <c r="F1646" s="1192"/>
      <c r="G1646" s="44"/>
      <c r="H1646" s="44">
        <f>F1646*G1646</f>
        <v>0</v>
      </c>
      <c r="I1646" s="44"/>
      <c r="J1646" s="44"/>
      <c r="K1646" s="44"/>
      <c r="L1646" s="44"/>
    </row>
    <row r="1647" spans="1:12" ht="12" customHeight="1">
      <c r="B1647" s="42"/>
      <c r="C1647" s="43"/>
      <c r="D1647" s="42"/>
      <c r="E1647" s="42"/>
      <c r="F1647" s="1192"/>
      <c r="G1647" s="44"/>
      <c r="H1647" s="44">
        <f>F1647*G1647</f>
        <v>0</v>
      </c>
      <c r="I1647" s="44"/>
      <c r="J1647" s="44"/>
      <c r="K1647" s="44"/>
      <c r="L1647" s="44"/>
    </row>
    <row r="1648" spans="1:12" ht="12" customHeight="1">
      <c r="B1648" s="42"/>
      <c r="C1648" s="45"/>
      <c r="D1648" s="37"/>
      <c r="E1648" s="37"/>
      <c r="F1648" s="1183" t="s">
        <v>231</v>
      </c>
      <c r="G1648" s="54"/>
      <c r="H1648" s="44">
        <f>SUM(H1645:H1647)</f>
        <v>20606.550000000003</v>
      </c>
      <c r="I1648" s="54"/>
      <c r="J1648" s="44">
        <f>SUM(J1645)</f>
        <v>0</v>
      </c>
      <c r="K1648" s="54"/>
      <c r="L1648" s="44">
        <f>SUM(L1645)</f>
        <v>0</v>
      </c>
    </row>
    <row r="1649" spans="1:12" ht="12" customHeight="1">
      <c r="B1649" s="42" t="s">
        <v>8</v>
      </c>
      <c r="C1649" s="55" t="s">
        <v>232</v>
      </c>
      <c r="D1649" s="56"/>
      <c r="E1649" s="56"/>
      <c r="F1649" s="1191"/>
      <c r="G1649" s="57"/>
      <c r="H1649" s="44">
        <f>H1634+H1643+H1648</f>
        <v>1802871.3</v>
      </c>
      <c r="I1649" s="57"/>
      <c r="J1649" s="44">
        <f>J1634+J1643+J1648</f>
        <v>763914.4</v>
      </c>
      <c r="K1649" s="57"/>
      <c r="L1649" s="44">
        <f>L1634+L1643+L1648</f>
        <v>801914.4</v>
      </c>
    </row>
    <row r="1650" spans="1:12" ht="12" customHeight="1">
      <c r="B1650" s="42" t="s">
        <v>9</v>
      </c>
      <c r="C1650" s="1254" t="s">
        <v>233</v>
      </c>
      <c r="D1650" s="1255"/>
      <c r="E1650" s="1256"/>
      <c r="F1650" s="1200">
        <f>OP</f>
        <v>0.1</v>
      </c>
      <c r="G1650" s="43" t="s">
        <v>234</v>
      </c>
      <c r="H1650" s="44">
        <f>H1649*F1650</f>
        <v>180287.13</v>
      </c>
      <c r="I1650" s="43" t="s">
        <v>234</v>
      </c>
      <c r="J1650" s="44">
        <f>J1649*F1650</f>
        <v>76391.44</v>
      </c>
      <c r="K1650" s="43" t="s">
        <v>234</v>
      </c>
      <c r="L1650" s="44">
        <f>L1649*F1650</f>
        <v>80191.44</v>
      </c>
    </row>
    <row r="1651" spans="1:12" ht="12" customHeight="1">
      <c r="B1651" s="531" t="s">
        <v>10</v>
      </c>
      <c r="C1651" s="536" t="s">
        <v>235</v>
      </c>
      <c r="D1651" s="529"/>
      <c r="E1651" s="535"/>
      <c r="F1651" s="1189"/>
      <c r="G1651" s="532"/>
      <c r="H1651" s="533">
        <f>H1649+H1650</f>
        <v>1983158.4300000002</v>
      </c>
      <c r="I1651" s="532"/>
      <c r="J1651" s="533"/>
      <c r="K1651" s="532"/>
      <c r="L1651" s="533"/>
    </row>
    <row r="1652" spans="1:12" ht="12" customHeight="1">
      <c r="B1652" s="531" t="s">
        <v>11</v>
      </c>
      <c r="C1652" s="529" t="s">
        <v>2218</v>
      </c>
      <c r="D1652" s="529"/>
      <c r="E1652" s="529"/>
      <c r="F1652" s="1201">
        <f>ppn</f>
        <v>0.12</v>
      </c>
      <c r="G1652" s="532" t="s">
        <v>2217</v>
      </c>
      <c r="H1652" s="533">
        <f>H1651*F1652</f>
        <v>237979.0116</v>
      </c>
      <c r="I1652" s="532"/>
      <c r="J1652" s="533"/>
      <c r="K1652" s="532"/>
      <c r="L1652" s="533"/>
    </row>
    <row r="1653" spans="1:12" ht="12" customHeight="1">
      <c r="B1653" s="42" t="s">
        <v>1793</v>
      </c>
      <c r="C1653" s="537" t="s">
        <v>2039</v>
      </c>
      <c r="D1653" s="56"/>
      <c r="E1653" s="56"/>
      <c r="F1653" s="1191"/>
      <c r="G1653" s="57"/>
      <c r="H1653" s="49">
        <f>H1651+H1652</f>
        <v>2221137.4416</v>
      </c>
      <c r="I1653" s="50"/>
      <c r="J1653" s="49">
        <f>J1649+J1650</f>
        <v>840305.84000000008</v>
      </c>
      <c r="K1653" s="50"/>
      <c r="L1653" s="49">
        <f>L1649+L1650</f>
        <v>882105.84000000008</v>
      </c>
    </row>
    <row r="1655" spans="1:12" ht="37" customHeight="1">
      <c r="B1655" s="34" t="s">
        <v>387</v>
      </c>
      <c r="C1655" s="1257" t="s">
        <v>388</v>
      </c>
      <c r="D1655" s="1258"/>
      <c r="E1655" s="1258"/>
      <c r="F1655" s="1258"/>
      <c r="G1655" s="1259"/>
      <c r="H1655" s="1260"/>
      <c r="I1655" s="1261" t="s">
        <v>3</v>
      </c>
      <c r="J1655" s="1261"/>
      <c r="K1655" s="1261" t="s">
        <v>4</v>
      </c>
      <c r="L1655" s="1261"/>
    </row>
    <row r="1656" spans="1:12" ht="12" customHeight="1">
      <c r="B1656" s="1249" t="s">
        <v>215</v>
      </c>
      <c r="C1656" s="1249" t="s">
        <v>216</v>
      </c>
      <c r="D1656" s="1250" t="s">
        <v>217</v>
      </c>
      <c r="E1656" s="1249" t="s">
        <v>218</v>
      </c>
      <c r="F1656" s="1253" t="s">
        <v>219</v>
      </c>
      <c r="G1656" s="35" t="s">
        <v>220</v>
      </c>
      <c r="H1656" s="35" t="s">
        <v>221</v>
      </c>
      <c r="I1656" s="36" t="s">
        <v>220</v>
      </c>
      <c r="J1656" s="37" t="s">
        <v>221</v>
      </c>
      <c r="K1656" s="37" t="s">
        <v>220</v>
      </c>
      <c r="L1656" s="37" t="s">
        <v>221</v>
      </c>
    </row>
    <row r="1657" spans="1:12" ht="12" customHeight="1">
      <c r="B1657" s="1249"/>
      <c r="C1657" s="1249"/>
      <c r="D1657" s="1251"/>
      <c r="E1657" s="1249"/>
      <c r="F1657" s="1253"/>
      <c r="G1657" s="35" t="s">
        <v>16</v>
      </c>
      <c r="H1657" s="35" t="s">
        <v>222</v>
      </c>
      <c r="I1657" s="36" t="s">
        <v>16</v>
      </c>
      <c r="J1657" s="37" t="s">
        <v>222</v>
      </c>
      <c r="K1657" s="37" t="s">
        <v>16</v>
      </c>
      <c r="L1657" s="37" t="s">
        <v>222</v>
      </c>
    </row>
    <row r="1658" spans="1:12" ht="12" customHeight="1">
      <c r="B1658" s="1249"/>
      <c r="C1658" s="1249"/>
      <c r="D1658" s="1252"/>
      <c r="E1658" s="1249"/>
      <c r="F1658" s="1253"/>
      <c r="G1658" s="58"/>
      <c r="H1658" s="35" t="s">
        <v>16</v>
      </c>
      <c r="I1658" s="48"/>
      <c r="J1658" s="37" t="s">
        <v>16</v>
      </c>
      <c r="K1658" s="43"/>
      <c r="L1658" s="37" t="s">
        <v>16</v>
      </c>
    </row>
    <row r="1659" spans="1:12" ht="12" customHeight="1">
      <c r="B1659" s="38" t="s">
        <v>5</v>
      </c>
      <c r="C1659" s="39" t="s">
        <v>223</v>
      </c>
      <c r="D1659" s="40"/>
      <c r="E1659" s="40"/>
      <c r="F1659" s="1181"/>
      <c r="G1659" s="40"/>
      <c r="H1659" s="40"/>
      <c r="I1659" s="41"/>
      <c r="J1659" s="41"/>
      <c r="K1659" s="41"/>
      <c r="L1659" s="41"/>
    </row>
    <row r="1660" spans="1:12" ht="12" customHeight="1">
      <c r="A1660" s="65">
        <v>10131000</v>
      </c>
      <c r="B1660" s="42"/>
      <c r="C1660" s="43" t="s">
        <v>1603</v>
      </c>
      <c r="D1660" s="42" t="s">
        <v>224</v>
      </c>
      <c r="E1660" s="42" t="str">
        <f>VLOOKUP(C1660,HSD!B:K,2,FALSE)</f>
        <v>OJ</v>
      </c>
      <c r="F1660" s="1192">
        <v>0.16</v>
      </c>
      <c r="G1660" s="44">
        <f>VLOOKUP(C1660,HSD!B:K,10,FALSE)</f>
        <v>21750</v>
      </c>
      <c r="H1660" s="44">
        <f>F1660*G1660</f>
        <v>3480</v>
      </c>
      <c r="I1660" s="44">
        <v>91500</v>
      </c>
      <c r="J1660" s="44">
        <f>F1660*I1660</f>
        <v>14640</v>
      </c>
      <c r="K1660" s="44">
        <v>91500</v>
      </c>
      <c r="L1660" s="44">
        <f>F1660*K1660</f>
        <v>14640</v>
      </c>
    </row>
    <row r="1661" spans="1:12" ht="12" customHeight="1">
      <c r="A1661" s="65">
        <v>10111000</v>
      </c>
      <c r="B1661" s="42"/>
      <c r="C1661" s="43" t="s">
        <v>1600</v>
      </c>
      <c r="D1661" s="42" t="s">
        <v>224</v>
      </c>
      <c r="E1661" s="42" t="str">
        <f>VLOOKUP(C1661,HSD!B:K,2,FALSE)</f>
        <v>OJ</v>
      </c>
      <c r="F1661" s="1192">
        <f>F1660/10</f>
        <v>1.6E-2</v>
      </c>
      <c r="G1661" s="44">
        <f>VLOOKUP(C1661,HSD!B:K,10,FALSE)</f>
        <v>35625</v>
      </c>
      <c r="H1661" s="44">
        <f>F1661*G1661</f>
        <v>570</v>
      </c>
      <c r="I1661" s="44">
        <v>78600</v>
      </c>
      <c r="J1661" s="44">
        <f>F1661*I1661</f>
        <v>1257.6000000000001</v>
      </c>
      <c r="K1661" s="44">
        <v>78600</v>
      </c>
      <c r="L1661" s="44">
        <f>F1661*K1661</f>
        <v>1257.6000000000001</v>
      </c>
    </row>
    <row r="1662" spans="1:12" ht="12" customHeight="1">
      <c r="B1662" s="42"/>
      <c r="C1662" s="43"/>
      <c r="D1662" s="42"/>
      <c r="E1662" s="42"/>
      <c r="F1662" s="1182"/>
      <c r="G1662" s="44"/>
      <c r="H1662" s="44">
        <f>F1662*G1662</f>
        <v>0</v>
      </c>
      <c r="I1662" s="44">
        <v>92500</v>
      </c>
      <c r="J1662" s="44">
        <f>F1662*I1662</f>
        <v>0</v>
      </c>
      <c r="K1662" s="44">
        <v>92500</v>
      </c>
      <c r="L1662" s="44">
        <f>F1662*K1662</f>
        <v>0</v>
      </c>
    </row>
    <row r="1663" spans="1:12" ht="12" customHeight="1">
      <c r="B1663" s="42"/>
      <c r="C1663" s="43"/>
      <c r="D1663" s="42"/>
      <c r="E1663" s="42"/>
      <c r="F1663" s="1182"/>
      <c r="G1663" s="44"/>
      <c r="H1663" s="44"/>
      <c r="I1663" s="44"/>
      <c r="J1663" s="44"/>
      <c r="K1663" s="44"/>
      <c r="L1663" s="44"/>
    </row>
    <row r="1664" spans="1:12" ht="12" customHeight="1">
      <c r="B1664" s="42"/>
      <c r="C1664" s="45"/>
      <c r="D1664" s="37"/>
      <c r="E1664" s="37"/>
      <c r="F1664" s="1183" t="s">
        <v>227</v>
      </c>
      <c r="G1664" s="54"/>
      <c r="H1664" s="44">
        <f>SUM(H1660:H1663)</f>
        <v>4050</v>
      </c>
      <c r="I1664" s="54"/>
      <c r="J1664" s="44">
        <f>SUM(J1661:J1663)</f>
        <v>1257.6000000000001</v>
      </c>
      <c r="K1664" s="54"/>
      <c r="L1664" s="44">
        <f>SUM(L1661:L1663)</f>
        <v>1257.6000000000001</v>
      </c>
    </row>
    <row r="1665" spans="1:12" ht="12" customHeight="1">
      <c r="B1665" s="42" t="s">
        <v>6</v>
      </c>
      <c r="C1665" s="45" t="s">
        <v>228</v>
      </c>
      <c r="D1665" s="37"/>
      <c r="E1665" s="37"/>
      <c r="F1665" s="1184"/>
      <c r="G1665" s="42"/>
      <c r="H1665" s="44"/>
      <c r="I1665" s="42"/>
      <c r="J1665" s="44"/>
      <c r="K1665" s="42"/>
      <c r="L1665" s="44"/>
    </row>
    <row r="1666" spans="1:12" ht="12" customHeight="1">
      <c r="B1666" s="42"/>
      <c r="C1666" s="43"/>
      <c r="D1666" s="42"/>
      <c r="E1666" s="42"/>
      <c r="F1666" s="1192"/>
      <c r="G1666" s="44"/>
      <c r="H1666" s="44">
        <f>F1666*G1666</f>
        <v>0</v>
      </c>
      <c r="I1666" s="44">
        <v>232500</v>
      </c>
      <c r="J1666" s="44">
        <f>F1666*I1666</f>
        <v>0</v>
      </c>
      <c r="K1666" s="44">
        <v>270000</v>
      </c>
      <c r="L1666" s="44">
        <f>F1666*K1666</f>
        <v>0</v>
      </c>
    </row>
    <row r="1667" spans="1:12" ht="12" customHeight="1">
      <c r="B1667" s="42"/>
      <c r="C1667" s="43"/>
      <c r="D1667" s="42"/>
      <c r="E1667" s="42"/>
      <c r="F1667" s="1192"/>
      <c r="G1667" s="44"/>
      <c r="H1667" s="44">
        <f>F1667*G1667</f>
        <v>0</v>
      </c>
      <c r="I1667" s="44">
        <v>1060</v>
      </c>
      <c r="J1667" s="44">
        <f>F1667*I1667</f>
        <v>0</v>
      </c>
      <c r="K1667" s="44">
        <v>1060</v>
      </c>
      <c r="L1667" s="44">
        <f>F1667*K1667</f>
        <v>0</v>
      </c>
    </row>
    <row r="1668" spans="1:12" ht="12" customHeight="1">
      <c r="B1668" s="42"/>
      <c r="C1668" s="43"/>
      <c r="D1668" s="42"/>
      <c r="E1668" s="42"/>
      <c r="F1668" s="1192"/>
      <c r="G1668" s="44"/>
      <c r="H1668" s="44">
        <f>F1668*G1668</f>
        <v>0</v>
      </c>
      <c r="I1668" s="44">
        <v>215000</v>
      </c>
      <c r="J1668" s="44">
        <f>F1668*I1668</f>
        <v>0</v>
      </c>
      <c r="K1668" s="44">
        <v>250000</v>
      </c>
      <c r="L1668" s="44">
        <f>F1668*K1668</f>
        <v>0</v>
      </c>
    </row>
    <row r="1669" spans="1:12" ht="12" customHeight="1">
      <c r="B1669" s="42"/>
      <c r="C1669" s="43"/>
      <c r="D1669" s="42"/>
      <c r="E1669" s="42"/>
      <c r="F1669" s="1192"/>
      <c r="G1669" s="44"/>
      <c r="H1669" s="44"/>
      <c r="I1669" s="44"/>
      <c r="J1669" s="44"/>
      <c r="K1669" s="44"/>
      <c r="L1669" s="44"/>
    </row>
    <row r="1670" spans="1:12" ht="12" customHeight="1">
      <c r="B1670" s="42"/>
      <c r="C1670" s="45"/>
      <c r="D1670" s="37"/>
      <c r="E1670" s="37"/>
      <c r="F1670" s="1193" t="s">
        <v>229</v>
      </c>
      <c r="G1670" s="61"/>
      <c r="H1670" s="44">
        <f>SUM(H1666:H1669)</f>
        <v>0</v>
      </c>
      <c r="I1670" s="54"/>
      <c r="J1670" s="44" t="e">
        <f>SUM(#REF!)</f>
        <v>#REF!</v>
      </c>
      <c r="K1670" s="54"/>
      <c r="L1670" s="44" t="e">
        <f>SUM(#REF!)</f>
        <v>#REF!</v>
      </c>
    </row>
    <row r="1671" spans="1:12" ht="12" customHeight="1">
      <c r="B1671" s="42" t="s">
        <v>7</v>
      </c>
      <c r="C1671" s="45" t="s">
        <v>230</v>
      </c>
      <c r="D1671" s="37"/>
      <c r="E1671" s="37"/>
      <c r="F1671" s="1184"/>
      <c r="G1671" s="42"/>
      <c r="H1671" s="44"/>
      <c r="I1671" s="42"/>
      <c r="J1671" s="44"/>
      <c r="K1671" s="42"/>
      <c r="L1671" s="44"/>
    </row>
    <row r="1672" spans="1:12" ht="12" customHeight="1">
      <c r="A1672" s="65">
        <v>31110029</v>
      </c>
      <c r="B1672" s="42"/>
      <c r="C1672" s="43" t="s">
        <v>389</v>
      </c>
      <c r="D1672" s="42" t="s">
        <v>224</v>
      </c>
      <c r="E1672" s="42" t="str">
        <f>VLOOKUP(C1672,HSD!B:K,2,FALSE)</f>
        <v>jam</v>
      </c>
      <c r="F1672" s="1192">
        <v>0.14019999999999999</v>
      </c>
      <c r="G1672" s="44">
        <f>VLOOKUP(C1672,HSD!B:K,10,FALSE)</f>
        <v>729008.27557522163</v>
      </c>
      <c r="H1672" s="44">
        <f>F1672*G1672</f>
        <v>102206.96023564607</v>
      </c>
      <c r="I1672" s="44"/>
      <c r="J1672" s="44">
        <f>H1672*I1672</f>
        <v>0</v>
      </c>
      <c r="K1672" s="44"/>
      <c r="L1672" s="44">
        <f>J1672*K1672</f>
        <v>0</v>
      </c>
    </row>
    <row r="1673" spans="1:12" ht="12" customHeight="1">
      <c r="A1673" s="65">
        <v>31100008</v>
      </c>
      <c r="B1673" s="42"/>
      <c r="C1673" s="43" t="s">
        <v>1551</v>
      </c>
      <c r="D1673" s="42" t="s">
        <v>224</v>
      </c>
      <c r="E1673" s="42" t="str">
        <f>VLOOKUP(C1673,HSD!B:K,2,FALSE)</f>
        <v>jam</v>
      </c>
      <c r="F1673" s="1192">
        <f>F1672</f>
        <v>0.14019999999999999</v>
      </c>
      <c r="G1673" s="44">
        <f>VLOOKUP(C1673,HSD!B:K,10,FALSE)</f>
        <v>1010125</v>
      </c>
      <c r="H1673" s="44">
        <f t="shared" ref="H1673:H1674" si="4">F1673*G1673</f>
        <v>141619.52499999999</v>
      </c>
      <c r="I1673" s="44"/>
      <c r="J1673" s="44"/>
      <c r="K1673" s="44"/>
      <c r="L1673" s="44"/>
    </row>
    <row r="1674" spans="1:12" ht="12" customHeight="1">
      <c r="A1674" s="65" t="s">
        <v>340</v>
      </c>
      <c r="B1674" s="42"/>
      <c r="C1674" s="43" t="s">
        <v>341</v>
      </c>
      <c r="D1674" s="42" t="s">
        <v>224</v>
      </c>
      <c r="E1674" s="42" t="str">
        <f>VLOOKUP(C1674,HSD!B:K,2,FALSE)</f>
        <v>jam</v>
      </c>
      <c r="F1674" s="1192">
        <v>7.0099999999999996E-2</v>
      </c>
      <c r="G1674" s="44">
        <f>VLOOKUP(C1674,HSD!B:K,10,FALSE)</f>
        <v>586000</v>
      </c>
      <c r="H1674" s="44">
        <f t="shared" si="4"/>
        <v>41078.6</v>
      </c>
      <c r="I1674" s="44"/>
      <c r="J1674" s="44"/>
      <c r="K1674" s="44"/>
      <c r="L1674" s="44"/>
    </row>
    <row r="1675" spans="1:12" ht="12" customHeight="1">
      <c r="B1675" s="42"/>
      <c r="C1675" s="43"/>
      <c r="D1675" s="42"/>
      <c r="E1675" s="42"/>
      <c r="F1675" s="1192"/>
      <c r="G1675" s="44"/>
      <c r="H1675" s="44">
        <f>F1675*G1675</f>
        <v>0</v>
      </c>
      <c r="I1675" s="44"/>
      <c r="J1675" s="44"/>
      <c r="K1675" s="44"/>
      <c r="L1675" s="44"/>
    </row>
    <row r="1676" spans="1:12" ht="12" customHeight="1">
      <c r="B1676" s="42"/>
      <c r="C1676" s="45"/>
      <c r="D1676" s="37"/>
      <c r="E1676" s="37"/>
      <c r="F1676" s="1183" t="s">
        <v>231</v>
      </c>
      <c r="G1676" s="54"/>
      <c r="H1676" s="44">
        <f>SUM(H1672:H1675)</f>
        <v>284905.08523564605</v>
      </c>
      <c r="I1676" s="54"/>
      <c r="J1676" s="44">
        <f>SUM(J1672)</f>
        <v>0</v>
      </c>
      <c r="K1676" s="54"/>
      <c r="L1676" s="44">
        <f>SUM(L1672)</f>
        <v>0</v>
      </c>
    </row>
    <row r="1677" spans="1:12" ht="12" customHeight="1">
      <c r="B1677" s="42" t="s">
        <v>8</v>
      </c>
      <c r="C1677" s="55" t="s">
        <v>232</v>
      </c>
      <c r="D1677" s="56"/>
      <c r="E1677" s="56"/>
      <c r="F1677" s="1191"/>
      <c r="G1677" s="57"/>
      <c r="H1677" s="44">
        <f>H1664+H1670+H1676</f>
        <v>288955.08523564605</v>
      </c>
      <c r="I1677" s="57"/>
      <c r="J1677" s="44" t="e">
        <f>J1664+J1670+J1676</f>
        <v>#REF!</v>
      </c>
      <c r="K1677" s="57"/>
      <c r="L1677" s="44" t="e">
        <f>L1664+L1670+L1676</f>
        <v>#REF!</v>
      </c>
    </row>
    <row r="1678" spans="1:12" ht="12" customHeight="1">
      <c r="B1678" s="42" t="s">
        <v>9</v>
      </c>
      <c r="C1678" s="1254" t="s">
        <v>233</v>
      </c>
      <c r="D1678" s="1255"/>
      <c r="E1678" s="1256"/>
      <c r="F1678" s="1200">
        <f>OP</f>
        <v>0.1</v>
      </c>
      <c r="G1678" s="43" t="s">
        <v>234</v>
      </c>
      <c r="H1678" s="44">
        <f>H1677*F1678</f>
        <v>28895.508523564607</v>
      </c>
      <c r="I1678" s="43" t="s">
        <v>234</v>
      </c>
      <c r="J1678" s="44" t="e">
        <f>J1677*F1678</f>
        <v>#REF!</v>
      </c>
      <c r="K1678" s="43" t="s">
        <v>234</v>
      </c>
      <c r="L1678" s="44" t="e">
        <f>L1677*F1678</f>
        <v>#REF!</v>
      </c>
    </row>
    <row r="1679" spans="1:12" ht="12" customHeight="1">
      <c r="B1679" s="531" t="s">
        <v>10</v>
      </c>
      <c r="C1679" s="536" t="s">
        <v>235</v>
      </c>
      <c r="D1679" s="529"/>
      <c r="E1679" s="535"/>
      <c r="F1679" s="1189"/>
      <c r="G1679" s="532"/>
      <c r="H1679" s="533">
        <f>H1677+H1678</f>
        <v>317850.59375921066</v>
      </c>
      <c r="I1679" s="532"/>
      <c r="J1679" s="533"/>
      <c r="K1679" s="532"/>
      <c r="L1679" s="533"/>
    </row>
    <row r="1680" spans="1:12" ht="12" customHeight="1">
      <c r="B1680" s="531" t="s">
        <v>11</v>
      </c>
      <c r="C1680" s="529" t="s">
        <v>2218</v>
      </c>
      <c r="D1680" s="529"/>
      <c r="E1680" s="529"/>
      <c r="F1680" s="1201">
        <f>ppn</f>
        <v>0.12</v>
      </c>
      <c r="G1680" s="532" t="s">
        <v>2217</v>
      </c>
      <c r="H1680" s="533">
        <f>H1679*F1680</f>
        <v>38142.071251105277</v>
      </c>
      <c r="I1680" s="532"/>
      <c r="J1680" s="533"/>
      <c r="K1680" s="532"/>
      <c r="L1680" s="533"/>
    </row>
    <row r="1681" spans="1:12" ht="12" customHeight="1">
      <c r="B1681" s="42" t="s">
        <v>1793</v>
      </c>
      <c r="C1681" s="537" t="s">
        <v>2039</v>
      </c>
      <c r="D1681" s="56"/>
      <c r="E1681" s="56"/>
      <c r="F1681" s="1191"/>
      <c r="G1681" s="57"/>
      <c r="H1681" s="49">
        <f>H1679+H1680</f>
        <v>355992.66501031595</v>
      </c>
      <c r="I1681" s="50"/>
      <c r="J1681" s="49" t="e">
        <f>J1677+J1678</f>
        <v>#REF!</v>
      </c>
      <c r="K1681" s="50"/>
      <c r="L1681" s="49" t="e">
        <f>L1677+L1678</f>
        <v>#REF!</v>
      </c>
    </row>
    <row r="1683" spans="1:12" ht="37" customHeight="1">
      <c r="B1683" s="34" t="s">
        <v>390</v>
      </c>
      <c r="C1683" s="1257" t="s">
        <v>404</v>
      </c>
      <c r="D1683" s="1258"/>
      <c r="E1683" s="1258"/>
      <c r="F1683" s="1258"/>
      <c r="G1683" s="1259"/>
      <c r="H1683" s="1260"/>
      <c r="I1683" s="1261" t="s">
        <v>3</v>
      </c>
      <c r="J1683" s="1261"/>
      <c r="K1683" s="1261" t="s">
        <v>4</v>
      </c>
      <c r="L1683" s="1261"/>
    </row>
    <row r="1684" spans="1:12" ht="12" customHeight="1">
      <c r="B1684" s="1249" t="s">
        <v>215</v>
      </c>
      <c r="C1684" s="1249" t="s">
        <v>216</v>
      </c>
      <c r="D1684" s="1250" t="s">
        <v>217</v>
      </c>
      <c r="E1684" s="1249" t="s">
        <v>218</v>
      </c>
      <c r="F1684" s="1253" t="s">
        <v>219</v>
      </c>
      <c r="G1684" s="35" t="s">
        <v>220</v>
      </c>
      <c r="H1684" s="35" t="s">
        <v>221</v>
      </c>
      <c r="I1684" s="36" t="s">
        <v>220</v>
      </c>
      <c r="J1684" s="37" t="s">
        <v>221</v>
      </c>
      <c r="K1684" s="37" t="s">
        <v>220</v>
      </c>
      <c r="L1684" s="37" t="s">
        <v>221</v>
      </c>
    </row>
    <row r="1685" spans="1:12" ht="12" customHeight="1">
      <c r="B1685" s="1249"/>
      <c r="C1685" s="1249"/>
      <c r="D1685" s="1251"/>
      <c r="E1685" s="1249"/>
      <c r="F1685" s="1253"/>
      <c r="G1685" s="35" t="s">
        <v>16</v>
      </c>
      <c r="H1685" s="35" t="s">
        <v>222</v>
      </c>
      <c r="I1685" s="36" t="s">
        <v>16</v>
      </c>
      <c r="J1685" s="37" t="s">
        <v>222</v>
      </c>
      <c r="K1685" s="37" t="s">
        <v>16</v>
      </c>
      <c r="L1685" s="37" t="s">
        <v>222</v>
      </c>
    </row>
    <row r="1686" spans="1:12" ht="12" customHeight="1">
      <c r="B1686" s="1249"/>
      <c r="C1686" s="1249"/>
      <c r="D1686" s="1252"/>
      <c r="E1686" s="1249"/>
      <c r="F1686" s="1253"/>
      <c r="G1686" s="58"/>
      <c r="H1686" s="35" t="s">
        <v>16</v>
      </c>
      <c r="I1686" s="48"/>
      <c r="J1686" s="37" t="s">
        <v>16</v>
      </c>
      <c r="K1686" s="43"/>
      <c r="L1686" s="37" t="s">
        <v>16</v>
      </c>
    </row>
    <row r="1687" spans="1:12" ht="12" customHeight="1">
      <c r="B1687" s="38" t="s">
        <v>5</v>
      </c>
      <c r="C1687" s="39" t="s">
        <v>223</v>
      </c>
      <c r="D1687" s="40"/>
      <c r="E1687" s="40"/>
      <c r="F1687" s="1181"/>
      <c r="G1687" s="40"/>
      <c r="H1687" s="40"/>
      <c r="I1687" s="41"/>
      <c r="J1687" s="41"/>
      <c r="K1687" s="41"/>
      <c r="L1687" s="41"/>
    </row>
    <row r="1688" spans="1:12" ht="12" customHeight="1">
      <c r="A1688" s="65">
        <v>10130000</v>
      </c>
      <c r="B1688" s="42"/>
      <c r="C1688" s="43" t="s">
        <v>20</v>
      </c>
      <c r="D1688" s="42" t="s">
        <v>224</v>
      </c>
      <c r="E1688" s="42" t="str">
        <f>VLOOKUP(C1688,HSD!B:K,2,FALSE)</f>
        <v>OH</v>
      </c>
      <c r="F1688" s="1192">
        <v>1.5</v>
      </c>
      <c r="G1688" s="44">
        <f>VLOOKUP(C1688,HSD!B:K,10,FALSE)</f>
        <v>174000</v>
      </c>
      <c r="H1688" s="44">
        <f>F1688*G1688</f>
        <v>261000</v>
      </c>
      <c r="I1688" s="44">
        <v>91500</v>
      </c>
      <c r="J1688" s="44">
        <f>F1688*I1688</f>
        <v>137250</v>
      </c>
      <c r="K1688" s="44">
        <v>91500</v>
      </c>
      <c r="L1688" s="44">
        <f>F1688*K1688</f>
        <v>137250</v>
      </c>
    </row>
    <row r="1689" spans="1:12" ht="12" customHeight="1">
      <c r="A1689" s="65">
        <v>10143000</v>
      </c>
      <c r="B1689" s="42"/>
      <c r="C1689" s="43" t="s">
        <v>240</v>
      </c>
      <c r="D1689" s="42" t="s">
        <v>224</v>
      </c>
      <c r="E1689" s="42" t="str">
        <f>VLOOKUP(C1689,HSD!B:K,2,FALSE)</f>
        <v>OH</v>
      </c>
      <c r="F1689" s="1192">
        <v>0.5</v>
      </c>
      <c r="G1689" s="44">
        <f>VLOOKUP(C1689,HSD!B:K,10,FALSE)</f>
        <v>213000</v>
      </c>
      <c r="H1689" s="44">
        <f>F1689*G1689</f>
        <v>106500</v>
      </c>
      <c r="I1689" s="44"/>
      <c r="J1689" s="44"/>
      <c r="K1689" s="44"/>
      <c r="L1689" s="44"/>
    </row>
    <row r="1690" spans="1:12" ht="12" customHeight="1">
      <c r="A1690" s="65">
        <v>10110000</v>
      </c>
      <c r="B1690" s="42"/>
      <c r="C1690" s="43" t="s">
        <v>21</v>
      </c>
      <c r="D1690" s="42" t="s">
        <v>224</v>
      </c>
      <c r="E1690" s="42" t="str">
        <f>VLOOKUP(C1690,HSD!B:K,2,FALSE)</f>
        <v>OH</v>
      </c>
      <c r="F1690" s="1192">
        <v>0.15</v>
      </c>
      <c r="G1690" s="44">
        <f>VLOOKUP(C1690,HSD!B:K,10,FALSE)</f>
        <v>285000</v>
      </c>
      <c r="H1690" s="44">
        <f>F1690*G1690</f>
        <v>42750</v>
      </c>
      <c r="I1690" s="44">
        <v>78600</v>
      </c>
      <c r="J1690" s="44">
        <f>F1690*I1690</f>
        <v>11790</v>
      </c>
      <c r="K1690" s="44">
        <v>78600</v>
      </c>
      <c r="L1690" s="44">
        <f>F1690*K1690</f>
        <v>11790</v>
      </c>
    </row>
    <row r="1691" spans="1:12" ht="12" customHeight="1">
      <c r="B1691" s="42"/>
      <c r="C1691" s="43"/>
      <c r="D1691" s="42"/>
      <c r="E1691" s="42"/>
      <c r="F1691" s="1182"/>
      <c r="G1691" s="44"/>
      <c r="H1691" s="44">
        <f>F1691*G1691</f>
        <v>0</v>
      </c>
      <c r="I1691" s="44">
        <v>92500</v>
      </c>
      <c r="J1691" s="44">
        <f>F1691*I1691</f>
        <v>0</v>
      </c>
      <c r="K1691" s="44">
        <v>92500</v>
      </c>
      <c r="L1691" s="44">
        <f>F1691*K1691</f>
        <v>0</v>
      </c>
    </row>
    <row r="1692" spans="1:12" ht="12" customHeight="1">
      <c r="B1692" s="42"/>
      <c r="C1692" s="43"/>
      <c r="D1692" s="42"/>
      <c r="E1692" s="42"/>
      <c r="F1692" s="1182"/>
      <c r="G1692" s="44"/>
      <c r="H1692" s="44"/>
      <c r="I1692" s="44"/>
      <c r="J1692" s="44"/>
      <c r="K1692" s="44"/>
      <c r="L1692" s="44"/>
    </row>
    <row r="1693" spans="1:12" ht="12" customHeight="1">
      <c r="B1693" s="42"/>
      <c r="C1693" s="45"/>
      <c r="D1693" s="37"/>
      <c r="E1693" s="37"/>
      <c r="F1693" s="1183" t="s">
        <v>227</v>
      </c>
      <c r="G1693" s="54"/>
      <c r="H1693" s="44">
        <f>SUM(H1688:H1692)</f>
        <v>410250</v>
      </c>
      <c r="I1693" s="54"/>
      <c r="J1693" s="44">
        <f>SUM(J1690:J1692)</f>
        <v>11790</v>
      </c>
      <c r="K1693" s="54"/>
      <c r="L1693" s="44">
        <f>SUM(L1690:L1692)</f>
        <v>11790</v>
      </c>
    </row>
    <row r="1694" spans="1:12" ht="12" customHeight="1">
      <c r="B1694" s="42" t="s">
        <v>6</v>
      </c>
      <c r="C1694" s="45" t="s">
        <v>228</v>
      </c>
      <c r="D1694" s="37"/>
      <c r="E1694" s="37"/>
      <c r="F1694" s="1184"/>
      <c r="G1694" s="42"/>
      <c r="H1694" s="44"/>
      <c r="I1694" s="42"/>
      <c r="J1694" s="44"/>
      <c r="K1694" s="42"/>
      <c r="L1694" s="44"/>
    </row>
    <row r="1695" spans="1:12" ht="12" customHeight="1">
      <c r="A1695" s="65">
        <v>211100102</v>
      </c>
      <c r="B1695" s="42"/>
      <c r="C1695" s="43" t="s">
        <v>1509</v>
      </c>
      <c r="D1695" s="42" t="s">
        <v>224</v>
      </c>
      <c r="E1695" s="42" t="str">
        <f>VLOOKUP(C1695,HSD!B:K,2,FALSE)</f>
        <v>m3</v>
      </c>
      <c r="F1695" s="1192">
        <v>1.2</v>
      </c>
      <c r="G1695" s="44">
        <f>VLOOKUP(C1695,HSD!B:K,10,FALSE)</f>
        <v>345000</v>
      </c>
      <c r="H1695" s="44">
        <f>F1695*G1695</f>
        <v>414000</v>
      </c>
      <c r="I1695" s="44">
        <v>232500</v>
      </c>
      <c r="J1695" s="44">
        <f>F1695*I1695</f>
        <v>279000</v>
      </c>
      <c r="K1695" s="44">
        <v>270000</v>
      </c>
      <c r="L1695" s="44">
        <f>F1695*K1695</f>
        <v>324000</v>
      </c>
    </row>
    <row r="1696" spans="1:12" ht="12" customHeight="1">
      <c r="A1696" s="65">
        <v>211100113</v>
      </c>
      <c r="B1696" s="42"/>
      <c r="C1696" s="43" t="s">
        <v>30</v>
      </c>
      <c r="D1696" s="42" t="s">
        <v>224</v>
      </c>
      <c r="E1696" s="42" t="str">
        <f>VLOOKUP(C1696,HSD!B:K,2,FALSE)</f>
        <v>m3</v>
      </c>
      <c r="F1696" s="1192">
        <v>0.44</v>
      </c>
      <c r="G1696" s="44">
        <f>VLOOKUP(C1696,HSD!B:K,10,FALSE)</f>
        <v>217500</v>
      </c>
      <c r="H1696" s="44">
        <f>F1696*G1696</f>
        <v>95700</v>
      </c>
      <c r="I1696" s="44">
        <v>1060</v>
      </c>
      <c r="J1696" s="44">
        <f>F1696*I1696</f>
        <v>466.4</v>
      </c>
      <c r="K1696" s="44">
        <v>1060</v>
      </c>
      <c r="L1696" s="44">
        <f>F1696*K1696</f>
        <v>466.4</v>
      </c>
    </row>
    <row r="1697" spans="1:12" ht="12" customHeight="1">
      <c r="A1697" s="65">
        <v>21301000</v>
      </c>
      <c r="B1697" s="42"/>
      <c r="C1697" s="43" t="s">
        <v>35</v>
      </c>
      <c r="D1697" s="42" t="s">
        <v>224</v>
      </c>
      <c r="E1697" s="42" t="str">
        <f>VLOOKUP(C1697,HSD!B:K,2,FALSE)</f>
        <v>kg</v>
      </c>
      <c r="F1697" s="1192">
        <v>252</v>
      </c>
      <c r="G1697" s="44">
        <f>VLOOKUP(C1697,HSD!B:K,10,FALSE)</f>
        <v>1350</v>
      </c>
      <c r="H1697" s="44">
        <f>F1697*G1697</f>
        <v>340200</v>
      </c>
      <c r="I1697" s="44">
        <v>215000</v>
      </c>
      <c r="J1697" s="44">
        <f>F1697*I1697</f>
        <v>54180000</v>
      </c>
      <c r="K1697" s="44">
        <v>250000</v>
      </c>
      <c r="L1697" s="44">
        <f>F1697*K1697</f>
        <v>63000000</v>
      </c>
    </row>
    <row r="1698" spans="1:12" ht="12" customHeight="1">
      <c r="B1698" s="42"/>
      <c r="C1698" s="43"/>
      <c r="D1698" s="42"/>
      <c r="E1698" s="42"/>
      <c r="F1698" s="1192"/>
      <c r="G1698" s="44"/>
      <c r="H1698" s="44"/>
      <c r="I1698" s="44"/>
      <c r="J1698" s="44"/>
      <c r="K1698" s="44"/>
      <c r="L1698" s="44"/>
    </row>
    <row r="1699" spans="1:12" ht="12" customHeight="1">
      <c r="B1699" s="42"/>
      <c r="C1699" s="45"/>
      <c r="D1699" s="37"/>
      <c r="E1699" s="37"/>
      <c r="F1699" s="1193" t="s">
        <v>229</v>
      </c>
      <c r="G1699" s="61"/>
      <c r="H1699" s="44">
        <f>SUM(H1695:H1698)</f>
        <v>849900</v>
      </c>
      <c r="I1699" s="54"/>
      <c r="J1699" s="44" t="e">
        <f>SUM(#REF!)</f>
        <v>#REF!</v>
      </c>
      <c r="K1699" s="54"/>
      <c r="L1699" s="44" t="e">
        <f>SUM(#REF!)</f>
        <v>#REF!</v>
      </c>
    </row>
    <row r="1700" spans="1:12" ht="12" customHeight="1">
      <c r="B1700" s="42" t="s">
        <v>7</v>
      </c>
      <c r="C1700" s="45" t="s">
        <v>230</v>
      </c>
      <c r="D1700" s="37"/>
      <c r="E1700" s="37"/>
      <c r="F1700" s="1184"/>
      <c r="G1700" s="42"/>
      <c r="H1700" s="44"/>
      <c r="I1700" s="42"/>
      <c r="J1700" s="44"/>
      <c r="K1700" s="42"/>
      <c r="L1700" s="44"/>
    </row>
    <row r="1701" spans="1:12" ht="12" customHeight="1">
      <c r="B1701" s="42"/>
      <c r="C1701" s="43"/>
      <c r="D1701" s="42"/>
      <c r="E1701" s="42"/>
      <c r="F1701" s="1192"/>
      <c r="G1701" s="44"/>
      <c r="H1701" s="44">
        <f>F1701*G1701</f>
        <v>0</v>
      </c>
      <c r="I1701" s="44"/>
      <c r="J1701" s="44">
        <f>H1701*I1701</f>
        <v>0</v>
      </c>
      <c r="K1701" s="44"/>
      <c r="L1701" s="44">
        <f>J1701*K1701</f>
        <v>0</v>
      </c>
    </row>
    <row r="1702" spans="1:12" ht="12" customHeight="1">
      <c r="B1702" s="42"/>
      <c r="C1702" s="43"/>
      <c r="D1702" s="42"/>
      <c r="E1702" s="42"/>
      <c r="F1702" s="1192"/>
      <c r="G1702" s="44"/>
      <c r="H1702" s="44">
        <f>F1702*G1702</f>
        <v>0</v>
      </c>
      <c r="I1702" s="44"/>
      <c r="J1702" s="44"/>
      <c r="K1702" s="44"/>
      <c r="L1702" s="44"/>
    </row>
    <row r="1703" spans="1:12" ht="12" customHeight="1">
      <c r="B1703" s="42"/>
      <c r="C1703" s="45"/>
      <c r="D1703" s="37"/>
      <c r="E1703" s="37"/>
      <c r="F1703" s="1183" t="s">
        <v>231</v>
      </c>
      <c r="G1703" s="54"/>
      <c r="H1703" s="44">
        <f>SUM(H1701:H1702)</f>
        <v>0</v>
      </c>
      <c r="I1703" s="54"/>
      <c r="J1703" s="44">
        <f>SUM(J1701)</f>
        <v>0</v>
      </c>
      <c r="K1703" s="54"/>
      <c r="L1703" s="44">
        <f>SUM(L1701)</f>
        <v>0</v>
      </c>
    </row>
    <row r="1704" spans="1:12" ht="12" customHeight="1">
      <c r="B1704" s="42" t="s">
        <v>8</v>
      </c>
      <c r="C1704" s="55" t="s">
        <v>232</v>
      </c>
      <c r="D1704" s="56"/>
      <c r="E1704" s="56"/>
      <c r="F1704" s="1191"/>
      <c r="G1704" s="57"/>
      <c r="H1704" s="44">
        <f>H1693+H1699+H1703</f>
        <v>1260150</v>
      </c>
      <c r="I1704" s="57"/>
      <c r="J1704" s="44" t="e">
        <f>J1693+J1699+J1703</f>
        <v>#REF!</v>
      </c>
      <c r="K1704" s="57"/>
      <c r="L1704" s="44" t="e">
        <f>L1693+L1699+L1703</f>
        <v>#REF!</v>
      </c>
    </row>
    <row r="1705" spans="1:12" ht="12" customHeight="1">
      <c r="B1705" s="42" t="s">
        <v>9</v>
      </c>
      <c r="C1705" s="1254" t="s">
        <v>233</v>
      </c>
      <c r="D1705" s="1255"/>
      <c r="E1705" s="1256"/>
      <c r="F1705" s="1200">
        <f>OP</f>
        <v>0.1</v>
      </c>
      <c r="G1705" s="43" t="s">
        <v>234</v>
      </c>
      <c r="H1705" s="44">
        <f>H1704*F1705</f>
        <v>126015</v>
      </c>
      <c r="I1705" s="43" t="s">
        <v>234</v>
      </c>
      <c r="J1705" s="44" t="e">
        <f>J1704*F1705</f>
        <v>#REF!</v>
      </c>
      <c r="K1705" s="43" t="s">
        <v>234</v>
      </c>
      <c r="L1705" s="44" t="e">
        <f>L1704*F1705</f>
        <v>#REF!</v>
      </c>
    </row>
    <row r="1706" spans="1:12" ht="12" customHeight="1">
      <c r="B1706" s="531" t="s">
        <v>10</v>
      </c>
      <c r="C1706" s="536" t="s">
        <v>235</v>
      </c>
      <c r="D1706" s="529"/>
      <c r="E1706" s="535"/>
      <c r="F1706" s="1189"/>
      <c r="G1706" s="532"/>
      <c r="H1706" s="533">
        <f>H1704+H1705</f>
        <v>1386165</v>
      </c>
      <c r="I1706" s="532"/>
      <c r="J1706" s="533"/>
      <c r="K1706" s="532"/>
      <c r="L1706" s="533"/>
    </row>
    <row r="1707" spans="1:12" ht="12" customHeight="1">
      <c r="B1707" s="531" t="s">
        <v>11</v>
      </c>
      <c r="C1707" s="529" t="s">
        <v>2218</v>
      </c>
      <c r="D1707" s="529"/>
      <c r="E1707" s="529"/>
      <c r="F1707" s="1201">
        <f>ppn</f>
        <v>0.12</v>
      </c>
      <c r="G1707" s="532" t="s">
        <v>2217</v>
      </c>
      <c r="H1707" s="533">
        <f>H1706*F1707</f>
        <v>166339.79999999999</v>
      </c>
      <c r="I1707" s="532"/>
      <c r="J1707" s="533"/>
      <c r="K1707" s="532"/>
      <c r="L1707" s="533"/>
    </row>
    <row r="1708" spans="1:12" ht="12" customHeight="1">
      <c r="B1708" s="42" t="s">
        <v>1793</v>
      </c>
      <c r="C1708" s="537" t="s">
        <v>2039</v>
      </c>
      <c r="D1708" s="56"/>
      <c r="E1708" s="56"/>
      <c r="F1708" s="1191"/>
      <c r="G1708" s="57"/>
      <c r="H1708" s="49">
        <f>H1706+H1707</f>
        <v>1552504.8</v>
      </c>
      <c r="I1708" s="50"/>
      <c r="J1708" s="49" t="e">
        <f>J1704+J1705</f>
        <v>#REF!</v>
      </c>
      <c r="K1708" s="50"/>
      <c r="L1708" s="49" t="e">
        <f>L1704+L1705</f>
        <v>#REF!</v>
      </c>
    </row>
    <row r="1710" spans="1:12" ht="37" customHeight="1">
      <c r="B1710" s="34" t="s">
        <v>391</v>
      </c>
      <c r="C1710" s="1257" t="s">
        <v>405</v>
      </c>
      <c r="D1710" s="1258"/>
      <c r="E1710" s="1258"/>
      <c r="F1710" s="1258"/>
      <c r="G1710" s="1259"/>
      <c r="H1710" s="1260"/>
      <c r="I1710" s="1261" t="s">
        <v>3</v>
      </c>
      <c r="J1710" s="1261"/>
      <c r="K1710" s="1261" t="s">
        <v>4</v>
      </c>
      <c r="L1710" s="1261"/>
    </row>
    <row r="1711" spans="1:12" ht="12" customHeight="1">
      <c r="B1711" s="1249" t="s">
        <v>215</v>
      </c>
      <c r="C1711" s="1249" t="s">
        <v>216</v>
      </c>
      <c r="D1711" s="1250" t="s">
        <v>217</v>
      </c>
      <c r="E1711" s="1249" t="s">
        <v>218</v>
      </c>
      <c r="F1711" s="1253" t="s">
        <v>219</v>
      </c>
      <c r="G1711" s="35" t="s">
        <v>220</v>
      </c>
      <c r="H1711" s="35" t="s">
        <v>221</v>
      </c>
      <c r="I1711" s="36" t="s">
        <v>220</v>
      </c>
      <c r="J1711" s="37" t="s">
        <v>221</v>
      </c>
      <c r="K1711" s="37" t="s">
        <v>220</v>
      </c>
      <c r="L1711" s="37" t="s">
        <v>221</v>
      </c>
    </row>
    <row r="1712" spans="1:12" ht="12" customHeight="1">
      <c r="B1712" s="1249"/>
      <c r="C1712" s="1249"/>
      <c r="D1712" s="1251"/>
      <c r="E1712" s="1249"/>
      <c r="F1712" s="1253"/>
      <c r="G1712" s="35" t="s">
        <v>16</v>
      </c>
      <c r="H1712" s="35" t="s">
        <v>222</v>
      </c>
      <c r="I1712" s="36" t="s">
        <v>16</v>
      </c>
      <c r="J1712" s="37" t="s">
        <v>222</v>
      </c>
      <c r="K1712" s="37" t="s">
        <v>16</v>
      </c>
      <c r="L1712" s="37" t="s">
        <v>222</v>
      </c>
    </row>
    <row r="1713" spans="1:12" ht="12" customHeight="1">
      <c r="B1713" s="1249"/>
      <c r="C1713" s="1249"/>
      <c r="D1713" s="1252"/>
      <c r="E1713" s="1249"/>
      <c r="F1713" s="1253"/>
      <c r="G1713" s="58"/>
      <c r="H1713" s="35" t="s">
        <v>16</v>
      </c>
      <c r="I1713" s="48"/>
      <c r="J1713" s="37" t="s">
        <v>16</v>
      </c>
      <c r="K1713" s="43"/>
      <c r="L1713" s="37" t="s">
        <v>16</v>
      </c>
    </row>
    <row r="1714" spans="1:12" ht="12" customHeight="1">
      <c r="B1714" s="38" t="s">
        <v>5</v>
      </c>
      <c r="C1714" s="39" t="s">
        <v>223</v>
      </c>
      <c r="D1714" s="40"/>
      <c r="E1714" s="40"/>
      <c r="F1714" s="1181"/>
      <c r="G1714" s="40"/>
      <c r="H1714" s="40"/>
      <c r="I1714" s="41"/>
      <c r="J1714" s="41"/>
      <c r="K1714" s="41"/>
      <c r="L1714" s="41"/>
    </row>
    <row r="1715" spans="1:12" ht="12" customHeight="1">
      <c r="A1715" s="65">
        <v>10130000</v>
      </c>
      <c r="B1715" s="42"/>
      <c r="C1715" s="43" t="s">
        <v>20</v>
      </c>
      <c r="D1715" s="42" t="s">
        <v>224</v>
      </c>
      <c r="E1715" s="42" t="str">
        <f>VLOOKUP(C1715,HSD!B:K,2,FALSE)</f>
        <v>OH</v>
      </c>
      <c r="F1715" s="1192">
        <v>2.5874000000000001</v>
      </c>
      <c r="G1715" s="44">
        <f>VLOOKUP(C1715,HSD!B:K,10,FALSE)</f>
        <v>174000</v>
      </c>
      <c r="H1715" s="44">
        <f>F1715*G1715</f>
        <v>450207.60000000003</v>
      </c>
      <c r="I1715" s="44">
        <v>91500</v>
      </c>
      <c r="J1715" s="44">
        <f>F1715*I1715</f>
        <v>236747.1</v>
      </c>
      <c r="K1715" s="44">
        <v>91500</v>
      </c>
      <c r="L1715" s="44">
        <f>F1715*K1715</f>
        <v>236747.1</v>
      </c>
    </row>
    <row r="1716" spans="1:12" ht="12" customHeight="1">
      <c r="A1716" s="65">
        <v>10143000</v>
      </c>
      <c r="B1716" s="42"/>
      <c r="C1716" s="43" t="s">
        <v>240</v>
      </c>
      <c r="D1716" s="42" t="s">
        <v>224</v>
      </c>
      <c r="E1716" s="42" t="str">
        <f>VLOOKUP(C1716,HSD!B:K,2,FALSE)</f>
        <v>OH</v>
      </c>
      <c r="F1716" s="1192">
        <v>0.86240000000000006</v>
      </c>
      <c r="G1716" s="44">
        <f>VLOOKUP(C1716,HSD!B:K,10,FALSE)</f>
        <v>213000</v>
      </c>
      <c r="H1716" s="44">
        <f>F1716*G1716</f>
        <v>183691.2</v>
      </c>
      <c r="I1716" s="44"/>
      <c r="J1716" s="44"/>
      <c r="K1716" s="44"/>
      <c r="L1716" s="44"/>
    </row>
    <row r="1717" spans="1:12" ht="12" customHeight="1">
      <c r="A1717" s="65">
        <v>10110000</v>
      </c>
      <c r="B1717" s="42"/>
      <c r="C1717" s="43" t="s">
        <v>21</v>
      </c>
      <c r="D1717" s="42" t="s">
        <v>224</v>
      </c>
      <c r="E1717" s="42" t="str">
        <f>VLOOKUP(C1717,HSD!B:K,2,FALSE)</f>
        <v>OH</v>
      </c>
      <c r="F1717" s="1192">
        <v>0.25869999999999999</v>
      </c>
      <c r="G1717" s="44">
        <f>VLOOKUP(C1717,HSD!B:K,10,FALSE)</f>
        <v>285000</v>
      </c>
      <c r="H1717" s="44">
        <f>F1717*G1717</f>
        <v>73729.5</v>
      </c>
      <c r="I1717" s="44">
        <v>78600</v>
      </c>
      <c r="J1717" s="44">
        <f>F1717*I1717</f>
        <v>20333.82</v>
      </c>
      <c r="K1717" s="44">
        <v>78600</v>
      </c>
      <c r="L1717" s="44">
        <f>F1717*K1717</f>
        <v>20333.82</v>
      </c>
    </row>
    <row r="1718" spans="1:12" ht="12" customHeight="1">
      <c r="B1718" s="42"/>
      <c r="C1718" s="43"/>
      <c r="D1718" s="42"/>
      <c r="E1718" s="42"/>
      <c r="F1718" s="1182"/>
      <c r="G1718" s="44"/>
      <c r="H1718" s="44">
        <f>F1718*G1718</f>
        <v>0</v>
      </c>
      <c r="I1718" s="44">
        <v>92500</v>
      </c>
      <c r="J1718" s="44">
        <f>F1718*I1718</f>
        <v>0</v>
      </c>
      <c r="K1718" s="44">
        <v>92500</v>
      </c>
      <c r="L1718" s="44">
        <f>F1718*K1718</f>
        <v>0</v>
      </c>
    </row>
    <row r="1719" spans="1:12" ht="12" customHeight="1">
      <c r="B1719" s="42"/>
      <c r="C1719" s="43"/>
      <c r="D1719" s="42"/>
      <c r="E1719" s="42"/>
      <c r="F1719" s="1182"/>
      <c r="G1719" s="44"/>
      <c r="H1719" s="44"/>
      <c r="I1719" s="44"/>
      <c r="J1719" s="44"/>
      <c r="K1719" s="44"/>
      <c r="L1719" s="44"/>
    </row>
    <row r="1720" spans="1:12" ht="12" customHeight="1">
      <c r="B1720" s="42"/>
      <c r="C1720" s="45"/>
      <c r="D1720" s="37"/>
      <c r="E1720" s="37"/>
      <c r="F1720" s="1183" t="s">
        <v>227</v>
      </c>
      <c r="G1720" s="54"/>
      <c r="H1720" s="44">
        <f>SUM(H1715:H1719)</f>
        <v>707628.3</v>
      </c>
      <c r="I1720" s="54"/>
      <c r="J1720" s="44">
        <f>SUM(J1717:J1719)</f>
        <v>20333.82</v>
      </c>
      <c r="K1720" s="54"/>
      <c r="L1720" s="44">
        <f>SUM(L1717:L1719)</f>
        <v>20333.82</v>
      </c>
    </row>
    <row r="1721" spans="1:12" ht="12" customHeight="1">
      <c r="B1721" s="42" t="s">
        <v>6</v>
      </c>
      <c r="C1721" s="45" t="s">
        <v>228</v>
      </c>
      <c r="D1721" s="37"/>
      <c r="E1721" s="37"/>
      <c r="F1721" s="1184"/>
      <c r="G1721" s="42"/>
      <c r="H1721" s="44"/>
      <c r="I1721" s="42"/>
      <c r="J1721" s="44"/>
      <c r="K1721" s="42"/>
      <c r="L1721" s="44"/>
    </row>
    <row r="1722" spans="1:12" ht="12" customHeight="1">
      <c r="A1722" s="65">
        <v>211100102</v>
      </c>
      <c r="B1722" s="42"/>
      <c r="C1722" s="43" t="s">
        <v>1509</v>
      </c>
      <c r="D1722" s="42" t="s">
        <v>224</v>
      </c>
      <c r="E1722" s="42" t="str">
        <f>VLOOKUP(C1722,HSD!B:K,2,FALSE)</f>
        <v>m3</v>
      </c>
      <c r="F1722" s="1192">
        <v>1.2</v>
      </c>
      <c r="G1722" s="44">
        <f>VLOOKUP(C1722,HSD!B:K,10,FALSE)</f>
        <v>345000</v>
      </c>
      <c r="H1722" s="44">
        <f>F1722*G1722</f>
        <v>414000</v>
      </c>
      <c r="I1722" s="44">
        <v>232500</v>
      </c>
      <c r="J1722" s="44">
        <f>F1722*I1722</f>
        <v>279000</v>
      </c>
      <c r="K1722" s="44">
        <v>270000</v>
      </c>
      <c r="L1722" s="44">
        <f>F1722*K1722</f>
        <v>324000</v>
      </c>
    </row>
    <row r="1723" spans="1:12" ht="12" customHeight="1">
      <c r="A1723" s="65">
        <v>211100113</v>
      </c>
      <c r="B1723" s="42"/>
      <c r="C1723" s="43" t="s">
        <v>30</v>
      </c>
      <c r="D1723" s="42" t="s">
        <v>224</v>
      </c>
      <c r="E1723" s="42" t="str">
        <f>VLOOKUP(C1723,HSD!B:K,2,FALSE)</f>
        <v>m3</v>
      </c>
      <c r="F1723" s="1192">
        <v>0.44</v>
      </c>
      <c r="G1723" s="44">
        <f>VLOOKUP(C1723,HSD!B:K,10,FALSE)</f>
        <v>217500</v>
      </c>
      <c r="H1723" s="44">
        <f>F1723*G1723</f>
        <v>95700</v>
      </c>
      <c r="I1723" s="44">
        <v>1060</v>
      </c>
      <c r="J1723" s="44">
        <f>F1723*I1723</f>
        <v>466.4</v>
      </c>
      <c r="K1723" s="44">
        <v>1060</v>
      </c>
      <c r="L1723" s="44">
        <f>F1723*K1723</f>
        <v>466.4</v>
      </c>
    </row>
    <row r="1724" spans="1:12" ht="12" customHeight="1">
      <c r="A1724" s="65">
        <v>21301000</v>
      </c>
      <c r="B1724" s="42"/>
      <c r="C1724" s="43" t="s">
        <v>35</v>
      </c>
      <c r="D1724" s="42" t="s">
        <v>224</v>
      </c>
      <c r="E1724" s="42" t="str">
        <f>VLOOKUP(C1724,HSD!B:K,2,FALSE)</f>
        <v>kg</v>
      </c>
      <c r="F1724" s="1192">
        <v>252</v>
      </c>
      <c r="G1724" s="44">
        <f>VLOOKUP(C1724,HSD!B:K,10,FALSE)</f>
        <v>1350</v>
      </c>
      <c r="H1724" s="44">
        <f>F1724*G1724</f>
        <v>340200</v>
      </c>
      <c r="I1724" s="44">
        <v>215000</v>
      </c>
      <c r="J1724" s="44">
        <f>F1724*I1724</f>
        <v>54180000</v>
      </c>
      <c r="K1724" s="44">
        <v>250000</v>
      </c>
      <c r="L1724" s="44">
        <f>F1724*K1724</f>
        <v>63000000</v>
      </c>
    </row>
    <row r="1725" spans="1:12" ht="12" customHeight="1">
      <c r="B1725" s="42"/>
      <c r="C1725" s="43"/>
      <c r="D1725" s="42"/>
      <c r="E1725" s="42"/>
      <c r="F1725" s="1192"/>
      <c r="G1725" s="44"/>
      <c r="H1725" s="44"/>
      <c r="I1725" s="44"/>
      <c r="J1725" s="44"/>
      <c r="K1725" s="44"/>
      <c r="L1725" s="44"/>
    </row>
    <row r="1726" spans="1:12" ht="12" customHeight="1">
      <c r="B1726" s="42"/>
      <c r="C1726" s="45"/>
      <c r="D1726" s="37"/>
      <c r="E1726" s="37"/>
      <c r="F1726" s="1193" t="s">
        <v>229</v>
      </c>
      <c r="G1726" s="61"/>
      <c r="H1726" s="44">
        <f>SUM(H1722:H1725)</f>
        <v>849900</v>
      </c>
      <c r="I1726" s="54"/>
      <c r="J1726" s="44" t="e">
        <f>SUM(#REF!)</f>
        <v>#REF!</v>
      </c>
      <c r="K1726" s="54"/>
      <c r="L1726" s="44" t="e">
        <f>SUM(#REF!)</f>
        <v>#REF!</v>
      </c>
    </row>
    <row r="1727" spans="1:12" ht="12" customHeight="1">
      <c r="B1727" s="42" t="s">
        <v>7</v>
      </c>
      <c r="C1727" s="45" t="s">
        <v>230</v>
      </c>
      <c r="D1727" s="37"/>
      <c r="E1727" s="37"/>
      <c r="F1727" s="1184"/>
      <c r="G1727" s="42"/>
      <c r="H1727" s="44"/>
      <c r="I1727" s="42"/>
      <c r="J1727" s="44"/>
      <c r="K1727" s="42"/>
      <c r="L1727" s="44"/>
    </row>
    <row r="1728" spans="1:12" ht="12" customHeight="1">
      <c r="B1728" s="42"/>
      <c r="C1728" s="43"/>
      <c r="D1728" s="42"/>
      <c r="E1728" s="42"/>
      <c r="F1728" s="1192"/>
      <c r="G1728" s="44"/>
      <c r="H1728" s="44">
        <f>F1728*G1728</f>
        <v>0</v>
      </c>
      <c r="I1728" s="44"/>
      <c r="J1728" s="44">
        <f>H1728*I1728</f>
        <v>0</v>
      </c>
      <c r="K1728" s="44"/>
      <c r="L1728" s="44">
        <f>J1728*K1728</f>
        <v>0</v>
      </c>
    </row>
    <row r="1729" spans="1:12" ht="12" customHeight="1">
      <c r="B1729" s="42"/>
      <c r="C1729" s="43"/>
      <c r="D1729" s="42"/>
      <c r="E1729" s="42"/>
      <c r="F1729" s="1192"/>
      <c r="G1729" s="44"/>
      <c r="H1729" s="44">
        <f>F1729*G1729</f>
        <v>0</v>
      </c>
      <c r="I1729" s="44"/>
      <c r="J1729" s="44"/>
      <c r="K1729" s="44"/>
      <c r="L1729" s="44"/>
    </row>
    <row r="1730" spans="1:12" ht="12" customHeight="1">
      <c r="B1730" s="42"/>
      <c r="C1730" s="45"/>
      <c r="D1730" s="37"/>
      <c r="E1730" s="37"/>
      <c r="F1730" s="1183" t="s">
        <v>231</v>
      </c>
      <c r="G1730" s="54"/>
      <c r="H1730" s="44">
        <f>SUM(H1728:H1729)</f>
        <v>0</v>
      </c>
      <c r="I1730" s="54"/>
      <c r="J1730" s="44">
        <f>SUM(J1728)</f>
        <v>0</v>
      </c>
      <c r="K1730" s="54"/>
      <c r="L1730" s="44">
        <f>SUM(L1728)</f>
        <v>0</v>
      </c>
    </row>
    <row r="1731" spans="1:12" ht="12" customHeight="1">
      <c r="B1731" s="42" t="s">
        <v>8</v>
      </c>
      <c r="C1731" s="55" t="s">
        <v>232</v>
      </c>
      <c r="D1731" s="56"/>
      <c r="E1731" s="56"/>
      <c r="F1731" s="1191"/>
      <c r="G1731" s="57"/>
      <c r="H1731" s="44">
        <f>H1720+H1726+H1730</f>
        <v>1557528.3</v>
      </c>
      <c r="I1731" s="57"/>
      <c r="J1731" s="44" t="e">
        <f>J1720+J1726+J1730</f>
        <v>#REF!</v>
      </c>
      <c r="K1731" s="57"/>
      <c r="L1731" s="44" t="e">
        <f>L1720+L1726+L1730</f>
        <v>#REF!</v>
      </c>
    </row>
    <row r="1732" spans="1:12" ht="12" customHeight="1">
      <c r="B1732" s="42" t="s">
        <v>9</v>
      </c>
      <c r="C1732" s="1254" t="s">
        <v>233</v>
      </c>
      <c r="D1732" s="1255"/>
      <c r="E1732" s="1256"/>
      <c r="F1732" s="1200">
        <f>OP</f>
        <v>0.1</v>
      </c>
      <c r="G1732" s="43" t="s">
        <v>234</v>
      </c>
      <c r="H1732" s="44">
        <f>H1731*F1732</f>
        <v>155752.83000000002</v>
      </c>
      <c r="I1732" s="43" t="s">
        <v>234</v>
      </c>
      <c r="J1732" s="44" t="e">
        <f>J1731*F1732</f>
        <v>#REF!</v>
      </c>
      <c r="K1732" s="43" t="s">
        <v>234</v>
      </c>
      <c r="L1732" s="44" t="e">
        <f>L1731*F1732</f>
        <v>#REF!</v>
      </c>
    </row>
    <row r="1733" spans="1:12" ht="12" customHeight="1">
      <c r="B1733" s="531" t="s">
        <v>10</v>
      </c>
      <c r="C1733" s="536" t="s">
        <v>235</v>
      </c>
      <c r="D1733" s="529"/>
      <c r="E1733" s="535"/>
      <c r="F1733" s="1189"/>
      <c r="G1733" s="532"/>
      <c r="H1733" s="533">
        <f>H1731+H1732</f>
        <v>1713281.1300000001</v>
      </c>
      <c r="I1733" s="532"/>
      <c r="J1733" s="533"/>
      <c r="K1733" s="532"/>
      <c r="L1733" s="533"/>
    </row>
    <row r="1734" spans="1:12" ht="12" customHeight="1">
      <c r="B1734" s="531" t="s">
        <v>11</v>
      </c>
      <c r="C1734" s="529" t="s">
        <v>2218</v>
      </c>
      <c r="D1734" s="529"/>
      <c r="E1734" s="529"/>
      <c r="F1734" s="1201">
        <f>ppn</f>
        <v>0.12</v>
      </c>
      <c r="G1734" s="532" t="s">
        <v>2217</v>
      </c>
      <c r="H1734" s="533">
        <f>H1733*F1734</f>
        <v>205593.73560000001</v>
      </c>
      <c r="I1734" s="532"/>
      <c r="J1734" s="533"/>
      <c r="K1734" s="532"/>
      <c r="L1734" s="533"/>
    </row>
    <row r="1735" spans="1:12" ht="12" customHeight="1">
      <c r="B1735" s="42" t="s">
        <v>1793</v>
      </c>
      <c r="C1735" s="537" t="s">
        <v>2039</v>
      </c>
      <c r="D1735" s="56"/>
      <c r="E1735" s="56"/>
      <c r="F1735" s="1191"/>
      <c r="G1735" s="57"/>
      <c r="H1735" s="49">
        <f>H1733+H1734</f>
        <v>1918874.8656000001</v>
      </c>
      <c r="I1735" s="50"/>
      <c r="J1735" s="49" t="e">
        <f>J1731+J1732</f>
        <v>#REF!</v>
      </c>
      <c r="K1735" s="50"/>
      <c r="L1735" s="49" t="e">
        <f>L1731+L1732</f>
        <v>#REF!</v>
      </c>
    </row>
    <row r="1737" spans="1:12" ht="37" customHeight="1">
      <c r="B1737" s="34" t="s">
        <v>392</v>
      </c>
      <c r="C1737" s="1257" t="s">
        <v>406</v>
      </c>
      <c r="D1737" s="1258"/>
      <c r="E1737" s="1258"/>
      <c r="F1737" s="1258"/>
      <c r="G1737" s="1259"/>
      <c r="H1737" s="1260"/>
      <c r="I1737" s="1261" t="s">
        <v>3</v>
      </c>
      <c r="J1737" s="1261"/>
      <c r="K1737" s="1261" t="s">
        <v>4</v>
      </c>
      <c r="L1737" s="1261"/>
    </row>
    <row r="1738" spans="1:12" ht="12" customHeight="1">
      <c r="B1738" s="1249" t="s">
        <v>215</v>
      </c>
      <c r="C1738" s="1249" t="s">
        <v>216</v>
      </c>
      <c r="D1738" s="1250" t="s">
        <v>217</v>
      </c>
      <c r="E1738" s="1249" t="s">
        <v>218</v>
      </c>
      <c r="F1738" s="1253" t="s">
        <v>219</v>
      </c>
      <c r="G1738" s="35" t="s">
        <v>220</v>
      </c>
      <c r="H1738" s="35" t="s">
        <v>221</v>
      </c>
      <c r="I1738" s="36" t="s">
        <v>220</v>
      </c>
      <c r="J1738" s="37" t="s">
        <v>221</v>
      </c>
      <c r="K1738" s="37" t="s">
        <v>220</v>
      </c>
      <c r="L1738" s="37" t="s">
        <v>221</v>
      </c>
    </row>
    <row r="1739" spans="1:12" ht="12" customHeight="1">
      <c r="B1739" s="1249"/>
      <c r="C1739" s="1249"/>
      <c r="D1739" s="1251"/>
      <c r="E1739" s="1249"/>
      <c r="F1739" s="1253"/>
      <c r="G1739" s="35" t="s">
        <v>16</v>
      </c>
      <c r="H1739" s="35" t="s">
        <v>222</v>
      </c>
      <c r="I1739" s="36" t="s">
        <v>16</v>
      </c>
      <c r="J1739" s="37" t="s">
        <v>222</v>
      </c>
      <c r="K1739" s="37" t="s">
        <v>16</v>
      </c>
      <c r="L1739" s="37" t="s">
        <v>222</v>
      </c>
    </row>
    <row r="1740" spans="1:12" ht="12" customHeight="1">
      <c r="B1740" s="1249"/>
      <c r="C1740" s="1249"/>
      <c r="D1740" s="1252"/>
      <c r="E1740" s="1249"/>
      <c r="F1740" s="1253"/>
      <c r="G1740" s="58"/>
      <c r="H1740" s="35" t="s">
        <v>16</v>
      </c>
      <c r="I1740" s="48"/>
      <c r="J1740" s="37" t="s">
        <v>16</v>
      </c>
      <c r="K1740" s="43"/>
      <c r="L1740" s="37" t="s">
        <v>16</v>
      </c>
    </row>
    <row r="1741" spans="1:12" ht="12" customHeight="1">
      <c r="B1741" s="38" t="s">
        <v>5</v>
      </c>
      <c r="C1741" s="39" t="s">
        <v>223</v>
      </c>
      <c r="D1741" s="40"/>
      <c r="E1741" s="40"/>
      <c r="F1741" s="1181"/>
      <c r="G1741" s="40"/>
      <c r="H1741" s="40"/>
      <c r="I1741" s="41"/>
      <c r="J1741" s="41"/>
      <c r="K1741" s="41"/>
      <c r="L1741" s="41"/>
    </row>
    <row r="1742" spans="1:12" ht="12" customHeight="1">
      <c r="A1742" s="65">
        <v>10130000</v>
      </c>
      <c r="B1742" s="42"/>
      <c r="C1742" s="43" t="s">
        <v>20</v>
      </c>
      <c r="D1742" s="42" t="s">
        <v>224</v>
      </c>
      <c r="E1742" s="42" t="str">
        <f>VLOOKUP(C1742,HSD!B:K,2,FALSE)</f>
        <v>OH</v>
      </c>
      <c r="F1742" s="1192">
        <v>1</v>
      </c>
      <c r="G1742" s="44">
        <f>VLOOKUP(C1742,HSD!B:K,10,FALSE)</f>
        <v>174000</v>
      </c>
      <c r="H1742" s="44">
        <f>F1742*G1742</f>
        <v>174000</v>
      </c>
      <c r="I1742" s="44">
        <v>91500</v>
      </c>
      <c r="J1742" s="44">
        <f>F1742*I1742</f>
        <v>91500</v>
      </c>
      <c r="K1742" s="44">
        <v>91500</v>
      </c>
      <c r="L1742" s="44">
        <f>F1742*K1742</f>
        <v>91500</v>
      </c>
    </row>
    <row r="1743" spans="1:12" ht="12" customHeight="1">
      <c r="A1743" s="65">
        <v>10143000</v>
      </c>
      <c r="B1743" s="42"/>
      <c r="C1743" s="43" t="s">
        <v>240</v>
      </c>
      <c r="D1743" s="42" t="s">
        <v>224</v>
      </c>
      <c r="E1743" s="42" t="str">
        <f>VLOOKUP(C1743,HSD!B:K,2,FALSE)</f>
        <v>OH</v>
      </c>
      <c r="F1743" s="1192">
        <v>0.5</v>
      </c>
      <c r="G1743" s="44">
        <f>VLOOKUP(C1743,HSD!B:K,10,FALSE)</f>
        <v>213000</v>
      </c>
      <c r="H1743" s="44">
        <f>F1743*G1743</f>
        <v>106500</v>
      </c>
      <c r="I1743" s="44"/>
      <c r="J1743" s="44"/>
      <c r="K1743" s="44"/>
      <c r="L1743" s="44"/>
    </row>
    <row r="1744" spans="1:12" ht="12" customHeight="1">
      <c r="A1744" s="65">
        <v>10110000</v>
      </c>
      <c r="B1744" s="42"/>
      <c r="C1744" s="43" t="s">
        <v>21</v>
      </c>
      <c r="D1744" s="42" t="s">
        <v>224</v>
      </c>
      <c r="E1744" s="42" t="str">
        <f>VLOOKUP(C1744,HSD!B:K,2,FALSE)</f>
        <v>OH</v>
      </c>
      <c r="F1744" s="1192">
        <v>0.1</v>
      </c>
      <c r="G1744" s="44">
        <f>VLOOKUP(C1744,HSD!B:K,10,FALSE)</f>
        <v>285000</v>
      </c>
      <c r="H1744" s="44">
        <f>F1744*G1744</f>
        <v>28500</v>
      </c>
      <c r="I1744" s="44">
        <v>78600</v>
      </c>
      <c r="J1744" s="44">
        <f>F1744*I1744</f>
        <v>7860</v>
      </c>
      <c r="K1744" s="44">
        <v>78600</v>
      </c>
      <c r="L1744" s="44">
        <f>F1744*K1744</f>
        <v>7860</v>
      </c>
    </row>
    <row r="1745" spans="1:12" ht="12" customHeight="1">
      <c r="B1745" s="42"/>
      <c r="C1745" s="43"/>
      <c r="D1745" s="42"/>
      <c r="E1745" s="42"/>
      <c r="F1745" s="1182"/>
      <c r="G1745" s="44"/>
      <c r="H1745" s="44">
        <f>F1745*G1745</f>
        <v>0</v>
      </c>
      <c r="I1745" s="44">
        <v>92500</v>
      </c>
      <c r="J1745" s="44">
        <f>F1745*I1745</f>
        <v>0</v>
      </c>
      <c r="K1745" s="44">
        <v>92500</v>
      </c>
      <c r="L1745" s="44">
        <f>F1745*K1745</f>
        <v>0</v>
      </c>
    </row>
    <row r="1746" spans="1:12" ht="12" customHeight="1">
      <c r="B1746" s="42"/>
      <c r="C1746" s="43"/>
      <c r="D1746" s="42"/>
      <c r="E1746" s="42"/>
      <c r="F1746" s="1182"/>
      <c r="G1746" s="44"/>
      <c r="H1746" s="44"/>
      <c r="I1746" s="44"/>
      <c r="J1746" s="44"/>
      <c r="K1746" s="44"/>
      <c r="L1746" s="44"/>
    </row>
    <row r="1747" spans="1:12" ht="12" customHeight="1">
      <c r="B1747" s="42"/>
      <c r="C1747" s="45"/>
      <c r="D1747" s="37"/>
      <c r="E1747" s="37"/>
      <c r="F1747" s="1183" t="s">
        <v>227</v>
      </c>
      <c r="G1747" s="54"/>
      <c r="H1747" s="44">
        <f>SUM(H1742:H1746)</f>
        <v>309000</v>
      </c>
      <c r="I1747" s="54"/>
      <c r="J1747" s="44">
        <f>SUM(J1744:J1746)</f>
        <v>7860</v>
      </c>
      <c r="K1747" s="54"/>
      <c r="L1747" s="44">
        <f>SUM(L1744:L1746)</f>
        <v>7860</v>
      </c>
    </row>
    <row r="1748" spans="1:12" ht="12" customHeight="1">
      <c r="B1748" s="42" t="s">
        <v>6</v>
      </c>
      <c r="C1748" s="45" t="s">
        <v>228</v>
      </c>
      <c r="D1748" s="37"/>
      <c r="E1748" s="37"/>
      <c r="F1748" s="1184"/>
      <c r="G1748" s="42"/>
      <c r="H1748" s="44"/>
      <c r="I1748" s="42"/>
      <c r="J1748" s="44"/>
      <c r="K1748" s="42"/>
      <c r="L1748" s="44"/>
    </row>
    <row r="1749" spans="1:12" ht="12" customHeight="1">
      <c r="A1749" s="65">
        <v>211100102</v>
      </c>
      <c r="B1749" s="42"/>
      <c r="C1749" s="43" t="s">
        <v>1509</v>
      </c>
      <c r="D1749" s="42" t="s">
        <v>224</v>
      </c>
      <c r="E1749" s="42" t="str">
        <f>VLOOKUP(C1749,HSD!B:K,2,FALSE)</f>
        <v>m3</v>
      </c>
      <c r="F1749" s="1192">
        <v>1.2</v>
      </c>
      <c r="G1749" s="44">
        <f>VLOOKUP(C1749,HSD!B:K,10,FALSE)</f>
        <v>345000</v>
      </c>
      <c r="H1749" s="44">
        <f>F1749*G1749</f>
        <v>414000</v>
      </c>
      <c r="I1749" s="44">
        <v>232500</v>
      </c>
      <c r="J1749" s="44">
        <f>F1749*I1749</f>
        <v>279000</v>
      </c>
      <c r="K1749" s="44">
        <v>270000</v>
      </c>
      <c r="L1749" s="44">
        <f>F1749*K1749</f>
        <v>324000</v>
      </c>
    </row>
    <row r="1750" spans="1:12" ht="12" customHeight="1">
      <c r="A1750" s="65">
        <v>211100113</v>
      </c>
      <c r="B1750" s="42"/>
      <c r="C1750" s="43" t="s">
        <v>30</v>
      </c>
      <c r="D1750" s="42" t="s">
        <v>224</v>
      </c>
      <c r="E1750" s="42" t="str">
        <f>VLOOKUP(C1750,HSD!B:K,2,FALSE)</f>
        <v>m3</v>
      </c>
      <c r="F1750" s="1192">
        <v>0.44</v>
      </c>
      <c r="G1750" s="44">
        <f>VLOOKUP(C1750,HSD!B:K,10,FALSE)</f>
        <v>217500</v>
      </c>
      <c r="H1750" s="44">
        <f>F1750*G1750</f>
        <v>95700</v>
      </c>
      <c r="I1750" s="44">
        <v>1060</v>
      </c>
      <c r="J1750" s="44">
        <f>F1750*I1750</f>
        <v>466.4</v>
      </c>
      <c r="K1750" s="44">
        <v>1060</v>
      </c>
      <c r="L1750" s="44">
        <f>F1750*K1750</f>
        <v>466.4</v>
      </c>
    </row>
    <row r="1751" spans="1:12" ht="12" customHeight="1">
      <c r="A1751" s="65">
        <v>21301000</v>
      </c>
      <c r="B1751" s="42"/>
      <c r="C1751" s="43" t="s">
        <v>35</v>
      </c>
      <c r="D1751" s="42" t="s">
        <v>224</v>
      </c>
      <c r="E1751" s="42" t="str">
        <f>VLOOKUP(C1751,HSD!B:K,2,FALSE)</f>
        <v>kg</v>
      </c>
      <c r="F1751" s="1192">
        <v>252</v>
      </c>
      <c r="G1751" s="44">
        <f>VLOOKUP(C1751,HSD!B:K,10,FALSE)</f>
        <v>1350</v>
      </c>
      <c r="H1751" s="44">
        <f>F1751*G1751</f>
        <v>340200</v>
      </c>
      <c r="I1751" s="44">
        <v>215000</v>
      </c>
      <c r="J1751" s="44">
        <f>F1751*I1751</f>
        <v>54180000</v>
      </c>
      <c r="K1751" s="44">
        <v>250000</v>
      </c>
      <c r="L1751" s="44">
        <f>F1751*K1751</f>
        <v>63000000</v>
      </c>
    </row>
    <row r="1752" spans="1:12" ht="12" customHeight="1">
      <c r="B1752" s="42"/>
      <c r="C1752" s="43"/>
      <c r="D1752" s="42"/>
      <c r="E1752" s="42"/>
      <c r="F1752" s="1192"/>
      <c r="G1752" s="44"/>
      <c r="H1752" s="44"/>
      <c r="I1752" s="44"/>
      <c r="J1752" s="44"/>
      <c r="K1752" s="44"/>
      <c r="L1752" s="44"/>
    </row>
    <row r="1753" spans="1:12" ht="12" customHeight="1">
      <c r="B1753" s="42"/>
      <c r="C1753" s="45"/>
      <c r="D1753" s="37"/>
      <c r="E1753" s="37"/>
      <c r="F1753" s="1193" t="s">
        <v>229</v>
      </c>
      <c r="G1753" s="61"/>
      <c r="H1753" s="44">
        <f>SUM(H1749:H1752)</f>
        <v>849900</v>
      </c>
      <c r="I1753" s="54"/>
      <c r="J1753" s="44" t="e">
        <f>SUM(#REF!)</f>
        <v>#REF!</v>
      </c>
      <c r="K1753" s="54"/>
      <c r="L1753" s="44" t="e">
        <f>SUM(#REF!)</f>
        <v>#REF!</v>
      </c>
    </row>
    <row r="1754" spans="1:12" ht="12" customHeight="1">
      <c r="B1754" s="42" t="s">
        <v>7</v>
      </c>
      <c r="C1754" s="45" t="s">
        <v>230</v>
      </c>
      <c r="D1754" s="37"/>
      <c r="E1754" s="37"/>
      <c r="F1754" s="1184"/>
      <c r="G1754" s="42"/>
      <c r="H1754" s="44"/>
      <c r="I1754" s="42"/>
      <c r="J1754" s="44"/>
      <c r="K1754" s="42"/>
      <c r="L1754" s="44"/>
    </row>
    <row r="1755" spans="1:12" ht="12" customHeight="1">
      <c r="A1755" s="65">
        <v>31100004</v>
      </c>
      <c r="B1755" s="42"/>
      <c r="C1755" s="43" t="s">
        <v>1544</v>
      </c>
      <c r="D1755" s="42" t="s">
        <v>224</v>
      </c>
      <c r="E1755" s="42" t="s">
        <v>260</v>
      </c>
      <c r="F1755" s="1192">
        <v>4.4299999999999999E-2</v>
      </c>
      <c r="G1755" s="44">
        <f>VLOOKUP(C1755,HSD!B:K,10,FALSE)</f>
        <v>688000</v>
      </c>
      <c r="H1755" s="44">
        <f>F1755*G1755</f>
        <v>30478.399999999998</v>
      </c>
      <c r="I1755" s="44"/>
      <c r="J1755" s="44">
        <f>H1755*I1755</f>
        <v>0</v>
      </c>
      <c r="K1755" s="44"/>
      <c r="L1755" s="44">
        <f>J1755*K1755</f>
        <v>0</v>
      </c>
    </row>
    <row r="1756" spans="1:12" ht="12" customHeight="1">
      <c r="B1756" s="42"/>
      <c r="C1756" s="43"/>
      <c r="D1756" s="42"/>
      <c r="E1756" s="42"/>
      <c r="F1756" s="1192"/>
      <c r="G1756" s="44"/>
      <c r="H1756" s="44">
        <f>F1756*G1756</f>
        <v>0</v>
      </c>
      <c r="I1756" s="44"/>
      <c r="J1756" s="44"/>
      <c r="K1756" s="44"/>
      <c r="L1756" s="44"/>
    </row>
    <row r="1757" spans="1:12" ht="12" customHeight="1">
      <c r="B1757" s="42"/>
      <c r="C1757" s="45"/>
      <c r="D1757" s="37"/>
      <c r="E1757" s="37"/>
      <c r="F1757" s="1183" t="s">
        <v>231</v>
      </c>
      <c r="G1757" s="54"/>
      <c r="H1757" s="44">
        <f>SUM(H1755:H1756)</f>
        <v>30478.399999999998</v>
      </c>
      <c r="I1757" s="54"/>
      <c r="J1757" s="44">
        <f>SUM(J1755)</f>
        <v>0</v>
      </c>
      <c r="K1757" s="54"/>
      <c r="L1757" s="44">
        <f>SUM(L1755)</f>
        <v>0</v>
      </c>
    </row>
    <row r="1758" spans="1:12" ht="12" customHeight="1">
      <c r="B1758" s="42" t="s">
        <v>8</v>
      </c>
      <c r="C1758" s="55" t="s">
        <v>232</v>
      </c>
      <c r="D1758" s="56"/>
      <c r="E1758" s="56"/>
      <c r="F1758" s="1191"/>
      <c r="G1758" s="57"/>
      <c r="H1758" s="44">
        <f>H1747+H1753+H1757</f>
        <v>1189378.3999999999</v>
      </c>
      <c r="I1758" s="57"/>
      <c r="J1758" s="44" t="e">
        <f>J1747+J1753+J1757</f>
        <v>#REF!</v>
      </c>
      <c r="K1758" s="57"/>
      <c r="L1758" s="44" t="e">
        <f>L1747+L1753+L1757</f>
        <v>#REF!</v>
      </c>
    </row>
    <row r="1759" spans="1:12" ht="12" customHeight="1">
      <c r="B1759" s="42" t="s">
        <v>9</v>
      </c>
      <c r="C1759" s="1254" t="s">
        <v>233</v>
      </c>
      <c r="D1759" s="1255"/>
      <c r="E1759" s="1256"/>
      <c r="F1759" s="1200">
        <f>OP</f>
        <v>0.1</v>
      </c>
      <c r="G1759" s="43" t="s">
        <v>234</v>
      </c>
      <c r="H1759" s="44">
        <f>H1758*F1759</f>
        <v>118937.84</v>
      </c>
      <c r="I1759" s="43" t="s">
        <v>234</v>
      </c>
      <c r="J1759" s="44" t="e">
        <f>J1758*F1759</f>
        <v>#REF!</v>
      </c>
      <c r="K1759" s="43" t="s">
        <v>234</v>
      </c>
      <c r="L1759" s="44" t="e">
        <f>L1758*F1759</f>
        <v>#REF!</v>
      </c>
    </row>
    <row r="1760" spans="1:12" ht="12" customHeight="1">
      <c r="B1760" s="531" t="s">
        <v>10</v>
      </c>
      <c r="C1760" s="536" t="s">
        <v>235</v>
      </c>
      <c r="D1760" s="529"/>
      <c r="E1760" s="535"/>
      <c r="F1760" s="1189"/>
      <c r="G1760" s="532"/>
      <c r="H1760" s="533">
        <f>H1758+H1759</f>
        <v>1308316.24</v>
      </c>
      <c r="I1760" s="532"/>
      <c r="J1760" s="533"/>
      <c r="K1760" s="532"/>
      <c r="L1760" s="533"/>
    </row>
    <row r="1761" spans="1:12" ht="12" customHeight="1">
      <c r="B1761" s="531" t="s">
        <v>11</v>
      </c>
      <c r="C1761" s="529" t="s">
        <v>2218</v>
      </c>
      <c r="D1761" s="529"/>
      <c r="E1761" s="529"/>
      <c r="F1761" s="1201">
        <f>ppn</f>
        <v>0.12</v>
      </c>
      <c r="G1761" s="532" t="s">
        <v>2217</v>
      </c>
      <c r="H1761" s="533">
        <f>H1760*F1761</f>
        <v>156997.94879999998</v>
      </c>
      <c r="I1761" s="532"/>
      <c r="J1761" s="533"/>
      <c r="K1761" s="532"/>
      <c r="L1761" s="533"/>
    </row>
    <row r="1762" spans="1:12" ht="12" customHeight="1">
      <c r="B1762" s="42" t="s">
        <v>1793</v>
      </c>
      <c r="C1762" s="537" t="s">
        <v>2039</v>
      </c>
      <c r="D1762" s="56"/>
      <c r="E1762" s="56"/>
      <c r="F1762" s="1191"/>
      <c r="G1762" s="57"/>
      <c r="H1762" s="49">
        <f>H1760+H1761</f>
        <v>1465314.1887999999</v>
      </c>
      <c r="I1762" s="50"/>
      <c r="J1762" s="49" t="e">
        <f>J1758+J1759</f>
        <v>#REF!</v>
      </c>
      <c r="K1762" s="50"/>
      <c r="L1762" s="49" t="e">
        <f>L1758+L1759</f>
        <v>#REF!</v>
      </c>
    </row>
    <row r="1764" spans="1:12" ht="37" customHeight="1">
      <c r="B1764" s="34" t="s">
        <v>393</v>
      </c>
      <c r="C1764" s="1257" t="s">
        <v>407</v>
      </c>
      <c r="D1764" s="1258"/>
      <c r="E1764" s="1258"/>
      <c r="F1764" s="1258"/>
      <c r="G1764" s="1259"/>
      <c r="H1764" s="1260"/>
      <c r="I1764" s="1261" t="s">
        <v>3</v>
      </c>
      <c r="J1764" s="1261"/>
      <c r="K1764" s="1261" t="s">
        <v>4</v>
      </c>
      <c r="L1764" s="1261"/>
    </row>
    <row r="1765" spans="1:12" ht="12" customHeight="1">
      <c r="B1765" s="1249" t="s">
        <v>215</v>
      </c>
      <c r="C1765" s="1249" t="s">
        <v>216</v>
      </c>
      <c r="D1765" s="1250" t="s">
        <v>217</v>
      </c>
      <c r="E1765" s="1249" t="s">
        <v>218</v>
      </c>
      <c r="F1765" s="1253" t="s">
        <v>219</v>
      </c>
      <c r="G1765" s="35" t="s">
        <v>220</v>
      </c>
      <c r="H1765" s="35" t="s">
        <v>221</v>
      </c>
      <c r="I1765" s="36" t="s">
        <v>220</v>
      </c>
      <c r="J1765" s="37" t="s">
        <v>221</v>
      </c>
      <c r="K1765" s="37" t="s">
        <v>220</v>
      </c>
      <c r="L1765" s="37" t="s">
        <v>221</v>
      </c>
    </row>
    <row r="1766" spans="1:12" ht="12" customHeight="1">
      <c r="B1766" s="1249"/>
      <c r="C1766" s="1249"/>
      <c r="D1766" s="1251"/>
      <c r="E1766" s="1249"/>
      <c r="F1766" s="1253"/>
      <c r="G1766" s="35" t="s">
        <v>16</v>
      </c>
      <c r="H1766" s="35" t="s">
        <v>222</v>
      </c>
      <c r="I1766" s="36" t="s">
        <v>16</v>
      </c>
      <c r="J1766" s="37" t="s">
        <v>222</v>
      </c>
      <c r="K1766" s="37" t="s">
        <v>16</v>
      </c>
      <c r="L1766" s="37" t="s">
        <v>222</v>
      </c>
    </row>
    <row r="1767" spans="1:12" ht="12" customHeight="1">
      <c r="B1767" s="1249"/>
      <c r="C1767" s="1249"/>
      <c r="D1767" s="1252"/>
      <c r="E1767" s="1249"/>
      <c r="F1767" s="1253"/>
      <c r="G1767" s="58"/>
      <c r="H1767" s="35" t="s">
        <v>16</v>
      </c>
      <c r="I1767" s="48"/>
      <c r="J1767" s="37" t="s">
        <v>16</v>
      </c>
      <c r="K1767" s="43"/>
      <c r="L1767" s="37" t="s">
        <v>16</v>
      </c>
    </row>
    <row r="1768" spans="1:12" ht="12" customHeight="1">
      <c r="B1768" s="38" t="s">
        <v>5</v>
      </c>
      <c r="C1768" s="39" t="s">
        <v>223</v>
      </c>
      <c r="D1768" s="40"/>
      <c r="E1768" s="40"/>
      <c r="F1768" s="1181"/>
      <c r="G1768" s="40"/>
      <c r="H1768" s="40"/>
      <c r="I1768" s="41"/>
      <c r="J1768" s="41"/>
      <c r="K1768" s="41"/>
      <c r="L1768" s="41"/>
    </row>
    <row r="1769" spans="1:12" ht="12" customHeight="1">
      <c r="A1769" s="65">
        <v>10130000</v>
      </c>
      <c r="B1769" s="42"/>
      <c r="C1769" s="43" t="s">
        <v>20</v>
      </c>
      <c r="D1769" s="42" t="s">
        <v>224</v>
      </c>
      <c r="E1769" s="42" t="str">
        <f>VLOOKUP(C1769,HSD!B:K,2,FALSE)</f>
        <v>OH</v>
      </c>
      <c r="F1769" s="1192">
        <v>2.0874000000000001</v>
      </c>
      <c r="G1769" s="44">
        <f>VLOOKUP(C1769,HSD!B:K,10,FALSE)</f>
        <v>174000</v>
      </c>
      <c r="H1769" s="44">
        <f>F1769*G1769</f>
        <v>363207.60000000003</v>
      </c>
      <c r="I1769" s="44">
        <v>91500</v>
      </c>
      <c r="J1769" s="44">
        <f>F1769*I1769</f>
        <v>190997.1</v>
      </c>
      <c r="K1769" s="44">
        <v>91500</v>
      </c>
      <c r="L1769" s="44">
        <f>F1769*K1769</f>
        <v>190997.1</v>
      </c>
    </row>
    <row r="1770" spans="1:12" ht="12" customHeight="1">
      <c r="A1770" s="65">
        <v>10143000</v>
      </c>
      <c r="B1770" s="42"/>
      <c r="C1770" s="43" t="s">
        <v>240</v>
      </c>
      <c r="D1770" s="42" t="s">
        <v>224</v>
      </c>
      <c r="E1770" s="42" t="str">
        <f>VLOOKUP(C1770,HSD!B:K,2,FALSE)</f>
        <v>OH</v>
      </c>
      <c r="F1770" s="1192">
        <v>1.0437000000000001</v>
      </c>
      <c r="G1770" s="44">
        <f>VLOOKUP(C1770,HSD!B:K,10,FALSE)</f>
        <v>213000</v>
      </c>
      <c r="H1770" s="44">
        <f>F1770*G1770</f>
        <v>222308.1</v>
      </c>
      <c r="I1770" s="44"/>
      <c r="J1770" s="44"/>
      <c r="K1770" s="44"/>
      <c r="L1770" s="44"/>
    </row>
    <row r="1771" spans="1:12" ht="12" customHeight="1">
      <c r="A1771" s="65">
        <v>10110000</v>
      </c>
      <c r="B1771" s="42"/>
      <c r="C1771" s="43" t="s">
        <v>21</v>
      </c>
      <c r="D1771" s="42" t="s">
        <v>224</v>
      </c>
      <c r="E1771" s="42" t="str">
        <f>VLOOKUP(C1771,HSD!B:K,2,FALSE)</f>
        <v>OH</v>
      </c>
      <c r="F1771" s="1192">
        <f>F1769/10</f>
        <v>0.20874000000000001</v>
      </c>
      <c r="G1771" s="44">
        <f>VLOOKUP(C1771,HSD!B:K,10,FALSE)</f>
        <v>285000</v>
      </c>
      <c r="H1771" s="44">
        <f>F1771*G1771</f>
        <v>59490.9</v>
      </c>
      <c r="I1771" s="44">
        <v>78600</v>
      </c>
      <c r="J1771" s="44">
        <f>F1771*I1771</f>
        <v>16406.964</v>
      </c>
      <c r="K1771" s="44">
        <v>78600</v>
      </c>
      <c r="L1771" s="44">
        <f>F1771*K1771</f>
        <v>16406.964</v>
      </c>
    </row>
    <row r="1772" spans="1:12" ht="12" customHeight="1">
      <c r="B1772" s="42"/>
      <c r="C1772" s="43"/>
      <c r="D1772" s="42"/>
      <c r="E1772" s="42"/>
      <c r="F1772" s="1182"/>
      <c r="G1772" s="44"/>
      <c r="H1772" s="44">
        <f>F1772*G1772</f>
        <v>0</v>
      </c>
      <c r="I1772" s="44">
        <v>92500</v>
      </c>
      <c r="J1772" s="44">
        <f>F1772*I1772</f>
        <v>0</v>
      </c>
      <c r="K1772" s="44">
        <v>92500</v>
      </c>
      <c r="L1772" s="44">
        <f>F1772*K1772</f>
        <v>0</v>
      </c>
    </row>
    <row r="1773" spans="1:12" ht="12" customHeight="1">
      <c r="B1773" s="42"/>
      <c r="C1773" s="43"/>
      <c r="D1773" s="42"/>
      <c r="E1773" s="42"/>
      <c r="F1773" s="1182"/>
      <c r="G1773" s="44"/>
      <c r="H1773" s="44"/>
      <c r="I1773" s="44"/>
      <c r="J1773" s="44"/>
      <c r="K1773" s="44"/>
      <c r="L1773" s="44"/>
    </row>
    <row r="1774" spans="1:12" ht="12" customHeight="1">
      <c r="B1774" s="42"/>
      <c r="C1774" s="45"/>
      <c r="D1774" s="37"/>
      <c r="E1774" s="37"/>
      <c r="F1774" s="1183" t="s">
        <v>227</v>
      </c>
      <c r="G1774" s="54"/>
      <c r="H1774" s="44">
        <f>SUM(H1769:H1773)</f>
        <v>645006.60000000009</v>
      </c>
      <c r="I1774" s="54"/>
      <c r="J1774" s="44">
        <f>SUM(J1771:J1773)</f>
        <v>16406.964</v>
      </c>
      <c r="K1774" s="54"/>
      <c r="L1774" s="44">
        <f>SUM(L1771:L1773)</f>
        <v>16406.964</v>
      </c>
    </row>
    <row r="1775" spans="1:12" ht="12" customHeight="1">
      <c r="B1775" s="42" t="s">
        <v>6</v>
      </c>
      <c r="C1775" s="45" t="s">
        <v>228</v>
      </c>
      <c r="D1775" s="37"/>
      <c r="E1775" s="37"/>
      <c r="F1775" s="1184"/>
      <c r="G1775" s="42"/>
      <c r="H1775" s="44"/>
      <c r="I1775" s="42"/>
      <c r="J1775" s="44"/>
      <c r="K1775" s="42"/>
      <c r="L1775" s="44"/>
    </row>
    <row r="1776" spans="1:12" ht="12" customHeight="1">
      <c r="A1776" s="65">
        <v>211100102</v>
      </c>
      <c r="B1776" s="42"/>
      <c r="C1776" s="43" t="s">
        <v>1509</v>
      </c>
      <c r="D1776" s="42" t="s">
        <v>224</v>
      </c>
      <c r="E1776" s="42" t="str">
        <f>VLOOKUP(C1776,HSD!B:K,2,FALSE)</f>
        <v>m3</v>
      </c>
      <c r="F1776" s="1192">
        <v>1.2</v>
      </c>
      <c r="G1776" s="44">
        <f>VLOOKUP(C1776,HSD!B:K,10,FALSE)</f>
        <v>345000</v>
      </c>
      <c r="H1776" s="44">
        <f>F1776*G1776</f>
        <v>414000</v>
      </c>
      <c r="I1776" s="44">
        <v>232500</v>
      </c>
      <c r="J1776" s="44">
        <f>F1776*I1776</f>
        <v>279000</v>
      </c>
      <c r="K1776" s="44">
        <v>270000</v>
      </c>
      <c r="L1776" s="44">
        <f>F1776*K1776</f>
        <v>324000</v>
      </c>
    </row>
    <row r="1777" spans="1:12" ht="12" customHeight="1">
      <c r="A1777" s="65">
        <v>211100113</v>
      </c>
      <c r="B1777" s="42"/>
      <c r="C1777" s="43" t="s">
        <v>30</v>
      </c>
      <c r="D1777" s="42" t="s">
        <v>224</v>
      </c>
      <c r="E1777" s="42" t="str">
        <f>VLOOKUP(C1777,HSD!B:K,2,FALSE)</f>
        <v>m3</v>
      </c>
      <c r="F1777" s="1192">
        <v>0.44</v>
      </c>
      <c r="G1777" s="44">
        <f>VLOOKUP(C1777,HSD!B:K,10,FALSE)</f>
        <v>217500</v>
      </c>
      <c r="H1777" s="44">
        <f>F1777*G1777</f>
        <v>95700</v>
      </c>
      <c r="I1777" s="44">
        <v>1060</v>
      </c>
      <c r="J1777" s="44">
        <f>F1777*I1777</f>
        <v>466.4</v>
      </c>
      <c r="K1777" s="44">
        <v>1060</v>
      </c>
      <c r="L1777" s="44">
        <f>F1777*K1777</f>
        <v>466.4</v>
      </c>
    </row>
    <row r="1778" spans="1:12" ht="12" customHeight="1">
      <c r="A1778" s="65">
        <v>21301000</v>
      </c>
      <c r="B1778" s="42"/>
      <c r="C1778" s="43" t="s">
        <v>35</v>
      </c>
      <c r="D1778" s="42" t="s">
        <v>224</v>
      </c>
      <c r="E1778" s="42" t="str">
        <f>VLOOKUP(C1778,HSD!B:K,2,FALSE)</f>
        <v>kg</v>
      </c>
      <c r="F1778" s="1192">
        <v>252</v>
      </c>
      <c r="G1778" s="44">
        <f>VLOOKUP(C1778,HSD!B:K,10,FALSE)</f>
        <v>1350</v>
      </c>
      <c r="H1778" s="44">
        <f>F1778*G1778</f>
        <v>340200</v>
      </c>
      <c r="I1778" s="44">
        <v>215000</v>
      </c>
      <c r="J1778" s="44">
        <f>F1778*I1778</f>
        <v>54180000</v>
      </c>
      <c r="K1778" s="44">
        <v>250000</v>
      </c>
      <c r="L1778" s="44">
        <f>F1778*K1778</f>
        <v>63000000</v>
      </c>
    </row>
    <row r="1779" spans="1:12" ht="12" customHeight="1">
      <c r="B1779" s="42"/>
      <c r="C1779" s="43"/>
      <c r="D1779" s="42"/>
      <c r="E1779" s="42"/>
      <c r="F1779" s="1192"/>
      <c r="G1779" s="44"/>
      <c r="H1779" s="44"/>
      <c r="I1779" s="44"/>
      <c r="J1779" s="44"/>
      <c r="K1779" s="44"/>
      <c r="L1779" s="44"/>
    </row>
    <row r="1780" spans="1:12" ht="12" customHeight="1">
      <c r="B1780" s="42"/>
      <c r="C1780" s="45"/>
      <c r="D1780" s="37"/>
      <c r="E1780" s="37"/>
      <c r="F1780" s="1193" t="s">
        <v>229</v>
      </c>
      <c r="G1780" s="61"/>
      <c r="H1780" s="44">
        <f>SUM(H1776:H1779)</f>
        <v>849900</v>
      </c>
      <c r="I1780" s="54"/>
      <c r="J1780" s="44" t="e">
        <f>SUM(#REF!)</f>
        <v>#REF!</v>
      </c>
      <c r="K1780" s="54"/>
      <c r="L1780" s="44" t="e">
        <f>SUM(#REF!)</f>
        <v>#REF!</v>
      </c>
    </row>
    <row r="1781" spans="1:12" ht="12" customHeight="1">
      <c r="B1781" s="42" t="s">
        <v>7</v>
      </c>
      <c r="C1781" s="45" t="s">
        <v>230</v>
      </c>
      <c r="D1781" s="37"/>
      <c r="E1781" s="37"/>
      <c r="F1781" s="1184"/>
      <c r="G1781" s="42"/>
      <c r="H1781" s="44"/>
      <c r="I1781" s="42"/>
      <c r="J1781" s="44"/>
      <c r="K1781" s="42"/>
      <c r="L1781" s="44"/>
    </row>
    <row r="1782" spans="1:12" ht="12" customHeight="1">
      <c r="A1782" s="65">
        <v>31100004</v>
      </c>
      <c r="B1782" s="42"/>
      <c r="C1782" s="43" t="s">
        <v>1544</v>
      </c>
      <c r="D1782" s="42" t="s">
        <v>224</v>
      </c>
      <c r="E1782" s="42" t="str">
        <f>VLOOKUP(C1782,HSD!B:K,2,FALSE)</f>
        <v>Sewa-hari</v>
      </c>
      <c r="F1782" s="1192">
        <v>4.4299999999999999E-2</v>
      </c>
      <c r="G1782" s="44">
        <f>VLOOKUP(C1782,HSD!B:K,10,FALSE)</f>
        <v>688000</v>
      </c>
      <c r="H1782" s="44">
        <f>F1782*G1782</f>
        <v>30478.399999999998</v>
      </c>
      <c r="I1782" s="44"/>
      <c r="J1782" s="44">
        <f>H1782*I1782</f>
        <v>0</v>
      </c>
      <c r="K1782" s="44"/>
      <c r="L1782" s="44">
        <f>J1782*K1782</f>
        <v>0</v>
      </c>
    </row>
    <row r="1783" spans="1:12" ht="12" customHeight="1">
      <c r="B1783" s="42"/>
      <c r="C1783" s="43"/>
      <c r="D1783" s="42"/>
      <c r="E1783" s="42"/>
      <c r="F1783" s="1192"/>
      <c r="G1783" s="44"/>
      <c r="H1783" s="44">
        <f>F1783*G1783</f>
        <v>0</v>
      </c>
      <c r="I1783" s="44"/>
      <c r="J1783" s="44"/>
      <c r="K1783" s="44"/>
      <c r="L1783" s="44"/>
    </row>
    <row r="1784" spans="1:12" ht="12" customHeight="1">
      <c r="B1784" s="42"/>
      <c r="C1784" s="45"/>
      <c r="D1784" s="37"/>
      <c r="E1784" s="37"/>
      <c r="F1784" s="1183" t="s">
        <v>231</v>
      </c>
      <c r="G1784" s="54"/>
      <c r="H1784" s="44">
        <f>SUM(H1782:H1783)</f>
        <v>30478.399999999998</v>
      </c>
      <c r="I1784" s="54"/>
      <c r="J1784" s="44">
        <f>SUM(J1782)</f>
        <v>0</v>
      </c>
      <c r="K1784" s="54"/>
      <c r="L1784" s="44">
        <f>SUM(L1782)</f>
        <v>0</v>
      </c>
    </row>
    <row r="1785" spans="1:12" ht="12" customHeight="1">
      <c r="B1785" s="42" t="s">
        <v>8</v>
      </c>
      <c r="C1785" s="55" t="s">
        <v>232</v>
      </c>
      <c r="D1785" s="56"/>
      <c r="E1785" s="56"/>
      <c r="F1785" s="1191"/>
      <c r="G1785" s="57"/>
      <c r="H1785" s="44">
        <f>H1774+H1780+H1784</f>
        <v>1525385</v>
      </c>
      <c r="I1785" s="57"/>
      <c r="J1785" s="44" t="e">
        <f>J1774+J1780+J1784</f>
        <v>#REF!</v>
      </c>
      <c r="K1785" s="57"/>
      <c r="L1785" s="44" t="e">
        <f>L1774+L1780+L1784</f>
        <v>#REF!</v>
      </c>
    </row>
    <row r="1786" spans="1:12" ht="12" customHeight="1">
      <c r="B1786" s="42" t="s">
        <v>9</v>
      </c>
      <c r="C1786" s="1254" t="s">
        <v>233</v>
      </c>
      <c r="D1786" s="1255"/>
      <c r="E1786" s="1256"/>
      <c r="F1786" s="1200">
        <f>OP</f>
        <v>0.1</v>
      </c>
      <c r="G1786" s="43" t="s">
        <v>234</v>
      </c>
      <c r="H1786" s="44">
        <f>H1785*F1786</f>
        <v>152538.5</v>
      </c>
      <c r="I1786" s="43" t="s">
        <v>234</v>
      </c>
      <c r="J1786" s="44" t="e">
        <f>J1785*F1786</f>
        <v>#REF!</v>
      </c>
      <c r="K1786" s="43" t="s">
        <v>234</v>
      </c>
      <c r="L1786" s="44" t="e">
        <f>L1785*F1786</f>
        <v>#REF!</v>
      </c>
    </row>
    <row r="1787" spans="1:12" ht="12" customHeight="1">
      <c r="B1787" s="531" t="s">
        <v>10</v>
      </c>
      <c r="C1787" s="536" t="s">
        <v>235</v>
      </c>
      <c r="D1787" s="529"/>
      <c r="E1787" s="535"/>
      <c r="F1787" s="1189"/>
      <c r="G1787" s="532"/>
      <c r="H1787" s="533">
        <f>H1785+H1786</f>
        <v>1677923.5</v>
      </c>
      <c r="I1787" s="532"/>
      <c r="J1787" s="533"/>
      <c r="K1787" s="532"/>
      <c r="L1787" s="533"/>
    </row>
    <row r="1788" spans="1:12" ht="12" customHeight="1">
      <c r="B1788" s="531" t="s">
        <v>11</v>
      </c>
      <c r="C1788" s="529" t="s">
        <v>2218</v>
      </c>
      <c r="D1788" s="529"/>
      <c r="E1788" s="529"/>
      <c r="F1788" s="1201">
        <f>ppn</f>
        <v>0.12</v>
      </c>
      <c r="G1788" s="532" t="s">
        <v>2217</v>
      </c>
      <c r="H1788" s="533">
        <f>H1787*F1788</f>
        <v>201350.82</v>
      </c>
      <c r="I1788" s="532"/>
      <c r="J1788" s="533"/>
      <c r="K1788" s="532"/>
      <c r="L1788" s="533"/>
    </row>
    <row r="1789" spans="1:12" ht="12" customHeight="1">
      <c r="B1789" s="42" t="s">
        <v>1793</v>
      </c>
      <c r="C1789" s="537" t="s">
        <v>2039</v>
      </c>
      <c r="D1789" s="56"/>
      <c r="E1789" s="56"/>
      <c r="F1789" s="1191"/>
      <c r="G1789" s="57"/>
      <c r="H1789" s="49">
        <f>H1787+H1788</f>
        <v>1879274.32</v>
      </c>
      <c r="I1789" s="50"/>
      <c r="J1789" s="49" t="e">
        <f>J1785+J1786</f>
        <v>#REF!</v>
      </c>
      <c r="K1789" s="50"/>
      <c r="L1789" s="49" t="e">
        <f>L1785+L1786</f>
        <v>#REF!</v>
      </c>
    </row>
    <row r="1791" spans="1:12" ht="37" customHeight="1">
      <c r="B1791" s="34" t="s">
        <v>394</v>
      </c>
      <c r="C1791" s="1257" t="s">
        <v>409</v>
      </c>
      <c r="D1791" s="1258"/>
      <c r="E1791" s="1258"/>
      <c r="F1791" s="1258"/>
      <c r="G1791" s="1259"/>
      <c r="H1791" s="1260"/>
      <c r="I1791" s="1261" t="s">
        <v>3</v>
      </c>
      <c r="J1791" s="1261"/>
      <c r="K1791" s="1261" t="s">
        <v>4</v>
      </c>
      <c r="L1791" s="1261"/>
    </row>
    <row r="1792" spans="1:12" ht="12" customHeight="1">
      <c r="B1792" s="1249" t="s">
        <v>215</v>
      </c>
      <c r="C1792" s="1249" t="s">
        <v>216</v>
      </c>
      <c r="D1792" s="1250" t="s">
        <v>217</v>
      </c>
      <c r="E1792" s="1249" t="s">
        <v>218</v>
      </c>
      <c r="F1792" s="1253" t="s">
        <v>219</v>
      </c>
      <c r="G1792" s="35" t="s">
        <v>220</v>
      </c>
      <c r="H1792" s="35" t="s">
        <v>221</v>
      </c>
      <c r="I1792" s="36" t="s">
        <v>220</v>
      </c>
      <c r="J1792" s="37" t="s">
        <v>221</v>
      </c>
      <c r="K1792" s="37" t="s">
        <v>220</v>
      </c>
      <c r="L1792" s="37" t="s">
        <v>221</v>
      </c>
    </row>
    <row r="1793" spans="1:12" ht="12" customHeight="1">
      <c r="B1793" s="1249"/>
      <c r="C1793" s="1249"/>
      <c r="D1793" s="1251"/>
      <c r="E1793" s="1249"/>
      <c r="F1793" s="1253"/>
      <c r="G1793" s="35" t="s">
        <v>16</v>
      </c>
      <c r="H1793" s="35" t="s">
        <v>222</v>
      </c>
      <c r="I1793" s="36" t="s">
        <v>16</v>
      </c>
      <c r="J1793" s="37" t="s">
        <v>222</v>
      </c>
      <c r="K1793" s="37" t="s">
        <v>16</v>
      </c>
      <c r="L1793" s="37" t="s">
        <v>222</v>
      </c>
    </row>
    <row r="1794" spans="1:12" ht="12" customHeight="1">
      <c r="B1794" s="1249"/>
      <c r="C1794" s="1249"/>
      <c r="D1794" s="1252"/>
      <c r="E1794" s="1249"/>
      <c r="F1794" s="1253"/>
      <c r="G1794" s="58"/>
      <c r="H1794" s="35" t="s">
        <v>16</v>
      </c>
      <c r="I1794" s="48"/>
      <c r="J1794" s="37" t="s">
        <v>16</v>
      </c>
      <c r="K1794" s="43"/>
      <c r="L1794" s="37" t="s">
        <v>16</v>
      </c>
    </row>
    <row r="1795" spans="1:12" ht="12" customHeight="1">
      <c r="B1795" s="38" t="s">
        <v>5</v>
      </c>
      <c r="C1795" s="39" t="s">
        <v>223</v>
      </c>
      <c r="D1795" s="40"/>
      <c r="E1795" s="40"/>
      <c r="F1795" s="1181"/>
      <c r="G1795" s="40"/>
      <c r="H1795" s="40"/>
      <c r="I1795" s="41"/>
      <c r="J1795" s="41"/>
      <c r="K1795" s="41"/>
      <c r="L1795" s="41"/>
    </row>
    <row r="1796" spans="1:12" ht="12" customHeight="1">
      <c r="A1796" s="65">
        <v>10130000</v>
      </c>
      <c r="B1796" s="42"/>
      <c r="C1796" s="43" t="s">
        <v>20</v>
      </c>
      <c r="D1796" s="42" t="s">
        <v>224</v>
      </c>
      <c r="E1796" s="42" t="str">
        <f>VLOOKUP(C1796,HSD!B:K,2,FALSE)</f>
        <v>OH</v>
      </c>
      <c r="F1796" s="1192">
        <v>1.5</v>
      </c>
      <c r="G1796" s="44">
        <f>VLOOKUP(C1796,HSD!B:K,10,FALSE)</f>
        <v>174000</v>
      </c>
      <c r="H1796" s="44">
        <f>F1796*G1796</f>
        <v>261000</v>
      </c>
      <c r="I1796" s="44">
        <v>91500</v>
      </c>
      <c r="J1796" s="44">
        <f>F1796*I1796</f>
        <v>137250</v>
      </c>
      <c r="K1796" s="44">
        <v>91500</v>
      </c>
      <c r="L1796" s="44">
        <f>F1796*K1796</f>
        <v>137250</v>
      </c>
    </row>
    <row r="1797" spans="1:12" ht="12" customHeight="1">
      <c r="A1797" s="65">
        <v>10143000</v>
      </c>
      <c r="B1797" s="42"/>
      <c r="C1797" s="43" t="s">
        <v>240</v>
      </c>
      <c r="D1797" s="42" t="s">
        <v>224</v>
      </c>
      <c r="E1797" s="42" t="str">
        <f>VLOOKUP(C1797,HSD!B:K,2,FALSE)</f>
        <v>OH</v>
      </c>
      <c r="F1797" s="1192">
        <v>0.5</v>
      </c>
      <c r="G1797" s="44">
        <f>VLOOKUP(C1797,HSD!B:K,10,FALSE)</f>
        <v>213000</v>
      </c>
      <c r="H1797" s="44">
        <f>F1797*G1797</f>
        <v>106500</v>
      </c>
      <c r="I1797" s="44"/>
      <c r="J1797" s="44"/>
      <c r="K1797" s="44"/>
      <c r="L1797" s="44"/>
    </row>
    <row r="1798" spans="1:12" ht="12" customHeight="1">
      <c r="A1798" s="65">
        <v>10110000</v>
      </c>
      <c r="B1798" s="42"/>
      <c r="C1798" s="43" t="s">
        <v>21</v>
      </c>
      <c r="D1798" s="42" t="s">
        <v>224</v>
      </c>
      <c r="E1798" s="42" t="str">
        <f>VLOOKUP(C1798,HSD!B:K,2,FALSE)</f>
        <v>OH</v>
      </c>
      <c r="F1798" s="1192">
        <v>0.15</v>
      </c>
      <c r="G1798" s="44">
        <f>VLOOKUP(C1798,HSD!B:K,10,FALSE)</f>
        <v>285000</v>
      </c>
      <c r="H1798" s="44">
        <f>F1798*G1798</f>
        <v>42750</v>
      </c>
      <c r="I1798" s="44">
        <v>78600</v>
      </c>
      <c r="J1798" s="44">
        <f>F1798*I1798</f>
        <v>11790</v>
      </c>
      <c r="K1798" s="44">
        <v>78600</v>
      </c>
      <c r="L1798" s="44">
        <f>F1798*K1798</f>
        <v>11790</v>
      </c>
    </row>
    <row r="1799" spans="1:12" ht="12" customHeight="1">
      <c r="B1799" s="42"/>
      <c r="C1799" s="43"/>
      <c r="D1799" s="42"/>
      <c r="E1799" s="42"/>
      <c r="F1799" s="1182"/>
      <c r="G1799" s="44"/>
      <c r="H1799" s="44">
        <f>F1799*G1799</f>
        <v>0</v>
      </c>
      <c r="I1799" s="44">
        <v>92500</v>
      </c>
      <c r="J1799" s="44">
        <f>F1799*I1799</f>
        <v>0</v>
      </c>
      <c r="K1799" s="44">
        <v>92500</v>
      </c>
      <c r="L1799" s="44">
        <f>F1799*K1799</f>
        <v>0</v>
      </c>
    </row>
    <row r="1800" spans="1:12" ht="12" customHeight="1">
      <c r="B1800" s="42"/>
      <c r="C1800" s="43"/>
      <c r="D1800" s="42"/>
      <c r="E1800" s="42"/>
      <c r="F1800" s="1182"/>
      <c r="G1800" s="44"/>
      <c r="H1800" s="44"/>
      <c r="I1800" s="44"/>
      <c r="J1800" s="44"/>
      <c r="K1800" s="44"/>
      <c r="L1800" s="44"/>
    </row>
    <row r="1801" spans="1:12" ht="12" customHeight="1">
      <c r="B1801" s="42"/>
      <c r="C1801" s="45"/>
      <c r="D1801" s="37"/>
      <c r="E1801" s="37"/>
      <c r="F1801" s="1183" t="s">
        <v>227</v>
      </c>
      <c r="G1801" s="54"/>
      <c r="H1801" s="44">
        <f>SUM(H1796:H1800)</f>
        <v>410250</v>
      </c>
      <c r="I1801" s="54"/>
      <c r="J1801" s="44">
        <f>SUM(J1798:J1800)</f>
        <v>11790</v>
      </c>
      <c r="K1801" s="54"/>
      <c r="L1801" s="44">
        <f>SUM(L1798:L1800)</f>
        <v>11790</v>
      </c>
    </row>
    <row r="1802" spans="1:12" ht="12" customHeight="1">
      <c r="B1802" s="42" t="s">
        <v>6</v>
      </c>
      <c r="C1802" s="45" t="s">
        <v>228</v>
      </c>
      <c r="D1802" s="37"/>
      <c r="E1802" s="37"/>
      <c r="F1802" s="1184"/>
      <c r="G1802" s="42"/>
      <c r="H1802" s="44"/>
      <c r="I1802" s="42"/>
      <c r="J1802" s="44"/>
      <c r="K1802" s="42"/>
      <c r="L1802" s="44"/>
    </row>
    <row r="1803" spans="1:12" ht="12" customHeight="1">
      <c r="A1803" s="65">
        <v>211100102</v>
      </c>
      <c r="B1803" s="42"/>
      <c r="C1803" s="43" t="s">
        <v>1509</v>
      </c>
      <c r="D1803" s="42" t="s">
        <v>224</v>
      </c>
      <c r="E1803" s="42" t="str">
        <f>VLOOKUP(C1803,HSD!B:K,2,FALSE)</f>
        <v>m3</v>
      </c>
      <c r="F1803" s="1192">
        <v>1.2</v>
      </c>
      <c r="G1803" s="44">
        <f>VLOOKUP(C1803,HSD!B:K,10,FALSE)</f>
        <v>345000</v>
      </c>
      <c r="H1803" s="44">
        <f>F1803*G1803</f>
        <v>414000</v>
      </c>
      <c r="I1803" s="44">
        <v>232500</v>
      </c>
      <c r="J1803" s="44">
        <f>F1803*I1803</f>
        <v>279000</v>
      </c>
      <c r="K1803" s="44">
        <v>270000</v>
      </c>
      <c r="L1803" s="44">
        <f>F1803*K1803</f>
        <v>324000</v>
      </c>
    </row>
    <row r="1804" spans="1:12" ht="12" customHeight="1">
      <c r="A1804" s="65">
        <v>211100113</v>
      </c>
      <c r="B1804" s="42"/>
      <c r="C1804" s="43" t="s">
        <v>30</v>
      </c>
      <c r="D1804" s="42" t="s">
        <v>224</v>
      </c>
      <c r="E1804" s="42" t="str">
        <f>VLOOKUP(C1804,HSD!B:K,2,FALSE)</f>
        <v>m3</v>
      </c>
      <c r="F1804" s="1192">
        <v>0.48499999999999999</v>
      </c>
      <c r="G1804" s="44">
        <f>VLOOKUP(C1804,HSD!B:K,10,FALSE)</f>
        <v>217500</v>
      </c>
      <c r="H1804" s="44">
        <f>F1804*G1804</f>
        <v>105487.5</v>
      </c>
      <c r="I1804" s="44">
        <v>1060</v>
      </c>
      <c r="J1804" s="44">
        <f>F1804*I1804</f>
        <v>514.1</v>
      </c>
      <c r="K1804" s="44">
        <v>1060</v>
      </c>
      <c r="L1804" s="44">
        <f>F1804*K1804</f>
        <v>514.1</v>
      </c>
    </row>
    <row r="1805" spans="1:12" ht="12" customHeight="1">
      <c r="A1805" s="65">
        <v>21301000</v>
      </c>
      <c r="B1805" s="42"/>
      <c r="C1805" s="43" t="s">
        <v>35</v>
      </c>
      <c r="D1805" s="42" t="s">
        <v>224</v>
      </c>
      <c r="E1805" s="42" t="str">
        <f>VLOOKUP(C1805,HSD!B:K,2,FALSE)</f>
        <v>kg</v>
      </c>
      <c r="F1805" s="1192">
        <v>202</v>
      </c>
      <c r="G1805" s="44">
        <f>VLOOKUP(C1805,HSD!B:K,10,FALSE)</f>
        <v>1350</v>
      </c>
      <c r="H1805" s="44">
        <f>F1805*G1805</f>
        <v>272700</v>
      </c>
      <c r="I1805" s="44">
        <v>215000</v>
      </c>
      <c r="J1805" s="44">
        <f>F1805*I1805</f>
        <v>43430000</v>
      </c>
      <c r="K1805" s="44">
        <v>250000</v>
      </c>
      <c r="L1805" s="44">
        <f>F1805*K1805</f>
        <v>50500000</v>
      </c>
    </row>
    <row r="1806" spans="1:12" ht="12" customHeight="1">
      <c r="B1806" s="42"/>
      <c r="C1806" s="43"/>
      <c r="D1806" s="42"/>
      <c r="E1806" s="42"/>
      <c r="F1806" s="1192"/>
      <c r="G1806" s="44"/>
      <c r="H1806" s="44"/>
      <c r="I1806" s="44"/>
      <c r="J1806" s="44"/>
      <c r="K1806" s="44"/>
      <c r="L1806" s="44"/>
    </row>
    <row r="1807" spans="1:12" ht="12" customHeight="1">
      <c r="B1807" s="42"/>
      <c r="C1807" s="45"/>
      <c r="D1807" s="37"/>
      <c r="E1807" s="37"/>
      <c r="F1807" s="1193" t="s">
        <v>229</v>
      </c>
      <c r="G1807" s="61"/>
      <c r="H1807" s="44">
        <f>SUM(H1803:H1806)</f>
        <v>792187.5</v>
      </c>
      <c r="I1807" s="54"/>
      <c r="J1807" s="44" t="e">
        <f>SUM(#REF!)</f>
        <v>#REF!</v>
      </c>
      <c r="K1807" s="54"/>
      <c r="L1807" s="44" t="e">
        <f>SUM(#REF!)</f>
        <v>#REF!</v>
      </c>
    </row>
    <row r="1808" spans="1:12" ht="12" customHeight="1">
      <c r="B1808" s="42" t="s">
        <v>7</v>
      </c>
      <c r="C1808" s="45" t="s">
        <v>230</v>
      </c>
      <c r="D1808" s="37"/>
      <c r="E1808" s="37"/>
      <c r="F1808" s="1184"/>
      <c r="G1808" s="42"/>
      <c r="H1808" s="44"/>
      <c r="I1808" s="42"/>
      <c r="J1808" s="44"/>
      <c r="K1808" s="42"/>
      <c r="L1808" s="44"/>
    </row>
    <row r="1809" spans="1:12" ht="12" customHeight="1">
      <c r="B1809" s="42"/>
      <c r="C1809" s="43"/>
      <c r="D1809" s="42"/>
      <c r="E1809" s="42"/>
      <c r="F1809" s="1192"/>
      <c r="G1809" s="44"/>
      <c r="H1809" s="44">
        <f>F1809*G1809</f>
        <v>0</v>
      </c>
      <c r="I1809" s="44"/>
      <c r="J1809" s="44">
        <f>H1809*I1809</f>
        <v>0</v>
      </c>
      <c r="K1809" s="44"/>
      <c r="L1809" s="44">
        <f>J1809*K1809</f>
        <v>0</v>
      </c>
    </row>
    <row r="1810" spans="1:12" ht="12" customHeight="1">
      <c r="B1810" s="42"/>
      <c r="C1810" s="43"/>
      <c r="D1810" s="42"/>
      <c r="E1810" s="42"/>
      <c r="F1810" s="1192"/>
      <c r="G1810" s="44"/>
      <c r="H1810" s="44">
        <f>F1810*G1810</f>
        <v>0</v>
      </c>
      <c r="I1810" s="44"/>
      <c r="J1810" s="44"/>
      <c r="K1810" s="44"/>
      <c r="L1810" s="44"/>
    </row>
    <row r="1811" spans="1:12" ht="12" customHeight="1">
      <c r="B1811" s="42"/>
      <c r="C1811" s="45"/>
      <c r="D1811" s="37"/>
      <c r="E1811" s="37"/>
      <c r="F1811" s="1183" t="s">
        <v>231</v>
      </c>
      <c r="G1811" s="54"/>
      <c r="H1811" s="44">
        <f>SUM(H1809:H1810)</f>
        <v>0</v>
      </c>
      <c r="I1811" s="54"/>
      <c r="J1811" s="44">
        <f>SUM(J1809)</f>
        <v>0</v>
      </c>
      <c r="K1811" s="54"/>
      <c r="L1811" s="44">
        <f>SUM(L1809)</f>
        <v>0</v>
      </c>
    </row>
    <row r="1812" spans="1:12" ht="12" customHeight="1">
      <c r="B1812" s="42" t="s">
        <v>8</v>
      </c>
      <c r="C1812" s="55" t="s">
        <v>232</v>
      </c>
      <c r="D1812" s="56"/>
      <c r="E1812" s="56"/>
      <c r="F1812" s="1191"/>
      <c r="G1812" s="57"/>
      <c r="H1812" s="44">
        <f>H1801+H1807+H1811</f>
        <v>1202437.5</v>
      </c>
      <c r="I1812" s="57"/>
      <c r="J1812" s="44" t="e">
        <f>J1801+J1807+J1811</f>
        <v>#REF!</v>
      </c>
      <c r="K1812" s="57"/>
      <c r="L1812" s="44" t="e">
        <f>L1801+L1807+L1811</f>
        <v>#REF!</v>
      </c>
    </row>
    <row r="1813" spans="1:12" ht="12" customHeight="1">
      <c r="B1813" s="42" t="s">
        <v>9</v>
      </c>
      <c r="C1813" s="1254" t="s">
        <v>233</v>
      </c>
      <c r="D1813" s="1255"/>
      <c r="E1813" s="1256"/>
      <c r="F1813" s="1200">
        <f>OP</f>
        <v>0.1</v>
      </c>
      <c r="G1813" s="43" t="s">
        <v>234</v>
      </c>
      <c r="H1813" s="44">
        <f>H1812*F1813</f>
        <v>120243.75</v>
      </c>
      <c r="I1813" s="43" t="s">
        <v>234</v>
      </c>
      <c r="J1813" s="44" t="e">
        <f>J1812*F1813</f>
        <v>#REF!</v>
      </c>
      <c r="K1813" s="43" t="s">
        <v>234</v>
      </c>
      <c r="L1813" s="44" t="e">
        <f>L1812*F1813</f>
        <v>#REF!</v>
      </c>
    </row>
    <row r="1814" spans="1:12" ht="12" customHeight="1">
      <c r="B1814" s="531" t="s">
        <v>10</v>
      </c>
      <c r="C1814" s="536" t="s">
        <v>235</v>
      </c>
      <c r="D1814" s="529"/>
      <c r="E1814" s="535"/>
      <c r="F1814" s="1189"/>
      <c r="G1814" s="532"/>
      <c r="H1814" s="533">
        <f>H1812+H1813</f>
        <v>1322681.25</v>
      </c>
      <c r="I1814" s="532"/>
      <c r="J1814" s="533"/>
      <c r="K1814" s="532"/>
      <c r="L1814" s="533"/>
    </row>
    <row r="1815" spans="1:12" ht="12" customHeight="1">
      <c r="B1815" s="531" t="s">
        <v>11</v>
      </c>
      <c r="C1815" s="529" t="s">
        <v>2218</v>
      </c>
      <c r="D1815" s="529"/>
      <c r="E1815" s="529"/>
      <c r="F1815" s="1201">
        <f>ppn</f>
        <v>0.12</v>
      </c>
      <c r="G1815" s="532" t="s">
        <v>2217</v>
      </c>
      <c r="H1815" s="533">
        <f>H1814*F1815</f>
        <v>158721.75</v>
      </c>
      <c r="I1815" s="532"/>
      <c r="J1815" s="533"/>
      <c r="K1815" s="532"/>
      <c r="L1815" s="533"/>
    </row>
    <row r="1816" spans="1:12" ht="12" customHeight="1">
      <c r="B1816" s="42" t="s">
        <v>1793</v>
      </c>
      <c r="C1816" s="537" t="s">
        <v>2039</v>
      </c>
      <c r="D1816" s="56"/>
      <c r="E1816" s="56"/>
      <c r="F1816" s="1191"/>
      <c r="G1816" s="57"/>
      <c r="H1816" s="49">
        <f>H1814+H1815</f>
        <v>1481403</v>
      </c>
      <c r="I1816" s="50"/>
      <c r="J1816" s="49" t="e">
        <f>J1812+J1813</f>
        <v>#REF!</v>
      </c>
      <c r="K1816" s="50"/>
      <c r="L1816" s="49" t="e">
        <f>L1812+L1813</f>
        <v>#REF!</v>
      </c>
    </row>
    <row r="1818" spans="1:12" ht="37" customHeight="1">
      <c r="B1818" s="34" t="s">
        <v>395</v>
      </c>
      <c r="C1818" s="1257" t="s">
        <v>410</v>
      </c>
      <c r="D1818" s="1258"/>
      <c r="E1818" s="1258"/>
      <c r="F1818" s="1258"/>
      <c r="G1818" s="1259"/>
      <c r="H1818" s="1260"/>
      <c r="I1818" s="1261" t="s">
        <v>3</v>
      </c>
      <c r="J1818" s="1261"/>
      <c r="K1818" s="1261" t="s">
        <v>4</v>
      </c>
      <c r="L1818" s="1261"/>
    </row>
    <row r="1819" spans="1:12" ht="12" customHeight="1">
      <c r="B1819" s="1249" t="s">
        <v>215</v>
      </c>
      <c r="C1819" s="1249" t="s">
        <v>216</v>
      </c>
      <c r="D1819" s="1250" t="s">
        <v>217</v>
      </c>
      <c r="E1819" s="1249" t="s">
        <v>218</v>
      </c>
      <c r="F1819" s="1253" t="s">
        <v>219</v>
      </c>
      <c r="G1819" s="35" t="s">
        <v>220</v>
      </c>
      <c r="H1819" s="35" t="s">
        <v>221</v>
      </c>
      <c r="I1819" s="36" t="s">
        <v>220</v>
      </c>
      <c r="J1819" s="37" t="s">
        <v>221</v>
      </c>
      <c r="K1819" s="37" t="s">
        <v>220</v>
      </c>
      <c r="L1819" s="37" t="s">
        <v>221</v>
      </c>
    </row>
    <row r="1820" spans="1:12" ht="12" customHeight="1">
      <c r="B1820" s="1249"/>
      <c r="C1820" s="1249"/>
      <c r="D1820" s="1251"/>
      <c r="E1820" s="1249"/>
      <c r="F1820" s="1253"/>
      <c r="G1820" s="35" t="s">
        <v>16</v>
      </c>
      <c r="H1820" s="35" t="s">
        <v>222</v>
      </c>
      <c r="I1820" s="36" t="s">
        <v>16</v>
      </c>
      <c r="J1820" s="37" t="s">
        <v>222</v>
      </c>
      <c r="K1820" s="37" t="s">
        <v>16</v>
      </c>
      <c r="L1820" s="37" t="s">
        <v>222</v>
      </c>
    </row>
    <row r="1821" spans="1:12" ht="12" customHeight="1">
      <c r="B1821" s="1249"/>
      <c r="C1821" s="1249"/>
      <c r="D1821" s="1252"/>
      <c r="E1821" s="1249"/>
      <c r="F1821" s="1253"/>
      <c r="G1821" s="58"/>
      <c r="H1821" s="35" t="s">
        <v>16</v>
      </c>
      <c r="I1821" s="48"/>
      <c r="J1821" s="37" t="s">
        <v>16</v>
      </c>
      <c r="K1821" s="43"/>
      <c r="L1821" s="37" t="s">
        <v>16</v>
      </c>
    </row>
    <row r="1822" spans="1:12" ht="12" customHeight="1">
      <c r="B1822" s="38" t="s">
        <v>5</v>
      </c>
      <c r="C1822" s="39" t="s">
        <v>223</v>
      </c>
      <c r="D1822" s="40"/>
      <c r="E1822" s="40"/>
      <c r="F1822" s="1181"/>
      <c r="G1822" s="40"/>
      <c r="H1822" s="40"/>
      <c r="I1822" s="41"/>
      <c r="J1822" s="41"/>
      <c r="K1822" s="41"/>
      <c r="L1822" s="41"/>
    </row>
    <row r="1823" spans="1:12" ht="12" customHeight="1">
      <c r="A1823" s="65">
        <v>10130000</v>
      </c>
      <c r="B1823" s="42"/>
      <c r="C1823" s="43" t="s">
        <v>20</v>
      </c>
      <c r="D1823" s="42" t="s">
        <v>224</v>
      </c>
      <c r="E1823" s="42" t="str">
        <f>VLOOKUP(C1823,HSD!B:K,2,FALSE)</f>
        <v>OH</v>
      </c>
      <c r="F1823" s="1192">
        <v>2.5874000000000001</v>
      </c>
      <c r="G1823" s="44">
        <f>VLOOKUP(C1823,HSD!B:K,10,FALSE)</f>
        <v>174000</v>
      </c>
      <c r="H1823" s="44">
        <f>F1823*G1823</f>
        <v>450207.60000000003</v>
      </c>
      <c r="I1823" s="44">
        <v>91500</v>
      </c>
      <c r="J1823" s="44">
        <f>F1823*I1823</f>
        <v>236747.1</v>
      </c>
      <c r="K1823" s="44">
        <v>91500</v>
      </c>
      <c r="L1823" s="44">
        <f>F1823*K1823</f>
        <v>236747.1</v>
      </c>
    </row>
    <row r="1824" spans="1:12" ht="12" customHeight="1">
      <c r="A1824" s="65">
        <v>10143000</v>
      </c>
      <c r="B1824" s="42"/>
      <c r="C1824" s="43" t="s">
        <v>240</v>
      </c>
      <c r="D1824" s="42" t="s">
        <v>224</v>
      </c>
      <c r="E1824" s="42" t="str">
        <f>VLOOKUP(C1824,HSD!B:K,2,FALSE)</f>
        <v>OH</v>
      </c>
      <c r="F1824" s="1192">
        <v>0.86240000000000006</v>
      </c>
      <c r="G1824" s="44">
        <f>VLOOKUP(C1824,HSD!B:K,10,FALSE)</f>
        <v>213000</v>
      </c>
      <c r="H1824" s="44">
        <f>F1824*G1824</f>
        <v>183691.2</v>
      </c>
      <c r="I1824" s="44"/>
      <c r="J1824" s="44"/>
      <c r="K1824" s="44"/>
      <c r="L1824" s="44"/>
    </row>
    <row r="1825" spans="1:12" ht="12" customHeight="1">
      <c r="A1825" s="65">
        <v>10110000</v>
      </c>
      <c r="B1825" s="42"/>
      <c r="C1825" s="43" t="s">
        <v>21</v>
      </c>
      <c r="D1825" s="42" t="s">
        <v>224</v>
      </c>
      <c r="E1825" s="42" t="str">
        <f>VLOOKUP(C1825,HSD!B:K,2,FALSE)</f>
        <v>OH</v>
      </c>
      <c r="F1825" s="1192">
        <v>0.25869999999999999</v>
      </c>
      <c r="G1825" s="44">
        <f>VLOOKUP(C1825,HSD!B:K,10,FALSE)</f>
        <v>285000</v>
      </c>
      <c r="H1825" s="44">
        <f>F1825*G1825</f>
        <v>73729.5</v>
      </c>
      <c r="I1825" s="44">
        <v>78600</v>
      </c>
      <c r="J1825" s="44">
        <f>F1825*I1825</f>
        <v>20333.82</v>
      </c>
      <c r="K1825" s="44">
        <v>78600</v>
      </c>
      <c r="L1825" s="44">
        <f>F1825*K1825</f>
        <v>20333.82</v>
      </c>
    </row>
    <row r="1826" spans="1:12" ht="12" customHeight="1">
      <c r="B1826" s="42"/>
      <c r="C1826" s="43"/>
      <c r="D1826" s="42"/>
      <c r="E1826" s="42"/>
      <c r="F1826" s="1182"/>
      <c r="G1826" s="44"/>
      <c r="H1826" s="44">
        <f>F1826*G1826</f>
        <v>0</v>
      </c>
      <c r="I1826" s="44">
        <v>92500</v>
      </c>
      <c r="J1826" s="44">
        <f>F1826*I1826</f>
        <v>0</v>
      </c>
      <c r="K1826" s="44">
        <v>92500</v>
      </c>
      <c r="L1826" s="44">
        <f>F1826*K1826</f>
        <v>0</v>
      </c>
    </row>
    <row r="1827" spans="1:12" ht="12" customHeight="1">
      <c r="B1827" s="42"/>
      <c r="C1827" s="43"/>
      <c r="D1827" s="42"/>
      <c r="E1827" s="42"/>
      <c r="F1827" s="1182"/>
      <c r="G1827" s="44"/>
      <c r="H1827" s="44"/>
      <c r="I1827" s="44"/>
      <c r="J1827" s="44"/>
      <c r="K1827" s="44"/>
      <c r="L1827" s="44"/>
    </row>
    <row r="1828" spans="1:12" ht="12" customHeight="1">
      <c r="B1828" s="42"/>
      <c r="C1828" s="45"/>
      <c r="D1828" s="37"/>
      <c r="E1828" s="37"/>
      <c r="F1828" s="1183" t="s">
        <v>227</v>
      </c>
      <c r="G1828" s="54"/>
      <c r="H1828" s="44">
        <f>SUM(H1823:H1827)</f>
        <v>707628.3</v>
      </c>
      <c r="I1828" s="54"/>
      <c r="J1828" s="44">
        <f>SUM(J1825:J1827)</f>
        <v>20333.82</v>
      </c>
      <c r="K1828" s="54"/>
      <c r="L1828" s="44">
        <f>SUM(L1825:L1827)</f>
        <v>20333.82</v>
      </c>
    </row>
    <row r="1829" spans="1:12" ht="12" customHeight="1">
      <c r="B1829" s="42" t="s">
        <v>6</v>
      </c>
      <c r="C1829" s="45" t="s">
        <v>228</v>
      </c>
      <c r="D1829" s="37"/>
      <c r="E1829" s="37"/>
      <c r="F1829" s="1184"/>
      <c r="G1829" s="42"/>
      <c r="H1829" s="44"/>
      <c r="I1829" s="42"/>
      <c r="J1829" s="44"/>
      <c r="K1829" s="42"/>
      <c r="L1829" s="44"/>
    </row>
    <row r="1830" spans="1:12" ht="12" customHeight="1">
      <c r="A1830" s="65">
        <v>211100102</v>
      </c>
      <c r="B1830" s="42"/>
      <c r="C1830" s="43" t="s">
        <v>1509</v>
      </c>
      <c r="D1830" s="42" t="s">
        <v>224</v>
      </c>
      <c r="E1830" s="42" t="str">
        <f>VLOOKUP(C1830,HSD!B:K,2,FALSE)</f>
        <v>m3</v>
      </c>
      <c r="F1830" s="1192">
        <v>1.2</v>
      </c>
      <c r="G1830" s="44">
        <f>VLOOKUP(C1830,HSD!B:K,10,FALSE)</f>
        <v>345000</v>
      </c>
      <c r="H1830" s="44">
        <f>F1830*G1830</f>
        <v>414000</v>
      </c>
      <c r="I1830" s="44">
        <v>232500</v>
      </c>
      <c r="J1830" s="44">
        <f>F1830*I1830</f>
        <v>279000</v>
      </c>
      <c r="K1830" s="44">
        <v>270000</v>
      </c>
      <c r="L1830" s="44">
        <f>F1830*K1830</f>
        <v>324000</v>
      </c>
    </row>
    <row r="1831" spans="1:12" ht="12" customHeight="1">
      <c r="A1831" s="65">
        <v>211100113</v>
      </c>
      <c r="B1831" s="42"/>
      <c r="C1831" s="43" t="s">
        <v>30</v>
      </c>
      <c r="D1831" s="42" t="s">
        <v>224</v>
      </c>
      <c r="E1831" s="42" t="str">
        <f>VLOOKUP(C1831,HSD!B:K,2,FALSE)</f>
        <v>m3</v>
      </c>
      <c r="F1831" s="1192">
        <v>0.48499999999999999</v>
      </c>
      <c r="G1831" s="44">
        <f>VLOOKUP(C1831,HSD!B:K,10,FALSE)</f>
        <v>217500</v>
      </c>
      <c r="H1831" s="44">
        <f>F1831*G1831</f>
        <v>105487.5</v>
      </c>
      <c r="I1831" s="44">
        <v>1060</v>
      </c>
      <c r="J1831" s="44">
        <f>F1831*I1831</f>
        <v>514.1</v>
      </c>
      <c r="K1831" s="44">
        <v>1060</v>
      </c>
      <c r="L1831" s="44">
        <f>F1831*K1831</f>
        <v>514.1</v>
      </c>
    </row>
    <row r="1832" spans="1:12" ht="12" customHeight="1">
      <c r="A1832" s="65">
        <v>21301000</v>
      </c>
      <c r="B1832" s="42"/>
      <c r="C1832" s="43" t="s">
        <v>35</v>
      </c>
      <c r="D1832" s="42" t="s">
        <v>224</v>
      </c>
      <c r="E1832" s="42" t="str">
        <f>VLOOKUP(C1832,HSD!B:K,2,FALSE)</f>
        <v>kg</v>
      </c>
      <c r="F1832" s="1192">
        <v>202</v>
      </c>
      <c r="G1832" s="44">
        <f>VLOOKUP(C1832,HSD!B:K,10,FALSE)</f>
        <v>1350</v>
      </c>
      <c r="H1832" s="44">
        <f>F1832*G1832</f>
        <v>272700</v>
      </c>
      <c r="I1832" s="44">
        <v>215000</v>
      </c>
      <c r="J1832" s="44">
        <f>F1832*I1832</f>
        <v>43430000</v>
      </c>
      <c r="K1832" s="44">
        <v>250000</v>
      </c>
      <c r="L1832" s="44">
        <f>F1832*K1832</f>
        <v>50500000</v>
      </c>
    </row>
    <row r="1833" spans="1:12" ht="12" customHeight="1">
      <c r="B1833" s="42"/>
      <c r="C1833" s="43"/>
      <c r="D1833" s="42"/>
      <c r="E1833" s="42"/>
      <c r="F1833" s="1192"/>
      <c r="G1833" s="44"/>
      <c r="H1833" s="44"/>
      <c r="I1833" s="44"/>
      <c r="J1833" s="44"/>
      <c r="K1833" s="44"/>
      <c r="L1833" s="44"/>
    </row>
    <row r="1834" spans="1:12" ht="12" customHeight="1">
      <c r="B1834" s="42"/>
      <c r="C1834" s="45"/>
      <c r="D1834" s="37"/>
      <c r="E1834" s="37"/>
      <c r="F1834" s="1193" t="s">
        <v>229</v>
      </c>
      <c r="G1834" s="61"/>
      <c r="H1834" s="44">
        <f>SUM(H1830:H1833)</f>
        <v>792187.5</v>
      </c>
      <c r="I1834" s="54"/>
      <c r="J1834" s="44" t="e">
        <f>SUM(#REF!)</f>
        <v>#REF!</v>
      </c>
      <c r="K1834" s="54"/>
      <c r="L1834" s="44" t="e">
        <f>SUM(#REF!)</f>
        <v>#REF!</v>
      </c>
    </row>
    <row r="1835" spans="1:12" ht="12" customHeight="1">
      <c r="B1835" s="42" t="s">
        <v>7</v>
      </c>
      <c r="C1835" s="45" t="s">
        <v>230</v>
      </c>
      <c r="D1835" s="37"/>
      <c r="E1835" s="37"/>
      <c r="F1835" s="1184"/>
      <c r="G1835" s="42"/>
      <c r="H1835" s="44"/>
      <c r="I1835" s="42"/>
      <c r="J1835" s="44"/>
      <c r="K1835" s="42"/>
      <c r="L1835" s="44"/>
    </row>
    <row r="1836" spans="1:12" ht="12" customHeight="1">
      <c r="B1836" s="42"/>
      <c r="C1836" s="43"/>
      <c r="D1836" s="42"/>
      <c r="E1836" s="42"/>
      <c r="F1836" s="1192"/>
      <c r="G1836" s="44"/>
      <c r="H1836" s="44">
        <f>F1836*G1836</f>
        <v>0</v>
      </c>
      <c r="I1836" s="44"/>
      <c r="J1836" s="44">
        <f>H1836*I1836</f>
        <v>0</v>
      </c>
      <c r="K1836" s="44"/>
      <c r="L1836" s="44">
        <f>J1836*K1836</f>
        <v>0</v>
      </c>
    </row>
    <row r="1837" spans="1:12" ht="12" customHeight="1">
      <c r="B1837" s="42"/>
      <c r="C1837" s="43"/>
      <c r="D1837" s="42"/>
      <c r="E1837" s="42"/>
      <c r="F1837" s="1192"/>
      <c r="G1837" s="44"/>
      <c r="H1837" s="44">
        <f>F1837*G1837</f>
        <v>0</v>
      </c>
      <c r="I1837" s="44"/>
      <c r="J1837" s="44"/>
      <c r="K1837" s="44"/>
      <c r="L1837" s="44"/>
    </row>
    <row r="1838" spans="1:12" ht="12" customHeight="1">
      <c r="B1838" s="42"/>
      <c r="C1838" s="45"/>
      <c r="D1838" s="37"/>
      <c r="E1838" s="37"/>
      <c r="F1838" s="1183" t="s">
        <v>231</v>
      </c>
      <c r="G1838" s="54"/>
      <c r="H1838" s="44">
        <f>SUM(H1836:H1837)</f>
        <v>0</v>
      </c>
      <c r="I1838" s="54"/>
      <c r="J1838" s="44">
        <f>SUM(J1836)</f>
        <v>0</v>
      </c>
      <c r="K1838" s="54"/>
      <c r="L1838" s="44">
        <f>SUM(L1836)</f>
        <v>0</v>
      </c>
    </row>
    <row r="1839" spans="1:12" ht="12" customHeight="1">
      <c r="B1839" s="42" t="s">
        <v>8</v>
      </c>
      <c r="C1839" s="55" t="s">
        <v>232</v>
      </c>
      <c r="D1839" s="56"/>
      <c r="E1839" s="56"/>
      <c r="F1839" s="1191"/>
      <c r="G1839" s="57"/>
      <c r="H1839" s="44">
        <f>H1828+H1834+H1838</f>
        <v>1499815.8</v>
      </c>
      <c r="I1839" s="57"/>
      <c r="J1839" s="44" t="e">
        <f>J1828+J1834+J1838</f>
        <v>#REF!</v>
      </c>
      <c r="K1839" s="57"/>
      <c r="L1839" s="44" t="e">
        <f>L1828+L1834+L1838</f>
        <v>#REF!</v>
      </c>
    </row>
    <row r="1840" spans="1:12" ht="12" customHeight="1">
      <c r="B1840" s="42" t="s">
        <v>9</v>
      </c>
      <c r="C1840" s="1254" t="s">
        <v>233</v>
      </c>
      <c r="D1840" s="1255"/>
      <c r="E1840" s="1256"/>
      <c r="F1840" s="1200">
        <f>OP</f>
        <v>0.1</v>
      </c>
      <c r="G1840" s="43" t="s">
        <v>234</v>
      </c>
      <c r="H1840" s="44">
        <f>H1839*F1840</f>
        <v>149981.58000000002</v>
      </c>
      <c r="I1840" s="43" t="s">
        <v>234</v>
      </c>
      <c r="J1840" s="44" t="e">
        <f>J1839*F1840</f>
        <v>#REF!</v>
      </c>
      <c r="K1840" s="43" t="s">
        <v>234</v>
      </c>
      <c r="L1840" s="44" t="e">
        <f>L1839*F1840</f>
        <v>#REF!</v>
      </c>
    </row>
    <row r="1841" spans="1:12" ht="12" customHeight="1">
      <c r="B1841" s="531" t="s">
        <v>10</v>
      </c>
      <c r="C1841" s="536" t="s">
        <v>235</v>
      </c>
      <c r="D1841" s="529"/>
      <c r="E1841" s="535"/>
      <c r="F1841" s="1189"/>
      <c r="G1841" s="532"/>
      <c r="H1841" s="533">
        <f>H1839+H1840</f>
        <v>1649797.3800000001</v>
      </c>
      <c r="I1841" s="532"/>
      <c r="J1841" s="533"/>
      <c r="K1841" s="532"/>
      <c r="L1841" s="533"/>
    </row>
    <row r="1842" spans="1:12" ht="12" customHeight="1">
      <c r="B1842" s="531" t="s">
        <v>11</v>
      </c>
      <c r="C1842" s="529" t="s">
        <v>2218</v>
      </c>
      <c r="D1842" s="529"/>
      <c r="E1842" s="529"/>
      <c r="F1842" s="1201">
        <f>ppn</f>
        <v>0.12</v>
      </c>
      <c r="G1842" s="532" t="s">
        <v>2217</v>
      </c>
      <c r="H1842" s="533">
        <f>H1841*F1842</f>
        <v>197975.6856</v>
      </c>
      <c r="I1842" s="532"/>
      <c r="J1842" s="533"/>
      <c r="K1842" s="532"/>
      <c r="L1842" s="533"/>
    </row>
    <row r="1843" spans="1:12" ht="12" customHeight="1">
      <c r="B1843" s="42" t="s">
        <v>1793</v>
      </c>
      <c r="C1843" s="537" t="s">
        <v>2039</v>
      </c>
      <c r="D1843" s="56"/>
      <c r="E1843" s="56"/>
      <c r="F1843" s="1191"/>
      <c r="G1843" s="57"/>
      <c r="H1843" s="49">
        <f>H1841+H1842</f>
        <v>1847773.0656000001</v>
      </c>
      <c r="I1843" s="50"/>
      <c r="J1843" s="49" t="e">
        <f>J1839+J1840</f>
        <v>#REF!</v>
      </c>
      <c r="K1843" s="50"/>
      <c r="L1843" s="49" t="e">
        <f>L1839+L1840</f>
        <v>#REF!</v>
      </c>
    </row>
    <row r="1845" spans="1:12" ht="37" customHeight="1">
      <c r="B1845" s="34" t="s">
        <v>396</v>
      </c>
      <c r="C1845" s="1257" t="s">
        <v>411</v>
      </c>
      <c r="D1845" s="1258"/>
      <c r="E1845" s="1258"/>
      <c r="F1845" s="1258"/>
      <c r="G1845" s="1259"/>
      <c r="H1845" s="1260"/>
      <c r="I1845" s="1261" t="s">
        <v>3</v>
      </c>
      <c r="J1845" s="1261"/>
      <c r="K1845" s="1261" t="s">
        <v>4</v>
      </c>
      <c r="L1845" s="1261"/>
    </row>
    <row r="1846" spans="1:12" ht="12" customHeight="1">
      <c r="B1846" s="1249" t="s">
        <v>215</v>
      </c>
      <c r="C1846" s="1249" t="s">
        <v>216</v>
      </c>
      <c r="D1846" s="1250" t="s">
        <v>217</v>
      </c>
      <c r="E1846" s="1249" t="s">
        <v>218</v>
      </c>
      <c r="F1846" s="1253" t="s">
        <v>219</v>
      </c>
      <c r="G1846" s="35" t="s">
        <v>220</v>
      </c>
      <c r="H1846" s="35" t="s">
        <v>221</v>
      </c>
      <c r="I1846" s="36" t="s">
        <v>220</v>
      </c>
      <c r="J1846" s="37" t="s">
        <v>221</v>
      </c>
      <c r="K1846" s="37" t="s">
        <v>220</v>
      </c>
      <c r="L1846" s="37" t="s">
        <v>221</v>
      </c>
    </row>
    <row r="1847" spans="1:12" ht="12" customHeight="1">
      <c r="B1847" s="1249"/>
      <c r="C1847" s="1249"/>
      <c r="D1847" s="1251"/>
      <c r="E1847" s="1249"/>
      <c r="F1847" s="1253"/>
      <c r="G1847" s="35" t="s">
        <v>16</v>
      </c>
      <c r="H1847" s="35" t="s">
        <v>222</v>
      </c>
      <c r="I1847" s="36" t="s">
        <v>16</v>
      </c>
      <c r="J1847" s="37" t="s">
        <v>222</v>
      </c>
      <c r="K1847" s="37" t="s">
        <v>16</v>
      </c>
      <c r="L1847" s="37" t="s">
        <v>222</v>
      </c>
    </row>
    <row r="1848" spans="1:12" ht="12" customHeight="1">
      <c r="B1848" s="1249"/>
      <c r="C1848" s="1249"/>
      <c r="D1848" s="1252"/>
      <c r="E1848" s="1249"/>
      <c r="F1848" s="1253"/>
      <c r="G1848" s="58"/>
      <c r="H1848" s="35" t="s">
        <v>16</v>
      </c>
      <c r="I1848" s="48"/>
      <c r="J1848" s="37" t="s">
        <v>16</v>
      </c>
      <c r="K1848" s="43"/>
      <c r="L1848" s="37" t="s">
        <v>16</v>
      </c>
    </row>
    <row r="1849" spans="1:12" ht="12" customHeight="1">
      <c r="B1849" s="38" t="s">
        <v>5</v>
      </c>
      <c r="C1849" s="39" t="s">
        <v>223</v>
      </c>
      <c r="D1849" s="40"/>
      <c r="E1849" s="40"/>
      <c r="F1849" s="1181"/>
      <c r="G1849" s="40"/>
      <c r="H1849" s="40"/>
      <c r="I1849" s="41"/>
      <c r="J1849" s="41"/>
      <c r="K1849" s="41"/>
      <c r="L1849" s="41"/>
    </row>
    <row r="1850" spans="1:12" ht="12" customHeight="1">
      <c r="A1850" s="65">
        <v>10130000</v>
      </c>
      <c r="B1850" s="42"/>
      <c r="C1850" s="43" t="s">
        <v>20</v>
      </c>
      <c r="D1850" s="42" t="s">
        <v>224</v>
      </c>
      <c r="E1850" s="42" t="str">
        <f>VLOOKUP(C1850,HSD!B:K,2,FALSE)</f>
        <v>OH</v>
      </c>
      <c r="F1850" s="1192">
        <v>1</v>
      </c>
      <c r="G1850" s="44">
        <f>VLOOKUP(C1850,HSD!B:K,10,FALSE)</f>
        <v>174000</v>
      </c>
      <c r="H1850" s="44">
        <f>F1850*G1850</f>
        <v>174000</v>
      </c>
      <c r="I1850" s="44">
        <v>91500</v>
      </c>
      <c r="J1850" s="44">
        <f>F1850*I1850</f>
        <v>91500</v>
      </c>
      <c r="K1850" s="44">
        <v>91500</v>
      </c>
      <c r="L1850" s="44">
        <f>F1850*K1850</f>
        <v>91500</v>
      </c>
    </row>
    <row r="1851" spans="1:12" ht="12" customHeight="1">
      <c r="A1851" s="65">
        <v>10143000</v>
      </c>
      <c r="B1851" s="42"/>
      <c r="C1851" s="43" t="s">
        <v>240</v>
      </c>
      <c r="D1851" s="42" t="s">
        <v>224</v>
      </c>
      <c r="E1851" s="42" t="str">
        <f>VLOOKUP(C1851,HSD!B:K,2,FALSE)</f>
        <v>OH</v>
      </c>
      <c r="F1851" s="1192">
        <v>0.5</v>
      </c>
      <c r="G1851" s="44">
        <f>VLOOKUP(C1851,HSD!B:K,10,FALSE)</f>
        <v>213000</v>
      </c>
      <c r="H1851" s="44">
        <f>F1851*G1851</f>
        <v>106500</v>
      </c>
      <c r="I1851" s="44"/>
      <c r="J1851" s="44"/>
      <c r="K1851" s="44"/>
      <c r="L1851" s="44"/>
    </row>
    <row r="1852" spans="1:12" ht="12" customHeight="1">
      <c r="A1852" s="65">
        <v>10110000</v>
      </c>
      <c r="B1852" s="42"/>
      <c r="C1852" s="43" t="s">
        <v>21</v>
      </c>
      <c r="D1852" s="42" t="s">
        <v>224</v>
      </c>
      <c r="E1852" s="42" t="str">
        <f>VLOOKUP(C1852,HSD!B:K,2,FALSE)</f>
        <v>OH</v>
      </c>
      <c r="F1852" s="1192">
        <v>0.1</v>
      </c>
      <c r="G1852" s="44">
        <f>VLOOKUP(C1852,HSD!B:K,10,FALSE)</f>
        <v>285000</v>
      </c>
      <c r="H1852" s="44">
        <f>F1852*G1852</f>
        <v>28500</v>
      </c>
      <c r="I1852" s="44">
        <v>78600</v>
      </c>
      <c r="J1852" s="44">
        <f>F1852*I1852</f>
        <v>7860</v>
      </c>
      <c r="K1852" s="44">
        <v>78600</v>
      </c>
      <c r="L1852" s="44">
        <f>F1852*K1852</f>
        <v>7860</v>
      </c>
    </row>
    <row r="1853" spans="1:12" ht="12" customHeight="1">
      <c r="B1853" s="42"/>
      <c r="C1853" s="43"/>
      <c r="D1853" s="42"/>
      <c r="E1853" s="42"/>
      <c r="F1853" s="1182"/>
      <c r="G1853" s="44"/>
      <c r="H1853" s="44">
        <f>F1853*G1853</f>
        <v>0</v>
      </c>
      <c r="I1853" s="44">
        <v>92500</v>
      </c>
      <c r="J1853" s="44">
        <f>F1853*I1853</f>
        <v>0</v>
      </c>
      <c r="K1853" s="44">
        <v>92500</v>
      </c>
      <c r="L1853" s="44">
        <f>F1853*K1853</f>
        <v>0</v>
      </c>
    </row>
    <row r="1854" spans="1:12" ht="12" customHeight="1">
      <c r="B1854" s="42"/>
      <c r="C1854" s="43"/>
      <c r="D1854" s="42"/>
      <c r="E1854" s="42"/>
      <c r="F1854" s="1182"/>
      <c r="G1854" s="44"/>
      <c r="H1854" s="44"/>
      <c r="I1854" s="44"/>
      <c r="J1854" s="44"/>
      <c r="K1854" s="44"/>
      <c r="L1854" s="44"/>
    </row>
    <row r="1855" spans="1:12" ht="12" customHeight="1">
      <c r="B1855" s="42"/>
      <c r="C1855" s="45"/>
      <c r="D1855" s="37"/>
      <c r="E1855" s="37"/>
      <c r="F1855" s="1183" t="s">
        <v>227</v>
      </c>
      <c r="G1855" s="54"/>
      <c r="H1855" s="44">
        <f>SUM(H1850:H1854)</f>
        <v>309000</v>
      </c>
      <c r="I1855" s="54"/>
      <c r="J1855" s="44">
        <f>SUM(J1852:J1854)</f>
        <v>7860</v>
      </c>
      <c r="K1855" s="54"/>
      <c r="L1855" s="44">
        <f>SUM(L1852:L1854)</f>
        <v>7860</v>
      </c>
    </row>
    <row r="1856" spans="1:12" ht="12" customHeight="1">
      <c r="B1856" s="42" t="s">
        <v>6</v>
      </c>
      <c r="C1856" s="45" t="s">
        <v>228</v>
      </c>
      <c r="D1856" s="37"/>
      <c r="E1856" s="37"/>
      <c r="F1856" s="1184"/>
      <c r="G1856" s="42"/>
      <c r="H1856" s="44"/>
      <c r="I1856" s="42"/>
      <c r="J1856" s="44"/>
      <c r="K1856" s="42"/>
      <c r="L1856" s="44"/>
    </row>
    <row r="1857" spans="1:12" ht="12" customHeight="1">
      <c r="A1857" s="65">
        <v>211100102</v>
      </c>
      <c r="B1857" s="42"/>
      <c r="C1857" s="43" t="s">
        <v>1509</v>
      </c>
      <c r="D1857" s="42" t="s">
        <v>224</v>
      </c>
      <c r="E1857" s="42" t="str">
        <f>VLOOKUP(C1857,HSD!B:K,2,FALSE)</f>
        <v>m3</v>
      </c>
      <c r="F1857" s="1192">
        <v>1.2</v>
      </c>
      <c r="G1857" s="44">
        <f>VLOOKUP(C1857,HSD!B:K,10,FALSE)</f>
        <v>345000</v>
      </c>
      <c r="H1857" s="44">
        <f>F1857*G1857</f>
        <v>414000</v>
      </c>
      <c r="I1857" s="44">
        <v>232500</v>
      </c>
      <c r="J1857" s="44">
        <f>F1857*I1857</f>
        <v>279000</v>
      </c>
      <c r="K1857" s="44">
        <v>270000</v>
      </c>
      <c r="L1857" s="44">
        <f>F1857*K1857</f>
        <v>324000</v>
      </c>
    </row>
    <row r="1858" spans="1:12" ht="12" customHeight="1">
      <c r="A1858" s="65">
        <v>211100113</v>
      </c>
      <c r="B1858" s="42"/>
      <c r="C1858" s="43" t="s">
        <v>30</v>
      </c>
      <c r="D1858" s="42" t="s">
        <v>224</v>
      </c>
      <c r="E1858" s="42" t="str">
        <f>VLOOKUP(C1858,HSD!B:K,2,FALSE)</f>
        <v>m3</v>
      </c>
      <c r="F1858" s="1192">
        <v>0.48499999999999999</v>
      </c>
      <c r="G1858" s="44">
        <f>VLOOKUP(C1858,HSD!B:K,10,FALSE)</f>
        <v>217500</v>
      </c>
      <c r="H1858" s="44">
        <f>F1858*G1858</f>
        <v>105487.5</v>
      </c>
      <c r="I1858" s="44">
        <v>1060</v>
      </c>
      <c r="J1858" s="44">
        <f>F1858*I1858</f>
        <v>514.1</v>
      </c>
      <c r="K1858" s="44">
        <v>1060</v>
      </c>
      <c r="L1858" s="44">
        <f>F1858*K1858</f>
        <v>514.1</v>
      </c>
    </row>
    <row r="1859" spans="1:12" ht="12" customHeight="1">
      <c r="A1859" s="65">
        <v>21301000</v>
      </c>
      <c r="B1859" s="42"/>
      <c r="C1859" s="43" t="s">
        <v>35</v>
      </c>
      <c r="D1859" s="42" t="s">
        <v>224</v>
      </c>
      <c r="E1859" s="42" t="str">
        <f>VLOOKUP(C1859,HSD!B:K,2,FALSE)</f>
        <v>kg</v>
      </c>
      <c r="F1859" s="1192">
        <v>202</v>
      </c>
      <c r="G1859" s="44">
        <f>VLOOKUP(C1859,HSD!B:K,10,FALSE)</f>
        <v>1350</v>
      </c>
      <c r="H1859" s="44">
        <f>F1859*G1859</f>
        <v>272700</v>
      </c>
      <c r="I1859" s="44">
        <v>215000</v>
      </c>
      <c r="J1859" s="44">
        <f>F1859*I1859</f>
        <v>43430000</v>
      </c>
      <c r="K1859" s="44">
        <v>250000</v>
      </c>
      <c r="L1859" s="44">
        <f>F1859*K1859</f>
        <v>50500000</v>
      </c>
    </row>
    <row r="1860" spans="1:12" ht="12" customHeight="1">
      <c r="B1860" s="42"/>
      <c r="C1860" s="43"/>
      <c r="D1860" s="42"/>
      <c r="E1860" s="42"/>
      <c r="F1860" s="1192"/>
      <c r="G1860" s="44"/>
      <c r="H1860" s="44"/>
      <c r="I1860" s="44"/>
      <c r="J1860" s="44"/>
      <c r="K1860" s="44"/>
      <c r="L1860" s="44"/>
    </row>
    <row r="1861" spans="1:12" ht="12" customHeight="1">
      <c r="B1861" s="42"/>
      <c r="C1861" s="45"/>
      <c r="D1861" s="37"/>
      <c r="E1861" s="37"/>
      <c r="F1861" s="1193" t="s">
        <v>229</v>
      </c>
      <c r="G1861" s="61"/>
      <c r="H1861" s="44">
        <f>SUM(H1857:H1860)</f>
        <v>792187.5</v>
      </c>
      <c r="I1861" s="54"/>
      <c r="J1861" s="44" t="e">
        <f>SUM(#REF!)</f>
        <v>#REF!</v>
      </c>
      <c r="K1861" s="54"/>
      <c r="L1861" s="44" t="e">
        <f>SUM(#REF!)</f>
        <v>#REF!</v>
      </c>
    </row>
    <row r="1862" spans="1:12" ht="12" customHeight="1">
      <c r="B1862" s="42" t="s">
        <v>7</v>
      </c>
      <c r="C1862" s="45" t="s">
        <v>230</v>
      </c>
      <c r="D1862" s="37"/>
      <c r="E1862" s="37"/>
      <c r="F1862" s="1184"/>
      <c r="G1862" s="42"/>
      <c r="H1862" s="44"/>
      <c r="I1862" s="42"/>
      <c r="J1862" s="44"/>
      <c r="K1862" s="42"/>
      <c r="L1862" s="44"/>
    </row>
    <row r="1863" spans="1:12" ht="12" customHeight="1">
      <c r="A1863" s="65">
        <v>31100004</v>
      </c>
      <c r="B1863" s="42"/>
      <c r="C1863" s="43" t="s">
        <v>1544</v>
      </c>
      <c r="D1863" s="42" t="s">
        <v>224</v>
      </c>
      <c r="E1863" s="42" t="str">
        <f>VLOOKUP(C1863,HSD!B:K,2,FALSE)</f>
        <v>Sewa-hari</v>
      </c>
      <c r="F1863" s="1192">
        <v>4.4299999999999999E-2</v>
      </c>
      <c r="G1863" s="44">
        <f>VLOOKUP(C1863,HSD!B:K,10,FALSE)</f>
        <v>688000</v>
      </c>
      <c r="H1863" s="44">
        <f>F1863*G1863</f>
        <v>30478.399999999998</v>
      </c>
      <c r="I1863" s="44"/>
      <c r="J1863" s="44">
        <f>H1863*I1863</f>
        <v>0</v>
      </c>
      <c r="K1863" s="44"/>
      <c r="L1863" s="44">
        <f>J1863*K1863</f>
        <v>0</v>
      </c>
    </row>
    <row r="1864" spans="1:12" ht="12" customHeight="1">
      <c r="B1864" s="42"/>
      <c r="C1864" s="43"/>
      <c r="D1864" s="42"/>
      <c r="E1864" s="42"/>
      <c r="F1864" s="1192"/>
      <c r="G1864" s="44"/>
      <c r="H1864" s="44">
        <f>F1864*G1864</f>
        <v>0</v>
      </c>
      <c r="I1864" s="44"/>
      <c r="J1864" s="44"/>
      <c r="K1864" s="44"/>
      <c r="L1864" s="44"/>
    </row>
    <row r="1865" spans="1:12" ht="12" customHeight="1">
      <c r="B1865" s="42"/>
      <c r="C1865" s="45"/>
      <c r="D1865" s="37"/>
      <c r="E1865" s="37"/>
      <c r="F1865" s="1183" t="s">
        <v>231</v>
      </c>
      <c r="G1865" s="54"/>
      <c r="H1865" s="44">
        <f>SUM(H1863:H1864)</f>
        <v>30478.399999999998</v>
      </c>
      <c r="I1865" s="54"/>
      <c r="J1865" s="44">
        <f>SUM(J1863)</f>
        <v>0</v>
      </c>
      <c r="K1865" s="54"/>
      <c r="L1865" s="44">
        <f>SUM(L1863)</f>
        <v>0</v>
      </c>
    </row>
    <row r="1866" spans="1:12" ht="12" customHeight="1">
      <c r="B1866" s="42" t="s">
        <v>8</v>
      </c>
      <c r="C1866" s="55" t="s">
        <v>232</v>
      </c>
      <c r="D1866" s="56"/>
      <c r="E1866" s="56"/>
      <c r="F1866" s="1191"/>
      <c r="G1866" s="57"/>
      <c r="H1866" s="44">
        <f>H1855+H1861+H1865</f>
        <v>1131665.8999999999</v>
      </c>
      <c r="I1866" s="57"/>
      <c r="J1866" s="44" t="e">
        <f>J1855+J1861+J1865</f>
        <v>#REF!</v>
      </c>
      <c r="K1866" s="57"/>
      <c r="L1866" s="44" t="e">
        <f>L1855+L1861+L1865</f>
        <v>#REF!</v>
      </c>
    </row>
    <row r="1867" spans="1:12" ht="12" customHeight="1">
      <c r="B1867" s="42" t="s">
        <v>9</v>
      </c>
      <c r="C1867" s="1254" t="s">
        <v>233</v>
      </c>
      <c r="D1867" s="1255"/>
      <c r="E1867" s="1256"/>
      <c r="F1867" s="1200">
        <f>OP</f>
        <v>0.1</v>
      </c>
      <c r="G1867" s="43" t="s">
        <v>234</v>
      </c>
      <c r="H1867" s="44">
        <f>H1866*F1867</f>
        <v>113166.59</v>
      </c>
      <c r="I1867" s="43" t="s">
        <v>234</v>
      </c>
      <c r="J1867" s="44" t="e">
        <f>J1866*F1867</f>
        <v>#REF!</v>
      </c>
      <c r="K1867" s="43" t="s">
        <v>234</v>
      </c>
      <c r="L1867" s="44" t="e">
        <f>L1866*F1867</f>
        <v>#REF!</v>
      </c>
    </row>
    <row r="1868" spans="1:12" ht="12" customHeight="1">
      <c r="B1868" s="531" t="s">
        <v>10</v>
      </c>
      <c r="C1868" s="536" t="s">
        <v>235</v>
      </c>
      <c r="D1868" s="529"/>
      <c r="E1868" s="535"/>
      <c r="F1868" s="1189"/>
      <c r="G1868" s="532"/>
      <c r="H1868" s="533">
        <f>H1866+H1867</f>
        <v>1244832.49</v>
      </c>
      <c r="I1868" s="532"/>
      <c r="J1868" s="533"/>
      <c r="K1868" s="532"/>
      <c r="L1868" s="533"/>
    </row>
    <row r="1869" spans="1:12" ht="12" customHeight="1">
      <c r="B1869" s="531" t="s">
        <v>11</v>
      </c>
      <c r="C1869" s="529" t="s">
        <v>2218</v>
      </c>
      <c r="D1869" s="529"/>
      <c r="E1869" s="529"/>
      <c r="F1869" s="1201">
        <f>ppn</f>
        <v>0.12</v>
      </c>
      <c r="G1869" s="532" t="s">
        <v>2217</v>
      </c>
      <c r="H1869" s="533">
        <f>H1868*F1869</f>
        <v>149379.8988</v>
      </c>
      <c r="I1869" s="532"/>
      <c r="J1869" s="533"/>
      <c r="K1869" s="532"/>
      <c r="L1869" s="533"/>
    </row>
    <row r="1870" spans="1:12" ht="12" customHeight="1">
      <c r="B1870" s="42" t="s">
        <v>1793</v>
      </c>
      <c r="C1870" s="537" t="s">
        <v>2039</v>
      </c>
      <c r="D1870" s="56"/>
      <c r="E1870" s="56"/>
      <c r="F1870" s="1191"/>
      <c r="G1870" s="57"/>
      <c r="H1870" s="49">
        <f>H1868+H1869</f>
        <v>1394212.3888000001</v>
      </c>
      <c r="I1870" s="50"/>
      <c r="J1870" s="49" t="e">
        <f>J1866+J1867</f>
        <v>#REF!</v>
      </c>
      <c r="K1870" s="50"/>
      <c r="L1870" s="49" t="e">
        <f>L1866+L1867</f>
        <v>#REF!</v>
      </c>
    </row>
    <row r="1872" spans="1:12" ht="37" customHeight="1">
      <c r="B1872" s="34" t="s">
        <v>397</v>
      </c>
      <c r="C1872" s="1257" t="s">
        <v>412</v>
      </c>
      <c r="D1872" s="1258"/>
      <c r="E1872" s="1258"/>
      <c r="F1872" s="1258"/>
      <c r="G1872" s="1259"/>
      <c r="H1872" s="1260"/>
      <c r="I1872" s="1261" t="s">
        <v>3</v>
      </c>
      <c r="J1872" s="1261"/>
      <c r="K1872" s="1261" t="s">
        <v>4</v>
      </c>
      <c r="L1872" s="1261"/>
    </row>
    <row r="1873" spans="1:12" ht="12" customHeight="1">
      <c r="B1873" s="1249" t="s">
        <v>215</v>
      </c>
      <c r="C1873" s="1249" t="s">
        <v>216</v>
      </c>
      <c r="D1873" s="1250" t="s">
        <v>217</v>
      </c>
      <c r="E1873" s="1249" t="s">
        <v>218</v>
      </c>
      <c r="F1873" s="1253" t="s">
        <v>219</v>
      </c>
      <c r="G1873" s="35" t="s">
        <v>220</v>
      </c>
      <c r="H1873" s="35" t="s">
        <v>221</v>
      </c>
      <c r="I1873" s="36" t="s">
        <v>220</v>
      </c>
      <c r="J1873" s="37" t="s">
        <v>221</v>
      </c>
      <c r="K1873" s="37" t="s">
        <v>220</v>
      </c>
      <c r="L1873" s="37" t="s">
        <v>221</v>
      </c>
    </row>
    <row r="1874" spans="1:12" ht="12" customHeight="1">
      <c r="B1874" s="1249"/>
      <c r="C1874" s="1249"/>
      <c r="D1874" s="1251"/>
      <c r="E1874" s="1249"/>
      <c r="F1874" s="1253"/>
      <c r="G1874" s="35" t="s">
        <v>16</v>
      </c>
      <c r="H1874" s="35" t="s">
        <v>222</v>
      </c>
      <c r="I1874" s="36" t="s">
        <v>16</v>
      </c>
      <c r="J1874" s="37" t="s">
        <v>222</v>
      </c>
      <c r="K1874" s="37" t="s">
        <v>16</v>
      </c>
      <c r="L1874" s="37" t="s">
        <v>222</v>
      </c>
    </row>
    <row r="1875" spans="1:12" ht="12" customHeight="1">
      <c r="B1875" s="1249"/>
      <c r="C1875" s="1249"/>
      <c r="D1875" s="1252"/>
      <c r="E1875" s="1249"/>
      <c r="F1875" s="1253"/>
      <c r="G1875" s="58"/>
      <c r="H1875" s="35" t="s">
        <v>16</v>
      </c>
      <c r="I1875" s="48"/>
      <c r="J1875" s="37" t="s">
        <v>16</v>
      </c>
      <c r="K1875" s="43"/>
      <c r="L1875" s="37" t="s">
        <v>16</v>
      </c>
    </row>
    <row r="1876" spans="1:12" ht="12" customHeight="1">
      <c r="B1876" s="38" t="s">
        <v>5</v>
      </c>
      <c r="C1876" s="39" t="s">
        <v>223</v>
      </c>
      <c r="D1876" s="40"/>
      <c r="E1876" s="40"/>
      <c r="F1876" s="1181"/>
      <c r="G1876" s="40"/>
      <c r="H1876" s="40"/>
      <c r="I1876" s="41"/>
      <c r="J1876" s="41"/>
      <c r="K1876" s="41"/>
      <c r="L1876" s="41"/>
    </row>
    <row r="1877" spans="1:12" ht="12" customHeight="1">
      <c r="A1877" s="65">
        <v>10130000</v>
      </c>
      <c r="B1877" s="42"/>
      <c r="C1877" s="43" t="s">
        <v>20</v>
      </c>
      <c r="D1877" s="42" t="s">
        <v>224</v>
      </c>
      <c r="E1877" s="42" t="str">
        <f>VLOOKUP(C1877,HSD!B:K,2,FALSE)</f>
        <v>OH</v>
      </c>
      <c r="F1877" s="1192">
        <v>2.0874000000000001</v>
      </c>
      <c r="G1877" s="44">
        <f>VLOOKUP(C1877,HSD!B:K,10,FALSE)</f>
        <v>174000</v>
      </c>
      <c r="H1877" s="44">
        <f>F1877*G1877</f>
        <v>363207.60000000003</v>
      </c>
      <c r="I1877" s="44">
        <v>91500</v>
      </c>
      <c r="J1877" s="44">
        <f>F1877*I1877</f>
        <v>190997.1</v>
      </c>
      <c r="K1877" s="44">
        <v>91500</v>
      </c>
      <c r="L1877" s="44">
        <f>F1877*K1877</f>
        <v>190997.1</v>
      </c>
    </row>
    <row r="1878" spans="1:12" ht="12" customHeight="1">
      <c r="A1878" s="65">
        <v>10143000</v>
      </c>
      <c r="B1878" s="42"/>
      <c r="C1878" s="43" t="s">
        <v>240</v>
      </c>
      <c r="D1878" s="42" t="s">
        <v>224</v>
      </c>
      <c r="E1878" s="42" t="str">
        <f>VLOOKUP(C1878,HSD!B:K,2,FALSE)</f>
        <v>OH</v>
      </c>
      <c r="F1878" s="1192">
        <v>1.0437000000000001</v>
      </c>
      <c r="G1878" s="44">
        <f>VLOOKUP(C1878,HSD!B:K,10,FALSE)</f>
        <v>213000</v>
      </c>
      <c r="H1878" s="44">
        <f>F1878*G1878</f>
        <v>222308.1</v>
      </c>
      <c r="I1878" s="44"/>
      <c r="J1878" s="44"/>
      <c r="K1878" s="44"/>
      <c r="L1878" s="44"/>
    </row>
    <row r="1879" spans="1:12" ht="12" customHeight="1">
      <c r="A1879" s="65">
        <v>10110000</v>
      </c>
      <c r="B1879" s="42"/>
      <c r="C1879" s="43" t="s">
        <v>21</v>
      </c>
      <c r="D1879" s="42" t="s">
        <v>224</v>
      </c>
      <c r="E1879" s="42" t="str">
        <f>VLOOKUP(C1879,HSD!B:K,2,FALSE)</f>
        <v>OH</v>
      </c>
      <c r="F1879" s="1192">
        <f>F1877/10</f>
        <v>0.20874000000000001</v>
      </c>
      <c r="G1879" s="44">
        <f>VLOOKUP(C1879,HSD!B:K,10,FALSE)</f>
        <v>285000</v>
      </c>
      <c r="H1879" s="44">
        <f>F1879*G1879</f>
        <v>59490.9</v>
      </c>
      <c r="I1879" s="44">
        <v>78600</v>
      </c>
      <c r="J1879" s="44">
        <f>F1879*I1879</f>
        <v>16406.964</v>
      </c>
      <c r="K1879" s="44">
        <v>78600</v>
      </c>
      <c r="L1879" s="44">
        <f>F1879*K1879</f>
        <v>16406.964</v>
      </c>
    </row>
    <row r="1880" spans="1:12" ht="12" customHeight="1">
      <c r="B1880" s="42"/>
      <c r="C1880" s="43"/>
      <c r="D1880" s="42"/>
      <c r="E1880" s="42"/>
      <c r="F1880" s="1182"/>
      <c r="G1880" s="44"/>
      <c r="H1880" s="44">
        <f>F1880*G1880</f>
        <v>0</v>
      </c>
      <c r="I1880" s="44">
        <v>92500</v>
      </c>
      <c r="J1880" s="44">
        <f>F1880*I1880</f>
        <v>0</v>
      </c>
      <c r="K1880" s="44">
        <v>92500</v>
      </c>
      <c r="L1880" s="44">
        <f>F1880*K1880</f>
        <v>0</v>
      </c>
    </row>
    <row r="1881" spans="1:12" ht="12" customHeight="1">
      <c r="B1881" s="42"/>
      <c r="C1881" s="43"/>
      <c r="D1881" s="42"/>
      <c r="E1881" s="42"/>
      <c r="F1881" s="1182"/>
      <c r="G1881" s="44"/>
      <c r="H1881" s="44"/>
      <c r="I1881" s="44"/>
      <c r="J1881" s="44"/>
      <c r="K1881" s="44"/>
      <c r="L1881" s="44"/>
    </row>
    <row r="1882" spans="1:12" ht="12" customHeight="1">
      <c r="B1882" s="42"/>
      <c r="C1882" s="45"/>
      <c r="D1882" s="37"/>
      <c r="E1882" s="37"/>
      <c r="F1882" s="1183" t="s">
        <v>227</v>
      </c>
      <c r="G1882" s="54"/>
      <c r="H1882" s="44">
        <f>SUM(H1877:H1881)</f>
        <v>645006.60000000009</v>
      </c>
      <c r="I1882" s="54"/>
      <c r="J1882" s="44">
        <f>SUM(J1879:J1881)</f>
        <v>16406.964</v>
      </c>
      <c r="K1882" s="54"/>
      <c r="L1882" s="44">
        <f>SUM(L1879:L1881)</f>
        <v>16406.964</v>
      </c>
    </row>
    <row r="1883" spans="1:12" ht="12" customHeight="1">
      <c r="B1883" s="42" t="s">
        <v>6</v>
      </c>
      <c r="C1883" s="45" t="s">
        <v>228</v>
      </c>
      <c r="D1883" s="37"/>
      <c r="E1883" s="37"/>
      <c r="F1883" s="1184"/>
      <c r="G1883" s="42"/>
      <c r="H1883" s="44"/>
      <c r="I1883" s="42"/>
      <c r="J1883" s="44"/>
      <c r="K1883" s="42"/>
      <c r="L1883" s="44"/>
    </row>
    <row r="1884" spans="1:12" ht="12" customHeight="1">
      <c r="A1884" s="65">
        <v>211100102</v>
      </c>
      <c r="B1884" s="42"/>
      <c r="C1884" s="43" t="s">
        <v>1509</v>
      </c>
      <c r="D1884" s="42" t="s">
        <v>224</v>
      </c>
      <c r="E1884" s="42" t="str">
        <f>VLOOKUP(C1884,HSD!B:K,2,FALSE)</f>
        <v>m3</v>
      </c>
      <c r="F1884" s="1192">
        <v>1.2</v>
      </c>
      <c r="G1884" s="44">
        <f>VLOOKUP(C1884,HSD!B:K,10,FALSE)</f>
        <v>345000</v>
      </c>
      <c r="H1884" s="44">
        <f>F1884*G1884</f>
        <v>414000</v>
      </c>
      <c r="I1884" s="44">
        <v>232500</v>
      </c>
      <c r="J1884" s="44">
        <f>F1884*I1884</f>
        <v>279000</v>
      </c>
      <c r="K1884" s="44">
        <v>270000</v>
      </c>
      <c r="L1884" s="44">
        <f>F1884*K1884</f>
        <v>324000</v>
      </c>
    </row>
    <row r="1885" spans="1:12" ht="12" customHeight="1">
      <c r="A1885" s="65">
        <v>211100113</v>
      </c>
      <c r="B1885" s="42"/>
      <c r="C1885" s="43" t="s">
        <v>30</v>
      </c>
      <c r="D1885" s="42" t="s">
        <v>224</v>
      </c>
      <c r="E1885" s="42" t="str">
        <f>VLOOKUP(C1885,HSD!B:K,2,FALSE)</f>
        <v>m3</v>
      </c>
      <c r="F1885" s="1192">
        <v>0.48499999999999999</v>
      </c>
      <c r="G1885" s="44">
        <f>VLOOKUP(C1885,HSD!B:K,10,FALSE)</f>
        <v>217500</v>
      </c>
      <c r="H1885" s="44">
        <f>F1885*G1885</f>
        <v>105487.5</v>
      </c>
      <c r="I1885" s="44">
        <v>1060</v>
      </c>
      <c r="J1885" s="44">
        <f>F1885*I1885</f>
        <v>514.1</v>
      </c>
      <c r="K1885" s="44">
        <v>1060</v>
      </c>
      <c r="L1885" s="44">
        <f>F1885*K1885</f>
        <v>514.1</v>
      </c>
    </row>
    <row r="1886" spans="1:12" ht="12" customHeight="1">
      <c r="A1886" s="65">
        <v>21301000</v>
      </c>
      <c r="B1886" s="42"/>
      <c r="C1886" s="43" t="s">
        <v>35</v>
      </c>
      <c r="D1886" s="42" t="s">
        <v>224</v>
      </c>
      <c r="E1886" s="42" t="str">
        <f>VLOOKUP(C1886,HSD!B:K,2,FALSE)</f>
        <v>kg</v>
      </c>
      <c r="F1886" s="1192">
        <v>202</v>
      </c>
      <c r="G1886" s="44">
        <f>VLOOKUP(C1886,HSD!B:K,10,FALSE)</f>
        <v>1350</v>
      </c>
      <c r="H1886" s="44">
        <f>F1886*G1886</f>
        <v>272700</v>
      </c>
      <c r="I1886" s="44">
        <v>215000</v>
      </c>
      <c r="J1886" s="44">
        <f>F1886*I1886</f>
        <v>43430000</v>
      </c>
      <c r="K1886" s="44">
        <v>250000</v>
      </c>
      <c r="L1886" s="44">
        <f>F1886*K1886</f>
        <v>50500000</v>
      </c>
    </row>
    <row r="1887" spans="1:12" ht="12" customHeight="1">
      <c r="B1887" s="42"/>
      <c r="C1887" s="43"/>
      <c r="D1887" s="42"/>
      <c r="E1887" s="42"/>
      <c r="F1887" s="1192"/>
      <c r="G1887" s="44"/>
      <c r="H1887" s="44"/>
      <c r="I1887" s="44"/>
      <c r="J1887" s="44"/>
      <c r="K1887" s="44"/>
      <c r="L1887" s="44"/>
    </row>
    <row r="1888" spans="1:12" ht="12" customHeight="1">
      <c r="B1888" s="42"/>
      <c r="C1888" s="45"/>
      <c r="D1888" s="37"/>
      <c r="E1888" s="37"/>
      <c r="F1888" s="1193" t="s">
        <v>229</v>
      </c>
      <c r="G1888" s="61"/>
      <c r="H1888" s="44">
        <f>SUM(H1884:H1887)</f>
        <v>792187.5</v>
      </c>
      <c r="I1888" s="54"/>
      <c r="J1888" s="44" t="e">
        <f>SUM(#REF!)</f>
        <v>#REF!</v>
      </c>
      <c r="K1888" s="54"/>
      <c r="L1888" s="44" t="e">
        <f>SUM(#REF!)</f>
        <v>#REF!</v>
      </c>
    </row>
    <row r="1889" spans="1:12" ht="12" customHeight="1">
      <c r="B1889" s="42" t="s">
        <v>7</v>
      </c>
      <c r="C1889" s="45" t="s">
        <v>230</v>
      </c>
      <c r="D1889" s="37"/>
      <c r="E1889" s="37"/>
      <c r="F1889" s="1184"/>
      <c r="G1889" s="42"/>
      <c r="H1889" s="44"/>
      <c r="I1889" s="42"/>
      <c r="J1889" s="44"/>
      <c r="K1889" s="42"/>
      <c r="L1889" s="44"/>
    </row>
    <row r="1890" spans="1:12" ht="12" customHeight="1">
      <c r="A1890" s="65">
        <v>31100004</v>
      </c>
      <c r="B1890" s="42"/>
      <c r="C1890" s="43" t="s">
        <v>1544</v>
      </c>
      <c r="D1890" s="42" t="s">
        <v>224</v>
      </c>
      <c r="E1890" s="42" t="str">
        <f>VLOOKUP(C1890,HSD!B:K,2,FALSE)</f>
        <v>Sewa-hari</v>
      </c>
      <c r="F1890" s="1192">
        <v>4.4299999999999999E-2</v>
      </c>
      <c r="G1890" s="44">
        <f>VLOOKUP(C1890,HSD!B:K,10,FALSE)</f>
        <v>688000</v>
      </c>
      <c r="H1890" s="44">
        <f>F1890*G1890</f>
        <v>30478.399999999998</v>
      </c>
      <c r="I1890" s="44"/>
      <c r="J1890" s="44">
        <f>H1890*I1890</f>
        <v>0</v>
      </c>
      <c r="K1890" s="44"/>
      <c r="L1890" s="44">
        <f>J1890*K1890</f>
        <v>0</v>
      </c>
    </row>
    <row r="1891" spans="1:12" ht="12" customHeight="1">
      <c r="B1891" s="42"/>
      <c r="C1891" s="43"/>
      <c r="D1891" s="42"/>
      <c r="E1891" s="42"/>
      <c r="F1891" s="1192"/>
      <c r="G1891" s="44"/>
      <c r="H1891" s="44">
        <f>F1891*G1891</f>
        <v>0</v>
      </c>
      <c r="I1891" s="44"/>
      <c r="J1891" s="44"/>
      <c r="K1891" s="44"/>
      <c r="L1891" s="44"/>
    </row>
    <row r="1892" spans="1:12" ht="12" customHeight="1">
      <c r="B1892" s="42"/>
      <c r="C1892" s="45"/>
      <c r="D1892" s="37"/>
      <c r="E1892" s="37"/>
      <c r="F1892" s="1183" t="s">
        <v>231</v>
      </c>
      <c r="G1892" s="54"/>
      <c r="H1892" s="44">
        <f>SUM(H1890:H1891)</f>
        <v>30478.399999999998</v>
      </c>
      <c r="I1892" s="54"/>
      <c r="J1892" s="44">
        <f>SUM(J1890)</f>
        <v>0</v>
      </c>
      <c r="K1892" s="54"/>
      <c r="L1892" s="44">
        <f>SUM(L1890)</f>
        <v>0</v>
      </c>
    </row>
    <row r="1893" spans="1:12" ht="12" customHeight="1">
      <c r="B1893" s="42" t="s">
        <v>8</v>
      </c>
      <c r="C1893" s="55" t="s">
        <v>232</v>
      </c>
      <c r="D1893" s="56"/>
      <c r="E1893" s="56"/>
      <c r="F1893" s="1191"/>
      <c r="G1893" s="57"/>
      <c r="H1893" s="44">
        <f>H1882+H1888+H1892</f>
        <v>1467672.5</v>
      </c>
      <c r="I1893" s="57"/>
      <c r="J1893" s="44" t="e">
        <f>J1882+J1888+J1892</f>
        <v>#REF!</v>
      </c>
      <c r="K1893" s="57"/>
      <c r="L1893" s="44" t="e">
        <f>L1882+L1888+L1892</f>
        <v>#REF!</v>
      </c>
    </row>
    <row r="1894" spans="1:12" ht="12" customHeight="1">
      <c r="B1894" s="42" t="s">
        <v>9</v>
      </c>
      <c r="C1894" s="1254" t="s">
        <v>233</v>
      </c>
      <c r="D1894" s="1255"/>
      <c r="E1894" s="1256"/>
      <c r="F1894" s="1200">
        <f>OP</f>
        <v>0.1</v>
      </c>
      <c r="G1894" s="43" t="s">
        <v>234</v>
      </c>
      <c r="H1894" s="44">
        <f>H1893*F1894</f>
        <v>146767.25</v>
      </c>
      <c r="I1894" s="43" t="s">
        <v>234</v>
      </c>
      <c r="J1894" s="44" t="e">
        <f>J1893*F1894</f>
        <v>#REF!</v>
      </c>
      <c r="K1894" s="43" t="s">
        <v>234</v>
      </c>
      <c r="L1894" s="44" t="e">
        <f>L1893*F1894</f>
        <v>#REF!</v>
      </c>
    </row>
    <row r="1895" spans="1:12" ht="12" customHeight="1">
      <c r="B1895" s="531" t="s">
        <v>10</v>
      </c>
      <c r="C1895" s="536" t="s">
        <v>235</v>
      </c>
      <c r="D1895" s="529"/>
      <c r="E1895" s="535"/>
      <c r="F1895" s="1189"/>
      <c r="G1895" s="532"/>
      <c r="H1895" s="533">
        <f>H1893+H1894</f>
        <v>1614439.75</v>
      </c>
      <c r="I1895" s="532"/>
      <c r="J1895" s="533"/>
      <c r="K1895" s="532"/>
      <c r="L1895" s="533"/>
    </row>
    <row r="1896" spans="1:12" ht="12" customHeight="1">
      <c r="B1896" s="531" t="s">
        <v>11</v>
      </c>
      <c r="C1896" s="529" t="s">
        <v>2218</v>
      </c>
      <c r="D1896" s="529"/>
      <c r="E1896" s="529"/>
      <c r="F1896" s="1201">
        <f>ppn</f>
        <v>0.12</v>
      </c>
      <c r="G1896" s="532" t="s">
        <v>2217</v>
      </c>
      <c r="H1896" s="533">
        <f>H1895*F1896</f>
        <v>193732.77</v>
      </c>
      <c r="I1896" s="532"/>
      <c r="J1896" s="533"/>
      <c r="K1896" s="532"/>
      <c r="L1896" s="533"/>
    </row>
    <row r="1897" spans="1:12" ht="12" customHeight="1">
      <c r="B1897" s="42" t="s">
        <v>1793</v>
      </c>
      <c r="C1897" s="537" t="s">
        <v>2039</v>
      </c>
      <c r="D1897" s="56"/>
      <c r="E1897" s="56"/>
      <c r="F1897" s="1191"/>
      <c r="G1897" s="57"/>
      <c r="H1897" s="49">
        <f>H1895+H1896</f>
        <v>1808172.52</v>
      </c>
      <c r="I1897" s="50"/>
      <c r="J1897" s="49" t="e">
        <f>J1893+J1894</f>
        <v>#REF!</v>
      </c>
      <c r="K1897" s="50"/>
      <c r="L1897" s="49" t="e">
        <f>L1893+L1894</f>
        <v>#REF!</v>
      </c>
    </row>
    <row r="1899" spans="1:12" ht="37" customHeight="1">
      <c r="B1899" s="34" t="s">
        <v>423</v>
      </c>
      <c r="C1899" s="1257" t="s">
        <v>424</v>
      </c>
      <c r="D1899" s="1258"/>
      <c r="E1899" s="1258"/>
      <c r="F1899" s="1258"/>
      <c r="G1899" s="1259"/>
      <c r="H1899" s="1260"/>
      <c r="I1899" s="1261" t="s">
        <v>3</v>
      </c>
      <c r="J1899" s="1261"/>
      <c r="K1899" s="1261" t="s">
        <v>4</v>
      </c>
      <c r="L1899" s="1261"/>
    </row>
    <row r="1900" spans="1:12" ht="12" customHeight="1">
      <c r="B1900" s="1249" t="s">
        <v>215</v>
      </c>
      <c r="C1900" s="1249" t="s">
        <v>216</v>
      </c>
      <c r="D1900" s="1250" t="s">
        <v>217</v>
      </c>
      <c r="E1900" s="1249" t="s">
        <v>218</v>
      </c>
      <c r="F1900" s="1253" t="s">
        <v>219</v>
      </c>
      <c r="G1900" s="35" t="s">
        <v>220</v>
      </c>
      <c r="H1900" s="35" t="s">
        <v>221</v>
      </c>
      <c r="I1900" s="36" t="s">
        <v>220</v>
      </c>
      <c r="J1900" s="37" t="s">
        <v>221</v>
      </c>
      <c r="K1900" s="37" t="s">
        <v>220</v>
      </c>
      <c r="L1900" s="37" t="s">
        <v>221</v>
      </c>
    </row>
    <row r="1901" spans="1:12" ht="12" customHeight="1">
      <c r="B1901" s="1249"/>
      <c r="C1901" s="1249"/>
      <c r="D1901" s="1251"/>
      <c r="E1901" s="1249"/>
      <c r="F1901" s="1253"/>
      <c r="G1901" s="35" t="s">
        <v>16</v>
      </c>
      <c r="H1901" s="35" t="s">
        <v>222</v>
      </c>
      <c r="I1901" s="36" t="s">
        <v>16</v>
      </c>
      <c r="J1901" s="37" t="s">
        <v>222</v>
      </c>
      <c r="K1901" s="37" t="s">
        <v>16</v>
      </c>
      <c r="L1901" s="37" t="s">
        <v>222</v>
      </c>
    </row>
    <row r="1902" spans="1:12" ht="12" customHeight="1">
      <c r="B1902" s="1249"/>
      <c r="C1902" s="1249"/>
      <c r="D1902" s="1252"/>
      <c r="E1902" s="1249"/>
      <c r="F1902" s="1253"/>
      <c r="G1902" s="58"/>
      <c r="H1902" s="35" t="s">
        <v>16</v>
      </c>
      <c r="I1902" s="48"/>
      <c r="J1902" s="37" t="s">
        <v>16</v>
      </c>
      <c r="K1902" s="43"/>
      <c r="L1902" s="37" t="s">
        <v>16</v>
      </c>
    </row>
    <row r="1903" spans="1:12" ht="12" customHeight="1">
      <c r="B1903" s="38" t="s">
        <v>5</v>
      </c>
      <c r="C1903" s="39" t="s">
        <v>223</v>
      </c>
      <c r="D1903" s="40"/>
      <c r="E1903" s="40"/>
      <c r="F1903" s="1181"/>
      <c r="G1903" s="40"/>
      <c r="H1903" s="40"/>
      <c r="I1903" s="41"/>
      <c r="J1903" s="41"/>
      <c r="K1903" s="41"/>
      <c r="L1903" s="41"/>
    </row>
    <row r="1904" spans="1:12" ht="12" customHeight="1">
      <c r="A1904" s="65">
        <v>10130000</v>
      </c>
      <c r="B1904" s="42"/>
      <c r="C1904" s="43" t="s">
        <v>20</v>
      </c>
      <c r="D1904" s="42" t="s">
        <v>224</v>
      </c>
      <c r="E1904" s="42" t="str">
        <f>VLOOKUP(C1904,HSD!B:K,2,FALSE)</f>
        <v>OH</v>
      </c>
      <c r="F1904" s="1192">
        <v>1.5</v>
      </c>
      <c r="G1904" s="44">
        <f>VLOOKUP(C1904,HSD!B:K,10,FALSE)</f>
        <v>174000</v>
      </c>
      <c r="H1904" s="44">
        <f>F1904*G1904</f>
        <v>261000</v>
      </c>
      <c r="I1904" s="44">
        <v>91500</v>
      </c>
      <c r="J1904" s="44">
        <f>F1904*I1904</f>
        <v>137250</v>
      </c>
      <c r="K1904" s="44">
        <v>91500</v>
      </c>
      <c r="L1904" s="44">
        <f>F1904*K1904</f>
        <v>137250</v>
      </c>
    </row>
    <row r="1905" spans="1:12" ht="12" customHeight="1">
      <c r="A1905" s="65">
        <v>10143000</v>
      </c>
      <c r="B1905" s="42"/>
      <c r="C1905" s="43" t="s">
        <v>240</v>
      </c>
      <c r="D1905" s="42" t="s">
        <v>224</v>
      </c>
      <c r="E1905" s="42" t="str">
        <f>VLOOKUP(C1905,HSD!B:K,2,FALSE)</f>
        <v>OH</v>
      </c>
      <c r="F1905" s="1192">
        <v>0.5</v>
      </c>
      <c r="G1905" s="44">
        <f>VLOOKUP(C1905,HSD!B:K,10,FALSE)</f>
        <v>213000</v>
      </c>
      <c r="H1905" s="44">
        <f>F1905*G1905</f>
        <v>106500</v>
      </c>
      <c r="I1905" s="44"/>
      <c r="J1905" s="44"/>
      <c r="K1905" s="44"/>
      <c r="L1905" s="44"/>
    </row>
    <row r="1906" spans="1:12" ht="12" customHeight="1">
      <c r="A1906" s="65">
        <v>10110000</v>
      </c>
      <c r="B1906" s="42"/>
      <c r="C1906" s="43" t="s">
        <v>21</v>
      </c>
      <c r="D1906" s="42" t="s">
        <v>224</v>
      </c>
      <c r="E1906" s="42" t="str">
        <f>VLOOKUP(C1906,HSD!B:K,2,FALSE)</f>
        <v>OH</v>
      </c>
      <c r="F1906" s="1192">
        <f>F1904/10</f>
        <v>0.15</v>
      </c>
      <c r="G1906" s="44">
        <f>VLOOKUP(C1906,HSD!B:K,10,FALSE)</f>
        <v>285000</v>
      </c>
      <c r="H1906" s="44">
        <f>F1906*G1906</f>
        <v>42750</v>
      </c>
      <c r="I1906" s="44">
        <v>78600</v>
      </c>
      <c r="J1906" s="44">
        <f>F1906*I1906</f>
        <v>11790</v>
      </c>
      <c r="K1906" s="44">
        <v>78600</v>
      </c>
      <c r="L1906" s="44">
        <f>F1906*K1906</f>
        <v>11790</v>
      </c>
    </row>
    <row r="1907" spans="1:12" ht="12" customHeight="1">
      <c r="B1907" s="42"/>
      <c r="C1907" s="43"/>
      <c r="D1907" s="42"/>
      <c r="E1907" s="42"/>
      <c r="F1907" s="1182"/>
      <c r="G1907" s="44"/>
      <c r="H1907" s="44">
        <f>F1907*G1907</f>
        <v>0</v>
      </c>
      <c r="I1907" s="44">
        <v>92500</v>
      </c>
      <c r="J1907" s="44">
        <f>F1907*I1907</f>
        <v>0</v>
      </c>
      <c r="K1907" s="44">
        <v>92500</v>
      </c>
      <c r="L1907" s="44">
        <f>F1907*K1907</f>
        <v>0</v>
      </c>
    </row>
    <row r="1908" spans="1:12" ht="12" customHeight="1">
      <c r="B1908" s="42"/>
      <c r="C1908" s="43"/>
      <c r="D1908" s="42"/>
      <c r="E1908" s="42"/>
      <c r="F1908" s="1182"/>
      <c r="G1908" s="44"/>
      <c r="H1908" s="44"/>
      <c r="I1908" s="44"/>
      <c r="J1908" s="44"/>
      <c r="K1908" s="44"/>
      <c r="L1908" s="44"/>
    </row>
    <row r="1909" spans="1:12" ht="12" customHeight="1">
      <c r="B1909" s="42"/>
      <c r="C1909" s="45"/>
      <c r="D1909" s="37"/>
      <c r="E1909" s="37"/>
      <c r="F1909" s="1183" t="s">
        <v>227</v>
      </c>
      <c r="G1909" s="54"/>
      <c r="H1909" s="44">
        <f>SUM(H1904:H1908)</f>
        <v>410250</v>
      </c>
      <c r="I1909" s="54"/>
      <c r="J1909" s="44">
        <f>SUM(J1906:J1908)</f>
        <v>11790</v>
      </c>
      <c r="K1909" s="54"/>
      <c r="L1909" s="44">
        <f>SUM(L1906:L1908)</f>
        <v>11790</v>
      </c>
    </row>
    <row r="1910" spans="1:12" ht="12" customHeight="1">
      <c r="B1910" s="42" t="s">
        <v>6</v>
      </c>
      <c r="C1910" s="45" t="s">
        <v>228</v>
      </c>
      <c r="D1910" s="37"/>
      <c r="E1910" s="37"/>
      <c r="F1910" s="1184"/>
      <c r="G1910" s="42"/>
      <c r="H1910" s="44"/>
      <c r="I1910" s="42"/>
      <c r="J1910" s="44"/>
      <c r="K1910" s="42"/>
      <c r="L1910" s="44"/>
    </row>
    <row r="1911" spans="1:12" ht="12" customHeight="1">
      <c r="A1911" s="65">
        <v>211100102</v>
      </c>
      <c r="B1911" s="42"/>
      <c r="C1911" s="43" t="s">
        <v>1509</v>
      </c>
      <c r="D1911" s="42" t="s">
        <v>224</v>
      </c>
      <c r="E1911" s="42" t="str">
        <f>VLOOKUP(C1911,HSD!B:K,2,FALSE)</f>
        <v>m3</v>
      </c>
      <c r="F1911" s="1192">
        <v>1.2</v>
      </c>
      <c r="G1911" s="44">
        <f>VLOOKUP(C1911,HSD!B:K,10,FALSE)</f>
        <v>345000</v>
      </c>
      <c r="H1911" s="44">
        <f>F1911*G1911</f>
        <v>414000</v>
      </c>
      <c r="I1911" s="44">
        <v>232500</v>
      </c>
      <c r="J1911" s="44">
        <f>F1911*I1911</f>
        <v>279000</v>
      </c>
      <c r="K1911" s="44">
        <v>270000</v>
      </c>
      <c r="L1911" s="44">
        <f>F1911*K1911</f>
        <v>324000</v>
      </c>
    </row>
    <row r="1912" spans="1:12" ht="12" customHeight="1">
      <c r="A1912" s="65">
        <v>211100113</v>
      </c>
      <c r="B1912" s="42"/>
      <c r="C1912" s="43" t="s">
        <v>30</v>
      </c>
      <c r="D1912" s="42" t="s">
        <v>224</v>
      </c>
      <c r="E1912" s="42" t="str">
        <f>VLOOKUP(C1912,HSD!B:K,2,FALSE)</f>
        <v>m3</v>
      </c>
      <c r="F1912" s="1192">
        <v>0.52</v>
      </c>
      <c r="G1912" s="44">
        <f>VLOOKUP(C1912,HSD!B:K,10,FALSE)</f>
        <v>217500</v>
      </c>
      <c r="H1912" s="44">
        <f>F1912*G1912</f>
        <v>113100</v>
      </c>
      <c r="I1912" s="44">
        <v>1060</v>
      </c>
      <c r="J1912" s="44">
        <f>F1912*I1912</f>
        <v>551.20000000000005</v>
      </c>
      <c r="K1912" s="44">
        <v>1060</v>
      </c>
      <c r="L1912" s="44">
        <f>F1912*K1912</f>
        <v>551.20000000000005</v>
      </c>
    </row>
    <row r="1913" spans="1:12" ht="12" customHeight="1">
      <c r="A1913" s="65">
        <v>21301000</v>
      </c>
      <c r="B1913" s="42"/>
      <c r="C1913" s="43" t="s">
        <v>35</v>
      </c>
      <c r="D1913" s="42" t="s">
        <v>224</v>
      </c>
      <c r="E1913" s="42" t="str">
        <f>VLOOKUP(C1913,HSD!B:K,2,FALSE)</f>
        <v>kg</v>
      </c>
      <c r="F1913" s="1192">
        <v>163</v>
      </c>
      <c r="G1913" s="44">
        <f>VLOOKUP(C1913,HSD!B:K,10,FALSE)</f>
        <v>1350</v>
      </c>
      <c r="H1913" s="44">
        <f>F1913*G1913</f>
        <v>220050</v>
      </c>
      <c r="I1913" s="44">
        <v>215000</v>
      </c>
      <c r="J1913" s="44">
        <f>F1913*I1913</f>
        <v>35045000</v>
      </c>
      <c r="K1913" s="44">
        <v>250000</v>
      </c>
      <c r="L1913" s="44">
        <f>F1913*K1913</f>
        <v>40750000</v>
      </c>
    </row>
    <row r="1914" spans="1:12" ht="12" customHeight="1">
      <c r="B1914" s="42"/>
      <c r="C1914" s="43"/>
      <c r="D1914" s="42"/>
      <c r="E1914" s="42"/>
      <c r="F1914" s="1192"/>
      <c r="G1914" s="44"/>
      <c r="H1914" s="44"/>
      <c r="I1914" s="44"/>
      <c r="J1914" s="44"/>
      <c r="K1914" s="44"/>
      <c r="L1914" s="44"/>
    </row>
    <row r="1915" spans="1:12" ht="12" customHeight="1">
      <c r="B1915" s="42"/>
      <c r="C1915" s="45"/>
      <c r="D1915" s="37"/>
      <c r="E1915" s="37"/>
      <c r="F1915" s="1193" t="s">
        <v>229</v>
      </c>
      <c r="G1915" s="61"/>
      <c r="H1915" s="44">
        <f>SUM(H1911:H1914)</f>
        <v>747150</v>
      </c>
      <c r="I1915" s="54"/>
      <c r="J1915" s="44" t="e">
        <f>SUM(#REF!)</f>
        <v>#REF!</v>
      </c>
      <c r="K1915" s="54"/>
      <c r="L1915" s="44" t="e">
        <f>SUM(#REF!)</f>
        <v>#REF!</v>
      </c>
    </row>
    <row r="1916" spans="1:12" ht="12" customHeight="1">
      <c r="B1916" s="42" t="s">
        <v>7</v>
      </c>
      <c r="C1916" s="45" t="s">
        <v>230</v>
      </c>
      <c r="D1916" s="37"/>
      <c r="E1916" s="37"/>
      <c r="F1916" s="1184"/>
      <c r="G1916" s="42"/>
      <c r="H1916" s="44"/>
      <c r="I1916" s="42"/>
      <c r="J1916" s="44"/>
      <c r="K1916" s="42"/>
      <c r="L1916" s="44"/>
    </row>
    <row r="1917" spans="1:12" ht="12" customHeight="1">
      <c r="B1917" s="42"/>
      <c r="C1917" s="43"/>
      <c r="D1917" s="42"/>
      <c r="E1917" s="42"/>
      <c r="F1917" s="1192"/>
      <c r="G1917" s="44"/>
      <c r="H1917" s="44">
        <f>F1917*G1917</f>
        <v>0</v>
      </c>
      <c r="I1917" s="44"/>
      <c r="J1917" s="44">
        <f>H1917*I1917</f>
        <v>0</v>
      </c>
      <c r="K1917" s="44"/>
      <c r="L1917" s="44">
        <f>J1917*K1917</f>
        <v>0</v>
      </c>
    </row>
    <row r="1918" spans="1:12" ht="12" customHeight="1">
      <c r="B1918" s="42"/>
      <c r="C1918" s="43"/>
      <c r="D1918" s="42"/>
      <c r="E1918" s="42"/>
      <c r="F1918" s="1192"/>
      <c r="G1918" s="44"/>
      <c r="H1918" s="44">
        <f>F1918*G1918</f>
        <v>0</v>
      </c>
      <c r="I1918" s="44"/>
      <c r="J1918" s="44"/>
      <c r="K1918" s="44"/>
      <c r="L1918" s="44"/>
    </row>
    <row r="1919" spans="1:12" ht="12" customHeight="1">
      <c r="B1919" s="42"/>
      <c r="C1919" s="45"/>
      <c r="D1919" s="37"/>
      <c r="E1919" s="37"/>
      <c r="F1919" s="1183" t="s">
        <v>231</v>
      </c>
      <c r="G1919" s="54"/>
      <c r="H1919" s="44">
        <f>SUM(H1917:H1918)</f>
        <v>0</v>
      </c>
      <c r="I1919" s="54"/>
      <c r="J1919" s="44">
        <f>SUM(J1917)</f>
        <v>0</v>
      </c>
      <c r="K1919" s="54"/>
      <c r="L1919" s="44">
        <f>SUM(L1917)</f>
        <v>0</v>
      </c>
    </row>
    <row r="1920" spans="1:12" ht="12" customHeight="1">
      <c r="B1920" s="42" t="s">
        <v>8</v>
      </c>
      <c r="C1920" s="55" t="s">
        <v>232</v>
      </c>
      <c r="D1920" s="56"/>
      <c r="E1920" s="56"/>
      <c r="F1920" s="1191"/>
      <c r="G1920" s="57"/>
      <c r="H1920" s="44">
        <f>H1909+H1915+H1919</f>
        <v>1157400</v>
      </c>
      <c r="I1920" s="57"/>
      <c r="J1920" s="44" t="e">
        <f>J1909+J1915+J1919</f>
        <v>#REF!</v>
      </c>
      <c r="K1920" s="57"/>
      <c r="L1920" s="44" t="e">
        <f>L1909+L1915+L1919</f>
        <v>#REF!</v>
      </c>
    </row>
    <row r="1921" spans="1:12" ht="12" customHeight="1">
      <c r="B1921" s="42" t="s">
        <v>9</v>
      </c>
      <c r="C1921" s="1254" t="s">
        <v>233</v>
      </c>
      <c r="D1921" s="1255"/>
      <c r="E1921" s="1256"/>
      <c r="F1921" s="1200">
        <f>OP</f>
        <v>0.1</v>
      </c>
      <c r="G1921" s="43" t="s">
        <v>234</v>
      </c>
      <c r="H1921" s="44">
        <f>H1920*F1921</f>
        <v>115740</v>
      </c>
      <c r="I1921" s="43" t="s">
        <v>234</v>
      </c>
      <c r="J1921" s="44" t="e">
        <f>J1920*F1921</f>
        <v>#REF!</v>
      </c>
      <c r="K1921" s="43" t="s">
        <v>234</v>
      </c>
      <c r="L1921" s="44" t="e">
        <f>L1920*F1921</f>
        <v>#REF!</v>
      </c>
    </row>
    <row r="1922" spans="1:12" ht="12" customHeight="1">
      <c r="B1922" s="531" t="s">
        <v>10</v>
      </c>
      <c r="C1922" s="536" t="s">
        <v>235</v>
      </c>
      <c r="D1922" s="529"/>
      <c r="E1922" s="535"/>
      <c r="F1922" s="1189"/>
      <c r="G1922" s="532"/>
      <c r="H1922" s="533">
        <f>H1920+H1921</f>
        <v>1273140</v>
      </c>
      <c r="I1922" s="532"/>
      <c r="J1922" s="533"/>
      <c r="K1922" s="532"/>
      <c r="L1922" s="533"/>
    </row>
    <row r="1923" spans="1:12" ht="12" customHeight="1">
      <c r="B1923" s="531" t="s">
        <v>11</v>
      </c>
      <c r="C1923" s="529" t="s">
        <v>2218</v>
      </c>
      <c r="D1923" s="529"/>
      <c r="E1923" s="529"/>
      <c r="F1923" s="1201">
        <f>ppn</f>
        <v>0.12</v>
      </c>
      <c r="G1923" s="532" t="s">
        <v>2217</v>
      </c>
      <c r="H1923" s="533">
        <f>H1922*F1923</f>
        <v>152776.79999999999</v>
      </c>
      <c r="I1923" s="532"/>
      <c r="J1923" s="533"/>
      <c r="K1923" s="532"/>
      <c r="L1923" s="533"/>
    </row>
    <row r="1924" spans="1:12" ht="12" customHeight="1">
      <c r="B1924" s="42" t="s">
        <v>1793</v>
      </c>
      <c r="C1924" s="537" t="s">
        <v>2039</v>
      </c>
      <c r="D1924" s="56"/>
      <c r="E1924" s="56"/>
      <c r="F1924" s="1191"/>
      <c r="G1924" s="57"/>
      <c r="H1924" s="49">
        <f>H1922+H1923</f>
        <v>1425916.8</v>
      </c>
      <c r="I1924" s="50"/>
      <c r="J1924" s="49" t="e">
        <f>J1920+J1921</f>
        <v>#REF!</v>
      </c>
      <c r="K1924" s="50"/>
      <c r="L1924" s="49" t="e">
        <f>L1920+L1921</f>
        <v>#REF!</v>
      </c>
    </row>
    <row r="1926" spans="1:12" ht="37" customHeight="1">
      <c r="B1926" s="34" t="s">
        <v>426</v>
      </c>
      <c r="C1926" s="1257" t="s">
        <v>425</v>
      </c>
      <c r="D1926" s="1258"/>
      <c r="E1926" s="1258"/>
      <c r="F1926" s="1258"/>
      <c r="G1926" s="1259"/>
      <c r="H1926" s="1260"/>
      <c r="I1926" s="1261" t="s">
        <v>3</v>
      </c>
      <c r="J1926" s="1261"/>
      <c r="K1926" s="1261" t="s">
        <v>4</v>
      </c>
      <c r="L1926" s="1261"/>
    </row>
    <row r="1927" spans="1:12" ht="12" customHeight="1">
      <c r="B1927" s="1249" t="s">
        <v>215</v>
      </c>
      <c r="C1927" s="1249" t="s">
        <v>216</v>
      </c>
      <c r="D1927" s="1250" t="s">
        <v>217</v>
      </c>
      <c r="E1927" s="1249" t="s">
        <v>218</v>
      </c>
      <c r="F1927" s="1253" t="s">
        <v>219</v>
      </c>
      <c r="G1927" s="35" t="s">
        <v>220</v>
      </c>
      <c r="H1927" s="35" t="s">
        <v>221</v>
      </c>
      <c r="I1927" s="36" t="s">
        <v>220</v>
      </c>
      <c r="J1927" s="37" t="s">
        <v>221</v>
      </c>
      <c r="K1927" s="37" t="s">
        <v>220</v>
      </c>
      <c r="L1927" s="37" t="s">
        <v>221</v>
      </c>
    </row>
    <row r="1928" spans="1:12" ht="12" customHeight="1">
      <c r="B1928" s="1249"/>
      <c r="C1928" s="1249"/>
      <c r="D1928" s="1251"/>
      <c r="E1928" s="1249"/>
      <c r="F1928" s="1253"/>
      <c r="G1928" s="35" t="s">
        <v>16</v>
      </c>
      <c r="H1928" s="35" t="s">
        <v>222</v>
      </c>
      <c r="I1928" s="36" t="s">
        <v>16</v>
      </c>
      <c r="J1928" s="37" t="s">
        <v>222</v>
      </c>
      <c r="K1928" s="37" t="s">
        <v>16</v>
      </c>
      <c r="L1928" s="37" t="s">
        <v>222</v>
      </c>
    </row>
    <row r="1929" spans="1:12" ht="12" customHeight="1">
      <c r="B1929" s="1249"/>
      <c r="C1929" s="1249"/>
      <c r="D1929" s="1252"/>
      <c r="E1929" s="1249"/>
      <c r="F1929" s="1253"/>
      <c r="G1929" s="58"/>
      <c r="H1929" s="35" t="s">
        <v>16</v>
      </c>
      <c r="I1929" s="48"/>
      <c r="J1929" s="37" t="s">
        <v>16</v>
      </c>
      <c r="K1929" s="43"/>
      <c r="L1929" s="37" t="s">
        <v>16</v>
      </c>
    </row>
    <row r="1930" spans="1:12" ht="12" customHeight="1">
      <c r="B1930" s="38" t="s">
        <v>5</v>
      </c>
      <c r="C1930" s="39" t="s">
        <v>223</v>
      </c>
      <c r="D1930" s="40"/>
      <c r="E1930" s="40"/>
      <c r="F1930" s="1181"/>
      <c r="G1930" s="40"/>
      <c r="H1930" s="40"/>
      <c r="I1930" s="41"/>
      <c r="J1930" s="41"/>
      <c r="K1930" s="41"/>
      <c r="L1930" s="41"/>
    </row>
    <row r="1931" spans="1:12" ht="12" customHeight="1">
      <c r="A1931" s="65">
        <v>10130000</v>
      </c>
      <c r="B1931" s="42"/>
      <c r="C1931" s="43" t="s">
        <v>20</v>
      </c>
      <c r="D1931" s="42" t="s">
        <v>224</v>
      </c>
      <c r="E1931" s="42" t="str">
        <f>VLOOKUP(C1931,HSD!B:K,2,FALSE)</f>
        <v>OH</v>
      </c>
      <c r="F1931" s="1192">
        <v>1</v>
      </c>
      <c r="G1931" s="44">
        <f>VLOOKUP(C1931,HSD!B:K,10,FALSE)</f>
        <v>174000</v>
      </c>
      <c r="H1931" s="44">
        <f>F1931*G1931</f>
        <v>174000</v>
      </c>
      <c r="I1931" s="44">
        <v>91500</v>
      </c>
      <c r="J1931" s="44">
        <f>F1931*I1931</f>
        <v>91500</v>
      </c>
      <c r="K1931" s="44">
        <v>91500</v>
      </c>
      <c r="L1931" s="44">
        <f>F1931*K1931</f>
        <v>91500</v>
      </c>
    </row>
    <row r="1932" spans="1:12" ht="12" customHeight="1">
      <c r="A1932" s="65">
        <v>10143000</v>
      </c>
      <c r="B1932" s="42"/>
      <c r="C1932" s="43" t="s">
        <v>240</v>
      </c>
      <c r="D1932" s="42" t="s">
        <v>224</v>
      </c>
      <c r="E1932" s="42" t="str">
        <f>VLOOKUP(C1932,HSD!B:K,2,FALSE)</f>
        <v>OH</v>
      </c>
      <c r="F1932" s="1192">
        <v>0.5</v>
      </c>
      <c r="G1932" s="44">
        <f>VLOOKUP(C1932,HSD!B:K,10,FALSE)</f>
        <v>213000</v>
      </c>
      <c r="H1932" s="44">
        <f>F1932*G1932</f>
        <v>106500</v>
      </c>
      <c r="I1932" s="44"/>
      <c r="J1932" s="44"/>
      <c r="K1932" s="44"/>
      <c r="L1932" s="44"/>
    </row>
    <row r="1933" spans="1:12" ht="12" customHeight="1">
      <c r="A1933" s="65">
        <v>10110000</v>
      </c>
      <c r="B1933" s="42"/>
      <c r="C1933" s="43" t="s">
        <v>21</v>
      </c>
      <c r="D1933" s="42" t="s">
        <v>224</v>
      </c>
      <c r="E1933" s="42" t="str">
        <f>VLOOKUP(C1933,HSD!B:K,2,FALSE)</f>
        <v>OH</v>
      </c>
      <c r="F1933" s="1192">
        <v>0.1</v>
      </c>
      <c r="G1933" s="44">
        <f>VLOOKUP(C1933,HSD!B:K,10,FALSE)</f>
        <v>285000</v>
      </c>
      <c r="H1933" s="44">
        <f>F1933*G1933</f>
        <v>28500</v>
      </c>
      <c r="I1933" s="44">
        <v>78600</v>
      </c>
      <c r="J1933" s="44">
        <f>F1933*I1933</f>
        <v>7860</v>
      </c>
      <c r="K1933" s="44">
        <v>78600</v>
      </c>
      <c r="L1933" s="44">
        <f>F1933*K1933</f>
        <v>7860</v>
      </c>
    </row>
    <row r="1934" spans="1:12" ht="12" customHeight="1">
      <c r="B1934" s="42"/>
      <c r="C1934" s="43"/>
      <c r="D1934" s="42"/>
      <c r="E1934" s="42"/>
      <c r="F1934" s="1182"/>
      <c r="G1934" s="44"/>
      <c r="H1934" s="44">
        <f>F1934*G1934</f>
        <v>0</v>
      </c>
      <c r="I1934" s="44">
        <v>92500</v>
      </c>
      <c r="J1934" s="44">
        <f>F1934*I1934</f>
        <v>0</v>
      </c>
      <c r="K1934" s="44">
        <v>92500</v>
      </c>
      <c r="L1934" s="44">
        <f>F1934*K1934</f>
        <v>0</v>
      </c>
    </row>
    <row r="1935" spans="1:12" ht="12" customHeight="1">
      <c r="B1935" s="42"/>
      <c r="C1935" s="43"/>
      <c r="D1935" s="42"/>
      <c r="E1935" s="42"/>
      <c r="F1935" s="1182"/>
      <c r="G1935" s="44"/>
      <c r="H1935" s="44"/>
      <c r="I1935" s="44"/>
      <c r="J1935" s="44"/>
      <c r="K1935" s="44"/>
      <c r="L1935" s="44"/>
    </row>
    <row r="1936" spans="1:12" ht="12" customHeight="1">
      <c r="B1936" s="42"/>
      <c r="C1936" s="45"/>
      <c r="D1936" s="37"/>
      <c r="E1936" s="37"/>
      <c r="F1936" s="1183" t="s">
        <v>227</v>
      </c>
      <c r="G1936" s="54"/>
      <c r="H1936" s="44">
        <f>SUM(H1931:H1935)</f>
        <v>309000</v>
      </c>
      <c r="I1936" s="54"/>
      <c r="J1936" s="44">
        <f>SUM(J1933:J1935)</f>
        <v>7860</v>
      </c>
      <c r="K1936" s="54"/>
      <c r="L1936" s="44">
        <f>SUM(L1933:L1935)</f>
        <v>7860</v>
      </c>
    </row>
    <row r="1937" spans="1:12" ht="12" customHeight="1">
      <c r="B1937" s="42" t="s">
        <v>6</v>
      </c>
      <c r="C1937" s="45" t="s">
        <v>228</v>
      </c>
      <c r="D1937" s="37"/>
      <c r="E1937" s="37"/>
      <c r="F1937" s="1184"/>
      <c r="G1937" s="42"/>
      <c r="H1937" s="44"/>
      <c r="I1937" s="42"/>
      <c r="J1937" s="44"/>
      <c r="K1937" s="42"/>
      <c r="L1937" s="44"/>
    </row>
    <row r="1938" spans="1:12" ht="12" customHeight="1">
      <c r="A1938" s="65">
        <v>211100102</v>
      </c>
      <c r="B1938" s="42"/>
      <c r="C1938" s="43" t="s">
        <v>1509</v>
      </c>
      <c r="D1938" s="42" t="s">
        <v>224</v>
      </c>
      <c r="E1938" s="42" t="str">
        <f>VLOOKUP(C1938,HSD!B:K,2,FALSE)</f>
        <v>m3</v>
      </c>
      <c r="F1938" s="1192">
        <v>1.2</v>
      </c>
      <c r="G1938" s="44">
        <f>VLOOKUP(C1938,HSD!B:K,10,FALSE)</f>
        <v>345000</v>
      </c>
      <c r="H1938" s="44">
        <f>F1938*G1938</f>
        <v>414000</v>
      </c>
      <c r="I1938" s="44">
        <v>232500</v>
      </c>
      <c r="J1938" s="44">
        <f>F1938*I1938</f>
        <v>279000</v>
      </c>
      <c r="K1938" s="44">
        <v>270000</v>
      </c>
      <c r="L1938" s="44">
        <f>F1938*K1938</f>
        <v>324000</v>
      </c>
    </row>
    <row r="1939" spans="1:12" ht="12" customHeight="1">
      <c r="A1939" s="65">
        <v>211100113</v>
      </c>
      <c r="B1939" s="42"/>
      <c r="C1939" s="43" t="s">
        <v>30</v>
      </c>
      <c r="D1939" s="42" t="s">
        <v>224</v>
      </c>
      <c r="E1939" s="42" t="str">
        <f>VLOOKUP(C1939,HSD!B:K,2,FALSE)</f>
        <v>m3</v>
      </c>
      <c r="F1939" s="1192">
        <v>0.52</v>
      </c>
      <c r="G1939" s="44">
        <f>VLOOKUP(C1939,HSD!B:K,10,FALSE)</f>
        <v>217500</v>
      </c>
      <c r="H1939" s="44">
        <f>F1939*G1939</f>
        <v>113100</v>
      </c>
      <c r="I1939" s="44">
        <v>1060</v>
      </c>
      <c r="J1939" s="44">
        <f>F1939*I1939</f>
        <v>551.20000000000005</v>
      </c>
      <c r="K1939" s="44">
        <v>1060</v>
      </c>
      <c r="L1939" s="44">
        <f>F1939*K1939</f>
        <v>551.20000000000005</v>
      </c>
    </row>
    <row r="1940" spans="1:12" ht="12" customHeight="1">
      <c r="A1940" s="65">
        <v>21301000</v>
      </c>
      <c r="B1940" s="42"/>
      <c r="C1940" s="43" t="s">
        <v>35</v>
      </c>
      <c r="D1940" s="42" t="s">
        <v>224</v>
      </c>
      <c r="E1940" s="42" t="str">
        <f>VLOOKUP(C1940,HSD!B:K,2,FALSE)</f>
        <v>kg</v>
      </c>
      <c r="F1940" s="1192">
        <v>163</v>
      </c>
      <c r="G1940" s="44">
        <f>VLOOKUP(C1940,HSD!B:K,10,FALSE)</f>
        <v>1350</v>
      </c>
      <c r="H1940" s="44">
        <f>F1940*G1940</f>
        <v>220050</v>
      </c>
      <c r="I1940" s="44">
        <v>215000</v>
      </c>
      <c r="J1940" s="44">
        <f>F1940*I1940</f>
        <v>35045000</v>
      </c>
      <c r="K1940" s="44">
        <v>250000</v>
      </c>
      <c r="L1940" s="44">
        <f>F1940*K1940</f>
        <v>40750000</v>
      </c>
    </row>
    <row r="1941" spans="1:12" ht="12" customHeight="1">
      <c r="B1941" s="42"/>
      <c r="C1941" s="43"/>
      <c r="D1941" s="42"/>
      <c r="E1941" s="42"/>
      <c r="F1941" s="1192"/>
      <c r="G1941" s="44"/>
      <c r="H1941" s="44"/>
      <c r="I1941" s="44"/>
      <c r="J1941" s="44"/>
      <c r="K1941" s="44"/>
      <c r="L1941" s="44"/>
    </row>
    <row r="1942" spans="1:12" ht="12" customHeight="1">
      <c r="B1942" s="42"/>
      <c r="C1942" s="45"/>
      <c r="D1942" s="37"/>
      <c r="E1942" s="37"/>
      <c r="F1942" s="1193" t="s">
        <v>229</v>
      </c>
      <c r="G1942" s="61"/>
      <c r="H1942" s="44">
        <f>SUM(H1938:H1941)</f>
        <v>747150</v>
      </c>
      <c r="I1942" s="54"/>
      <c r="J1942" s="44" t="e">
        <f>SUM(#REF!)</f>
        <v>#REF!</v>
      </c>
      <c r="K1942" s="54"/>
      <c r="L1942" s="44" t="e">
        <f>SUM(#REF!)</f>
        <v>#REF!</v>
      </c>
    </row>
    <row r="1943" spans="1:12" ht="12" customHeight="1">
      <c r="B1943" s="42" t="s">
        <v>7</v>
      </c>
      <c r="C1943" s="45" t="s">
        <v>230</v>
      </c>
      <c r="D1943" s="37"/>
      <c r="E1943" s="37"/>
      <c r="F1943" s="1184"/>
      <c r="G1943" s="42"/>
      <c r="H1943" s="44"/>
      <c r="I1943" s="42"/>
      <c r="J1943" s="44"/>
      <c r="K1943" s="42"/>
      <c r="L1943" s="44"/>
    </row>
    <row r="1944" spans="1:12" ht="12" customHeight="1">
      <c r="A1944" s="65">
        <v>31100004</v>
      </c>
      <c r="B1944" s="42"/>
      <c r="C1944" s="43" t="s">
        <v>1544</v>
      </c>
      <c r="D1944" s="42" t="s">
        <v>224</v>
      </c>
      <c r="E1944" s="42" t="str">
        <f>VLOOKUP(C1944,HSD!B:K,2,FALSE)</f>
        <v>Sewa-hari</v>
      </c>
      <c r="F1944" s="1192">
        <v>4.4299999999999999E-2</v>
      </c>
      <c r="G1944" s="44">
        <f>VLOOKUP(C1944,HSD!B:K,10,FALSE)</f>
        <v>688000</v>
      </c>
      <c r="H1944" s="44">
        <f>F1944*G1944</f>
        <v>30478.399999999998</v>
      </c>
      <c r="I1944" s="44"/>
      <c r="J1944" s="44">
        <f>H1944*I1944</f>
        <v>0</v>
      </c>
      <c r="K1944" s="44"/>
      <c r="L1944" s="44">
        <f>J1944*K1944</f>
        <v>0</v>
      </c>
    </row>
    <row r="1945" spans="1:12" ht="12" customHeight="1">
      <c r="B1945" s="42"/>
      <c r="C1945" s="43"/>
      <c r="D1945" s="42"/>
      <c r="E1945" s="42"/>
      <c r="F1945" s="1192"/>
      <c r="G1945" s="44"/>
      <c r="H1945" s="44">
        <f>F1945*G1945</f>
        <v>0</v>
      </c>
      <c r="I1945" s="44"/>
      <c r="J1945" s="44"/>
      <c r="K1945" s="44"/>
      <c r="L1945" s="44"/>
    </row>
    <row r="1946" spans="1:12" ht="12" customHeight="1">
      <c r="B1946" s="42"/>
      <c r="C1946" s="45"/>
      <c r="D1946" s="37"/>
      <c r="E1946" s="37"/>
      <c r="F1946" s="1183" t="s">
        <v>231</v>
      </c>
      <c r="G1946" s="54"/>
      <c r="H1946" s="44">
        <f>SUM(H1944:H1945)</f>
        <v>30478.399999999998</v>
      </c>
      <c r="I1946" s="54"/>
      <c r="J1946" s="44">
        <f>SUM(J1944)</f>
        <v>0</v>
      </c>
      <c r="K1946" s="54"/>
      <c r="L1946" s="44">
        <f>SUM(L1944)</f>
        <v>0</v>
      </c>
    </row>
    <row r="1947" spans="1:12" ht="12" customHeight="1">
      <c r="B1947" s="42" t="s">
        <v>8</v>
      </c>
      <c r="C1947" s="55" t="s">
        <v>232</v>
      </c>
      <c r="D1947" s="56"/>
      <c r="E1947" s="56"/>
      <c r="F1947" s="1191"/>
      <c r="G1947" s="57"/>
      <c r="H1947" s="44">
        <f>H1936+H1942+H1946</f>
        <v>1086628.3999999999</v>
      </c>
      <c r="I1947" s="57"/>
      <c r="J1947" s="44" t="e">
        <f>J1936+J1942+J1946</f>
        <v>#REF!</v>
      </c>
      <c r="K1947" s="57"/>
      <c r="L1947" s="44" t="e">
        <f>L1936+L1942+L1946</f>
        <v>#REF!</v>
      </c>
    </row>
    <row r="1948" spans="1:12" ht="12" customHeight="1">
      <c r="B1948" s="42" t="s">
        <v>9</v>
      </c>
      <c r="C1948" s="1254" t="s">
        <v>233</v>
      </c>
      <c r="D1948" s="1255"/>
      <c r="E1948" s="1256"/>
      <c r="F1948" s="1200">
        <f>OP</f>
        <v>0.1</v>
      </c>
      <c r="G1948" s="43" t="s">
        <v>234</v>
      </c>
      <c r="H1948" s="44">
        <f>H1947*F1948</f>
        <v>108662.84</v>
      </c>
      <c r="I1948" s="43" t="s">
        <v>234</v>
      </c>
      <c r="J1948" s="44" t="e">
        <f>J1947*F1948</f>
        <v>#REF!</v>
      </c>
      <c r="K1948" s="43" t="s">
        <v>234</v>
      </c>
      <c r="L1948" s="44" t="e">
        <f>L1947*F1948</f>
        <v>#REF!</v>
      </c>
    </row>
    <row r="1949" spans="1:12" ht="12" customHeight="1">
      <c r="B1949" s="531" t="s">
        <v>10</v>
      </c>
      <c r="C1949" s="536" t="s">
        <v>235</v>
      </c>
      <c r="D1949" s="529"/>
      <c r="E1949" s="535"/>
      <c r="F1949" s="1189"/>
      <c r="G1949" s="532"/>
      <c r="H1949" s="533">
        <f>H1947+H1948</f>
        <v>1195291.24</v>
      </c>
      <c r="I1949" s="532"/>
      <c r="J1949" s="533"/>
      <c r="K1949" s="532"/>
      <c r="L1949" s="533"/>
    </row>
    <row r="1950" spans="1:12" ht="12" customHeight="1">
      <c r="B1950" s="531" t="s">
        <v>11</v>
      </c>
      <c r="C1950" s="529" t="s">
        <v>2218</v>
      </c>
      <c r="D1950" s="529"/>
      <c r="E1950" s="529"/>
      <c r="F1950" s="1201">
        <f>ppn</f>
        <v>0.12</v>
      </c>
      <c r="G1950" s="532" t="s">
        <v>2217</v>
      </c>
      <c r="H1950" s="533">
        <f>H1949*F1950</f>
        <v>143434.94879999998</v>
      </c>
      <c r="I1950" s="532"/>
      <c r="J1950" s="533"/>
      <c r="K1950" s="532"/>
      <c r="L1950" s="533"/>
    </row>
    <row r="1951" spans="1:12" ht="12" customHeight="1">
      <c r="B1951" s="42" t="s">
        <v>1793</v>
      </c>
      <c r="C1951" s="537" t="s">
        <v>2039</v>
      </c>
      <c r="D1951" s="56"/>
      <c r="E1951" s="56"/>
      <c r="F1951" s="1191"/>
      <c r="G1951" s="57"/>
      <c r="H1951" s="49">
        <f>H1949+H1950</f>
        <v>1338726.1887999999</v>
      </c>
      <c r="I1951" s="50"/>
      <c r="J1951" s="49" t="e">
        <f>J1947+J1948</f>
        <v>#REF!</v>
      </c>
      <c r="K1951" s="50"/>
      <c r="L1951" s="49" t="e">
        <f>L1947+L1948</f>
        <v>#REF!</v>
      </c>
    </row>
    <row r="1953" spans="1:12" ht="37" customHeight="1">
      <c r="B1953" s="34" t="s">
        <v>398</v>
      </c>
      <c r="C1953" s="1257" t="s">
        <v>399</v>
      </c>
      <c r="D1953" s="1258"/>
      <c r="E1953" s="1258"/>
      <c r="F1953" s="1258"/>
      <c r="G1953" s="1259"/>
      <c r="H1953" s="1260"/>
      <c r="I1953" s="1261" t="s">
        <v>3</v>
      </c>
      <c r="J1953" s="1261"/>
      <c r="K1953" s="1261" t="s">
        <v>4</v>
      </c>
      <c r="L1953" s="1261"/>
    </row>
    <row r="1954" spans="1:12" ht="12" customHeight="1">
      <c r="B1954" s="1249" t="s">
        <v>215</v>
      </c>
      <c r="C1954" s="1249" t="s">
        <v>216</v>
      </c>
      <c r="D1954" s="1250" t="s">
        <v>217</v>
      </c>
      <c r="E1954" s="1249" t="s">
        <v>218</v>
      </c>
      <c r="F1954" s="1253" t="s">
        <v>219</v>
      </c>
      <c r="G1954" s="35" t="s">
        <v>220</v>
      </c>
      <c r="H1954" s="35" t="s">
        <v>221</v>
      </c>
      <c r="I1954" s="36" t="s">
        <v>220</v>
      </c>
      <c r="J1954" s="37" t="s">
        <v>221</v>
      </c>
      <c r="K1954" s="37" t="s">
        <v>220</v>
      </c>
      <c r="L1954" s="37" t="s">
        <v>221</v>
      </c>
    </row>
    <row r="1955" spans="1:12" ht="12" customHeight="1">
      <c r="B1955" s="1249"/>
      <c r="C1955" s="1249"/>
      <c r="D1955" s="1251"/>
      <c r="E1955" s="1249"/>
      <c r="F1955" s="1253"/>
      <c r="G1955" s="35" t="s">
        <v>16</v>
      </c>
      <c r="H1955" s="35" t="s">
        <v>222</v>
      </c>
      <c r="I1955" s="36" t="s">
        <v>16</v>
      </c>
      <c r="J1955" s="37" t="s">
        <v>222</v>
      </c>
      <c r="K1955" s="37" t="s">
        <v>16</v>
      </c>
      <c r="L1955" s="37" t="s">
        <v>222</v>
      </c>
    </row>
    <row r="1956" spans="1:12" ht="12" customHeight="1">
      <c r="B1956" s="1249"/>
      <c r="C1956" s="1249"/>
      <c r="D1956" s="1252"/>
      <c r="E1956" s="1249"/>
      <c r="F1956" s="1253"/>
      <c r="G1956" s="58"/>
      <c r="H1956" s="35" t="s">
        <v>16</v>
      </c>
      <c r="I1956" s="48"/>
      <c r="J1956" s="37" t="s">
        <v>16</v>
      </c>
      <c r="K1956" s="43"/>
      <c r="L1956" s="37" t="s">
        <v>16</v>
      </c>
    </row>
    <row r="1957" spans="1:12" ht="12" customHeight="1">
      <c r="B1957" s="38" t="s">
        <v>5</v>
      </c>
      <c r="C1957" s="39" t="s">
        <v>223</v>
      </c>
      <c r="D1957" s="40"/>
      <c r="E1957" s="40"/>
      <c r="F1957" s="1181"/>
      <c r="G1957" s="40"/>
      <c r="H1957" s="40"/>
      <c r="I1957" s="41"/>
      <c r="J1957" s="41"/>
      <c r="K1957" s="41"/>
      <c r="L1957" s="41"/>
    </row>
    <row r="1958" spans="1:12" ht="12" customHeight="1">
      <c r="A1958" s="65">
        <v>10130000</v>
      </c>
      <c r="B1958" s="42"/>
      <c r="C1958" s="43" t="s">
        <v>20</v>
      </c>
      <c r="D1958" s="42" t="s">
        <v>224</v>
      </c>
      <c r="E1958" s="42" t="str">
        <f>VLOOKUP(C1958,HSD!B:K,2,FALSE)</f>
        <v>OH</v>
      </c>
      <c r="F1958" s="1192">
        <v>0.2</v>
      </c>
      <c r="G1958" s="44">
        <f>VLOOKUP(C1958,HSD!B:K,10,FALSE)</f>
        <v>174000</v>
      </c>
      <c r="H1958" s="44">
        <f>F1958*G1958</f>
        <v>34800</v>
      </c>
      <c r="I1958" s="44">
        <v>91500</v>
      </c>
      <c r="J1958" s="44">
        <f>F1958*I1958</f>
        <v>18300</v>
      </c>
      <c r="K1958" s="44">
        <v>91500</v>
      </c>
      <c r="L1958" s="44">
        <f>F1958*K1958</f>
        <v>18300</v>
      </c>
    </row>
    <row r="1959" spans="1:12" ht="12" customHeight="1">
      <c r="A1959" s="65">
        <v>10143000</v>
      </c>
      <c r="B1959" s="42"/>
      <c r="C1959" s="43" t="s">
        <v>240</v>
      </c>
      <c r="D1959" s="42" t="s">
        <v>224</v>
      </c>
      <c r="E1959" s="42" t="str">
        <f>VLOOKUP(C1959,HSD!B:K,2,FALSE)</f>
        <v>OH</v>
      </c>
      <c r="F1959" s="1192"/>
      <c r="G1959" s="44">
        <f>VLOOKUP(C1959,HSD!B:K,10,FALSE)</f>
        <v>213000</v>
      </c>
      <c r="H1959" s="44">
        <f>F1959*G1959</f>
        <v>0</v>
      </c>
      <c r="I1959" s="44"/>
      <c r="J1959" s="44"/>
      <c r="K1959" s="44"/>
      <c r="L1959" s="44"/>
    </row>
    <row r="1960" spans="1:12" ht="12" customHeight="1">
      <c r="A1960" s="65">
        <v>10110000</v>
      </c>
      <c r="B1960" s="42"/>
      <c r="C1960" s="43" t="s">
        <v>21</v>
      </c>
      <c r="D1960" s="42" t="s">
        <v>224</v>
      </c>
      <c r="E1960" s="42" t="str">
        <f>VLOOKUP(C1960,HSD!B:K,2,FALSE)</f>
        <v>OH</v>
      </c>
      <c r="F1960" s="1192">
        <f>F1958/10</f>
        <v>0.02</v>
      </c>
      <c r="G1960" s="44">
        <f>VLOOKUP(C1960,HSD!B:K,10,FALSE)</f>
        <v>285000</v>
      </c>
      <c r="H1960" s="44">
        <f>F1960*G1960</f>
        <v>5700</v>
      </c>
      <c r="I1960" s="44">
        <v>78600</v>
      </c>
      <c r="J1960" s="44">
        <f>F1960*I1960</f>
        <v>1572</v>
      </c>
      <c r="K1960" s="44">
        <v>78600</v>
      </c>
      <c r="L1960" s="44">
        <f>F1960*K1960</f>
        <v>1572</v>
      </c>
    </row>
    <row r="1961" spans="1:12" ht="12" customHeight="1">
      <c r="B1961" s="42"/>
      <c r="C1961" s="43"/>
      <c r="D1961" s="42"/>
      <c r="E1961" s="42"/>
      <c r="F1961" s="1182"/>
      <c r="G1961" s="44"/>
      <c r="H1961" s="44">
        <f>F1961*G1961</f>
        <v>0</v>
      </c>
      <c r="I1961" s="44">
        <v>92500</v>
      </c>
      <c r="J1961" s="44">
        <f>F1961*I1961</f>
        <v>0</v>
      </c>
      <c r="K1961" s="44">
        <v>92500</v>
      </c>
      <c r="L1961" s="44">
        <f>F1961*K1961</f>
        <v>0</v>
      </c>
    </row>
    <row r="1962" spans="1:12" ht="12" customHeight="1">
      <c r="B1962" s="42"/>
      <c r="C1962" s="43"/>
      <c r="D1962" s="42"/>
      <c r="E1962" s="42"/>
      <c r="F1962" s="1182"/>
      <c r="G1962" s="44"/>
      <c r="H1962" s="44"/>
      <c r="I1962" s="44"/>
      <c r="J1962" s="44"/>
      <c r="K1962" s="44"/>
      <c r="L1962" s="44"/>
    </row>
    <row r="1963" spans="1:12" ht="12" customHeight="1">
      <c r="B1963" s="42"/>
      <c r="C1963" s="45"/>
      <c r="D1963" s="37"/>
      <c r="E1963" s="37"/>
      <c r="F1963" s="1183" t="s">
        <v>227</v>
      </c>
      <c r="G1963" s="54"/>
      <c r="H1963" s="44">
        <f>SUM(H1958:H1962)</f>
        <v>40500</v>
      </c>
      <c r="I1963" s="54"/>
      <c r="J1963" s="44">
        <f>SUM(J1960:J1962)</f>
        <v>1572</v>
      </c>
      <c r="K1963" s="54"/>
      <c r="L1963" s="44">
        <f>SUM(L1960:L1962)</f>
        <v>1572</v>
      </c>
    </row>
    <row r="1964" spans="1:12" ht="12" customHeight="1">
      <c r="B1964" s="42" t="s">
        <v>6</v>
      </c>
      <c r="C1964" s="45" t="s">
        <v>228</v>
      </c>
      <c r="D1964" s="37"/>
      <c r="E1964" s="37"/>
      <c r="F1964" s="1184"/>
      <c r="G1964" s="42"/>
      <c r="H1964" s="44"/>
      <c r="I1964" s="42"/>
      <c r="J1964" s="44"/>
      <c r="K1964" s="42"/>
      <c r="L1964" s="44"/>
    </row>
    <row r="1965" spans="1:12" ht="12" customHeight="1">
      <c r="B1965" s="42"/>
      <c r="C1965" s="43"/>
      <c r="D1965" s="42"/>
      <c r="E1965" s="42"/>
      <c r="F1965" s="1192"/>
      <c r="G1965" s="44"/>
      <c r="H1965" s="44">
        <f>F1965*G1965</f>
        <v>0</v>
      </c>
      <c r="I1965" s="44">
        <v>232500</v>
      </c>
      <c r="J1965" s="44">
        <f>F1965*I1965</f>
        <v>0</v>
      </c>
      <c r="K1965" s="44">
        <v>270000</v>
      </c>
      <c r="L1965" s="44">
        <f>F1965*K1965</f>
        <v>0</v>
      </c>
    </row>
    <row r="1966" spans="1:12" ht="12" customHeight="1">
      <c r="B1966" s="42"/>
      <c r="C1966" s="43"/>
      <c r="D1966" s="42"/>
      <c r="E1966" s="42"/>
      <c r="F1966" s="1192"/>
      <c r="G1966" s="44"/>
      <c r="H1966" s="44">
        <f>F1966*G1966</f>
        <v>0</v>
      </c>
      <c r="I1966" s="44">
        <v>1060</v>
      </c>
      <c r="J1966" s="44">
        <f>F1966*I1966</f>
        <v>0</v>
      </c>
      <c r="K1966" s="44">
        <v>1060</v>
      </c>
      <c r="L1966" s="44">
        <f>F1966*K1966</f>
        <v>0</v>
      </c>
    </row>
    <row r="1967" spans="1:12" ht="12" customHeight="1">
      <c r="B1967" s="42"/>
      <c r="C1967" s="43"/>
      <c r="D1967" s="42"/>
      <c r="E1967" s="42"/>
      <c r="F1967" s="1192"/>
      <c r="G1967" s="44"/>
      <c r="H1967" s="44">
        <f>F1967*G1967</f>
        <v>0</v>
      </c>
      <c r="I1967" s="44">
        <v>215000</v>
      </c>
      <c r="J1967" s="44">
        <f>F1967*I1967</f>
        <v>0</v>
      </c>
      <c r="K1967" s="44">
        <v>250000</v>
      </c>
      <c r="L1967" s="44">
        <f>F1967*K1967</f>
        <v>0</v>
      </c>
    </row>
    <row r="1968" spans="1:12" ht="12" customHeight="1">
      <c r="B1968" s="42"/>
      <c r="C1968" s="43"/>
      <c r="D1968" s="42"/>
      <c r="E1968" s="42"/>
      <c r="F1968" s="1192"/>
      <c r="G1968" s="44"/>
      <c r="H1968" s="44"/>
      <c r="I1968" s="44"/>
      <c r="J1968" s="44"/>
      <c r="K1968" s="44"/>
      <c r="L1968" s="44"/>
    </row>
    <row r="1969" spans="1:12" ht="12" customHeight="1">
      <c r="B1969" s="42"/>
      <c r="C1969" s="45"/>
      <c r="D1969" s="37"/>
      <c r="E1969" s="37"/>
      <c r="F1969" s="1193" t="s">
        <v>229</v>
      </c>
      <c r="G1969" s="61"/>
      <c r="H1969" s="44">
        <f>SUM(H1965:H1968)</f>
        <v>0</v>
      </c>
      <c r="I1969" s="54"/>
      <c r="J1969" s="44" t="e">
        <f>SUM(#REF!)</f>
        <v>#REF!</v>
      </c>
      <c r="K1969" s="54"/>
      <c r="L1969" s="44" t="e">
        <f>SUM(#REF!)</f>
        <v>#REF!</v>
      </c>
    </row>
    <row r="1970" spans="1:12" ht="12" customHeight="1">
      <c r="B1970" s="42" t="s">
        <v>7</v>
      </c>
      <c r="C1970" s="45" t="s">
        <v>230</v>
      </c>
      <c r="D1970" s="37"/>
      <c r="E1970" s="37"/>
      <c r="F1970" s="1184"/>
      <c r="G1970" s="42"/>
      <c r="H1970" s="44"/>
      <c r="I1970" s="42"/>
      <c r="J1970" s="44"/>
      <c r="K1970" s="42"/>
      <c r="L1970" s="44"/>
    </row>
    <row r="1971" spans="1:12" ht="12" customHeight="1">
      <c r="A1971" s="65">
        <v>31210000</v>
      </c>
      <c r="B1971" s="42"/>
      <c r="C1971" s="43" t="s">
        <v>259</v>
      </c>
      <c r="D1971" s="42" t="s">
        <v>224</v>
      </c>
      <c r="E1971" s="42" t="str">
        <f>VLOOKUP(C1971,HSD!B:K,2,FALSE)</f>
        <v>jam</v>
      </c>
      <c r="F1971" s="1192">
        <v>0.04</v>
      </c>
      <c r="G1971" s="44">
        <f>VLOOKUP(C1971,HSD!B:K,10,FALSE)</f>
        <v>10000</v>
      </c>
      <c r="H1971" s="44">
        <f>F1971*G1971</f>
        <v>400</v>
      </c>
      <c r="I1971" s="44"/>
      <c r="J1971" s="44">
        <f>H1971*I1971</f>
        <v>0</v>
      </c>
      <c r="K1971" s="44"/>
      <c r="L1971" s="44">
        <f>J1971*K1971</f>
        <v>0</v>
      </c>
    </row>
    <row r="1972" spans="1:12" ht="12" customHeight="1">
      <c r="B1972" s="42"/>
      <c r="C1972" s="43"/>
      <c r="D1972" s="42"/>
      <c r="E1972" s="42"/>
      <c r="F1972" s="1192"/>
      <c r="G1972" s="44"/>
      <c r="H1972" s="44"/>
      <c r="I1972" s="44"/>
      <c r="J1972" s="44"/>
      <c r="K1972" s="44"/>
      <c r="L1972" s="44"/>
    </row>
    <row r="1973" spans="1:12" ht="12" customHeight="1">
      <c r="B1973" s="42"/>
      <c r="C1973" s="43"/>
      <c r="D1973" s="42"/>
      <c r="E1973" s="42"/>
      <c r="F1973" s="1192"/>
      <c r="G1973" s="44"/>
      <c r="H1973" s="44">
        <f>F1973*G1973</f>
        <v>0</v>
      </c>
      <c r="I1973" s="44"/>
      <c r="J1973" s="44"/>
      <c r="K1973" s="44"/>
      <c r="L1973" s="44"/>
    </row>
    <row r="1974" spans="1:12" ht="12" customHeight="1">
      <c r="B1974" s="42"/>
      <c r="C1974" s="45"/>
      <c r="D1974" s="37"/>
      <c r="E1974" s="37"/>
      <c r="F1974" s="1183" t="s">
        <v>231</v>
      </c>
      <c r="G1974" s="54"/>
      <c r="H1974" s="44">
        <f>SUM(H1971:H1973)</f>
        <v>400</v>
      </c>
      <c r="I1974" s="54"/>
      <c r="J1974" s="44">
        <f>SUM(J1971)</f>
        <v>0</v>
      </c>
      <c r="K1974" s="54"/>
      <c r="L1974" s="44">
        <f>SUM(L1971)</f>
        <v>0</v>
      </c>
    </row>
    <row r="1975" spans="1:12" ht="12" customHeight="1">
      <c r="B1975" s="42" t="s">
        <v>8</v>
      </c>
      <c r="C1975" s="55" t="s">
        <v>232</v>
      </c>
      <c r="D1975" s="56"/>
      <c r="E1975" s="56"/>
      <c r="F1975" s="1191"/>
      <c r="G1975" s="57"/>
      <c r="H1975" s="44">
        <f>H1963+H1969+H1974</f>
        <v>40900</v>
      </c>
      <c r="I1975" s="57"/>
      <c r="J1975" s="44" t="e">
        <f>J1963+J1969+J1974</f>
        <v>#REF!</v>
      </c>
      <c r="K1975" s="57"/>
      <c r="L1975" s="44" t="e">
        <f>L1963+L1969+L1974</f>
        <v>#REF!</v>
      </c>
    </row>
    <row r="1976" spans="1:12" ht="12" customHeight="1">
      <c r="B1976" s="42" t="s">
        <v>9</v>
      </c>
      <c r="C1976" s="1254" t="s">
        <v>233</v>
      </c>
      <c r="D1976" s="1255"/>
      <c r="E1976" s="1256"/>
      <c r="F1976" s="1200">
        <f>OP</f>
        <v>0.1</v>
      </c>
      <c r="G1976" s="43" t="s">
        <v>234</v>
      </c>
      <c r="H1976" s="44">
        <f>H1975*F1976</f>
        <v>4090</v>
      </c>
      <c r="I1976" s="43" t="s">
        <v>234</v>
      </c>
      <c r="J1976" s="44" t="e">
        <f>J1975*F1976</f>
        <v>#REF!</v>
      </c>
      <c r="K1976" s="43" t="s">
        <v>234</v>
      </c>
      <c r="L1976" s="44" t="e">
        <f>L1975*F1976</f>
        <v>#REF!</v>
      </c>
    </row>
    <row r="1977" spans="1:12" ht="12" customHeight="1">
      <c r="B1977" s="531" t="s">
        <v>10</v>
      </c>
      <c r="C1977" s="536" t="s">
        <v>235</v>
      </c>
      <c r="D1977" s="529"/>
      <c r="E1977" s="535"/>
      <c r="F1977" s="1189"/>
      <c r="G1977" s="532"/>
      <c r="H1977" s="533">
        <f>H1975+H1976</f>
        <v>44990</v>
      </c>
      <c r="I1977" s="532"/>
      <c r="J1977" s="533"/>
      <c r="K1977" s="532"/>
      <c r="L1977" s="533"/>
    </row>
    <row r="1978" spans="1:12" ht="12" customHeight="1">
      <c r="B1978" s="531" t="s">
        <v>11</v>
      </c>
      <c r="C1978" s="529" t="s">
        <v>2218</v>
      </c>
      <c r="D1978" s="529"/>
      <c r="E1978" s="529"/>
      <c r="F1978" s="1201">
        <f>ppn</f>
        <v>0.12</v>
      </c>
      <c r="G1978" s="532" t="s">
        <v>2217</v>
      </c>
      <c r="H1978" s="533">
        <f>H1977*F1978</f>
        <v>5398.8</v>
      </c>
      <c r="I1978" s="532"/>
      <c r="J1978" s="533"/>
      <c r="K1978" s="532"/>
      <c r="L1978" s="533"/>
    </row>
    <row r="1979" spans="1:12" ht="12" customHeight="1">
      <c r="B1979" s="42" t="s">
        <v>1793</v>
      </c>
      <c r="C1979" s="537" t="s">
        <v>2039</v>
      </c>
      <c r="D1979" s="56"/>
      <c r="E1979" s="56"/>
      <c r="F1979" s="1191"/>
      <c r="G1979" s="57"/>
      <c r="H1979" s="49">
        <f>H1977+H1978</f>
        <v>50388.800000000003</v>
      </c>
      <c r="I1979" s="50"/>
      <c r="J1979" s="49" t="e">
        <f>J1975+J1976</f>
        <v>#REF!</v>
      </c>
      <c r="K1979" s="50"/>
      <c r="L1979" s="49" t="e">
        <f>L1975+L1976</f>
        <v>#REF!</v>
      </c>
    </row>
    <row r="1981" spans="1:12" ht="37" customHeight="1">
      <c r="B1981" s="34" t="s">
        <v>400</v>
      </c>
      <c r="C1981" s="1257" t="s">
        <v>408</v>
      </c>
      <c r="D1981" s="1258"/>
      <c r="E1981" s="1258"/>
      <c r="F1981" s="1258"/>
      <c r="G1981" s="1259"/>
      <c r="H1981" s="1260"/>
      <c r="I1981" s="1261" t="s">
        <v>3</v>
      </c>
      <c r="J1981" s="1261"/>
      <c r="K1981" s="1261" t="s">
        <v>4</v>
      </c>
      <c r="L1981" s="1261"/>
    </row>
    <row r="1982" spans="1:12" ht="12" customHeight="1">
      <c r="B1982" s="1249" t="s">
        <v>215</v>
      </c>
      <c r="C1982" s="1249" t="s">
        <v>216</v>
      </c>
      <c r="D1982" s="1250" t="s">
        <v>217</v>
      </c>
      <c r="E1982" s="1249" t="s">
        <v>218</v>
      </c>
      <c r="F1982" s="1253" t="s">
        <v>219</v>
      </c>
      <c r="G1982" s="35" t="s">
        <v>220</v>
      </c>
      <c r="H1982" s="35" t="s">
        <v>221</v>
      </c>
      <c r="I1982" s="36" t="s">
        <v>220</v>
      </c>
      <c r="J1982" s="37" t="s">
        <v>221</v>
      </c>
      <c r="K1982" s="37" t="s">
        <v>220</v>
      </c>
      <c r="L1982" s="37" t="s">
        <v>221</v>
      </c>
    </row>
    <row r="1983" spans="1:12" ht="12" customHeight="1">
      <c r="B1983" s="1249"/>
      <c r="C1983" s="1249"/>
      <c r="D1983" s="1251"/>
      <c r="E1983" s="1249"/>
      <c r="F1983" s="1253"/>
      <c r="G1983" s="35" t="s">
        <v>16</v>
      </c>
      <c r="H1983" s="35" t="s">
        <v>222</v>
      </c>
      <c r="I1983" s="36" t="s">
        <v>16</v>
      </c>
      <c r="J1983" s="37" t="s">
        <v>222</v>
      </c>
      <c r="K1983" s="37" t="s">
        <v>16</v>
      </c>
      <c r="L1983" s="37" t="s">
        <v>222</v>
      </c>
    </row>
    <row r="1984" spans="1:12" ht="12" customHeight="1">
      <c r="B1984" s="1249"/>
      <c r="C1984" s="1249"/>
      <c r="D1984" s="1252"/>
      <c r="E1984" s="1249"/>
      <c r="F1984" s="1253"/>
      <c r="G1984" s="58"/>
      <c r="H1984" s="35" t="s">
        <v>16</v>
      </c>
      <c r="I1984" s="48"/>
      <c r="J1984" s="37" t="s">
        <v>16</v>
      </c>
      <c r="K1984" s="43"/>
      <c r="L1984" s="37" t="s">
        <v>16</v>
      </c>
    </row>
    <row r="1985" spans="1:12" ht="12" customHeight="1">
      <c r="B1985" s="38" t="s">
        <v>5</v>
      </c>
      <c r="C1985" s="39" t="s">
        <v>223</v>
      </c>
      <c r="D1985" s="40"/>
      <c r="E1985" s="40"/>
      <c r="F1985" s="1181"/>
      <c r="G1985" s="40"/>
      <c r="H1985" s="40"/>
      <c r="I1985" s="41"/>
      <c r="J1985" s="41"/>
      <c r="K1985" s="41"/>
      <c r="L1985" s="41"/>
    </row>
    <row r="1986" spans="1:12" ht="12" customHeight="1">
      <c r="A1986" s="65">
        <v>10130000</v>
      </c>
      <c r="B1986" s="42"/>
      <c r="C1986" s="43" t="s">
        <v>20</v>
      </c>
      <c r="D1986" s="42" t="s">
        <v>224</v>
      </c>
      <c r="E1986" s="42" t="str">
        <f>VLOOKUP(C1986,HSD!B:K,2,FALSE)</f>
        <v>OH</v>
      </c>
      <c r="F1986" s="1192">
        <v>1.35</v>
      </c>
      <c r="G1986" s="44">
        <f>VLOOKUP(C1986,HSD!B:K,10,FALSE)</f>
        <v>174000</v>
      </c>
      <c r="H1986" s="44">
        <f>F1986*G1986</f>
        <v>234900.00000000003</v>
      </c>
      <c r="I1986" s="44">
        <v>91500</v>
      </c>
      <c r="J1986" s="44">
        <f>F1986*I1986</f>
        <v>123525.00000000001</v>
      </c>
      <c r="K1986" s="44">
        <v>91500</v>
      </c>
      <c r="L1986" s="44">
        <f>F1986*K1986</f>
        <v>123525.00000000001</v>
      </c>
    </row>
    <row r="1987" spans="1:12" ht="12" customHeight="1">
      <c r="A1987" s="65">
        <v>10143000</v>
      </c>
      <c r="B1987" s="42"/>
      <c r="C1987" s="43" t="s">
        <v>240</v>
      </c>
      <c r="D1987" s="42" t="s">
        <v>224</v>
      </c>
      <c r="E1987" s="42" t="str">
        <f>VLOOKUP(C1987,HSD!B:K,2,FALSE)</f>
        <v>OH</v>
      </c>
      <c r="F1987" s="1192">
        <v>0.67500000000000004</v>
      </c>
      <c r="G1987" s="44">
        <f>VLOOKUP(C1987,HSD!B:K,10,FALSE)</f>
        <v>213000</v>
      </c>
      <c r="H1987" s="44">
        <f>F1987*G1987</f>
        <v>143775</v>
      </c>
      <c r="I1987" s="44"/>
      <c r="J1987" s="44"/>
      <c r="K1987" s="44"/>
      <c r="L1987" s="44"/>
    </row>
    <row r="1988" spans="1:12" ht="12" customHeight="1">
      <c r="A1988" s="65">
        <v>10110000</v>
      </c>
      <c r="B1988" s="42"/>
      <c r="C1988" s="43" t="s">
        <v>21</v>
      </c>
      <c r="D1988" s="42" t="s">
        <v>224</v>
      </c>
      <c r="E1988" s="42" t="str">
        <f>VLOOKUP(C1988,HSD!B:K,2,FALSE)</f>
        <v>OH</v>
      </c>
      <c r="F1988" s="1192">
        <f>F1986/10</f>
        <v>0.13500000000000001</v>
      </c>
      <c r="G1988" s="44">
        <f>VLOOKUP(C1988,HSD!B:K,10,FALSE)</f>
        <v>285000</v>
      </c>
      <c r="H1988" s="44">
        <f>F1988*G1988</f>
        <v>38475</v>
      </c>
      <c r="I1988" s="44">
        <v>78600</v>
      </c>
      <c r="J1988" s="44">
        <f>F1988*I1988</f>
        <v>10611</v>
      </c>
      <c r="K1988" s="44">
        <v>78600</v>
      </c>
      <c r="L1988" s="44">
        <f>F1988*K1988</f>
        <v>10611</v>
      </c>
    </row>
    <row r="1989" spans="1:12" ht="12" customHeight="1">
      <c r="B1989" s="42"/>
      <c r="C1989" s="43"/>
      <c r="D1989" s="42"/>
      <c r="E1989" s="42"/>
      <c r="F1989" s="1182"/>
      <c r="G1989" s="44"/>
      <c r="H1989" s="44">
        <f>F1989*G1989</f>
        <v>0</v>
      </c>
      <c r="I1989" s="44">
        <v>92500</v>
      </c>
      <c r="J1989" s="44">
        <f>F1989*I1989</f>
        <v>0</v>
      </c>
      <c r="K1989" s="44">
        <v>92500</v>
      </c>
      <c r="L1989" s="44">
        <f>F1989*K1989</f>
        <v>0</v>
      </c>
    </row>
    <row r="1990" spans="1:12" ht="12" customHeight="1">
      <c r="B1990" s="42"/>
      <c r="C1990" s="43"/>
      <c r="D1990" s="42"/>
      <c r="E1990" s="42"/>
      <c r="F1990" s="1182"/>
      <c r="G1990" s="44"/>
      <c r="H1990" s="44"/>
      <c r="I1990" s="44"/>
      <c r="J1990" s="44"/>
      <c r="K1990" s="44"/>
      <c r="L1990" s="44"/>
    </row>
    <row r="1991" spans="1:12" ht="12" customHeight="1">
      <c r="B1991" s="42"/>
      <c r="C1991" s="45"/>
      <c r="D1991" s="37"/>
      <c r="E1991" s="37"/>
      <c r="F1991" s="1183" t="s">
        <v>227</v>
      </c>
      <c r="G1991" s="54"/>
      <c r="H1991" s="44">
        <f>SUM(H1986:H1990)</f>
        <v>417150</v>
      </c>
      <c r="I1991" s="54"/>
      <c r="J1991" s="44">
        <f>SUM(J1988:J1990)</f>
        <v>10611</v>
      </c>
      <c r="K1991" s="54"/>
      <c r="L1991" s="44">
        <f>SUM(L1988:L1990)</f>
        <v>10611</v>
      </c>
    </row>
    <row r="1992" spans="1:12" ht="12" customHeight="1">
      <c r="B1992" s="42" t="s">
        <v>6</v>
      </c>
      <c r="C1992" s="45" t="s">
        <v>228</v>
      </c>
      <c r="D1992" s="37"/>
      <c r="E1992" s="37"/>
      <c r="F1992" s="1184"/>
      <c r="G1992" s="42"/>
      <c r="H1992" s="44"/>
      <c r="I1992" s="42"/>
      <c r="J1992" s="44"/>
      <c r="K1992" s="42"/>
      <c r="L1992" s="44"/>
    </row>
    <row r="1993" spans="1:12" ht="12" customHeight="1">
      <c r="A1993" s="65">
        <v>211100111</v>
      </c>
      <c r="B1993" s="42"/>
      <c r="C1993" s="43" t="s">
        <v>1508</v>
      </c>
      <c r="D1993" s="42" t="s">
        <v>224</v>
      </c>
      <c r="E1993" s="42" t="str">
        <f>VLOOKUP(C1993,HSD!B:K,2,FALSE)</f>
        <v>bh</v>
      </c>
      <c r="F1993" s="1192">
        <v>512</v>
      </c>
      <c r="G1993" s="44">
        <f>VLOOKUP(C1993,HSD!B:K,10,FALSE)</f>
        <v>5000</v>
      </c>
      <c r="H1993" s="44">
        <f>F1993*G1993</f>
        <v>2560000</v>
      </c>
      <c r="I1993" s="44">
        <v>232500</v>
      </c>
      <c r="J1993" s="44">
        <f>F1993*I1993</f>
        <v>119040000</v>
      </c>
      <c r="K1993" s="44">
        <v>270000</v>
      </c>
      <c r="L1993" s="44">
        <f>F1993*K1993</f>
        <v>138240000</v>
      </c>
    </row>
    <row r="1994" spans="1:12" ht="12" customHeight="1">
      <c r="A1994" s="65">
        <v>211100113</v>
      </c>
      <c r="B1994" s="42"/>
      <c r="C1994" s="43" t="s">
        <v>30</v>
      </c>
      <c r="D1994" s="42" t="s">
        <v>224</v>
      </c>
      <c r="E1994" s="42" t="str">
        <f>VLOOKUP(C1994,HSD!B:K,2,FALSE)</f>
        <v>m3</v>
      </c>
      <c r="F1994" s="1192">
        <v>0.26290000000000002</v>
      </c>
      <c r="G1994" s="44">
        <f>VLOOKUP(C1994,HSD!B:K,10,FALSE)</f>
        <v>217500</v>
      </c>
      <c r="H1994" s="44">
        <f>F1994*G1994</f>
        <v>57180.750000000007</v>
      </c>
      <c r="I1994" s="44">
        <v>1060</v>
      </c>
      <c r="J1994" s="44">
        <f>F1994*I1994</f>
        <v>278.67400000000004</v>
      </c>
      <c r="K1994" s="44">
        <v>1060</v>
      </c>
      <c r="L1994" s="44">
        <f>F1994*K1994</f>
        <v>278.67400000000004</v>
      </c>
    </row>
    <row r="1995" spans="1:12" ht="12" customHeight="1">
      <c r="A1995" s="65">
        <v>21301000</v>
      </c>
      <c r="B1995" s="42"/>
      <c r="C1995" s="43" t="s">
        <v>35</v>
      </c>
      <c r="D1995" s="42" t="s">
        <v>224</v>
      </c>
      <c r="E1995" s="42" t="str">
        <f>VLOOKUP(C1995,HSD!B:K,2,FALSE)</f>
        <v>kg</v>
      </c>
      <c r="F1995" s="1192">
        <v>168</v>
      </c>
      <c r="G1995" s="44">
        <f>VLOOKUP(C1995,HSD!B:K,10,FALSE)</f>
        <v>1350</v>
      </c>
      <c r="H1995" s="44">
        <f>F1995*G1995</f>
        <v>226800</v>
      </c>
      <c r="I1995" s="44">
        <v>215000</v>
      </c>
      <c r="J1995" s="44">
        <f>F1995*I1995</f>
        <v>36120000</v>
      </c>
      <c r="K1995" s="44">
        <v>250000</v>
      </c>
      <c r="L1995" s="44">
        <f>F1995*K1995</f>
        <v>42000000</v>
      </c>
    </row>
    <row r="1996" spans="1:12" ht="12" customHeight="1">
      <c r="B1996" s="42"/>
      <c r="C1996" s="43"/>
      <c r="D1996" s="42"/>
      <c r="E1996" s="42"/>
      <c r="F1996" s="1192"/>
      <c r="G1996" s="44"/>
      <c r="H1996" s="44"/>
      <c r="I1996" s="44"/>
      <c r="J1996" s="44"/>
      <c r="K1996" s="44"/>
      <c r="L1996" s="44"/>
    </row>
    <row r="1997" spans="1:12" ht="12" customHeight="1">
      <c r="B1997" s="42"/>
      <c r="C1997" s="45"/>
      <c r="D1997" s="37"/>
      <c r="E1997" s="37"/>
      <c r="F1997" s="1193" t="s">
        <v>229</v>
      </c>
      <c r="G1997" s="61"/>
      <c r="H1997" s="44">
        <f>SUM(H1993:H1996)</f>
        <v>2843980.75</v>
      </c>
      <c r="I1997" s="54"/>
      <c r="J1997" s="44" t="e">
        <f>SUM(#REF!)</f>
        <v>#REF!</v>
      </c>
      <c r="K1997" s="54"/>
      <c r="L1997" s="44" t="e">
        <f>SUM(#REF!)</f>
        <v>#REF!</v>
      </c>
    </row>
    <row r="1998" spans="1:12" ht="12" customHeight="1">
      <c r="B1998" s="42" t="s">
        <v>7</v>
      </c>
      <c r="C1998" s="45" t="s">
        <v>230</v>
      </c>
      <c r="D1998" s="37"/>
      <c r="E1998" s="37"/>
      <c r="F1998" s="1184"/>
      <c r="G1998" s="42"/>
      <c r="H1998" s="44"/>
      <c r="I1998" s="42"/>
      <c r="J1998" s="44"/>
      <c r="K1998" s="42"/>
      <c r="L1998" s="44"/>
    </row>
    <row r="1999" spans="1:12" ht="12" customHeight="1">
      <c r="A1999" s="65">
        <v>31100004</v>
      </c>
      <c r="B1999" s="42"/>
      <c r="C1999" s="43" t="s">
        <v>1544</v>
      </c>
      <c r="D1999" s="42" t="s">
        <v>224</v>
      </c>
      <c r="E1999" s="42" t="str">
        <f>VLOOKUP(C1999,HSD!B:K,2,FALSE)</f>
        <v>Sewa-hari</v>
      </c>
      <c r="F1999" s="1192"/>
      <c r="G1999" s="44">
        <f>VLOOKUP(C1999,HSD!B:K,10,FALSE)</f>
        <v>688000</v>
      </c>
      <c r="H1999" s="44">
        <f>F1999*G1999</f>
        <v>0</v>
      </c>
      <c r="I1999" s="44"/>
      <c r="J1999" s="44">
        <f>H1999*I1999</f>
        <v>0</v>
      </c>
      <c r="K1999" s="44"/>
      <c r="L1999" s="44">
        <f>J1999*K1999</f>
        <v>0</v>
      </c>
    </row>
    <row r="2000" spans="1:12" ht="12" customHeight="1">
      <c r="B2000" s="42"/>
      <c r="C2000" s="43"/>
      <c r="D2000" s="42"/>
      <c r="E2000" s="42"/>
      <c r="F2000" s="1192"/>
      <c r="G2000" s="44"/>
      <c r="H2000" s="44">
        <f>F2000*G2000</f>
        <v>0</v>
      </c>
      <c r="I2000" s="44"/>
      <c r="J2000" s="44"/>
      <c r="K2000" s="44"/>
      <c r="L2000" s="44"/>
    </row>
    <row r="2001" spans="1:12" ht="12" customHeight="1">
      <c r="B2001" s="42"/>
      <c r="C2001" s="45"/>
      <c r="D2001" s="37"/>
      <c r="E2001" s="37"/>
      <c r="F2001" s="1183" t="s">
        <v>231</v>
      </c>
      <c r="G2001" s="54"/>
      <c r="H2001" s="44">
        <f>SUM(H1999:H2000)</f>
        <v>0</v>
      </c>
      <c r="I2001" s="54"/>
      <c r="J2001" s="44">
        <f>SUM(J1999)</f>
        <v>0</v>
      </c>
      <c r="K2001" s="54"/>
      <c r="L2001" s="44">
        <f>SUM(L1999)</f>
        <v>0</v>
      </c>
    </row>
    <row r="2002" spans="1:12" ht="12" customHeight="1">
      <c r="B2002" s="42" t="s">
        <v>8</v>
      </c>
      <c r="C2002" s="55" t="s">
        <v>232</v>
      </c>
      <c r="D2002" s="56"/>
      <c r="E2002" s="56"/>
      <c r="F2002" s="1191"/>
      <c r="G2002" s="57"/>
      <c r="H2002" s="44">
        <f>H1991+H1997+H2001</f>
        <v>3261130.75</v>
      </c>
      <c r="I2002" s="57"/>
      <c r="J2002" s="44" t="e">
        <f>J1991+J1997+J2001</f>
        <v>#REF!</v>
      </c>
      <c r="K2002" s="57"/>
      <c r="L2002" s="44" t="e">
        <f>L1991+L1997+L2001</f>
        <v>#REF!</v>
      </c>
    </row>
    <row r="2003" spans="1:12" ht="12" customHeight="1">
      <c r="B2003" s="42" t="s">
        <v>9</v>
      </c>
      <c r="C2003" s="1254" t="s">
        <v>233</v>
      </c>
      <c r="D2003" s="1255"/>
      <c r="E2003" s="1256"/>
      <c r="F2003" s="1200">
        <f>OP</f>
        <v>0.1</v>
      </c>
      <c r="G2003" s="43" t="s">
        <v>234</v>
      </c>
      <c r="H2003" s="44">
        <f>H2002*F2003</f>
        <v>326113.07500000001</v>
      </c>
      <c r="I2003" s="43" t="s">
        <v>234</v>
      </c>
      <c r="J2003" s="44" t="e">
        <f>J2002*F2003</f>
        <v>#REF!</v>
      </c>
      <c r="K2003" s="43" t="s">
        <v>234</v>
      </c>
      <c r="L2003" s="44" t="e">
        <f>L2002*F2003</f>
        <v>#REF!</v>
      </c>
    </row>
    <row r="2004" spans="1:12" ht="12" customHeight="1">
      <c r="B2004" s="531" t="s">
        <v>10</v>
      </c>
      <c r="C2004" s="536" t="s">
        <v>235</v>
      </c>
      <c r="D2004" s="529"/>
      <c r="E2004" s="535"/>
      <c r="F2004" s="1189"/>
      <c r="G2004" s="532"/>
      <c r="H2004" s="533">
        <f>H2002+H2003</f>
        <v>3587243.8250000002</v>
      </c>
      <c r="I2004" s="532"/>
      <c r="J2004" s="533"/>
      <c r="K2004" s="532"/>
      <c r="L2004" s="533"/>
    </row>
    <row r="2005" spans="1:12" ht="12" customHeight="1">
      <c r="B2005" s="531" t="s">
        <v>11</v>
      </c>
      <c r="C2005" s="529" t="s">
        <v>2218</v>
      </c>
      <c r="D2005" s="529"/>
      <c r="E2005" s="529"/>
      <c r="F2005" s="1201">
        <f>ppn</f>
        <v>0.12</v>
      </c>
      <c r="G2005" s="532" t="s">
        <v>2217</v>
      </c>
      <c r="H2005" s="533">
        <f>H2004*F2005</f>
        <v>430469.25900000002</v>
      </c>
      <c r="I2005" s="532"/>
      <c r="J2005" s="533"/>
      <c r="K2005" s="532"/>
      <c r="L2005" s="533"/>
    </row>
    <row r="2006" spans="1:12" ht="12" customHeight="1">
      <c r="B2006" s="42" t="s">
        <v>1793</v>
      </c>
      <c r="C2006" s="537" t="s">
        <v>2039</v>
      </c>
      <c r="D2006" s="56"/>
      <c r="E2006" s="56"/>
      <c r="F2006" s="1191"/>
      <c r="G2006" s="57"/>
      <c r="H2006" s="49">
        <f>H2004+H2005</f>
        <v>4017713.0840000003</v>
      </c>
      <c r="I2006" s="50"/>
      <c r="J2006" s="49" t="e">
        <f>J2002+J2003</f>
        <v>#REF!</v>
      </c>
      <c r="K2006" s="50"/>
      <c r="L2006" s="49" t="e">
        <f>L2002+L2003</f>
        <v>#REF!</v>
      </c>
    </row>
    <row r="2008" spans="1:12" ht="37" customHeight="1">
      <c r="B2008" s="34" t="s">
        <v>401</v>
      </c>
      <c r="C2008" s="1257" t="s">
        <v>408</v>
      </c>
      <c r="D2008" s="1258"/>
      <c r="E2008" s="1258"/>
      <c r="F2008" s="1258"/>
      <c r="G2008" s="1259"/>
      <c r="H2008" s="1260"/>
      <c r="I2008" s="1261" t="s">
        <v>3</v>
      </c>
      <c r="J2008" s="1261"/>
      <c r="K2008" s="1261" t="s">
        <v>4</v>
      </c>
      <c r="L2008" s="1261"/>
    </row>
    <row r="2009" spans="1:12" ht="12" customHeight="1">
      <c r="B2009" s="1249" t="s">
        <v>215</v>
      </c>
      <c r="C2009" s="1249" t="s">
        <v>216</v>
      </c>
      <c r="D2009" s="1250" t="s">
        <v>217</v>
      </c>
      <c r="E2009" s="1249" t="s">
        <v>218</v>
      </c>
      <c r="F2009" s="1253" t="s">
        <v>219</v>
      </c>
      <c r="G2009" s="35" t="s">
        <v>220</v>
      </c>
      <c r="H2009" s="35" t="s">
        <v>221</v>
      </c>
      <c r="I2009" s="36" t="s">
        <v>220</v>
      </c>
      <c r="J2009" s="37" t="s">
        <v>221</v>
      </c>
      <c r="K2009" s="37" t="s">
        <v>220</v>
      </c>
      <c r="L2009" s="37" t="s">
        <v>221</v>
      </c>
    </row>
    <row r="2010" spans="1:12" ht="12" customHeight="1">
      <c r="B2010" s="1249"/>
      <c r="C2010" s="1249"/>
      <c r="D2010" s="1251"/>
      <c r="E2010" s="1249"/>
      <c r="F2010" s="1253"/>
      <c r="G2010" s="35" t="s">
        <v>16</v>
      </c>
      <c r="H2010" s="35" t="s">
        <v>222</v>
      </c>
      <c r="I2010" s="36" t="s">
        <v>16</v>
      </c>
      <c r="J2010" s="37" t="s">
        <v>222</v>
      </c>
      <c r="K2010" s="37" t="s">
        <v>16</v>
      </c>
      <c r="L2010" s="37" t="s">
        <v>222</v>
      </c>
    </row>
    <row r="2011" spans="1:12" ht="12" customHeight="1">
      <c r="B2011" s="1249"/>
      <c r="C2011" s="1249"/>
      <c r="D2011" s="1252"/>
      <c r="E2011" s="1249"/>
      <c r="F2011" s="1253"/>
      <c r="G2011" s="58"/>
      <c r="H2011" s="35" t="s">
        <v>16</v>
      </c>
      <c r="I2011" s="48"/>
      <c r="J2011" s="37" t="s">
        <v>16</v>
      </c>
      <c r="K2011" s="43"/>
      <c r="L2011" s="37" t="s">
        <v>16</v>
      </c>
    </row>
    <row r="2012" spans="1:12" ht="12" customHeight="1">
      <c r="B2012" s="38" t="s">
        <v>5</v>
      </c>
      <c r="C2012" s="39" t="s">
        <v>223</v>
      </c>
      <c r="D2012" s="40"/>
      <c r="E2012" s="40"/>
      <c r="F2012" s="1181"/>
      <c r="G2012" s="40"/>
      <c r="H2012" s="40"/>
      <c r="I2012" s="41"/>
      <c r="J2012" s="41"/>
      <c r="K2012" s="41"/>
      <c r="L2012" s="41"/>
    </row>
    <row r="2013" spans="1:12" ht="12" customHeight="1">
      <c r="A2013" s="65">
        <v>10130000</v>
      </c>
      <c r="B2013" s="42"/>
      <c r="C2013" s="43" t="s">
        <v>20</v>
      </c>
      <c r="D2013" s="42" t="s">
        <v>224</v>
      </c>
      <c r="E2013" s="42" t="str">
        <f>VLOOKUP(C2013,HSD!B:K,2,FALSE)</f>
        <v>OH</v>
      </c>
      <c r="F2013" s="1192">
        <v>2.2743000000000002</v>
      </c>
      <c r="G2013" s="44">
        <f>VLOOKUP(C2013,HSD!B:K,10,FALSE)</f>
        <v>174000</v>
      </c>
      <c r="H2013" s="44">
        <f>F2013*G2013</f>
        <v>395728.2</v>
      </c>
      <c r="I2013" s="44">
        <v>91500</v>
      </c>
      <c r="J2013" s="44">
        <f>F2013*I2013</f>
        <v>208098.45</v>
      </c>
      <c r="K2013" s="44">
        <v>91500</v>
      </c>
      <c r="L2013" s="44">
        <f>F2013*K2013</f>
        <v>208098.45</v>
      </c>
    </row>
    <row r="2014" spans="1:12" ht="12" customHeight="1">
      <c r="A2014" s="65">
        <v>10143000</v>
      </c>
      <c r="B2014" s="42"/>
      <c r="C2014" s="43" t="s">
        <v>240</v>
      </c>
      <c r="D2014" s="42" t="s">
        <v>224</v>
      </c>
      <c r="E2014" s="42" t="str">
        <f>VLOOKUP(C2014,HSD!B:K,2,FALSE)</f>
        <v>OH</v>
      </c>
      <c r="F2014" s="1192">
        <v>1.1371</v>
      </c>
      <c r="G2014" s="44">
        <f>VLOOKUP(C2014,HSD!B:K,10,FALSE)</f>
        <v>213000</v>
      </c>
      <c r="H2014" s="44">
        <f>F2014*G2014</f>
        <v>242202.3</v>
      </c>
      <c r="I2014" s="44"/>
      <c r="J2014" s="44"/>
      <c r="K2014" s="44"/>
      <c r="L2014" s="44"/>
    </row>
    <row r="2015" spans="1:12" ht="12" customHeight="1">
      <c r="A2015" s="65">
        <v>10110000</v>
      </c>
      <c r="B2015" s="42"/>
      <c r="C2015" s="43" t="s">
        <v>21</v>
      </c>
      <c r="D2015" s="42" t="s">
        <v>224</v>
      </c>
      <c r="E2015" s="42" t="str">
        <f>VLOOKUP(C2015,HSD!B:K,2,FALSE)</f>
        <v>OH</v>
      </c>
      <c r="F2015" s="1192">
        <f>F2013/10</f>
        <v>0.22743000000000002</v>
      </c>
      <c r="G2015" s="44">
        <f>VLOOKUP(C2015,HSD!B:K,10,FALSE)</f>
        <v>285000</v>
      </c>
      <c r="H2015" s="44">
        <f>F2015*G2015</f>
        <v>64817.55</v>
      </c>
      <c r="I2015" s="44">
        <v>78600</v>
      </c>
      <c r="J2015" s="44">
        <f>F2015*I2015</f>
        <v>17875.998000000003</v>
      </c>
      <c r="K2015" s="44">
        <v>78600</v>
      </c>
      <c r="L2015" s="44">
        <f>F2015*K2015</f>
        <v>17875.998000000003</v>
      </c>
    </row>
    <row r="2016" spans="1:12" ht="12" customHeight="1">
      <c r="B2016" s="42"/>
      <c r="C2016" s="43"/>
      <c r="D2016" s="42"/>
      <c r="E2016" s="42"/>
      <c r="F2016" s="1182"/>
      <c r="G2016" s="44"/>
      <c r="H2016" s="44">
        <f>F2016*G2016</f>
        <v>0</v>
      </c>
      <c r="I2016" s="44">
        <v>92500</v>
      </c>
      <c r="J2016" s="44">
        <f>F2016*I2016</f>
        <v>0</v>
      </c>
      <c r="K2016" s="44">
        <v>92500</v>
      </c>
      <c r="L2016" s="44">
        <f>F2016*K2016</f>
        <v>0</v>
      </c>
    </row>
    <row r="2017" spans="1:12" ht="12" customHeight="1">
      <c r="B2017" s="42"/>
      <c r="C2017" s="43"/>
      <c r="D2017" s="42"/>
      <c r="E2017" s="42"/>
      <c r="F2017" s="1182"/>
      <c r="G2017" s="44"/>
      <c r="H2017" s="44"/>
      <c r="I2017" s="44"/>
      <c r="J2017" s="44"/>
      <c r="K2017" s="44"/>
      <c r="L2017" s="44"/>
    </row>
    <row r="2018" spans="1:12" ht="12" customHeight="1">
      <c r="B2018" s="42"/>
      <c r="C2018" s="45"/>
      <c r="D2018" s="37"/>
      <c r="E2018" s="37"/>
      <c r="F2018" s="1183" t="s">
        <v>227</v>
      </c>
      <c r="G2018" s="54"/>
      <c r="H2018" s="44">
        <f>SUM(H2013:H2017)</f>
        <v>702748.05</v>
      </c>
      <c r="I2018" s="54"/>
      <c r="J2018" s="44">
        <f>SUM(J2015:J2017)</f>
        <v>17875.998000000003</v>
      </c>
      <c r="K2018" s="54"/>
      <c r="L2018" s="44">
        <f>SUM(L2015:L2017)</f>
        <v>17875.998000000003</v>
      </c>
    </row>
    <row r="2019" spans="1:12" ht="12" customHeight="1">
      <c r="B2019" s="42" t="s">
        <v>6</v>
      </c>
      <c r="C2019" s="45" t="s">
        <v>228</v>
      </c>
      <c r="D2019" s="37"/>
      <c r="E2019" s="37"/>
      <c r="F2019" s="1184"/>
      <c r="G2019" s="42"/>
      <c r="H2019" s="44"/>
      <c r="I2019" s="42"/>
      <c r="J2019" s="44"/>
      <c r="K2019" s="42"/>
      <c r="L2019" s="44"/>
    </row>
    <row r="2020" spans="1:12" ht="12" customHeight="1">
      <c r="A2020" s="65">
        <v>211100111</v>
      </c>
      <c r="B2020" s="42"/>
      <c r="C2020" s="43" t="s">
        <v>1508</v>
      </c>
      <c r="D2020" s="42" t="s">
        <v>224</v>
      </c>
      <c r="E2020" s="42" t="str">
        <f>VLOOKUP(C2020,HSD!B:K,2,FALSE)</f>
        <v>bh</v>
      </c>
      <c r="F2020" s="1192">
        <v>512</v>
      </c>
      <c r="G2020" s="44">
        <f>VLOOKUP(C2020,HSD!B:K,10,FALSE)</f>
        <v>5000</v>
      </c>
      <c r="H2020" s="44">
        <f>F2020*G2020</f>
        <v>2560000</v>
      </c>
      <c r="I2020" s="44">
        <v>232500</v>
      </c>
      <c r="J2020" s="44">
        <f>F2020*I2020</f>
        <v>119040000</v>
      </c>
      <c r="K2020" s="44">
        <v>270000</v>
      </c>
      <c r="L2020" s="44">
        <f>F2020*K2020</f>
        <v>138240000</v>
      </c>
    </row>
    <row r="2021" spans="1:12" ht="12" customHeight="1">
      <c r="A2021" s="65">
        <v>211100113</v>
      </c>
      <c r="B2021" s="42"/>
      <c r="C2021" s="43" t="s">
        <v>30</v>
      </c>
      <c r="D2021" s="42" t="s">
        <v>224</v>
      </c>
      <c r="E2021" s="42" t="str">
        <f>VLOOKUP(C2021,HSD!B:K,2,FALSE)</f>
        <v>m3</v>
      </c>
      <c r="F2021" s="1192">
        <v>0.26290000000000002</v>
      </c>
      <c r="G2021" s="44">
        <f>VLOOKUP(C2021,HSD!B:K,10,FALSE)</f>
        <v>217500</v>
      </c>
      <c r="H2021" s="44">
        <f>F2021*G2021</f>
        <v>57180.750000000007</v>
      </c>
      <c r="I2021" s="44">
        <v>1060</v>
      </c>
      <c r="J2021" s="44">
        <f>F2021*I2021</f>
        <v>278.67400000000004</v>
      </c>
      <c r="K2021" s="44">
        <v>1060</v>
      </c>
      <c r="L2021" s="44">
        <f>F2021*K2021</f>
        <v>278.67400000000004</v>
      </c>
    </row>
    <row r="2022" spans="1:12" ht="12" customHeight="1">
      <c r="A2022" s="65">
        <v>21301000</v>
      </c>
      <c r="B2022" s="42"/>
      <c r="C2022" s="43" t="s">
        <v>35</v>
      </c>
      <c r="D2022" s="42" t="s">
        <v>224</v>
      </c>
      <c r="E2022" s="42" t="str">
        <f>VLOOKUP(C2022,HSD!B:K,2,FALSE)</f>
        <v>kg</v>
      </c>
      <c r="F2022" s="1192">
        <v>168</v>
      </c>
      <c r="G2022" s="44">
        <f>VLOOKUP(C2022,HSD!B:K,10,FALSE)</f>
        <v>1350</v>
      </c>
      <c r="H2022" s="44">
        <f>F2022*G2022</f>
        <v>226800</v>
      </c>
      <c r="I2022" s="44">
        <v>215000</v>
      </c>
      <c r="J2022" s="44">
        <f>F2022*I2022</f>
        <v>36120000</v>
      </c>
      <c r="K2022" s="44">
        <v>250000</v>
      </c>
      <c r="L2022" s="44">
        <f>F2022*K2022</f>
        <v>42000000</v>
      </c>
    </row>
    <row r="2023" spans="1:12" ht="12" customHeight="1">
      <c r="B2023" s="42"/>
      <c r="C2023" s="43"/>
      <c r="D2023" s="42"/>
      <c r="E2023" s="42"/>
      <c r="F2023" s="1192"/>
      <c r="G2023" s="44"/>
      <c r="H2023" s="44"/>
      <c r="I2023" s="44"/>
      <c r="J2023" s="44"/>
      <c r="K2023" s="44"/>
      <c r="L2023" s="44"/>
    </row>
    <row r="2024" spans="1:12" ht="12" customHeight="1">
      <c r="B2024" s="42"/>
      <c r="C2024" s="45"/>
      <c r="D2024" s="37"/>
      <c r="E2024" s="37"/>
      <c r="F2024" s="1193" t="s">
        <v>229</v>
      </c>
      <c r="G2024" s="61"/>
      <c r="H2024" s="44">
        <f>SUM(H2020:H2023)</f>
        <v>2843980.75</v>
      </c>
      <c r="I2024" s="54"/>
      <c r="J2024" s="44" t="e">
        <f>SUM(#REF!)</f>
        <v>#REF!</v>
      </c>
      <c r="K2024" s="54"/>
      <c r="L2024" s="44" t="e">
        <f>SUM(#REF!)</f>
        <v>#REF!</v>
      </c>
    </row>
    <row r="2025" spans="1:12" ht="12" customHeight="1">
      <c r="B2025" s="42" t="s">
        <v>7</v>
      </c>
      <c r="C2025" s="45" t="s">
        <v>230</v>
      </c>
      <c r="D2025" s="37"/>
      <c r="E2025" s="37"/>
      <c r="F2025" s="1184"/>
      <c r="G2025" s="42"/>
      <c r="H2025" s="44"/>
      <c r="I2025" s="42"/>
      <c r="J2025" s="44"/>
      <c r="K2025" s="42"/>
      <c r="L2025" s="44"/>
    </row>
    <row r="2026" spans="1:12" ht="12" customHeight="1">
      <c r="A2026" s="65">
        <v>31100004</v>
      </c>
      <c r="B2026" s="42"/>
      <c r="C2026" s="43" t="s">
        <v>1544</v>
      </c>
      <c r="D2026" s="42" t="s">
        <v>224</v>
      </c>
      <c r="E2026" s="42" t="str">
        <f>VLOOKUP(C2026,HSD!B:K,2,FALSE)</f>
        <v>Sewa-hari</v>
      </c>
      <c r="F2026" s="1192"/>
      <c r="G2026" s="44">
        <f>VLOOKUP(C2026,HSD!B:K,10,FALSE)</f>
        <v>688000</v>
      </c>
      <c r="H2026" s="44">
        <f>F2026*G2026</f>
        <v>0</v>
      </c>
      <c r="I2026" s="44"/>
      <c r="J2026" s="44">
        <f>H2026*I2026</f>
        <v>0</v>
      </c>
      <c r="K2026" s="44"/>
      <c r="L2026" s="44">
        <f>J2026*K2026</f>
        <v>0</v>
      </c>
    </row>
    <row r="2027" spans="1:12" ht="12" customHeight="1">
      <c r="B2027" s="42"/>
      <c r="C2027" s="43"/>
      <c r="D2027" s="42"/>
      <c r="E2027" s="42"/>
      <c r="F2027" s="1192"/>
      <c r="G2027" s="44"/>
      <c r="H2027" s="44">
        <f>F2027*G2027</f>
        <v>0</v>
      </c>
      <c r="I2027" s="44"/>
      <c r="J2027" s="44"/>
      <c r="K2027" s="44"/>
      <c r="L2027" s="44"/>
    </row>
    <row r="2028" spans="1:12" ht="12" customHeight="1">
      <c r="B2028" s="42"/>
      <c r="C2028" s="45"/>
      <c r="D2028" s="37"/>
      <c r="E2028" s="37"/>
      <c r="F2028" s="1183" t="s">
        <v>231</v>
      </c>
      <c r="G2028" s="54"/>
      <c r="H2028" s="44">
        <f>SUM(H2026:H2027)</f>
        <v>0</v>
      </c>
      <c r="I2028" s="54"/>
      <c r="J2028" s="44">
        <f>SUM(J2026)</f>
        <v>0</v>
      </c>
      <c r="K2028" s="54"/>
      <c r="L2028" s="44">
        <f>SUM(L2026)</f>
        <v>0</v>
      </c>
    </row>
    <row r="2029" spans="1:12" ht="12" customHeight="1">
      <c r="B2029" s="42" t="s">
        <v>8</v>
      </c>
      <c r="C2029" s="55" t="s">
        <v>232</v>
      </c>
      <c r="D2029" s="56"/>
      <c r="E2029" s="56"/>
      <c r="F2029" s="1191"/>
      <c r="G2029" s="57"/>
      <c r="H2029" s="44">
        <f>H2018+H2024+H2028</f>
        <v>3546728.8</v>
      </c>
      <c r="I2029" s="57"/>
      <c r="J2029" s="44" t="e">
        <f>J2018+J2024+J2028</f>
        <v>#REF!</v>
      </c>
      <c r="K2029" s="57"/>
      <c r="L2029" s="44" t="e">
        <f>L2018+L2024+L2028</f>
        <v>#REF!</v>
      </c>
    </row>
    <row r="2030" spans="1:12" ht="12" customHeight="1">
      <c r="B2030" s="42" t="s">
        <v>9</v>
      </c>
      <c r="C2030" s="1254" t="s">
        <v>233</v>
      </c>
      <c r="D2030" s="1255"/>
      <c r="E2030" s="1256"/>
      <c r="F2030" s="1200">
        <f>OP</f>
        <v>0.1</v>
      </c>
      <c r="G2030" s="43" t="s">
        <v>234</v>
      </c>
      <c r="H2030" s="44">
        <f>H2029*F2030</f>
        <v>354672.88</v>
      </c>
      <c r="I2030" s="43" t="s">
        <v>234</v>
      </c>
      <c r="J2030" s="44" t="e">
        <f>J2029*F2030</f>
        <v>#REF!</v>
      </c>
      <c r="K2030" s="43" t="s">
        <v>234</v>
      </c>
      <c r="L2030" s="44" t="e">
        <f>L2029*F2030</f>
        <v>#REF!</v>
      </c>
    </row>
    <row r="2031" spans="1:12" ht="12" customHeight="1">
      <c r="B2031" s="531" t="s">
        <v>10</v>
      </c>
      <c r="C2031" s="536" t="s">
        <v>235</v>
      </c>
      <c r="D2031" s="529"/>
      <c r="E2031" s="535"/>
      <c r="F2031" s="1189"/>
      <c r="G2031" s="532"/>
      <c r="H2031" s="533">
        <f>H2029+H2030</f>
        <v>3901401.6799999997</v>
      </c>
      <c r="I2031" s="532"/>
      <c r="J2031" s="533"/>
      <c r="K2031" s="532"/>
      <c r="L2031" s="533"/>
    </row>
    <row r="2032" spans="1:12" ht="12" customHeight="1">
      <c r="B2032" s="531" t="s">
        <v>11</v>
      </c>
      <c r="C2032" s="529" t="s">
        <v>2218</v>
      </c>
      <c r="D2032" s="529"/>
      <c r="E2032" s="529"/>
      <c r="F2032" s="1201">
        <f>ppn</f>
        <v>0.12</v>
      </c>
      <c r="G2032" s="532" t="s">
        <v>2217</v>
      </c>
      <c r="H2032" s="533">
        <f>H2031*F2032</f>
        <v>468168.20159999997</v>
      </c>
      <c r="I2032" s="532"/>
      <c r="J2032" s="533"/>
      <c r="K2032" s="532"/>
      <c r="L2032" s="533"/>
    </row>
    <row r="2033" spans="1:12" ht="12" customHeight="1">
      <c r="B2033" s="42" t="s">
        <v>1793</v>
      </c>
      <c r="C2033" s="537" t="s">
        <v>2039</v>
      </c>
      <c r="D2033" s="56"/>
      <c r="E2033" s="56"/>
      <c r="F2033" s="1191"/>
      <c r="G2033" s="57"/>
      <c r="H2033" s="49">
        <f>H2031+H2032</f>
        <v>4369569.8816</v>
      </c>
      <c r="I2033" s="50"/>
      <c r="J2033" s="49" t="e">
        <f>J2029+J2030</f>
        <v>#REF!</v>
      </c>
      <c r="K2033" s="50"/>
      <c r="L2033" s="49" t="e">
        <f>L2029+L2030</f>
        <v>#REF!</v>
      </c>
    </row>
    <row r="2035" spans="1:12" ht="37" customHeight="1">
      <c r="B2035" s="34" t="s">
        <v>402</v>
      </c>
      <c r="C2035" s="1257" t="s">
        <v>413</v>
      </c>
      <c r="D2035" s="1258"/>
      <c r="E2035" s="1258"/>
      <c r="F2035" s="1258"/>
      <c r="G2035" s="1259"/>
      <c r="H2035" s="1260"/>
      <c r="I2035" s="1261" t="s">
        <v>3</v>
      </c>
      <c r="J2035" s="1261"/>
      <c r="K2035" s="1261" t="s">
        <v>4</v>
      </c>
      <c r="L2035" s="1261"/>
    </row>
    <row r="2036" spans="1:12" ht="12" customHeight="1">
      <c r="B2036" s="1249" t="s">
        <v>215</v>
      </c>
      <c r="C2036" s="1249" t="s">
        <v>216</v>
      </c>
      <c r="D2036" s="1250" t="s">
        <v>217</v>
      </c>
      <c r="E2036" s="1249" t="s">
        <v>218</v>
      </c>
      <c r="F2036" s="1253" t="s">
        <v>219</v>
      </c>
      <c r="G2036" s="35" t="s">
        <v>220</v>
      </c>
      <c r="H2036" s="35" t="s">
        <v>221</v>
      </c>
      <c r="I2036" s="36" t="s">
        <v>220</v>
      </c>
      <c r="J2036" s="37" t="s">
        <v>221</v>
      </c>
      <c r="K2036" s="37" t="s">
        <v>220</v>
      </c>
      <c r="L2036" s="37" t="s">
        <v>221</v>
      </c>
    </row>
    <row r="2037" spans="1:12" ht="12" customHeight="1">
      <c r="B2037" s="1249"/>
      <c r="C2037" s="1249"/>
      <c r="D2037" s="1251"/>
      <c r="E2037" s="1249"/>
      <c r="F2037" s="1253"/>
      <c r="G2037" s="35" t="s">
        <v>16</v>
      </c>
      <c r="H2037" s="35" t="s">
        <v>222</v>
      </c>
      <c r="I2037" s="36" t="s">
        <v>16</v>
      </c>
      <c r="J2037" s="37" t="s">
        <v>222</v>
      </c>
      <c r="K2037" s="37" t="s">
        <v>16</v>
      </c>
      <c r="L2037" s="37" t="s">
        <v>222</v>
      </c>
    </row>
    <row r="2038" spans="1:12" ht="12" customHeight="1">
      <c r="B2038" s="1249"/>
      <c r="C2038" s="1249"/>
      <c r="D2038" s="1252"/>
      <c r="E2038" s="1249"/>
      <c r="F2038" s="1253"/>
      <c r="G2038" s="58"/>
      <c r="H2038" s="35" t="s">
        <v>16</v>
      </c>
      <c r="I2038" s="48"/>
      <c r="J2038" s="37" t="s">
        <v>16</v>
      </c>
      <c r="K2038" s="43"/>
      <c r="L2038" s="37" t="s">
        <v>16</v>
      </c>
    </row>
    <row r="2039" spans="1:12" ht="12" customHeight="1">
      <c r="B2039" s="38" t="s">
        <v>5</v>
      </c>
      <c r="C2039" s="39" t="s">
        <v>223</v>
      </c>
      <c r="D2039" s="40"/>
      <c r="E2039" s="40"/>
      <c r="F2039" s="1181"/>
      <c r="G2039" s="40"/>
      <c r="H2039" s="40"/>
      <c r="I2039" s="41"/>
      <c r="J2039" s="41"/>
      <c r="K2039" s="41"/>
      <c r="L2039" s="41"/>
    </row>
    <row r="2040" spans="1:12" ht="12" customHeight="1">
      <c r="A2040" s="65">
        <v>10130000</v>
      </c>
      <c r="B2040" s="42"/>
      <c r="C2040" s="43" t="s">
        <v>20</v>
      </c>
      <c r="D2040" s="42" t="s">
        <v>224</v>
      </c>
      <c r="E2040" s="42" t="str">
        <f>VLOOKUP(C2040,HSD!B:K,2,FALSE)</f>
        <v>OH</v>
      </c>
      <c r="F2040" s="1192">
        <v>0.85</v>
      </c>
      <c r="G2040" s="44">
        <f>VLOOKUP(C2040,HSD!B:K,10,FALSE)</f>
        <v>174000</v>
      </c>
      <c r="H2040" s="44">
        <f>F2040*G2040</f>
        <v>147900</v>
      </c>
      <c r="I2040" s="44">
        <v>91500</v>
      </c>
      <c r="J2040" s="44">
        <f>F2040*I2040</f>
        <v>77775</v>
      </c>
      <c r="K2040" s="44">
        <v>91500</v>
      </c>
      <c r="L2040" s="44">
        <f>F2040*K2040</f>
        <v>77775</v>
      </c>
    </row>
    <row r="2041" spans="1:12" ht="12" customHeight="1">
      <c r="A2041" s="65">
        <v>10143000</v>
      </c>
      <c r="B2041" s="42"/>
      <c r="C2041" s="43" t="s">
        <v>240</v>
      </c>
      <c r="D2041" s="42" t="s">
        <v>224</v>
      </c>
      <c r="E2041" s="42" t="str">
        <f>VLOOKUP(C2041,HSD!B:K,2,FALSE)</f>
        <v>OH</v>
      </c>
      <c r="F2041" s="1192">
        <v>0.42499999999999999</v>
      </c>
      <c r="G2041" s="44">
        <f>VLOOKUP(C2041,HSD!B:K,10,FALSE)</f>
        <v>213000</v>
      </c>
      <c r="H2041" s="44">
        <f>F2041*G2041</f>
        <v>90525</v>
      </c>
      <c r="I2041" s="44"/>
      <c r="J2041" s="44"/>
      <c r="K2041" s="44"/>
      <c r="L2041" s="44"/>
    </row>
    <row r="2042" spans="1:12" ht="12" customHeight="1">
      <c r="A2042" s="65">
        <v>10110000</v>
      </c>
      <c r="B2042" s="42"/>
      <c r="C2042" s="43" t="s">
        <v>21</v>
      </c>
      <c r="D2042" s="42" t="s">
        <v>224</v>
      </c>
      <c r="E2042" s="42" t="str">
        <f>VLOOKUP(C2042,HSD!B:K,2,FALSE)</f>
        <v>OH</v>
      </c>
      <c r="F2042" s="1192">
        <f>F2040/10</f>
        <v>8.4999999999999992E-2</v>
      </c>
      <c r="G2042" s="44">
        <f>VLOOKUP(C2042,HSD!B:K,10,FALSE)</f>
        <v>285000</v>
      </c>
      <c r="H2042" s="44">
        <f>F2042*G2042</f>
        <v>24224.999999999996</v>
      </c>
      <c r="I2042" s="44">
        <v>78600</v>
      </c>
      <c r="J2042" s="44">
        <f>F2042*I2042</f>
        <v>6680.9999999999991</v>
      </c>
      <c r="K2042" s="44">
        <v>78600</v>
      </c>
      <c r="L2042" s="44">
        <f>F2042*K2042</f>
        <v>6680.9999999999991</v>
      </c>
    </row>
    <row r="2043" spans="1:12" ht="12" customHeight="1">
      <c r="B2043" s="42"/>
      <c r="C2043" s="43"/>
      <c r="D2043" s="42"/>
      <c r="E2043" s="42"/>
      <c r="F2043" s="1182"/>
      <c r="G2043" s="44"/>
      <c r="H2043" s="44">
        <f>F2043*G2043</f>
        <v>0</v>
      </c>
      <c r="I2043" s="44">
        <v>92500</v>
      </c>
      <c r="J2043" s="44">
        <f>F2043*I2043</f>
        <v>0</v>
      </c>
      <c r="K2043" s="44">
        <v>92500</v>
      </c>
      <c r="L2043" s="44">
        <f>F2043*K2043</f>
        <v>0</v>
      </c>
    </row>
    <row r="2044" spans="1:12" ht="12" customHeight="1">
      <c r="B2044" s="42"/>
      <c r="C2044" s="43"/>
      <c r="D2044" s="42"/>
      <c r="E2044" s="42"/>
      <c r="F2044" s="1182"/>
      <c r="G2044" s="44"/>
      <c r="H2044" s="44"/>
      <c r="I2044" s="44"/>
      <c r="J2044" s="44"/>
      <c r="K2044" s="44"/>
      <c r="L2044" s="44"/>
    </row>
    <row r="2045" spans="1:12" ht="12" customHeight="1">
      <c r="B2045" s="42"/>
      <c r="C2045" s="45"/>
      <c r="D2045" s="37"/>
      <c r="E2045" s="37"/>
      <c r="F2045" s="1183" t="s">
        <v>227</v>
      </c>
      <c r="G2045" s="54"/>
      <c r="H2045" s="44">
        <f>SUM(H2040:H2044)</f>
        <v>262650</v>
      </c>
      <c r="I2045" s="54"/>
      <c r="J2045" s="44">
        <f>SUM(J2042:J2044)</f>
        <v>6680.9999999999991</v>
      </c>
      <c r="K2045" s="54"/>
      <c r="L2045" s="44">
        <f>SUM(L2042:L2044)</f>
        <v>6680.9999999999991</v>
      </c>
    </row>
    <row r="2046" spans="1:12" ht="12" customHeight="1">
      <c r="B2046" s="42" t="s">
        <v>6</v>
      </c>
      <c r="C2046" s="45" t="s">
        <v>228</v>
      </c>
      <c r="D2046" s="37"/>
      <c r="E2046" s="37"/>
      <c r="F2046" s="1184"/>
      <c r="G2046" s="42"/>
      <c r="H2046" s="44"/>
      <c r="I2046" s="42"/>
      <c r="J2046" s="44"/>
      <c r="K2046" s="42"/>
      <c r="L2046" s="44"/>
    </row>
    <row r="2047" spans="1:12" ht="12" customHeight="1">
      <c r="A2047" s="65">
        <v>211100111</v>
      </c>
      <c r="B2047" s="42"/>
      <c r="C2047" s="43" t="s">
        <v>1508</v>
      </c>
      <c r="D2047" s="42" t="s">
        <v>224</v>
      </c>
      <c r="E2047" s="42" t="str">
        <f>VLOOKUP(C2047,HSD!B:K,2,FALSE)</f>
        <v>bh</v>
      </c>
      <c r="F2047" s="1192">
        <v>512</v>
      </c>
      <c r="G2047" s="44">
        <f>VLOOKUP(C2047,HSD!B:K,10,FALSE)</f>
        <v>5000</v>
      </c>
      <c r="H2047" s="44">
        <f>F2047*G2047</f>
        <v>2560000</v>
      </c>
      <c r="I2047" s="44">
        <v>232500</v>
      </c>
      <c r="J2047" s="44">
        <f>F2047*I2047</f>
        <v>119040000</v>
      </c>
      <c r="K2047" s="44">
        <v>270000</v>
      </c>
      <c r="L2047" s="44">
        <f>F2047*K2047</f>
        <v>138240000</v>
      </c>
    </row>
    <row r="2048" spans="1:12" ht="12" customHeight="1">
      <c r="A2048" s="65">
        <v>211100113</v>
      </c>
      <c r="B2048" s="42"/>
      <c r="C2048" s="43" t="s">
        <v>30</v>
      </c>
      <c r="D2048" s="42" t="s">
        <v>224</v>
      </c>
      <c r="E2048" s="42" t="str">
        <f>VLOOKUP(C2048,HSD!B:K,2,FALSE)</f>
        <v>m3</v>
      </c>
      <c r="F2048" s="1192">
        <v>0.33</v>
      </c>
      <c r="G2048" s="44">
        <f>VLOOKUP(C2048,HSD!B:K,10,FALSE)</f>
        <v>217500</v>
      </c>
      <c r="H2048" s="44">
        <f>F2048*G2048</f>
        <v>71775</v>
      </c>
      <c r="I2048" s="44">
        <v>1060</v>
      </c>
      <c r="J2048" s="44">
        <f>F2048*I2048</f>
        <v>349.8</v>
      </c>
      <c r="K2048" s="44">
        <v>1060</v>
      </c>
      <c r="L2048" s="44">
        <f>F2048*K2048</f>
        <v>349.8</v>
      </c>
    </row>
    <row r="2049" spans="1:12" ht="12" customHeight="1">
      <c r="A2049" s="65">
        <v>21301000</v>
      </c>
      <c r="B2049" s="42"/>
      <c r="C2049" s="43" t="s">
        <v>35</v>
      </c>
      <c r="D2049" s="42" t="s">
        <v>224</v>
      </c>
      <c r="E2049" s="42" t="str">
        <f>VLOOKUP(C2049,HSD!B:K,2,FALSE)</f>
        <v>kg</v>
      </c>
      <c r="F2049" s="1192">
        <v>168</v>
      </c>
      <c r="G2049" s="44">
        <f>VLOOKUP(C2049,HSD!B:K,10,FALSE)</f>
        <v>1350</v>
      </c>
      <c r="H2049" s="44">
        <f>F2049*G2049</f>
        <v>226800</v>
      </c>
      <c r="I2049" s="44">
        <v>215000</v>
      </c>
      <c r="J2049" s="44">
        <f>F2049*I2049</f>
        <v>36120000</v>
      </c>
      <c r="K2049" s="44">
        <v>250000</v>
      </c>
      <c r="L2049" s="44">
        <f>F2049*K2049</f>
        <v>42000000</v>
      </c>
    </row>
    <row r="2050" spans="1:12" ht="12" customHeight="1">
      <c r="B2050" s="42"/>
      <c r="C2050" s="43"/>
      <c r="D2050" s="42"/>
      <c r="E2050" s="42"/>
      <c r="F2050" s="1192"/>
      <c r="G2050" s="44"/>
      <c r="H2050" s="44"/>
      <c r="I2050" s="44"/>
      <c r="J2050" s="44"/>
      <c r="K2050" s="44"/>
      <c r="L2050" s="44"/>
    </row>
    <row r="2051" spans="1:12" ht="12" customHeight="1">
      <c r="B2051" s="42"/>
      <c r="C2051" s="45"/>
      <c r="D2051" s="37"/>
      <c r="E2051" s="37"/>
      <c r="F2051" s="1193" t="s">
        <v>229</v>
      </c>
      <c r="G2051" s="61"/>
      <c r="H2051" s="44">
        <f>SUM(H2047:H2050)</f>
        <v>2858575</v>
      </c>
      <c r="I2051" s="54"/>
      <c r="J2051" s="44" t="e">
        <f>SUM(#REF!)</f>
        <v>#REF!</v>
      </c>
      <c r="K2051" s="54"/>
      <c r="L2051" s="44" t="e">
        <f>SUM(#REF!)</f>
        <v>#REF!</v>
      </c>
    </row>
    <row r="2052" spans="1:12" ht="12" customHeight="1">
      <c r="B2052" s="42" t="s">
        <v>7</v>
      </c>
      <c r="C2052" s="45" t="s">
        <v>230</v>
      </c>
      <c r="D2052" s="37"/>
      <c r="E2052" s="37"/>
      <c r="F2052" s="1184"/>
      <c r="G2052" s="42"/>
      <c r="H2052" s="44"/>
      <c r="I2052" s="42"/>
      <c r="J2052" s="44"/>
      <c r="K2052" s="42"/>
      <c r="L2052" s="44"/>
    </row>
    <row r="2053" spans="1:12" ht="12" customHeight="1">
      <c r="A2053" s="65">
        <v>31100004</v>
      </c>
      <c r="B2053" s="42"/>
      <c r="C2053" s="43" t="s">
        <v>1544</v>
      </c>
      <c r="D2053" s="42" t="s">
        <v>224</v>
      </c>
      <c r="E2053" s="42" t="str">
        <f>VLOOKUP(C2053,HSD!B:K,2,FALSE)</f>
        <v>Sewa-hari</v>
      </c>
      <c r="F2053" s="1192">
        <v>5.8999999999999997E-2</v>
      </c>
      <c r="G2053" s="44">
        <f>VLOOKUP(C2053,HSD!B:K,10,FALSE)</f>
        <v>688000</v>
      </c>
      <c r="H2053" s="44">
        <f>F2053*G2053</f>
        <v>40592</v>
      </c>
      <c r="I2053" s="44"/>
      <c r="J2053" s="44">
        <f>H2053*I2053</f>
        <v>0</v>
      </c>
      <c r="K2053" s="44"/>
      <c r="L2053" s="44">
        <f>J2053*K2053</f>
        <v>0</v>
      </c>
    </row>
    <row r="2054" spans="1:12" ht="12" customHeight="1">
      <c r="B2054" s="42"/>
      <c r="C2054" s="43"/>
      <c r="D2054" s="42"/>
      <c r="E2054" s="42"/>
      <c r="F2054" s="1192"/>
      <c r="G2054" s="44"/>
      <c r="H2054" s="44">
        <f>F2054*G2054</f>
        <v>0</v>
      </c>
      <c r="I2054" s="44"/>
      <c r="J2054" s="44"/>
      <c r="K2054" s="44"/>
      <c r="L2054" s="44"/>
    </row>
    <row r="2055" spans="1:12" ht="12" customHeight="1">
      <c r="B2055" s="42"/>
      <c r="C2055" s="45"/>
      <c r="D2055" s="37"/>
      <c r="E2055" s="37"/>
      <c r="F2055" s="1183" t="s">
        <v>231</v>
      </c>
      <c r="G2055" s="54"/>
      <c r="H2055" s="44">
        <f>SUM(H2053:H2054)</f>
        <v>40592</v>
      </c>
      <c r="I2055" s="54"/>
      <c r="J2055" s="44">
        <f>SUM(J2053)</f>
        <v>0</v>
      </c>
      <c r="K2055" s="54"/>
      <c r="L2055" s="44">
        <f>SUM(L2053)</f>
        <v>0</v>
      </c>
    </row>
    <row r="2056" spans="1:12" ht="12" customHeight="1">
      <c r="B2056" s="42" t="s">
        <v>8</v>
      </c>
      <c r="C2056" s="55" t="s">
        <v>232</v>
      </c>
      <c r="D2056" s="56"/>
      <c r="E2056" s="56"/>
      <c r="F2056" s="1191"/>
      <c r="G2056" s="57"/>
      <c r="H2056" s="44">
        <f>H2045+H2051+H2055</f>
        <v>3161817</v>
      </c>
      <c r="I2056" s="57"/>
      <c r="J2056" s="44" t="e">
        <f>J2045+J2051+J2055</f>
        <v>#REF!</v>
      </c>
      <c r="K2056" s="57"/>
      <c r="L2056" s="44" t="e">
        <f>L2045+L2051+L2055</f>
        <v>#REF!</v>
      </c>
    </row>
    <row r="2057" spans="1:12" ht="12" customHeight="1">
      <c r="B2057" s="42" t="s">
        <v>9</v>
      </c>
      <c r="C2057" s="1254" t="s">
        <v>233</v>
      </c>
      <c r="D2057" s="1255"/>
      <c r="E2057" s="1256"/>
      <c r="F2057" s="1200">
        <f>OP</f>
        <v>0.1</v>
      </c>
      <c r="G2057" s="43" t="s">
        <v>234</v>
      </c>
      <c r="H2057" s="44">
        <f>H2056*F2057</f>
        <v>316181.7</v>
      </c>
      <c r="I2057" s="43" t="s">
        <v>234</v>
      </c>
      <c r="J2057" s="44" t="e">
        <f>J2056*F2057</f>
        <v>#REF!</v>
      </c>
      <c r="K2057" s="43" t="s">
        <v>234</v>
      </c>
      <c r="L2057" s="44" t="e">
        <f>L2056*F2057</f>
        <v>#REF!</v>
      </c>
    </row>
    <row r="2058" spans="1:12" ht="12" customHeight="1">
      <c r="B2058" s="531" t="s">
        <v>10</v>
      </c>
      <c r="C2058" s="536" t="s">
        <v>235</v>
      </c>
      <c r="D2058" s="529"/>
      <c r="E2058" s="535"/>
      <c r="F2058" s="1189"/>
      <c r="G2058" s="532"/>
      <c r="H2058" s="533">
        <f>H2056+H2057</f>
        <v>3477998.7</v>
      </c>
      <c r="I2058" s="532"/>
      <c r="J2058" s="533"/>
      <c r="K2058" s="532"/>
      <c r="L2058" s="533"/>
    </row>
    <row r="2059" spans="1:12" ht="12" customHeight="1">
      <c r="B2059" s="531" t="s">
        <v>11</v>
      </c>
      <c r="C2059" s="529" t="s">
        <v>2218</v>
      </c>
      <c r="D2059" s="529"/>
      <c r="E2059" s="529"/>
      <c r="F2059" s="1201">
        <f>ppn</f>
        <v>0.12</v>
      </c>
      <c r="G2059" s="532" t="s">
        <v>2217</v>
      </c>
      <c r="H2059" s="533">
        <f>H2058*F2059</f>
        <v>417359.84399999998</v>
      </c>
      <c r="I2059" s="532"/>
      <c r="J2059" s="533"/>
      <c r="K2059" s="532"/>
      <c r="L2059" s="533"/>
    </row>
    <row r="2060" spans="1:12" ht="12" customHeight="1">
      <c r="B2060" s="42" t="s">
        <v>1793</v>
      </c>
      <c r="C2060" s="537" t="s">
        <v>2039</v>
      </c>
      <c r="D2060" s="56"/>
      <c r="E2060" s="56"/>
      <c r="F2060" s="1191"/>
      <c r="G2060" s="57"/>
      <c r="H2060" s="49">
        <f>H2058+H2059</f>
        <v>3895358.5440000002</v>
      </c>
      <c r="I2060" s="50"/>
      <c r="J2060" s="49" t="e">
        <f>J2056+J2057</f>
        <v>#REF!</v>
      </c>
      <c r="K2060" s="50"/>
      <c r="L2060" s="49" t="e">
        <f>L2056+L2057</f>
        <v>#REF!</v>
      </c>
    </row>
    <row r="2062" spans="1:12" ht="37" customHeight="1">
      <c r="B2062" s="34" t="s">
        <v>403</v>
      </c>
      <c r="C2062" s="1257" t="s">
        <v>414</v>
      </c>
      <c r="D2062" s="1258"/>
      <c r="E2062" s="1258"/>
      <c r="F2062" s="1258"/>
      <c r="G2062" s="1259"/>
      <c r="H2062" s="1260"/>
      <c r="I2062" s="1261" t="s">
        <v>3</v>
      </c>
      <c r="J2062" s="1261"/>
      <c r="K2062" s="1261" t="s">
        <v>4</v>
      </c>
      <c r="L2062" s="1261"/>
    </row>
    <row r="2063" spans="1:12" ht="12" customHeight="1">
      <c r="B2063" s="1249" t="s">
        <v>215</v>
      </c>
      <c r="C2063" s="1249" t="s">
        <v>216</v>
      </c>
      <c r="D2063" s="1250" t="s">
        <v>217</v>
      </c>
      <c r="E2063" s="1249" t="s">
        <v>218</v>
      </c>
      <c r="F2063" s="1253" t="s">
        <v>219</v>
      </c>
      <c r="G2063" s="35" t="s">
        <v>220</v>
      </c>
      <c r="H2063" s="35" t="s">
        <v>221</v>
      </c>
      <c r="I2063" s="36" t="s">
        <v>220</v>
      </c>
      <c r="J2063" s="37" t="s">
        <v>221</v>
      </c>
      <c r="K2063" s="37" t="s">
        <v>220</v>
      </c>
      <c r="L2063" s="37" t="s">
        <v>221</v>
      </c>
    </row>
    <row r="2064" spans="1:12" ht="12" customHeight="1">
      <c r="B2064" s="1249"/>
      <c r="C2064" s="1249"/>
      <c r="D2064" s="1251"/>
      <c r="E2064" s="1249"/>
      <c r="F2064" s="1253"/>
      <c r="G2064" s="35" t="s">
        <v>16</v>
      </c>
      <c r="H2064" s="35" t="s">
        <v>222</v>
      </c>
      <c r="I2064" s="36" t="s">
        <v>16</v>
      </c>
      <c r="J2064" s="37" t="s">
        <v>222</v>
      </c>
      <c r="K2064" s="37" t="s">
        <v>16</v>
      </c>
      <c r="L2064" s="37" t="s">
        <v>222</v>
      </c>
    </row>
    <row r="2065" spans="1:12" ht="12" customHeight="1">
      <c r="B2065" s="1249"/>
      <c r="C2065" s="1249"/>
      <c r="D2065" s="1252"/>
      <c r="E2065" s="1249"/>
      <c r="F2065" s="1253"/>
      <c r="G2065" s="58"/>
      <c r="H2065" s="35" t="s">
        <v>16</v>
      </c>
      <c r="I2065" s="48"/>
      <c r="J2065" s="37" t="s">
        <v>16</v>
      </c>
      <c r="K2065" s="43"/>
      <c r="L2065" s="37" t="s">
        <v>16</v>
      </c>
    </row>
    <row r="2066" spans="1:12" ht="12" customHeight="1">
      <c r="B2066" s="38" t="s">
        <v>5</v>
      </c>
      <c r="C2066" s="39" t="s">
        <v>223</v>
      </c>
      <c r="D2066" s="40"/>
      <c r="E2066" s="40"/>
      <c r="F2066" s="1181"/>
      <c r="G2066" s="40"/>
      <c r="H2066" s="40"/>
      <c r="I2066" s="41"/>
      <c r="J2066" s="41"/>
      <c r="K2066" s="41"/>
      <c r="L2066" s="41"/>
    </row>
    <row r="2067" spans="1:12" ht="12" customHeight="1">
      <c r="A2067" s="65">
        <v>10130000</v>
      </c>
      <c r="B2067" s="42"/>
      <c r="C2067" s="43" t="s">
        <v>20</v>
      </c>
      <c r="D2067" s="42" t="s">
        <v>224</v>
      </c>
      <c r="E2067" s="42" t="str">
        <f>VLOOKUP(C2067,HSD!B:K,2,FALSE)</f>
        <v>OH</v>
      </c>
      <c r="F2067" s="1192">
        <v>1.7743</v>
      </c>
      <c r="G2067" s="44">
        <f>VLOOKUP(C2067,HSD!B:K,10,FALSE)</f>
        <v>174000</v>
      </c>
      <c r="H2067" s="44">
        <f>F2067*G2067</f>
        <v>308728.2</v>
      </c>
      <c r="I2067" s="44">
        <v>91500</v>
      </c>
      <c r="J2067" s="44">
        <f>F2067*I2067</f>
        <v>162348.45000000001</v>
      </c>
      <c r="K2067" s="44">
        <v>91500</v>
      </c>
      <c r="L2067" s="44">
        <f>F2067*K2067</f>
        <v>162348.45000000001</v>
      </c>
    </row>
    <row r="2068" spans="1:12" ht="12" customHeight="1">
      <c r="A2068" s="65">
        <v>10143000</v>
      </c>
      <c r="B2068" s="42"/>
      <c r="C2068" s="43" t="s">
        <v>240</v>
      </c>
      <c r="D2068" s="42" t="s">
        <v>224</v>
      </c>
      <c r="E2068" s="42" t="str">
        <f>VLOOKUP(C2068,HSD!B:K,2,FALSE)</f>
        <v>OH</v>
      </c>
      <c r="F2068" s="1192">
        <v>0.8871</v>
      </c>
      <c r="G2068" s="44">
        <f>VLOOKUP(C2068,HSD!B:K,10,FALSE)</f>
        <v>213000</v>
      </c>
      <c r="H2068" s="44">
        <f>F2068*G2068</f>
        <v>188952.3</v>
      </c>
      <c r="I2068" s="44"/>
      <c r="J2068" s="44"/>
      <c r="K2068" s="44"/>
      <c r="L2068" s="44"/>
    </row>
    <row r="2069" spans="1:12" ht="12" customHeight="1">
      <c r="A2069" s="65">
        <v>10110000</v>
      </c>
      <c r="B2069" s="42"/>
      <c r="C2069" s="43" t="s">
        <v>21</v>
      </c>
      <c r="D2069" s="42" t="s">
        <v>224</v>
      </c>
      <c r="E2069" s="42" t="str">
        <f>VLOOKUP(C2069,HSD!B:K,2,FALSE)</f>
        <v>OH</v>
      </c>
      <c r="F2069" s="1192">
        <f>F2067/10</f>
        <v>0.17743</v>
      </c>
      <c r="G2069" s="44">
        <f>VLOOKUP(C2069,HSD!B:K,10,FALSE)</f>
        <v>285000</v>
      </c>
      <c r="H2069" s="44">
        <f>F2069*G2069</f>
        <v>50567.55</v>
      </c>
      <c r="I2069" s="44">
        <v>78600</v>
      </c>
      <c r="J2069" s="44">
        <f>F2069*I2069</f>
        <v>13945.998</v>
      </c>
      <c r="K2069" s="44">
        <v>78600</v>
      </c>
      <c r="L2069" s="44">
        <f>F2069*K2069</f>
        <v>13945.998</v>
      </c>
    </row>
    <row r="2070" spans="1:12" ht="12" customHeight="1">
      <c r="B2070" s="42"/>
      <c r="C2070" s="43"/>
      <c r="D2070" s="42"/>
      <c r="E2070" s="42"/>
      <c r="F2070" s="1182"/>
      <c r="G2070" s="44"/>
      <c r="H2070" s="44">
        <f>F2070*G2070</f>
        <v>0</v>
      </c>
      <c r="I2070" s="44">
        <v>92500</v>
      </c>
      <c r="J2070" s="44">
        <f>F2070*I2070</f>
        <v>0</v>
      </c>
      <c r="K2070" s="44">
        <v>92500</v>
      </c>
      <c r="L2070" s="44">
        <f>F2070*K2070</f>
        <v>0</v>
      </c>
    </row>
    <row r="2071" spans="1:12" ht="12" customHeight="1">
      <c r="B2071" s="42"/>
      <c r="C2071" s="43"/>
      <c r="D2071" s="42"/>
      <c r="E2071" s="42"/>
      <c r="F2071" s="1182"/>
      <c r="G2071" s="44"/>
      <c r="H2071" s="44"/>
      <c r="I2071" s="44"/>
      <c r="J2071" s="44"/>
      <c r="K2071" s="44"/>
      <c r="L2071" s="44"/>
    </row>
    <row r="2072" spans="1:12" ht="12" customHeight="1">
      <c r="B2072" s="42"/>
      <c r="C2072" s="45"/>
      <c r="D2072" s="37"/>
      <c r="E2072" s="37"/>
      <c r="F2072" s="1183" t="s">
        <v>227</v>
      </c>
      <c r="G2072" s="54"/>
      <c r="H2072" s="44">
        <f>SUM(H2067:H2071)</f>
        <v>548248.05000000005</v>
      </c>
      <c r="I2072" s="54"/>
      <c r="J2072" s="44">
        <f>SUM(J2069:J2071)</f>
        <v>13945.998</v>
      </c>
      <c r="K2072" s="54"/>
      <c r="L2072" s="44">
        <f>SUM(L2069:L2071)</f>
        <v>13945.998</v>
      </c>
    </row>
    <row r="2073" spans="1:12" ht="12" customHeight="1">
      <c r="B2073" s="42" t="s">
        <v>6</v>
      </c>
      <c r="C2073" s="45" t="s">
        <v>228</v>
      </c>
      <c r="D2073" s="37"/>
      <c r="E2073" s="37"/>
      <c r="F2073" s="1184"/>
      <c r="G2073" s="42"/>
      <c r="H2073" s="44"/>
      <c r="I2073" s="42"/>
      <c r="J2073" s="44"/>
      <c r="K2073" s="42"/>
      <c r="L2073" s="44"/>
    </row>
    <row r="2074" spans="1:12" ht="12" customHeight="1">
      <c r="A2074" s="65">
        <v>211100111</v>
      </c>
      <c r="B2074" s="42"/>
      <c r="C2074" s="43" t="s">
        <v>1508</v>
      </c>
      <c r="D2074" s="42" t="s">
        <v>224</v>
      </c>
      <c r="E2074" s="42" t="str">
        <f>VLOOKUP(C2074,HSD!B:K,2,FALSE)</f>
        <v>bh</v>
      </c>
      <c r="F2074" s="1192">
        <v>512</v>
      </c>
      <c r="G2074" s="44">
        <f>VLOOKUP(C2074,HSD!B:K,10,FALSE)</f>
        <v>5000</v>
      </c>
      <c r="H2074" s="44">
        <f>F2074*G2074</f>
        <v>2560000</v>
      </c>
      <c r="I2074" s="44">
        <v>232500</v>
      </c>
      <c r="J2074" s="44">
        <f>F2074*I2074</f>
        <v>119040000</v>
      </c>
      <c r="K2074" s="44">
        <v>270000</v>
      </c>
      <c r="L2074" s="44">
        <f>F2074*K2074</f>
        <v>138240000</v>
      </c>
    </row>
    <row r="2075" spans="1:12" ht="12" customHeight="1">
      <c r="A2075" s="65">
        <v>211100113</v>
      </c>
      <c r="B2075" s="42"/>
      <c r="C2075" s="43" t="s">
        <v>30</v>
      </c>
      <c r="D2075" s="42" t="s">
        <v>224</v>
      </c>
      <c r="E2075" s="42" t="str">
        <f>VLOOKUP(C2075,HSD!B:K,2,FALSE)</f>
        <v>m3</v>
      </c>
      <c r="F2075" s="1192">
        <v>0.26290000000000002</v>
      </c>
      <c r="G2075" s="44">
        <f>VLOOKUP(C2075,HSD!B:K,10,FALSE)</f>
        <v>217500</v>
      </c>
      <c r="H2075" s="44">
        <f>F2075*G2075</f>
        <v>57180.750000000007</v>
      </c>
      <c r="I2075" s="44">
        <v>1060</v>
      </c>
      <c r="J2075" s="44">
        <f>F2075*I2075</f>
        <v>278.67400000000004</v>
      </c>
      <c r="K2075" s="44">
        <v>1060</v>
      </c>
      <c r="L2075" s="44">
        <f>F2075*K2075</f>
        <v>278.67400000000004</v>
      </c>
    </row>
    <row r="2076" spans="1:12" ht="12" customHeight="1">
      <c r="A2076" s="65">
        <v>21301000</v>
      </c>
      <c r="B2076" s="42"/>
      <c r="C2076" s="43" t="s">
        <v>35</v>
      </c>
      <c r="D2076" s="42" t="s">
        <v>224</v>
      </c>
      <c r="E2076" s="42" t="str">
        <f>VLOOKUP(C2076,HSD!B:K,2,FALSE)</f>
        <v>kg</v>
      </c>
      <c r="F2076" s="1192">
        <v>168</v>
      </c>
      <c r="G2076" s="44">
        <f>VLOOKUP(C2076,HSD!B:K,10,FALSE)</f>
        <v>1350</v>
      </c>
      <c r="H2076" s="44">
        <f>F2076*G2076</f>
        <v>226800</v>
      </c>
      <c r="I2076" s="44">
        <v>215000</v>
      </c>
      <c r="J2076" s="44">
        <f>F2076*I2076</f>
        <v>36120000</v>
      </c>
      <c r="K2076" s="44">
        <v>250000</v>
      </c>
      <c r="L2076" s="44">
        <f>F2076*K2076</f>
        <v>42000000</v>
      </c>
    </row>
    <row r="2077" spans="1:12" ht="12" customHeight="1">
      <c r="B2077" s="42"/>
      <c r="C2077" s="43"/>
      <c r="D2077" s="42"/>
      <c r="E2077" s="42"/>
      <c r="F2077" s="1192"/>
      <c r="G2077" s="44"/>
      <c r="H2077" s="44"/>
      <c r="I2077" s="44"/>
      <c r="J2077" s="44"/>
      <c r="K2077" s="44"/>
      <c r="L2077" s="44"/>
    </row>
    <row r="2078" spans="1:12" ht="12" customHeight="1">
      <c r="B2078" s="42"/>
      <c r="C2078" s="45"/>
      <c r="D2078" s="37"/>
      <c r="E2078" s="37"/>
      <c r="F2078" s="1193" t="s">
        <v>229</v>
      </c>
      <c r="G2078" s="61"/>
      <c r="H2078" s="44">
        <f>SUM(H2074:H2077)</f>
        <v>2843980.75</v>
      </c>
      <c r="I2078" s="54"/>
      <c r="J2078" s="44" t="e">
        <f>SUM(#REF!)</f>
        <v>#REF!</v>
      </c>
      <c r="K2078" s="54"/>
      <c r="L2078" s="44" t="e">
        <f>SUM(#REF!)</f>
        <v>#REF!</v>
      </c>
    </row>
    <row r="2079" spans="1:12" ht="12" customHeight="1">
      <c r="B2079" s="42" t="s">
        <v>7</v>
      </c>
      <c r="C2079" s="45" t="s">
        <v>230</v>
      </c>
      <c r="D2079" s="37"/>
      <c r="E2079" s="37"/>
      <c r="F2079" s="1184"/>
      <c r="G2079" s="42"/>
      <c r="H2079" s="44"/>
      <c r="I2079" s="42"/>
      <c r="J2079" s="44"/>
      <c r="K2079" s="42"/>
      <c r="L2079" s="44"/>
    </row>
    <row r="2080" spans="1:12" ht="12" customHeight="1">
      <c r="A2080" s="65">
        <v>31100004</v>
      </c>
      <c r="B2080" s="42"/>
      <c r="C2080" s="43" t="s">
        <v>1544</v>
      </c>
      <c r="D2080" s="42" t="s">
        <v>224</v>
      </c>
      <c r="E2080" s="42" t="str">
        <f>VLOOKUP(C2080,HSD!B:K,2,FALSE)</f>
        <v>Sewa-hari</v>
      </c>
      <c r="F2080" s="1192">
        <v>5.8999999999999997E-2</v>
      </c>
      <c r="G2080" s="44">
        <f>VLOOKUP(C2080,HSD!B:K,10,FALSE)</f>
        <v>688000</v>
      </c>
      <c r="H2080" s="44">
        <f>F2080*G2080</f>
        <v>40592</v>
      </c>
      <c r="I2080" s="44"/>
      <c r="J2080" s="44">
        <f>H2080*I2080</f>
        <v>0</v>
      </c>
      <c r="K2080" s="44"/>
      <c r="L2080" s="44">
        <f>J2080*K2080</f>
        <v>0</v>
      </c>
    </row>
    <row r="2081" spans="1:12" ht="12" customHeight="1">
      <c r="B2081" s="42"/>
      <c r="C2081" s="43"/>
      <c r="D2081" s="42"/>
      <c r="E2081" s="42"/>
      <c r="F2081" s="1192"/>
      <c r="G2081" s="44"/>
      <c r="H2081" s="44">
        <f>F2081*G2081</f>
        <v>0</v>
      </c>
      <c r="I2081" s="44"/>
      <c r="J2081" s="44"/>
      <c r="K2081" s="44"/>
      <c r="L2081" s="44"/>
    </row>
    <row r="2082" spans="1:12" ht="12" customHeight="1">
      <c r="B2082" s="42"/>
      <c r="C2082" s="45"/>
      <c r="D2082" s="37"/>
      <c r="E2082" s="37"/>
      <c r="F2082" s="1183" t="s">
        <v>231</v>
      </c>
      <c r="G2082" s="54"/>
      <c r="H2082" s="44">
        <f>SUM(H2080:H2081)</f>
        <v>40592</v>
      </c>
      <c r="I2082" s="54"/>
      <c r="J2082" s="44">
        <f>SUM(J2080)</f>
        <v>0</v>
      </c>
      <c r="K2082" s="54"/>
      <c r="L2082" s="44">
        <f>SUM(L2080)</f>
        <v>0</v>
      </c>
    </row>
    <row r="2083" spans="1:12" ht="12" customHeight="1">
      <c r="B2083" s="42" t="s">
        <v>8</v>
      </c>
      <c r="C2083" s="55" t="s">
        <v>232</v>
      </c>
      <c r="D2083" s="56"/>
      <c r="E2083" s="56"/>
      <c r="F2083" s="1191"/>
      <c r="G2083" s="57"/>
      <c r="H2083" s="44">
        <f>H2072+H2078+H2082</f>
        <v>3432820.8</v>
      </c>
      <c r="I2083" s="57"/>
      <c r="J2083" s="44" t="e">
        <f>J2072+J2078+J2082</f>
        <v>#REF!</v>
      </c>
      <c r="K2083" s="57"/>
      <c r="L2083" s="44" t="e">
        <f>L2072+L2078+L2082</f>
        <v>#REF!</v>
      </c>
    </row>
    <row r="2084" spans="1:12" ht="12" customHeight="1">
      <c r="B2084" s="42" t="s">
        <v>9</v>
      </c>
      <c r="C2084" s="1254" t="s">
        <v>233</v>
      </c>
      <c r="D2084" s="1255"/>
      <c r="E2084" s="1256"/>
      <c r="F2084" s="1200">
        <f>OP</f>
        <v>0.1</v>
      </c>
      <c r="G2084" s="43" t="s">
        <v>234</v>
      </c>
      <c r="H2084" s="44">
        <f>H2083*F2084</f>
        <v>343282.08</v>
      </c>
      <c r="I2084" s="43" t="s">
        <v>234</v>
      </c>
      <c r="J2084" s="44" t="e">
        <f>J2083*F2084</f>
        <v>#REF!</v>
      </c>
      <c r="K2084" s="43" t="s">
        <v>234</v>
      </c>
      <c r="L2084" s="44" t="e">
        <f>L2083*F2084</f>
        <v>#REF!</v>
      </c>
    </row>
    <row r="2085" spans="1:12" ht="12" customHeight="1">
      <c r="B2085" s="531" t="s">
        <v>10</v>
      </c>
      <c r="C2085" s="536" t="s">
        <v>235</v>
      </c>
      <c r="D2085" s="529"/>
      <c r="E2085" s="535"/>
      <c r="F2085" s="1189"/>
      <c r="G2085" s="532"/>
      <c r="H2085" s="533">
        <f>H2083+H2084</f>
        <v>3776102.88</v>
      </c>
      <c r="I2085" s="532"/>
      <c r="J2085" s="533"/>
      <c r="K2085" s="532"/>
      <c r="L2085" s="533"/>
    </row>
    <row r="2086" spans="1:12" ht="12" customHeight="1">
      <c r="B2086" s="531" t="s">
        <v>11</v>
      </c>
      <c r="C2086" s="529" t="s">
        <v>2218</v>
      </c>
      <c r="D2086" s="529"/>
      <c r="E2086" s="529"/>
      <c r="F2086" s="1201">
        <f>ppn</f>
        <v>0.12</v>
      </c>
      <c r="G2086" s="532" t="s">
        <v>2217</v>
      </c>
      <c r="H2086" s="533">
        <f>H2085*F2086</f>
        <v>453132.34559999994</v>
      </c>
      <c r="I2086" s="532"/>
      <c r="J2086" s="533"/>
      <c r="K2086" s="532"/>
      <c r="L2086" s="533"/>
    </row>
    <row r="2087" spans="1:12" ht="12" customHeight="1">
      <c r="B2087" s="42" t="s">
        <v>1793</v>
      </c>
      <c r="C2087" s="537" t="s">
        <v>2039</v>
      </c>
      <c r="D2087" s="56"/>
      <c r="E2087" s="56"/>
      <c r="F2087" s="1191"/>
      <c r="G2087" s="57"/>
      <c r="H2087" s="49">
        <f>H2085+H2086</f>
        <v>4229235.2255999995</v>
      </c>
      <c r="I2087" s="50"/>
      <c r="J2087" s="49" t="e">
        <f>J2083+J2084</f>
        <v>#REF!</v>
      </c>
      <c r="K2087" s="50"/>
      <c r="L2087" s="49" t="e">
        <f>L2083+L2084</f>
        <v>#REF!</v>
      </c>
    </row>
    <row r="2089" spans="1:12" ht="37" customHeight="1">
      <c r="B2089" s="34" t="s">
        <v>415</v>
      </c>
      <c r="C2089" s="1257" t="s">
        <v>417</v>
      </c>
      <c r="D2089" s="1258"/>
      <c r="E2089" s="1258"/>
      <c r="F2089" s="1258"/>
      <c r="G2089" s="1259"/>
      <c r="H2089" s="1260"/>
      <c r="I2089" s="1261" t="s">
        <v>3</v>
      </c>
      <c r="J2089" s="1261"/>
      <c r="K2089" s="1261" t="s">
        <v>4</v>
      </c>
      <c r="L2089" s="1261"/>
    </row>
    <row r="2090" spans="1:12" ht="12" customHeight="1">
      <c r="B2090" s="1249" t="s">
        <v>215</v>
      </c>
      <c r="C2090" s="1249" t="s">
        <v>216</v>
      </c>
      <c r="D2090" s="1250" t="s">
        <v>217</v>
      </c>
      <c r="E2090" s="1249" t="s">
        <v>218</v>
      </c>
      <c r="F2090" s="1253" t="s">
        <v>219</v>
      </c>
      <c r="G2090" s="35" t="s">
        <v>220</v>
      </c>
      <c r="H2090" s="35" t="s">
        <v>221</v>
      </c>
      <c r="I2090" s="36" t="s">
        <v>220</v>
      </c>
      <c r="J2090" s="37" t="s">
        <v>221</v>
      </c>
      <c r="K2090" s="37" t="s">
        <v>220</v>
      </c>
      <c r="L2090" s="37" t="s">
        <v>221</v>
      </c>
    </row>
    <row r="2091" spans="1:12" ht="12" customHeight="1">
      <c r="B2091" s="1249"/>
      <c r="C2091" s="1249"/>
      <c r="D2091" s="1251"/>
      <c r="E2091" s="1249"/>
      <c r="F2091" s="1253"/>
      <c r="G2091" s="35" t="s">
        <v>16</v>
      </c>
      <c r="H2091" s="35" t="s">
        <v>222</v>
      </c>
      <c r="I2091" s="36" t="s">
        <v>16</v>
      </c>
      <c r="J2091" s="37" t="s">
        <v>222</v>
      </c>
      <c r="K2091" s="37" t="s">
        <v>16</v>
      </c>
      <c r="L2091" s="37" t="s">
        <v>222</v>
      </c>
    </row>
    <row r="2092" spans="1:12" ht="12" customHeight="1">
      <c r="B2092" s="1249"/>
      <c r="C2092" s="1249"/>
      <c r="D2092" s="1252"/>
      <c r="E2092" s="1249"/>
      <c r="F2092" s="1253"/>
      <c r="G2092" s="58"/>
      <c r="H2092" s="35" t="s">
        <v>16</v>
      </c>
      <c r="I2092" s="48"/>
      <c r="J2092" s="37" t="s">
        <v>16</v>
      </c>
      <c r="K2092" s="43"/>
      <c r="L2092" s="37" t="s">
        <v>16</v>
      </c>
    </row>
    <row r="2093" spans="1:12" ht="12" customHeight="1">
      <c r="B2093" s="38" t="s">
        <v>5</v>
      </c>
      <c r="C2093" s="39" t="s">
        <v>223</v>
      </c>
      <c r="D2093" s="40"/>
      <c r="E2093" s="40"/>
      <c r="F2093" s="1181"/>
      <c r="G2093" s="40"/>
      <c r="H2093" s="40"/>
      <c r="I2093" s="41"/>
      <c r="J2093" s="41"/>
      <c r="K2093" s="41"/>
      <c r="L2093" s="41"/>
    </row>
    <row r="2094" spans="1:12" ht="12" customHeight="1">
      <c r="A2094" s="65">
        <v>10130000</v>
      </c>
      <c r="B2094" s="42"/>
      <c r="C2094" s="43" t="s">
        <v>20</v>
      </c>
      <c r="D2094" s="42" t="s">
        <v>224</v>
      </c>
      <c r="E2094" s="42" t="str">
        <f>VLOOKUP(C2094,HSD!B:K,2,FALSE)</f>
        <v>OH</v>
      </c>
      <c r="F2094" s="1192">
        <v>1.35</v>
      </c>
      <c r="G2094" s="44">
        <f>VLOOKUP(C2094,HSD!B:K,10,FALSE)</f>
        <v>174000</v>
      </c>
      <c r="H2094" s="44">
        <f>F2094*G2094</f>
        <v>234900.00000000003</v>
      </c>
      <c r="I2094" s="44">
        <v>91500</v>
      </c>
      <c r="J2094" s="44">
        <f>F2094*I2094</f>
        <v>123525.00000000001</v>
      </c>
      <c r="K2094" s="44">
        <v>91500</v>
      </c>
      <c r="L2094" s="44">
        <f>F2094*K2094</f>
        <v>123525.00000000001</v>
      </c>
    </row>
    <row r="2095" spans="1:12" ht="12" customHeight="1">
      <c r="A2095" s="65">
        <v>10143000</v>
      </c>
      <c r="B2095" s="42"/>
      <c r="C2095" s="43" t="s">
        <v>240</v>
      </c>
      <c r="D2095" s="42" t="s">
        <v>224</v>
      </c>
      <c r="E2095" s="42" t="str">
        <f>VLOOKUP(C2095,HSD!B:K,2,FALSE)</f>
        <v>OH</v>
      </c>
      <c r="F2095" s="1192">
        <v>0.67500000000000004</v>
      </c>
      <c r="G2095" s="44">
        <f>VLOOKUP(C2095,HSD!B:K,10,FALSE)</f>
        <v>213000</v>
      </c>
      <c r="H2095" s="44">
        <f>F2095*G2095</f>
        <v>143775</v>
      </c>
      <c r="I2095" s="44"/>
      <c r="J2095" s="44"/>
      <c r="K2095" s="44"/>
      <c r="L2095" s="44"/>
    </row>
    <row r="2096" spans="1:12" ht="12" customHeight="1">
      <c r="A2096" s="65">
        <v>10110000</v>
      </c>
      <c r="B2096" s="42"/>
      <c r="C2096" s="43" t="s">
        <v>21</v>
      </c>
      <c r="D2096" s="42" t="s">
        <v>224</v>
      </c>
      <c r="E2096" s="42" t="str">
        <f>VLOOKUP(C2096,HSD!B:K,2,FALSE)</f>
        <v>OH</v>
      </c>
      <c r="F2096" s="1192">
        <f>F2094/10</f>
        <v>0.13500000000000001</v>
      </c>
      <c r="G2096" s="44">
        <f>VLOOKUP(C2096,HSD!B:K,10,FALSE)</f>
        <v>285000</v>
      </c>
      <c r="H2096" s="44">
        <f>F2096*G2096</f>
        <v>38475</v>
      </c>
      <c r="I2096" s="44">
        <v>78600</v>
      </c>
      <c r="J2096" s="44">
        <f>F2096*I2096</f>
        <v>10611</v>
      </c>
      <c r="K2096" s="44">
        <v>78600</v>
      </c>
      <c r="L2096" s="44">
        <f>F2096*K2096</f>
        <v>10611</v>
      </c>
    </row>
    <row r="2097" spans="1:12" ht="12" customHeight="1">
      <c r="B2097" s="42"/>
      <c r="C2097" s="43"/>
      <c r="D2097" s="42"/>
      <c r="E2097" s="42"/>
      <c r="F2097" s="1182"/>
      <c r="G2097" s="44"/>
      <c r="H2097" s="44">
        <f>F2097*G2097</f>
        <v>0</v>
      </c>
      <c r="I2097" s="44">
        <v>92500</v>
      </c>
      <c r="J2097" s="44">
        <f>F2097*I2097</f>
        <v>0</v>
      </c>
      <c r="K2097" s="44">
        <v>92500</v>
      </c>
      <c r="L2097" s="44">
        <f>F2097*K2097</f>
        <v>0</v>
      </c>
    </row>
    <row r="2098" spans="1:12" ht="12" customHeight="1">
      <c r="B2098" s="42"/>
      <c r="C2098" s="43"/>
      <c r="D2098" s="42"/>
      <c r="E2098" s="42"/>
      <c r="F2098" s="1182"/>
      <c r="G2098" s="44"/>
      <c r="H2098" s="44"/>
      <c r="I2098" s="44"/>
      <c r="J2098" s="44"/>
      <c r="K2098" s="44"/>
      <c r="L2098" s="44"/>
    </row>
    <row r="2099" spans="1:12" ht="12" customHeight="1">
      <c r="B2099" s="42"/>
      <c r="C2099" s="45"/>
      <c r="D2099" s="37"/>
      <c r="E2099" s="37"/>
      <c r="F2099" s="1183" t="s">
        <v>227</v>
      </c>
      <c r="G2099" s="54"/>
      <c r="H2099" s="44">
        <f>SUM(H2094:H2098)</f>
        <v>417150</v>
      </c>
      <c r="I2099" s="54"/>
      <c r="J2099" s="44">
        <f>SUM(J2096:J2098)</f>
        <v>10611</v>
      </c>
      <c r="K2099" s="54"/>
      <c r="L2099" s="44">
        <f>SUM(L2096:L2098)</f>
        <v>10611</v>
      </c>
    </row>
    <row r="2100" spans="1:12" ht="12" customHeight="1">
      <c r="B2100" s="42" t="s">
        <v>6</v>
      </c>
      <c r="C2100" s="45" t="s">
        <v>228</v>
      </c>
      <c r="D2100" s="37"/>
      <c r="E2100" s="37"/>
      <c r="F2100" s="1184"/>
      <c r="G2100" s="42"/>
      <c r="H2100" s="44"/>
      <c r="I2100" s="42"/>
      <c r="J2100" s="44"/>
      <c r="K2100" s="42"/>
      <c r="L2100" s="44"/>
    </row>
    <row r="2101" spans="1:12" ht="12" customHeight="1">
      <c r="A2101" s="65">
        <v>211100111</v>
      </c>
      <c r="B2101" s="42"/>
      <c r="C2101" s="43" t="s">
        <v>1508</v>
      </c>
      <c r="D2101" s="42" t="s">
        <v>224</v>
      </c>
      <c r="E2101" s="42" t="str">
        <f>VLOOKUP(C2101,HSD!B:K,2,FALSE)</f>
        <v>bh</v>
      </c>
      <c r="F2101" s="1192">
        <v>512</v>
      </c>
      <c r="G2101" s="44">
        <f>VLOOKUP(C2101,HSD!B:K,10,FALSE)</f>
        <v>5000</v>
      </c>
      <c r="H2101" s="44">
        <f>F2101*G2101</f>
        <v>2560000</v>
      </c>
      <c r="I2101" s="44">
        <v>232500</v>
      </c>
      <c r="J2101" s="44">
        <f>F2101*I2101</f>
        <v>119040000</v>
      </c>
      <c r="K2101" s="44">
        <v>270000</v>
      </c>
      <c r="L2101" s="44">
        <f>F2101*K2101</f>
        <v>138240000</v>
      </c>
    </row>
    <row r="2102" spans="1:12" ht="12" customHeight="1">
      <c r="A2102" s="65">
        <v>211100113</v>
      </c>
      <c r="B2102" s="42"/>
      <c r="C2102" s="43" t="s">
        <v>30</v>
      </c>
      <c r="D2102" s="42" t="s">
        <v>224</v>
      </c>
      <c r="E2102" s="42" t="str">
        <f>VLOOKUP(C2102,HSD!B:K,2,FALSE)</f>
        <v>m3</v>
      </c>
      <c r="F2102" s="1192">
        <v>0.30599999999999999</v>
      </c>
      <c r="G2102" s="44">
        <f>VLOOKUP(C2102,HSD!B:K,10,FALSE)</f>
        <v>217500</v>
      </c>
      <c r="H2102" s="44">
        <f>F2102*G2102</f>
        <v>66555</v>
      </c>
      <c r="I2102" s="44">
        <v>1060</v>
      </c>
      <c r="J2102" s="44">
        <f>F2102*I2102</f>
        <v>324.36</v>
      </c>
      <c r="K2102" s="44">
        <v>1060</v>
      </c>
      <c r="L2102" s="44">
        <f>F2102*K2102</f>
        <v>324.36</v>
      </c>
    </row>
    <row r="2103" spans="1:12" ht="12" customHeight="1">
      <c r="A2103" s="65">
        <v>21301000</v>
      </c>
      <c r="B2103" s="42"/>
      <c r="C2103" s="43" t="s">
        <v>35</v>
      </c>
      <c r="D2103" s="42" t="s">
        <v>224</v>
      </c>
      <c r="E2103" s="42" t="str">
        <f>VLOOKUP(C2103,HSD!B:K,2,FALSE)</f>
        <v>kg</v>
      </c>
      <c r="F2103" s="1192">
        <v>131</v>
      </c>
      <c r="G2103" s="44">
        <f>VLOOKUP(C2103,HSD!B:K,10,FALSE)</f>
        <v>1350</v>
      </c>
      <c r="H2103" s="44">
        <f>F2103*G2103</f>
        <v>176850</v>
      </c>
      <c r="I2103" s="44">
        <v>215000</v>
      </c>
      <c r="J2103" s="44">
        <f>F2103*I2103</f>
        <v>28165000</v>
      </c>
      <c r="K2103" s="44">
        <v>250000</v>
      </c>
      <c r="L2103" s="44">
        <f>F2103*K2103</f>
        <v>32750000</v>
      </c>
    </row>
    <row r="2104" spans="1:12" ht="12" customHeight="1">
      <c r="B2104" s="42"/>
      <c r="C2104" s="43"/>
      <c r="D2104" s="42"/>
      <c r="E2104" s="42"/>
      <c r="F2104" s="1192"/>
      <c r="G2104" s="44"/>
      <c r="H2104" s="44"/>
      <c r="I2104" s="44"/>
      <c r="J2104" s="44"/>
      <c r="K2104" s="44"/>
      <c r="L2104" s="44"/>
    </row>
    <row r="2105" spans="1:12" ht="12" customHeight="1">
      <c r="B2105" s="42"/>
      <c r="C2105" s="45"/>
      <c r="D2105" s="37"/>
      <c r="E2105" s="37"/>
      <c r="F2105" s="1193" t="s">
        <v>229</v>
      </c>
      <c r="G2105" s="61"/>
      <c r="H2105" s="44">
        <f>SUM(H2101:H2104)</f>
        <v>2803405</v>
      </c>
      <c r="I2105" s="54"/>
      <c r="J2105" s="44" t="e">
        <f>SUM(#REF!)</f>
        <v>#REF!</v>
      </c>
      <c r="K2105" s="54"/>
      <c r="L2105" s="44" t="e">
        <f>SUM(#REF!)</f>
        <v>#REF!</v>
      </c>
    </row>
    <row r="2106" spans="1:12" ht="12" customHeight="1">
      <c r="B2106" s="42" t="s">
        <v>7</v>
      </c>
      <c r="C2106" s="45" t="s">
        <v>230</v>
      </c>
      <c r="D2106" s="37"/>
      <c r="E2106" s="37"/>
      <c r="F2106" s="1184"/>
      <c r="G2106" s="42"/>
      <c r="H2106" s="44"/>
      <c r="I2106" s="42"/>
      <c r="J2106" s="44"/>
      <c r="K2106" s="42"/>
      <c r="L2106" s="44"/>
    </row>
    <row r="2107" spans="1:12" ht="12" customHeight="1">
      <c r="A2107" s="65">
        <v>31100004</v>
      </c>
      <c r="B2107" s="42"/>
      <c r="C2107" s="43" t="s">
        <v>1544</v>
      </c>
      <c r="D2107" s="42" t="s">
        <v>224</v>
      </c>
      <c r="E2107" s="42" t="str">
        <f>VLOOKUP(C2107,HSD!B:K,2,FALSE)</f>
        <v>Sewa-hari</v>
      </c>
      <c r="F2107" s="1192"/>
      <c r="G2107" s="44">
        <f>VLOOKUP(C2107,HSD!B:K,10,FALSE)</f>
        <v>688000</v>
      </c>
      <c r="H2107" s="44">
        <f>F2107*G2107</f>
        <v>0</v>
      </c>
      <c r="I2107" s="44"/>
      <c r="J2107" s="44">
        <f>H2107*I2107</f>
        <v>0</v>
      </c>
      <c r="K2107" s="44"/>
      <c r="L2107" s="44">
        <f>J2107*K2107</f>
        <v>0</v>
      </c>
    </row>
    <row r="2108" spans="1:12" ht="12" customHeight="1">
      <c r="B2108" s="42"/>
      <c r="C2108" s="43"/>
      <c r="D2108" s="42"/>
      <c r="E2108" s="42"/>
      <c r="F2108" s="1192"/>
      <c r="G2108" s="44"/>
      <c r="H2108" s="44">
        <f>F2108*G2108</f>
        <v>0</v>
      </c>
      <c r="I2108" s="44"/>
      <c r="J2108" s="44"/>
      <c r="K2108" s="44"/>
      <c r="L2108" s="44"/>
    </row>
    <row r="2109" spans="1:12" ht="12" customHeight="1">
      <c r="B2109" s="42"/>
      <c r="C2109" s="45"/>
      <c r="D2109" s="37"/>
      <c r="E2109" s="37"/>
      <c r="F2109" s="1183" t="s">
        <v>231</v>
      </c>
      <c r="G2109" s="54"/>
      <c r="H2109" s="44">
        <f>SUM(H2107:H2108)</f>
        <v>0</v>
      </c>
      <c r="I2109" s="54"/>
      <c r="J2109" s="44">
        <f>SUM(J2107)</f>
        <v>0</v>
      </c>
      <c r="K2109" s="54"/>
      <c r="L2109" s="44">
        <f>SUM(L2107)</f>
        <v>0</v>
      </c>
    </row>
    <row r="2110" spans="1:12" ht="12" customHeight="1">
      <c r="B2110" s="42" t="s">
        <v>8</v>
      </c>
      <c r="C2110" s="55" t="s">
        <v>232</v>
      </c>
      <c r="D2110" s="56"/>
      <c r="E2110" s="56"/>
      <c r="F2110" s="1191"/>
      <c r="G2110" s="57"/>
      <c r="H2110" s="44">
        <f>H2099+H2105+H2109</f>
        <v>3220555</v>
      </c>
      <c r="I2110" s="57"/>
      <c r="J2110" s="44" t="e">
        <f>J2099+J2105+J2109</f>
        <v>#REF!</v>
      </c>
      <c r="K2110" s="57"/>
      <c r="L2110" s="44" t="e">
        <f>L2099+L2105+L2109</f>
        <v>#REF!</v>
      </c>
    </row>
    <row r="2111" spans="1:12" ht="12" customHeight="1">
      <c r="B2111" s="42" t="s">
        <v>9</v>
      </c>
      <c r="C2111" s="1254" t="s">
        <v>233</v>
      </c>
      <c r="D2111" s="1255"/>
      <c r="E2111" s="1256"/>
      <c r="F2111" s="1200">
        <f>OP</f>
        <v>0.1</v>
      </c>
      <c r="G2111" s="43" t="s">
        <v>234</v>
      </c>
      <c r="H2111" s="44">
        <f>H2110*F2111</f>
        <v>322055.5</v>
      </c>
      <c r="I2111" s="43" t="s">
        <v>234</v>
      </c>
      <c r="J2111" s="44" t="e">
        <f>J2110*F2111</f>
        <v>#REF!</v>
      </c>
      <c r="K2111" s="43" t="s">
        <v>234</v>
      </c>
      <c r="L2111" s="44" t="e">
        <f>L2110*F2111</f>
        <v>#REF!</v>
      </c>
    </row>
    <row r="2112" spans="1:12" ht="12" customHeight="1">
      <c r="B2112" s="531" t="s">
        <v>10</v>
      </c>
      <c r="C2112" s="536" t="s">
        <v>235</v>
      </c>
      <c r="D2112" s="529"/>
      <c r="E2112" s="535"/>
      <c r="F2112" s="1189"/>
      <c r="G2112" s="532"/>
      <c r="H2112" s="533">
        <f>H2110+H2111</f>
        <v>3542610.5</v>
      </c>
      <c r="I2112" s="532"/>
      <c r="J2112" s="533"/>
      <c r="K2112" s="532"/>
      <c r="L2112" s="533"/>
    </row>
    <row r="2113" spans="1:12" ht="12" customHeight="1">
      <c r="B2113" s="531" t="s">
        <v>11</v>
      </c>
      <c r="C2113" s="529" t="s">
        <v>2218</v>
      </c>
      <c r="D2113" s="529"/>
      <c r="E2113" s="529"/>
      <c r="F2113" s="1201">
        <f>ppn</f>
        <v>0.12</v>
      </c>
      <c r="G2113" s="532" t="s">
        <v>2217</v>
      </c>
      <c r="H2113" s="533">
        <f>H2112*F2113</f>
        <v>425113.26</v>
      </c>
      <c r="I2113" s="532"/>
      <c r="J2113" s="533"/>
      <c r="K2113" s="532"/>
      <c r="L2113" s="533"/>
    </row>
    <row r="2114" spans="1:12" ht="12" customHeight="1">
      <c r="B2114" s="42" t="s">
        <v>1793</v>
      </c>
      <c r="C2114" s="537" t="s">
        <v>2039</v>
      </c>
      <c r="D2114" s="56"/>
      <c r="E2114" s="56"/>
      <c r="F2114" s="1191"/>
      <c r="G2114" s="57"/>
      <c r="H2114" s="49">
        <f>H2112+H2113</f>
        <v>3967723.76</v>
      </c>
      <c r="I2114" s="50"/>
      <c r="J2114" s="49" t="e">
        <f>J2110+J2111</f>
        <v>#REF!</v>
      </c>
      <c r="K2114" s="50"/>
      <c r="L2114" s="49" t="e">
        <f>L2110+L2111</f>
        <v>#REF!</v>
      </c>
    </row>
    <row r="2116" spans="1:12" ht="37" customHeight="1">
      <c r="B2116" s="34" t="s">
        <v>416</v>
      </c>
      <c r="C2116" s="1257" t="s">
        <v>418</v>
      </c>
      <c r="D2116" s="1258"/>
      <c r="E2116" s="1258"/>
      <c r="F2116" s="1258"/>
      <c r="G2116" s="1259"/>
      <c r="H2116" s="1260"/>
      <c r="I2116" s="1261" t="s">
        <v>3</v>
      </c>
      <c r="J2116" s="1261"/>
      <c r="K2116" s="1261" t="s">
        <v>4</v>
      </c>
      <c r="L2116" s="1261"/>
    </row>
    <row r="2117" spans="1:12" ht="12" customHeight="1">
      <c r="B2117" s="1249" t="s">
        <v>215</v>
      </c>
      <c r="C2117" s="1249" t="s">
        <v>216</v>
      </c>
      <c r="D2117" s="1250" t="s">
        <v>217</v>
      </c>
      <c r="E2117" s="1249" t="s">
        <v>218</v>
      </c>
      <c r="F2117" s="1253" t="s">
        <v>219</v>
      </c>
      <c r="G2117" s="35" t="s">
        <v>220</v>
      </c>
      <c r="H2117" s="35" t="s">
        <v>221</v>
      </c>
      <c r="I2117" s="36" t="s">
        <v>220</v>
      </c>
      <c r="J2117" s="37" t="s">
        <v>221</v>
      </c>
      <c r="K2117" s="37" t="s">
        <v>220</v>
      </c>
      <c r="L2117" s="37" t="s">
        <v>221</v>
      </c>
    </row>
    <row r="2118" spans="1:12" ht="12" customHeight="1">
      <c r="B2118" s="1249"/>
      <c r="C2118" s="1249"/>
      <c r="D2118" s="1251"/>
      <c r="E2118" s="1249"/>
      <c r="F2118" s="1253"/>
      <c r="G2118" s="35" t="s">
        <v>16</v>
      </c>
      <c r="H2118" s="35" t="s">
        <v>222</v>
      </c>
      <c r="I2118" s="36" t="s">
        <v>16</v>
      </c>
      <c r="J2118" s="37" t="s">
        <v>222</v>
      </c>
      <c r="K2118" s="37" t="s">
        <v>16</v>
      </c>
      <c r="L2118" s="37" t="s">
        <v>222</v>
      </c>
    </row>
    <row r="2119" spans="1:12" ht="12" customHeight="1">
      <c r="B2119" s="1249"/>
      <c r="C2119" s="1249"/>
      <c r="D2119" s="1252"/>
      <c r="E2119" s="1249"/>
      <c r="F2119" s="1253"/>
      <c r="G2119" s="58"/>
      <c r="H2119" s="35" t="s">
        <v>16</v>
      </c>
      <c r="I2119" s="48"/>
      <c r="J2119" s="37" t="s">
        <v>16</v>
      </c>
      <c r="K2119" s="43"/>
      <c r="L2119" s="37" t="s">
        <v>16</v>
      </c>
    </row>
    <row r="2120" spans="1:12" ht="12" customHeight="1">
      <c r="B2120" s="38" t="s">
        <v>5</v>
      </c>
      <c r="C2120" s="39" t="s">
        <v>223</v>
      </c>
      <c r="D2120" s="40"/>
      <c r="E2120" s="40"/>
      <c r="F2120" s="1181"/>
      <c r="G2120" s="40"/>
      <c r="H2120" s="40"/>
      <c r="I2120" s="41"/>
      <c r="J2120" s="41"/>
      <c r="K2120" s="41"/>
      <c r="L2120" s="41"/>
    </row>
    <row r="2121" spans="1:12" ht="12" customHeight="1">
      <c r="A2121" s="65">
        <v>10130000</v>
      </c>
      <c r="B2121" s="42"/>
      <c r="C2121" s="43" t="s">
        <v>20</v>
      </c>
      <c r="D2121" s="42" t="s">
        <v>224</v>
      </c>
      <c r="E2121" s="42" t="str">
        <f>VLOOKUP(C2121,HSD!B:K,2,FALSE)</f>
        <v>OH</v>
      </c>
      <c r="F2121" s="1192">
        <v>0.85</v>
      </c>
      <c r="G2121" s="44">
        <f>VLOOKUP(C2121,HSD!B:K,10,FALSE)</f>
        <v>174000</v>
      </c>
      <c r="H2121" s="44">
        <f>F2121*G2121</f>
        <v>147900</v>
      </c>
      <c r="I2121" s="44">
        <v>91500</v>
      </c>
      <c r="J2121" s="44">
        <f>F2121*I2121</f>
        <v>77775</v>
      </c>
      <c r="K2121" s="44">
        <v>91500</v>
      </c>
      <c r="L2121" s="44">
        <f>F2121*K2121</f>
        <v>77775</v>
      </c>
    </row>
    <row r="2122" spans="1:12" ht="12" customHeight="1">
      <c r="A2122" s="65">
        <v>10143000</v>
      </c>
      <c r="B2122" s="42"/>
      <c r="C2122" s="43" t="s">
        <v>240</v>
      </c>
      <c r="D2122" s="42" t="s">
        <v>224</v>
      </c>
      <c r="E2122" s="42" t="str">
        <f>VLOOKUP(C2122,HSD!B:K,2,FALSE)</f>
        <v>OH</v>
      </c>
      <c r="F2122" s="1192">
        <v>0.42499999999999999</v>
      </c>
      <c r="G2122" s="44">
        <f>VLOOKUP(C2122,HSD!B:K,10,FALSE)</f>
        <v>213000</v>
      </c>
      <c r="H2122" s="44">
        <f>F2122*G2122</f>
        <v>90525</v>
      </c>
      <c r="I2122" s="44"/>
      <c r="J2122" s="44"/>
      <c r="K2122" s="44"/>
      <c r="L2122" s="44"/>
    </row>
    <row r="2123" spans="1:12" ht="12" customHeight="1">
      <c r="A2123" s="65">
        <v>10110000</v>
      </c>
      <c r="B2123" s="42"/>
      <c r="C2123" s="43" t="s">
        <v>21</v>
      </c>
      <c r="D2123" s="42" t="s">
        <v>224</v>
      </c>
      <c r="E2123" s="42" t="str">
        <f>VLOOKUP(C2123,HSD!B:K,2,FALSE)</f>
        <v>OH</v>
      </c>
      <c r="F2123" s="1192">
        <f>F2121/10</f>
        <v>8.4999999999999992E-2</v>
      </c>
      <c r="G2123" s="44">
        <f>VLOOKUP(C2123,HSD!B:K,10,FALSE)</f>
        <v>285000</v>
      </c>
      <c r="H2123" s="44">
        <f>F2123*G2123</f>
        <v>24224.999999999996</v>
      </c>
      <c r="I2123" s="44">
        <v>78600</v>
      </c>
      <c r="J2123" s="44">
        <f>F2123*I2123</f>
        <v>6680.9999999999991</v>
      </c>
      <c r="K2123" s="44">
        <v>78600</v>
      </c>
      <c r="L2123" s="44">
        <f>F2123*K2123</f>
        <v>6680.9999999999991</v>
      </c>
    </row>
    <row r="2124" spans="1:12" ht="12" customHeight="1">
      <c r="B2124" s="42"/>
      <c r="C2124" s="43"/>
      <c r="D2124" s="42"/>
      <c r="E2124" s="42"/>
      <c r="F2124" s="1182"/>
      <c r="G2124" s="44"/>
      <c r="H2124" s="44">
        <f>F2124*G2124</f>
        <v>0</v>
      </c>
      <c r="I2124" s="44">
        <v>92500</v>
      </c>
      <c r="J2124" s="44">
        <f>F2124*I2124</f>
        <v>0</v>
      </c>
      <c r="K2124" s="44">
        <v>92500</v>
      </c>
      <c r="L2124" s="44">
        <f>F2124*K2124</f>
        <v>0</v>
      </c>
    </row>
    <row r="2125" spans="1:12" ht="12" customHeight="1">
      <c r="B2125" s="42"/>
      <c r="C2125" s="43"/>
      <c r="D2125" s="42"/>
      <c r="E2125" s="42"/>
      <c r="F2125" s="1182"/>
      <c r="G2125" s="44"/>
      <c r="H2125" s="44"/>
      <c r="I2125" s="44"/>
      <c r="J2125" s="44"/>
      <c r="K2125" s="44"/>
      <c r="L2125" s="44"/>
    </row>
    <row r="2126" spans="1:12" ht="12" customHeight="1">
      <c r="B2126" s="42"/>
      <c r="C2126" s="45"/>
      <c r="D2126" s="37"/>
      <c r="E2126" s="37"/>
      <c r="F2126" s="1183" t="s">
        <v>227</v>
      </c>
      <c r="G2126" s="54"/>
      <c r="H2126" s="44">
        <f>SUM(H2121:H2125)</f>
        <v>262650</v>
      </c>
      <c r="I2126" s="54"/>
      <c r="J2126" s="44">
        <f>SUM(J2123:J2125)</f>
        <v>6680.9999999999991</v>
      </c>
      <c r="K2126" s="54"/>
      <c r="L2126" s="44">
        <f>SUM(L2123:L2125)</f>
        <v>6680.9999999999991</v>
      </c>
    </row>
    <row r="2127" spans="1:12" ht="12" customHeight="1">
      <c r="B2127" s="42" t="s">
        <v>6</v>
      </c>
      <c r="C2127" s="45" t="s">
        <v>228</v>
      </c>
      <c r="D2127" s="37"/>
      <c r="E2127" s="37"/>
      <c r="F2127" s="1184"/>
      <c r="G2127" s="42"/>
      <c r="H2127" s="44"/>
      <c r="I2127" s="42"/>
      <c r="J2127" s="44"/>
      <c r="K2127" s="42"/>
      <c r="L2127" s="44"/>
    </row>
    <row r="2128" spans="1:12" ht="12" customHeight="1">
      <c r="A2128" s="65">
        <v>211100111</v>
      </c>
      <c r="B2128" s="42"/>
      <c r="C2128" s="43" t="s">
        <v>1508</v>
      </c>
      <c r="D2128" s="42" t="s">
        <v>224</v>
      </c>
      <c r="E2128" s="42" t="str">
        <f>VLOOKUP(C2128,HSD!B:K,2,FALSE)</f>
        <v>bh</v>
      </c>
      <c r="F2128" s="1192">
        <v>512</v>
      </c>
      <c r="G2128" s="44">
        <f>VLOOKUP(C2128,HSD!B:K,10,FALSE)</f>
        <v>5000</v>
      </c>
      <c r="H2128" s="44">
        <f>F2128*G2128</f>
        <v>2560000</v>
      </c>
      <c r="I2128" s="44">
        <v>232500</v>
      </c>
      <c r="J2128" s="44">
        <f>F2128*I2128</f>
        <v>119040000</v>
      </c>
      <c r="K2128" s="44">
        <v>270000</v>
      </c>
      <c r="L2128" s="44">
        <f>F2128*K2128</f>
        <v>138240000</v>
      </c>
    </row>
    <row r="2129" spans="1:12" ht="12" customHeight="1">
      <c r="A2129" s="65">
        <v>211100113</v>
      </c>
      <c r="B2129" s="42"/>
      <c r="C2129" s="43" t="s">
        <v>30</v>
      </c>
      <c r="D2129" s="42" t="s">
        <v>224</v>
      </c>
      <c r="E2129" s="42" t="str">
        <f>VLOOKUP(C2129,HSD!B:K,2,FALSE)</f>
        <v>m3</v>
      </c>
      <c r="F2129" s="1192">
        <v>0.30599999999999999</v>
      </c>
      <c r="G2129" s="44">
        <f>VLOOKUP(C2129,HSD!B:K,10,FALSE)</f>
        <v>217500</v>
      </c>
      <c r="H2129" s="44">
        <f>F2129*G2129</f>
        <v>66555</v>
      </c>
      <c r="I2129" s="44">
        <v>1060</v>
      </c>
      <c r="J2129" s="44">
        <f>F2129*I2129</f>
        <v>324.36</v>
      </c>
      <c r="K2129" s="44">
        <v>1060</v>
      </c>
      <c r="L2129" s="44">
        <f>F2129*K2129</f>
        <v>324.36</v>
      </c>
    </row>
    <row r="2130" spans="1:12" ht="12" customHeight="1">
      <c r="A2130" s="65">
        <v>21301000</v>
      </c>
      <c r="B2130" s="42"/>
      <c r="C2130" s="43" t="s">
        <v>35</v>
      </c>
      <c r="D2130" s="42" t="s">
        <v>224</v>
      </c>
      <c r="E2130" s="42" t="str">
        <f>VLOOKUP(C2130,HSD!B:K,2,FALSE)</f>
        <v>kg</v>
      </c>
      <c r="F2130" s="1192">
        <v>131</v>
      </c>
      <c r="G2130" s="44">
        <f>VLOOKUP(C2130,HSD!B:K,10,FALSE)</f>
        <v>1350</v>
      </c>
      <c r="H2130" s="44">
        <f>F2130*G2130</f>
        <v>176850</v>
      </c>
      <c r="I2130" s="44">
        <v>215000</v>
      </c>
      <c r="J2130" s="44">
        <f>F2130*I2130</f>
        <v>28165000</v>
      </c>
      <c r="K2130" s="44">
        <v>250000</v>
      </c>
      <c r="L2130" s="44">
        <f>F2130*K2130</f>
        <v>32750000</v>
      </c>
    </row>
    <row r="2131" spans="1:12" ht="12" customHeight="1">
      <c r="B2131" s="42"/>
      <c r="C2131" s="43"/>
      <c r="D2131" s="42"/>
      <c r="E2131" s="42"/>
      <c r="F2131" s="1192"/>
      <c r="G2131" s="44"/>
      <c r="H2131" s="44"/>
      <c r="I2131" s="44"/>
      <c r="J2131" s="44"/>
      <c r="K2131" s="44"/>
      <c r="L2131" s="44"/>
    </row>
    <row r="2132" spans="1:12" ht="12" customHeight="1">
      <c r="B2132" s="42"/>
      <c r="C2132" s="45"/>
      <c r="D2132" s="37"/>
      <c r="E2132" s="37"/>
      <c r="F2132" s="1193" t="s">
        <v>229</v>
      </c>
      <c r="G2132" s="61"/>
      <c r="H2132" s="44">
        <f>SUM(H2128:H2131)</f>
        <v>2803405</v>
      </c>
      <c r="I2132" s="54"/>
      <c r="J2132" s="44" t="e">
        <f>SUM(#REF!)</f>
        <v>#REF!</v>
      </c>
      <c r="K2132" s="54"/>
      <c r="L2132" s="44" t="e">
        <f>SUM(#REF!)</f>
        <v>#REF!</v>
      </c>
    </row>
    <row r="2133" spans="1:12" ht="12" customHeight="1">
      <c r="B2133" s="42" t="s">
        <v>7</v>
      </c>
      <c r="C2133" s="45" t="s">
        <v>230</v>
      </c>
      <c r="D2133" s="37"/>
      <c r="E2133" s="37"/>
      <c r="F2133" s="1184"/>
      <c r="G2133" s="42"/>
      <c r="H2133" s="44"/>
      <c r="I2133" s="42"/>
      <c r="J2133" s="44"/>
      <c r="K2133" s="42"/>
      <c r="L2133" s="44"/>
    </row>
    <row r="2134" spans="1:12" ht="12" customHeight="1">
      <c r="A2134" s="65">
        <v>31100004</v>
      </c>
      <c r="B2134" s="42"/>
      <c r="C2134" s="43" t="s">
        <v>1544</v>
      </c>
      <c r="D2134" s="42" t="s">
        <v>224</v>
      </c>
      <c r="E2134" s="42" t="str">
        <f>VLOOKUP(C2134,HSD!B:K,2,FALSE)</f>
        <v>Sewa-hari</v>
      </c>
      <c r="F2134" s="1192">
        <v>5.8999999999999997E-2</v>
      </c>
      <c r="G2134" s="44">
        <f>VLOOKUP(C2134,HSD!B:K,10,FALSE)</f>
        <v>688000</v>
      </c>
      <c r="H2134" s="44">
        <f>F2134*G2134</f>
        <v>40592</v>
      </c>
      <c r="I2134" s="44"/>
      <c r="J2134" s="44">
        <f>H2134*I2134</f>
        <v>0</v>
      </c>
      <c r="K2134" s="44"/>
      <c r="L2134" s="44">
        <f>J2134*K2134</f>
        <v>0</v>
      </c>
    </row>
    <row r="2135" spans="1:12" ht="12" customHeight="1">
      <c r="B2135" s="42"/>
      <c r="C2135" s="43"/>
      <c r="D2135" s="42"/>
      <c r="E2135" s="42"/>
      <c r="F2135" s="1192"/>
      <c r="G2135" s="44"/>
      <c r="H2135" s="44">
        <f>F2135*G2135</f>
        <v>0</v>
      </c>
      <c r="I2135" s="44"/>
      <c r="J2135" s="44"/>
      <c r="K2135" s="44"/>
      <c r="L2135" s="44"/>
    </row>
    <row r="2136" spans="1:12" ht="12" customHeight="1">
      <c r="B2136" s="42"/>
      <c r="C2136" s="45"/>
      <c r="D2136" s="37"/>
      <c r="E2136" s="37"/>
      <c r="F2136" s="1183" t="s">
        <v>231</v>
      </c>
      <c r="G2136" s="54"/>
      <c r="H2136" s="44">
        <f>SUM(H2134:H2135)</f>
        <v>40592</v>
      </c>
      <c r="I2136" s="54"/>
      <c r="J2136" s="44">
        <f>SUM(J2134)</f>
        <v>0</v>
      </c>
      <c r="K2136" s="54"/>
      <c r="L2136" s="44">
        <f>SUM(L2134)</f>
        <v>0</v>
      </c>
    </row>
    <row r="2137" spans="1:12" ht="12" customHeight="1">
      <c r="B2137" s="42" t="s">
        <v>8</v>
      </c>
      <c r="C2137" s="55" t="s">
        <v>232</v>
      </c>
      <c r="D2137" s="56"/>
      <c r="E2137" s="56"/>
      <c r="F2137" s="1191"/>
      <c r="G2137" s="57"/>
      <c r="H2137" s="44">
        <f>H2126+H2132+H2136</f>
        <v>3106647</v>
      </c>
      <c r="I2137" s="57"/>
      <c r="J2137" s="44" t="e">
        <f>J2126+J2132+J2136</f>
        <v>#REF!</v>
      </c>
      <c r="K2137" s="57"/>
      <c r="L2137" s="44" t="e">
        <f>L2126+L2132+L2136</f>
        <v>#REF!</v>
      </c>
    </row>
    <row r="2138" spans="1:12" ht="12" customHeight="1">
      <c r="B2138" s="42" t="s">
        <v>9</v>
      </c>
      <c r="C2138" s="1254" t="s">
        <v>233</v>
      </c>
      <c r="D2138" s="1255"/>
      <c r="E2138" s="1256"/>
      <c r="F2138" s="1200">
        <f>OP</f>
        <v>0.1</v>
      </c>
      <c r="G2138" s="43" t="s">
        <v>234</v>
      </c>
      <c r="H2138" s="44">
        <f>H2137*F2138</f>
        <v>310664.7</v>
      </c>
      <c r="I2138" s="43" t="s">
        <v>234</v>
      </c>
      <c r="J2138" s="44" t="e">
        <f>J2137*F2138</f>
        <v>#REF!</v>
      </c>
      <c r="K2138" s="43" t="s">
        <v>234</v>
      </c>
      <c r="L2138" s="44" t="e">
        <f>L2137*F2138</f>
        <v>#REF!</v>
      </c>
    </row>
    <row r="2139" spans="1:12" ht="12" customHeight="1">
      <c r="B2139" s="531" t="s">
        <v>10</v>
      </c>
      <c r="C2139" s="536" t="s">
        <v>235</v>
      </c>
      <c r="D2139" s="529"/>
      <c r="E2139" s="535"/>
      <c r="F2139" s="1189"/>
      <c r="G2139" s="532"/>
      <c r="H2139" s="533">
        <f>H2137+H2138</f>
        <v>3417311.7</v>
      </c>
      <c r="I2139" s="532"/>
      <c r="J2139" s="533"/>
      <c r="K2139" s="532"/>
      <c r="L2139" s="533"/>
    </row>
    <row r="2140" spans="1:12" ht="12" customHeight="1">
      <c r="B2140" s="531" t="s">
        <v>11</v>
      </c>
      <c r="C2140" s="529" t="s">
        <v>2218</v>
      </c>
      <c r="D2140" s="529"/>
      <c r="E2140" s="529"/>
      <c r="F2140" s="1201">
        <f>ppn</f>
        <v>0.12</v>
      </c>
      <c r="G2140" s="532" t="s">
        <v>2217</v>
      </c>
      <c r="H2140" s="533">
        <f>H2139*F2140</f>
        <v>410077.40399999998</v>
      </c>
      <c r="I2140" s="532"/>
      <c r="J2140" s="533"/>
      <c r="K2140" s="532"/>
      <c r="L2140" s="533"/>
    </row>
    <row r="2141" spans="1:12" ht="12" customHeight="1">
      <c r="B2141" s="42" t="s">
        <v>1793</v>
      </c>
      <c r="C2141" s="537" t="s">
        <v>2039</v>
      </c>
      <c r="D2141" s="56"/>
      <c r="E2141" s="56"/>
      <c r="F2141" s="1191"/>
      <c r="G2141" s="57"/>
      <c r="H2141" s="49">
        <f>H2139+H2140</f>
        <v>3827389.1040000003</v>
      </c>
      <c r="I2141" s="50"/>
      <c r="J2141" s="49" t="e">
        <f>J2137+J2138</f>
        <v>#REF!</v>
      </c>
      <c r="K2141" s="50"/>
      <c r="L2141" s="49" t="e">
        <f>L2137+L2138</f>
        <v>#REF!</v>
      </c>
    </row>
    <row r="2143" spans="1:12" ht="37" customHeight="1">
      <c r="B2143" s="34" t="s">
        <v>419</v>
      </c>
      <c r="C2143" s="1257" t="s">
        <v>421</v>
      </c>
      <c r="D2143" s="1258"/>
      <c r="E2143" s="1258"/>
      <c r="F2143" s="1258"/>
      <c r="G2143" s="1259"/>
      <c r="H2143" s="1260"/>
      <c r="I2143" s="1261" t="s">
        <v>3</v>
      </c>
      <c r="J2143" s="1261"/>
      <c r="K2143" s="1261" t="s">
        <v>4</v>
      </c>
      <c r="L2143" s="1261"/>
    </row>
    <row r="2144" spans="1:12" ht="12" customHeight="1">
      <c r="B2144" s="1249" t="s">
        <v>215</v>
      </c>
      <c r="C2144" s="1249" t="s">
        <v>216</v>
      </c>
      <c r="D2144" s="1250" t="s">
        <v>217</v>
      </c>
      <c r="E2144" s="1249" t="s">
        <v>218</v>
      </c>
      <c r="F2144" s="1253" t="s">
        <v>219</v>
      </c>
      <c r="G2144" s="35" t="s">
        <v>220</v>
      </c>
      <c r="H2144" s="35" t="s">
        <v>221</v>
      </c>
      <c r="I2144" s="36" t="s">
        <v>220</v>
      </c>
      <c r="J2144" s="37" t="s">
        <v>221</v>
      </c>
      <c r="K2144" s="37" t="s">
        <v>220</v>
      </c>
      <c r="L2144" s="37" t="s">
        <v>221</v>
      </c>
    </row>
    <row r="2145" spans="1:12" ht="12" customHeight="1">
      <c r="B2145" s="1249"/>
      <c r="C2145" s="1249"/>
      <c r="D2145" s="1251"/>
      <c r="E2145" s="1249"/>
      <c r="F2145" s="1253"/>
      <c r="G2145" s="35" t="s">
        <v>16</v>
      </c>
      <c r="H2145" s="35" t="s">
        <v>222</v>
      </c>
      <c r="I2145" s="36" t="s">
        <v>16</v>
      </c>
      <c r="J2145" s="37" t="s">
        <v>222</v>
      </c>
      <c r="K2145" s="37" t="s">
        <v>16</v>
      </c>
      <c r="L2145" s="37" t="s">
        <v>222</v>
      </c>
    </row>
    <row r="2146" spans="1:12" ht="12" customHeight="1">
      <c r="B2146" s="1249"/>
      <c r="C2146" s="1249"/>
      <c r="D2146" s="1252"/>
      <c r="E2146" s="1249"/>
      <c r="F2146" s="1253"/>
      <c r="G2146" s="58"/>
      <c r="H2146" s="35" t="s">
        <v>16</v>
      </c>
      <c r="I2146" s="48"/>
      <c r="J2146" s="37" t="s">
        <v>16</v>
      </c>
      <c r="K2146" s="43"/>
      <c r="L2146" s="37" t="s">
        <v>16</v>
      </c>
    </row>
    <row r="2147" spans="1:12" ht="12" customHeight="1">
      <c r="B2147" s="38" t="s">
        <v>5</v>
      </c>
      <c r="C2147" s="39" t="s">
        <v>223</v>
      </c>
      <c r="D2147" s="40"/>
      <c r="E2147" s="40"/>
      <c r="F2147" s="1181"/>
      <c r="G2147" s="40"/>
      <c r="H2147" s="40"/>
      <c r="I2147" s="41"/>
      <c r="J2147" s="41"/>
      <c r="K2147" s="41"/>
      <c r="L2147" s="41"/>
    </row>
    <row r="2148" spans="1:12" ht="12" customHeight="1">
      <c r="A2148" s="65">
        <v>10130000</v>
      </c>
      <c r="B2148" s="42"/>
      <c r="C2148" s="43" t="s">
        <v>20</v>
      </c>
      <c r="D2148" s="42" t="s">
        <v>224</v>
      </c>
      <c r="E2148" s="42" t="str">
        <f>VLOOKUP(C2148,HSD!B:K,2,FALSE)</f>
        <v>OH</v>
      </c>
      <c r="F2148" s="1192">
        <v>1.35</v>
      </c>
      <c r="G2148" s="44">
        <f>VLOOKUP(C2148,HSD!B:K,10,FALSE)</f>
        <v>174000</v>
      </c>
      <c r="H2148" s="44">
        <f>F2148*G2148</f>
        <v>234900.00000000003</v>
      </c>
      <c r="I2148" s="44">
        <v>91500</v>
      </c>
      <c r="J2148" s="44">
        <f>F2148*I2148</f>
        <v>123525.00000000001</v>
      </c>
      <c r="K2148" s="44">
        <v>91500</v>
      </c>
      <c r="L2148" s="44">
        <f>F2148*K2148</f>
        <v>123525.00000000001</v>
      </c>
    </row>
    <row r="2149" spans="1:12" ht="12" customHeight="1">
      <c r="A2149" s="65">
        <v>10143000</v>
      </c>
      <c r="B2149" s="42"/>
      <c r="C2149" s="43" t="s">
        <v>240</v>
      </c>
      <c r="D2149" s="42" t="s">
        <v>224</v>
      </c>
      <c r="E2149" s="42" t="str">
        <f>VLOOKUP(C2149,HSD!B:K,2,FALSE)</f>
        <v>OH</v>
      </c>
      <c r="F2149" s="1192">
        <v>0.67500000000000004</v>
      </c>
      <c r="G2149" s="44">
        <f>VLOOKUP(C2149,HSD!B:K,10,FALSE)</f>
        <v>213000</v>
      </c>
      <c r="H2149" s="44">
        <f>F2149*G2149</f>
        <v>143775</v>
      </c>
      <c r="I2149" s="44"/>
      <c r="J2149" s="44"/>
      <c r="K2149" s="44"/>
      <c r="L2149" s="44"/>
    </row>
    <row r="2150" spans="1:12" ht="12" customHeight="1">
      <c r="A2150" s="65">
        <v>10110000</v>
      </c>
      <c r="B2150" s="42"/>
      <c r="C2150" s="43" t="s">
        <v>21</v>
      </c>
      <c r="D2150" s="42" t="s">
        <v>224</v>
      </c>
      <c r="E2150" s="42" t="str">
        <f>VLOOKUP(C2150,HSD!B:K,2,FALSE)</f>
        <v>OH</v>
      </c>
      <c r="F2150" s="1192">
        <f>F2148/10</f>
        <v>0.13500000000000001</v>
      </c>
      <c r="G2150" s="44">
        <f>VLOOKUP(C2150,HSD!B:K,10,FALSE)</f>
        <v>285000</v>
      </c>
      <c r="H2150" s="44">
        <f>F2150*G2150</f>
        <v>38475</v>
      </c>
      <c r="I2150" s="44">
        <v>78600</v>
      </c>
      <c r="J2150" s="44">
        <f>F2150*I2150</f>
        <v>10611</v>
      </c>
      <c r="K2150" s="44">
        <v>78600</v>
      </c>
      <c r="L2150" s="44">
        <f>F2150*K2150</f>
        <v>10611</v>
      </c>
    </row>
    <row r="2151" spans="1:12" ht="12" customHeight="1">
      <c r="B2151" s="42"/>
      <c r="C2151" s="43"/>
      <c r="D2151" s="42"/>
      <c r="E2151" s="42"/>
      <c r="F2151" s="1182"/>
      <c r="G2151" s="44"/>
      <c r="H2151" s="44">
        <f>F2151*G2151</f>
        <v>0</v>
      </c>
      <c r="I2151" s="44">
        <v>92500</v>
      </c>
      <c r="J2151" s="44">
        <f>F2151*I2151</f>
        <v>0</v>
      </c>
      <c r="K2151" s="44">
        <v>92500</v>
      </c>
      <c r="L2151" s="44">
        <f>F2151*K2151</f>
        <v>0</v>
      </c>
    </row>
    <row r="2152" spans="1:12" ht="12" customHeight="1">
      <c r="B2152" s="42"/>
      <c r="C2152" s="43"/>
      <c r="D2152" s="42"/>
      <c r="E2152" s="42"/>
      <c r="F2152" s="1182"/>
      <c r="G2152" s="44"/>
      <c r="H2152" s="44"/>
      <c r="I2152" s="44"/>
      <c r="J2152" s="44"/>
      <c r="K2152" s="44"/>
      <c r="L2152" s="44"/>
    </row>
    <row r="2153" spans="1:12" ht="12" customHeight="1">
      <c r="B2153" s="42"/>
      <c r="C2153" s="45"/>
      <c r="D2153" s="37"/>
      <c r="E2153" s="37"/>
      <c r="F2153" s="1183" t="s">
        <v>227</v>
      </c>
      <c r="G2153" s="54"/>
      <c r="H2153" s="44">
        <f>SUM(H2148:H2152)</f>
        <v>417150</v>
      </c>
      <c r="I2153" s="54"/>
      <c r="J2153" s="44">
        <f>SUM(J2150:J2152)</f>
        <v>10611</v>
      </c>
      <c r="K2153" s="54"/>
      <c r="L2153" s="44">
        <f>SUM(L2150:L2152)</f>
        <v>10611</v>
      </c>
    </row>
    <row r="2154" spans="1:12" ht="12" customHeight="1">
      <c r="B2154" s="42" t="s">
        <v>6</v>
      </c>
      <c r="C2154" s="45" t="s">
        <v>228</v>
      </c>
      <c r="D2154" s="37"/>
      <c r="E2154" s="37"/>
      <c r="F2154" s="1184"/>
      <c r="G2154" s="42"/>
      <c r="H2154" s="44"/>
      <c r="I2154" s="42"/>
      <c r="J2154" s="44"/>
      <c r="K2154" s="42"/>
      <c r="L2154" s="44"/>
    </row>
    <row r="2155" spans="1:12" ht="12" customHeight="1">
      <c r="A2155" s="65">
        <v>211100111</v>
      </c>
      <c r="B2155" s="42"/>
      <c r="C2155" s="43" t="s">
        <v>1508</v>
      </c>
      <c r="D2155" s="42" t="s">
        <v>224</v>
      </c>
      <c r="E2155" s="42" t="str">
        <f>VLOOKUP(C2155,HSD!B:K,2,FALSE)</f>
        <v>bh</v>
      </c>
      <c r="F2155" s="1192">
        <v>512</v>
      </c>
      <c r="G2155" s="44">
        <f>VLOOKUP(C2155,HSD!B:K,10,FALSE)</f>
        <v>5000</v>
      </c>
      <c r="H2155" s="44">
        <f>F2155*G2155</f>
        <v>2560000</v>
      </c>
      <c r="I2155" s="44">
        <v>232500</v>
      </c>
      <c r="J2155" s="44">
        <f>F2155*I2155</f>
        <v>119040000</v>
      </c>
      <c r="K2155" s="44">
        <v>270000</v>
      </c>
      <c r="L2155" s="44">
        <f>F2155*K2155</f>
        <v>138240000</v>
      </c>
    </row>
    <row r="2156" spans="1:12" ht="12" customHeight="1">
      <c r="A2156" s="65">
        <v>211100113</v>
      </c>
      <c r="B2156" s="42"/>
      <c r="C2156" s="43" t="s">
        <v>30</v>
      </c>
      <c r="D2156" s="42" t="s">
        <v>224</v>
      </c>
      <c r="E2156" s="42" t="str">
        <f>VLOOKUP(C2156,HSD!B:K,2,FALSE)</f>
        <v>m3</v>
      </c>
      <c r="F2156" s="1192">
        <v>0.33179999999999998</v>
      </c>
      <c r="G2156" s="44">
        <f>VLOOKUP(C2156,HSD!B:K,10,FALSE)</f>
        <v>217500</v>
      </c>
      <c r="H2156" s="44">
        <f>F2156*G2156</f>
        <v>72166.5</v>
      </c>
      <c r="I2156" s="44">
        <v>1060</v>
      </c>
      <c r="J2156" s="44">
        <f>F2156*I2156</f>
        <v>351.70799999999997</v>
      </c>
      <c r="K2156" s="44">
        <v>1060</v>
      </c>
      <c r="L2156" s="44">
        <f>F2156*K2156</f>
        <v>351.70799999999997</v>
      </c>
    </row>
    <row r="2157" spans="1:12" ht="12" customHeight="1">
      <c r="A2157" s="65">
        <v>21301000</v>
      </c>
      <c r="B2157" s="42"/>
      <c r="C2157" s="43" t="s">
        <v>35</v>
      </c>
      <c r="D2157" s="42" t="s">
        <v>224</v>
      </c>
      <c r="E2157" s="42" t="str">
        <f>VLOOKUP(C2157,HSD!B:K,2,FALSE)</f>
        <v>kg</v>
      </c>
      <c r="F2157" s="1192">
        <v>106.5</v>
      </c>
      <c r="G2157" s="44">
        <f>VLOOKUP(C2157,HSD!B:K,10,FALSE)</f>
        <v>1350</v>
      </c>
      <c r="H2157" s="44">
        <f>F2157*G2157</f>
        <v>143775</v>
      </c>
      <c r="I2157" s="44">
        <v>215000</v>
      </c>
      <c r="J2157" s="44">
        <f>F2157*I2157</f>
        <v>22897500</v>
      </c>
      <c r="K2157" s="44">
        <v>250000</v>
      </c>
      <c r="L2157" s="44">
        <f>F2157*K2157</f>
        <v>26625000</v>
      </c>
    </row>
    <row r="2158" spans="1:12" ht="12" customHeight="1">
      <c r="B2158" s="42"/>
      <c r="C2158" s="43"/>
      <c r="D2158" s="42"/>
      <c r="E2158" s="42"/>
      <c r="F2158" s="1192"/>
      <c r="G2158" s="44"/>
      <c r="H2158" s="44"/>
      <c r="I2158" s="44"/>
      <c r="J2158" s="44"/>
      <c r="K2158" s="44"/>
      <c r="L2158" s="44"/>
    </row>
    <row r="2159" spans="1:12" ht="12" customHeight="1">
      <c r="B2159" s="42"/>
      <c r="C2159" s="45"/>
      <c r="D2159" s="37"/>
      <c r="E2159" s="37"/>
      <c r="F2159" s="1193" t="s">
        <v>229</v>
      </c>
      <c r="G2159" s="61"/>
      <c r="H2159" s="44">
        <f>SUM(H2155:H2158)</f>
        <v>2775941.5</v>
      </c>
      <c r="I2159" s="54"/>
      <c r="J2159" s="44" t="e">
        <f>SUM(#REF!)</f>
        <v>#REF!</v>
      </c>
      <c r="K2159" s="54"/>
      <c r="L2159" s="44" t="e">
        <f>SUM(#REF!)</f>
        <v>#REF!</v>
      </c>
    </row>
    <row r="2160" spans="1:12" ht="12" customHeight="1">
      <c r="B2160" s="42" t="s">
        <v>7</v>
      </c>
      <c r="C2160" s="45" t="s">
        <v>230</v>
      </c>
      <c r="D2160" s="37"/>
      <c r="E2160" s="37"/>
      <c r="F2160" s="1184"/>
      <c r="G2160" s="42"/>
      <c r="H2160" s="44"/>
      <c r="I2160" s="42"/>
      <c r="J2160" s="44"/>
      <c r="K2160" s="42"/>
      <c r="L2160" s="44"/>
    </row>
    <row r="2161" spans="1:12" ht="12" customHeight="1">
      <c r="A2161" s="65">
        <v>31100004</v>
      </c>
      <c r="B2161" s="42"/>
      <c r="C2161" s="43" t="s">
        <v>1544</v>
      </c>
      <c r="D2161" s="42" t="s">
        <v>224</v>
      </c>
      <c r="E2161" s="42" t="str">
        <f>VLOOKUP(C2161,HSD!B:K,2,FALSE)</f>
        <v>Sewa-hari</v>
      </c>
      <c r="F2161" s="1192"/>
      <c r="G2161" s="44">
        <f>VLOOKUP(C2161,HSD!B:K,10,FALSE)</f>
        <v>688000</v>
      </c>
      <c r="H2161" s="44">
        <f>F2161*G2161</f>
        <v>0</v>
      </c>
      <c r="I2161" s="44"/>
      <c r="J2161" s="44">
        <f>H2161*I2161</f>
        <v>0</v>
      </c>
      <c r="K2161" s="44"/>
      <c r="L2161" s="44">
        <f>J2161*K2161</f>
        <v>0</v>
      </c>
    </row>
    <row r="2162" spans="1:12" ht="12" customHeight="1">
      <c r="B2162" s="42"/>
      <c r="C2162" s="43"/>
      <c r="D2162" s="42"/>
      <c r="E2162" s="42"/>
      <c r="F2162" s="1192"/>
      <c r="G2162" s="44"/>
      <c r="H2162" s="44">
        <f>F2162*G2162</f>
        <v>0</v>
      </c>
      <c r="I2162" s="44"/>
      <c r="J2162" s="44"/>
      <c r="K2162" s="44"/>
      <c r="L2162" s="44"/>
    </row>
    <row r="2163" spans="1:12" ht="12" customHeight="1">
      <c r="B2163" s="42"/>
      <c r="C2163" s="45"/>
      <c r="D2163" s="37"/>
      <c r="E2163" s="37"/>
      <c r="F2163" s="1183" t="s">
        <v>231</v>
      </c>
      <c r="G2163" s="54"/>
      <c r="H2163" s="44">
        <f>SUM(H2161:H2162)</f>
        <v>0</v>
      </c>
      <c r="I2163" s="54"/>
      <c r="J2163" s="44">
        <f>SUM(J2161)</f>
        <v>0</v>
      </c>
      <c r="K2163" s="54"/>
      <c r="L2163" s="44">
        <f>SUM(L2161)</f>
        <v>0</v>
      </c>
    </row>
    <row r="2164" spans="1:12" ht="12" customHeight="1">
      <c r="B2164" s="42" t="s">
        <v>8</v>
      </c>
      <c r="C2164" s="55" t="s">
        <v>232</v>
      </c>
      <c r="D2164" s="56"/>
      <c r="E2164" s="56"/>
      <c r="F2164" s="1191"/>
      <c r="G2164" s="57"/>
      <c r="H2164" s="44">
        <f>H2153+H2159+H2163</f>
        <v>3193091.5</v>
      </c>
      <c r="I2164" s="57"/>
      <c r="J2164" s="44" t="e">
        <f>J2153+J2159+J2163</f>
        <v>#REF!</v>
      </c>
      <c r="K2164" s="57"/>
      <c r="L2164" s="44" t="e">
        <f>L2153+L2159+L2163</f>
        <v>#REF!</v>
      </c>
    </row>
    <row r="2165" spans="1:12" ht="12" customHeight="1">
      <c r="B2165" s="42" t="s">
        <v>9</v>
      </c>
      <c r="C2165" s="1254" t="s">
        <v>233</v>
      </c>
      <c r="D2165" s="1255"/>
      <c r="E2165" s="1256"/>
      <c r="F2165" s="1200">
        <f>OP</f>
        <v>0.1</v>
      </c>
      <c r="G2165" s="43" t="s">
        <v>234</v>
      </c>
      <c r="H2165" s="44">
        <f>H2164*F2165</f>
        <v>319309.15000000002</v>
      </c>
      <c r="I2165" s="43" t="s">
        <v>234</v>
      </c>
      <c r="J2165" s="44" t="e">
        <f>J2164*F2165</f>
        <v>#REF!</v>
      </c>
      <c r="K2165" s="43" t="s">
        <v>234</v>
      </c>
      <c r="L2165" s="44" t="e">
        <f>L2164*F2165</f>
        <v>#REF!</v>
      </c>
    </row>
    <row r="2166" spans="1:12" ht="12" customHeight="1">
      <c r="B2166" s="531" t="s">
        <v>10</v>
      </c>
      <c r="C2166" s="536" t="s">
        <v>235</v>
      </c>
      <c r="D2166" s="529"/>
      <c r="E2166" s="535"/>
      <c r="F2166" s="1189"/>
      <c r="G2166" s="532"/>
      <c r="H2166" s="533">
        <f>H2164+H2165</f>
        <v>3512400.65</v>
      </c>
      <c r="I2166" s="532"/>
      <c r="J2166" s="533"/>
      <c r="K2166" s="532"/>
      <c r="L2166" s="533"/>
    </row>
    <row r="2167" spans="1:12" ht="12" customHeight="1">
      <c r="B2167" s="531" t="s">
        <v>11</v>
      </c>
      <c r="C2167" s="529" t="s">
        <v>2218</v>
      </c>
      <c r="D2167" s="529"/>
      <c r="E2167" s="529"/>
      <c r="F2167" s="1201">
        <f>ppn</f>
        <v>0.12</v>
      </c>
      <c r="G2167" s="532" t="s">
        <v>2217</v>
      </c>
      <c r="H2167" s="533">
        <f>H2166*F2167</f>
        <v>421488.07799999998</v>
      </c>
      <c r="I2167" s="532"/>
      <c r="J2167" s="533"/>
      <c r="K2167" s="532"/>
      <c r="L2167" s="533"/>
    </row>
    <row r="2168" spans="1:12" ht="12" customHeight="1">
      <c r="B2168" s="42" t="s">
        <v>1793</v>
      </c>
      <c r="C2168" s="537" t="s">
        <v>2039</v>
      </c>
      <c r="D2168" s="56"/>
      <c r="E2168" s="56"/>
      <c r="F2168" s="1191"/>
      <c r="G2168" s="57"/>
      <c r="H2168" s="49">
        <f>H2166+H2167</f>
        <v>3933888.7280000001</v>
      </c>
      <c r="I2168" s="50"/>
      <c r="J2168" s="49" t="e">
        <f>J2164+J2165</f>
        <v>#REF!</v>
      </c>
      <c r="K2168" s="50"/>
      <c r="L2168" s="49" t="e">
        <f>L2164+L2165</f>
        <v>#REF!</v>
      </c>
    </row>
    <row r="2170" spans="1:12" ht="37" customHeight="1">
      <c r="B2170" s="34" t="s">
        <v>420</v>
      </c>
      <c r="C2170" s="1257" t="s">
        <v>422</v>
      </c>
      <c r="D2170" s="1258"/>
      <c r="E2170" s="1258"/>
      <c r="F2170" s="1258"/>
      <c r="G2170" s="1259"/>
      <c r="H2170" s="1260"/>
      <c r="I2170" s="1261" t="s">
        <v>3</v>
      </c>
      <c r="J2170" s="1261"/>
      <c r="K2170" s="1261" t="s">
        <v>4</v>
      </c>
      <c r="L2170" s="1261"/>
    </row>
    <row r="2171" spans="1:12" ht="12" customHeight="1">
      <c r="B2171" s="1249" t="s">
        <v>215</v>
      </c>
      <c r="C2171" s="1249" t="s">
        <v>216</v>
      </c>
      <c r="D2171" s="1250" t="s">
        <v>217</v>
      </c>
      <c r="E2171" s="1249" t="s">
        <v>218</v>
      </c>
      <c r="F2171" s="1253" t="s">
        <v>219</v>
      </c>
      <c r="G2171" s="35" t="s">
        <v>220</v>
      </c>
      <c r="H2171" s="35" t="s">
        <v>221</v>
      </c>
      <c r="I2171" s="36" t="s">
        <v>220</v>
      </c>
      <c r="J2171" s="37" t="s">
        <v>221</v>
      </c>
      <c r="K2171" s="37" t="s">
        <v>220</v>
      </c>
      <c r="L2171" s="37" t="s">
        <v>221</v>
      </c>
    </row>
    <row r="2172" spans="1:12" ht="12" customHeight="1">
      <c r="B2172" s="1249"/>
      <c r="C2172" s="1249"/>
      <c r="D2172" s="1251"/>
      <c r="E2172" s="1249"/>
      <c r="F2172" s="1253"/>
      <c r="G2172" s="35" t="s">
        <v>16</v>
      </c>
      <c r="H2172" s="35" t="s">
        <v>222</v>
      </c>
      <c r="I2172" s="36" t="s">
        <v>16</v>
      </c>
      <c r="J2172" s="37" t="s">
        <v>222</v>
      </c>
      <c r="K2172" s="37" t="s">
        <v>16</v>
      </c>
      <c r="L2172" s="37" t="s">
        <v>222</v>
      </c>
    </row>
    <row r="2173" spans="1:12" ht="12" customHeight="1">
      <c r="B2173" s="1249"/>
      <c r="C2173" s="1249"/>
      <c r="D2173" s="1252"/>
      <c r="E2173" s="1249"/>
      <c r="F2173" s="1253"/>
      <c r="G2173" s="58"/>
      <c r="H2173" s="35" t="s">
        <v>16</v>
      </c>
      <c r="I2173" s="48"/>
      <c r="J2173" s="37" t="s">
        <v>16</v>
      </c>
      <c r="K2173" s="43"/>
      <c r="L2173" s="37" t="s">
        <v>16</v>
      </c>
    </row>
    <row r="2174" spans="1:12" ht="12" customHeight="1">
      <c r="B2174" s="38" t="s">
        <v>5</v>
      </c>
      <c r="C2174" s="39" t="s">
        <v>223</v>
      </c>
      <c r="D2174" s="40"/>
      <c r="E2174" s="40"/>
      <c r="F2174" s="1181"/>
      <c r="G2174" s="40"/>
      <c r="H2174" s="40"/>
      <c r="I2174" s="41"/>
      <c r="J2174" s="41"/>
      <c r="K2174" s="41"/>
      <c r="L2174" s="41"/>
    </row>
    <row r="2175" spans="1:12" ht="12" customHeight="1">
      <c r="A2175" s="65">
        <v>10130000</v>
      </c>
      <c r="B2175" s="42"/>
      <c r="C2175" s="43" t="s">
        <v>20</v>
      </c>
      <c r="D2175" s="42" t="s">
        <v>224</v>
      </c>
      <c r="E2175" s="42" t="str">
        <f>VLOOKUP(C2175,HSD!B:K,2,FALSE)</f>
        <v>OH</v>
      </c>
      <c r="F2175" s="1192">
        <v>0.85</v>
      </c>
      <c r="G2175" s="44">
        <f>VLOOKUP(C2175,HSD!B:K,10,FALSE)</f>
        <v>174000</v>
      </c>
      <c r="H2175" s="44">
        <f>F2175*G2175</f>
        <v>147900</v>
      </c>
      <c r="I2175" s="44">
        <v>91500</v>
      </c>
      <c r="J2175" s="44">
        <f>F2175*I2175</f>
        <v>77775</v>
      </c>
      <c r="K2175" s="44">
        <v>91500</v>
      </c>
      <c r="L2175" s="44">
        <f>F2175*K2175</f>
        <v>77775</v>
      </c>
    </row>
    <row r="2176" spans="1:12" ht="12" customHeight="1">
      <c r="A2176" s="65">
        <v>10143000</v>
      </c>
      <c r="B2176" s="42"/>
      <c r="C2176" s="43" t="s">
        <v>240</v>
      </c>
      <c r="D2176" s="42" t="s">
        <v>224</v>
      </c>
      <c r="E2176" s="42" t="str">
        <f>VLOOKUP(C2176,HSD!B:K,2,FALSE)</f>
        <v>OH</v>
      </c>
      <c r="F2176" s="1192">
        <v>0.42499999999999999</v>
      </c>
      <c r="G2176" s="44">
        <f>VLOOKUP(C2176,HSD!B:K,10,FALSE)</f>
        <v>213000</v>
      </c>
      <c r="H2176" s="44">
        <f>F2176*G2176</f>
        <v>90525</v>
      </c>
      <c r="I2176" s="44"/>
      <c r="J2176" s="44"/>
      <c r="K2176" s="44"/>
      <c r="L2176" s="44"/>
    </row>
    <row r="2177" spans="1:12" ht="12" customHeight="1">
      <c r="A2177" s="65">
        <v>10110000</v>
      </c>
      <c r="B2177" s="42"/>
      <c r="C2177" s="43" t="s">
        <v>21</v>
      </c>
      <c r="D2177" s="42" t="s">
        <v>224</v>
      </c>
      <c r="E2177" s="42" t="str">
        <f>VLOOKUP(C2177,HSD!B:K,2,FALSE)</f>
        <v>OH</v>
      </c>
      <c r="F2177" s="1192">
        <f>F2175/10</f>
        <v>8.4999999999999992E-2</v>
      </c>
      <c r="G2177" s="44">
        <f>VLOOKUP(C2177,HSD!B:K,10,FALSE)</f>
        <v>285000</v>
      </c>
      <c r="H2177" s="44">
        <f>F2177*G2177</f>
        <v>24224.999999999996</v>
      </c>
      <c r="I2177" s="44">
        <v>78600</v>
      </c>
      <c r="J2177" s="44">
        <f>F2177*I2177</f>
        <v>6680.9999999999991</v>
      </c>
      <c r="K2177" s="44">
        <v>78600</v>
      </c>
      <c r="L2177" s="44">
        <f>F2177*K2177</f>
        <v>6680.9999999999991</v>
      </c>
    </row>
    <row r="2178" spans="1:12" ht="12" customHeight="1">
      <c r="B2178" s="42"/>
      <c r="C2178" s="43"/>
      <c r="D2178" s="42"/>
      <c r="E2178" s="42"/>
      <c r="F2178" s="1182"/>
      <c r="G2178" s="44"/>
      <c r="H2178" s="44">
        <f>F2178*G2178</f>
        <v>0</v>
      </c>
      <c r="I2178" s="44">
        <v>92500</v>
      </c>
      <c r="J2178" s="44">
        <f>F2178*I2178</f>
        <v>0</v>
      </c>
      <c r="K2178" s="44">
        <v>92500</v>
      </c>
      <c r="L2178" s="44">
        <f>F2178*K2178</f>
        <v>0</v>
      </c>
    </row>
    <row r="2179" spans="1:12" ht="12" customHeight="1">
      <c r="B2179" s="42"/>
      <c r="C2179" s="43"/>
      <c r="D2179" s="42"/>
      <c r="E2179" s="42"/>
      <c r="F2179" s="1182"/>
      <c r="G2179" s="44"/>
      <c r="H2179" s="44"/>
      <c r="I2179" s="44"/>
      <c r="J2179" s="44"/>
      <c r="K2179" s="44"/>
      <c r="L2179" s="44"/>
    </row>
    <row r="2180" spans="1:12" ht="12" customHeight="1">
      <c r="B2180" s="42"/>
      <c r="C2180" s="45"/>
      <c r="D2180" s="37"/>
      <c r="E2180" s="37"/>
      <c r="F2180" s="1183" t="s">
        <v>227</v>
      </c>
      <c r="G2180" s="54"/>
      <c r="H2180" s="44">
        <f>SUM(H2175:H2179)</f>
        <v>262650</v>
      </c>
      <c r="I2180" s="54"/>
      <c r="J2180" s="44">
        <f>SUM(J2177:J2179)</f>
        <v>6680.9999999999991</v>
      </c>
      <c r="K2180" s="54"/>
      <c r="L2180" s="44">
        <f>SUM(L2177:L2179)</f>
        <v>6680.9999999999991</v>
      </c>
    </row>
    <row r="2181" spans="1:12" ht="12" customHeight="1">
      <c r="B2181" s="42" t="s">
        <v>6</v>
      </c>
      <c r="C2181" s="45" t="s">
        <v>228</v>
      </c>
      <c r="D2181" s="37"/>
      <c r="E2181" s="37"/>
      <c r="F2181" s="1184"/>
      <c r="G2181" s="42"/>
      <c r="H2181" s="44"/>
      <c r="I2181" s="42"/>
      <c r="J2181" s="44"/>
      <c r="K2181" s="42"/>
      <c r="L2181" s="44"/>
    </row>
    <row r="2182" spans="1:12" ht="12" customHeight="1">
      <c r="A2182" s="65">
        <v>211100111</v>
      </c>
      <c r="B2182" s="42"/>
      <c r="C2182" s="43" t="s">
        <v>1508</v>
      </c>
      <c r="D2182" s="42" t="s">
        <v>224</v>
      </c>
      <c r="E2182" s="42" t="str">
        <f>VLOOKUP(C2182,HSD!B:K,2,FALSE)</f>
        <v>bh</v>
      </c>
      <c r="F2182" s="1192">
        <v>512</v>
      </c>
      <c r="G2182" s="44">
        <f>VLOOKUP(C2182,HSD!B:K,10,FALSE)</f>
        <v>5000</v>
      </c>
      <c r="H2182" s="44">
        <f>F2182*G2182</f>
        <v>2560000</v>
      </c>
      <c r="I2182" s="44">
        <v>232500</v>
      </c>
      <c r="J2182" s="44">
        <f>F2182*I2182</f>
        <v>119040000</v>
      </c>
      <c r="K2182" s="44">
        <v>270000</v>
      </c>
      <c r="L2182" s="44">
        <f>F2182*K2182</f>
        <v>138240000</v>
      </c>
    </row>
    <row r="2183" spans="1:12" ht="12" customHeight="1">
      <c r="A2183" s="65">
        <v>211100113</v>
      </c>
      <c r="B2183" s="42"/>
      <c r="C2183" s="43" t="s">
        <v>30</v>
      </c>
      <c r="D2183" s="42" t="s">
        <v>224</v>
      </c>
      <c r="E2183" s="42" t="str">
        <f>VLOOKUP(C2183,HSD!B:K,2,FALSE)</f>
        <v>m3</v>
      </c>
      <c r="F2183" s="1192">
        <v>0.33179999999999998</v>
      </c>
      <c r="G2183" s="44">
        <f>VLOOKUP(C2183,HSD!B:K,10,FALSE)</f>
        <v>217500</v>
      </c>
      <c r="H2183" s="44">
        <f>F2183*G2183</f>
        <v>72166.5</v>
      </c>
      <c r="I2183" s="44">
        <v>1060</v>
      </c>
      <c r="J2183" s="44">
        <f>F2183*I2183</f>
        <v>351.70799999999997</v>
      </c>
      <c r="K2183" s="44">
        <v>1060</v>
      </c>
      <c r="L2183" s="44">
        <f>F2183*K2183</f>
        <v>351.70799999999997</v>
      </c>
    </row>
    <row r="2184" spans="1:12" ht="12" customHeight="1">
      <c r="A2184" s="65">
        <v>21301000</v>
      </c>
      <c r="B2184" s="42"/>
      <c r="C2184" s="43" t="s">
        <v>35</v>
      </c>
      <c r="D2184" s="42" t="s">
        <v>224</v>
      </c>
      <c r="E2184" s="42" t="str">
        <f>VLOOKUP(C2184,HSD!B:K,2,FALSE)</f>
        <v>kg</v>
      </c>
      <c r="F2184" s="1192">
        <v>106.5</v>
      </c>
      <c r="G2184" s="44">
        <f>VLOOKUP(C2184,HSD!B:K,10,FALSE)</f>
        <v>1350</v>
      </c>
      <c r="H2184" s="44">
        <f>F2184*G2184</f>
        <v>143775</v>
      </c>
      <c r="I2184" s="44">
        <v>215000</v>
      </c>
      <c r="J2184" s="44">
        <f>F2184*I2184</f>
        <v>22897500</v>
      </c>
      <c r="K2184" s="44">
        <v>250000</v>
      </c>
      <c r="L2184" s="44">
        <f>F2184*K2184</f>
        <v>26625000</v>
      </c>
    </row>
    <row r="2185" spans="1:12" ht="12" customHeight="1">
      <c r="B2185" s="42"/>
      <c r="C2185" s="43"/>
      <c r="D2185" s="42"/>
      <c r="E2185" s="42"/>
      <c r="F2185" s="1192"/>
      <c r="G2185" s="44"/>
      <c r="H2185" s="44"/>
      <c r="I2185" s="44"/>
      <c r="J2185" s="44"/>
      <c r="K2185" s="44"/>
      <c r="L2185" s="44"/>
    </row>
    <row r="2186" spans="1:12" ht="12" customHeight="1">
      <c r="B2186" s="42"/>
      <c r="C2186" s="45"/>
      <c r="D2186" s="37"/>
      <c r="E2186" s="37"/>
      <c r="F2186" s="1193" t="s">
        <v>229</v>
      </c>
      <c r="G2186" s="61"/>
      <c r="H2186" s="44">
        <f>SUM(H2182:H2185)</f>
        <v>2775941.5</v>
      </c>
      <c r="I2186" s="54"/>
      <c r="J2186" s="44" t="e">
        <f>SUM(#REF!)</f>
        <v>#REF!</v>
      </c>
      <c r="K2186" s="54"/>
      <c r="L2186" s="44" t="e">
        <f>SUM(#REF!)</f>
        <v>#REF!</v>
      </c>
    </row>
    <row r="2187" spans="1:12" ht="12" customHeight="1">
      <c r="B2187" s="42" t="s">
        <v>7</v>
      </c>
      <c r="C2187" s="45" t="s">
        <v>230</v>
      </c>
      <c r="D2187" s="37"/>
      <c r="E2187" s="37"/>
      <c r="F2187" s="1184"/>
      <c r="G2187" s="42"/>
      <c r="H2187" s="44"/>
      <c r="I2187" s="42"/>
      <c r="J2187" s="44"/>
      <c r="K2187" s="42"/>
      <c r="L2187" s="44"/>
    </row>
    <row r="2188" spans="1:12" ht="12" customHeight="1">
      <c r="A2188" s="65">
        <v>31100004</v>
      </c>
      <c r="B2188" s="42"/>
      <c r="C2188" s="43" t="s">
        <v>1544</v>
      </c>
      <c r="D2188" s="42" t="s">
        <v>224</v>
      </c>
      <c r="E2188" s="42" t="str">
        <f>VLOOKUP(C2188,HSD!B:K,2,FALSE)</f>
        <v>Sewa-hari</v>
      </c>
      <c r="F2188" s="1192">
        <v>5.8999999999999997E-2</v>
      </c>
      <c r="G2188" s="44">
        <f>VLOOKUP(C2188,HSD!B:K,10,FALSE)</f>
        <v>688000</v>
      </c>
      <c r="H2188" s="44">
        <f>F2188*G2188</f>
        <v>40592</v>
      </c>
      <c r="I2188" s="44"/>
      <c r="J2188" s="44">
        <f>H2188*I2188</f>
        <v>0</v>
      </c>
      <c r="K2188" s="44"/>
      <c r="L2188" s="44">
        <f>J2188*K2188</f>
        <v>0</v>
      </c>
    </row>
    <row r="2189" spans="1:12" ht="12" customHeight="1">
      <c r="B2189" s="42"/>
      <c r="C2189" s="43"/>
      <c r="D2189" s="42"/>
      <c r="E2189" s="42"/>
      <c r="F2189" s="1192"/>
      <c r="G2189" s="44"/>
      <c r="H2189" s="44">
        <f>F2189*G2189</f>
        <v>0</v>
      </c>
      <c r="I2189" s="44"/>
      <c r="J2189" s="44"/>
      <c r="K2189" s="44"/>
      <c r="L2189" s="44"/>
    </row>
    <row r="2190" spans="1:12" ht="12" customHeight="1">
      <c r="B2190" s="42"/>
      <c r="C2190" s="45"/>
      <c r="D2190" s="37"/>
      <c r="E2190" s="37"/>
      <c r="F2190" s="1183" t="s">
        <v>231</v>
      </c>
      <c r="G2190" s="54"/>
      <c r="H2190" s="44">
        <f>SUM(H2188:H2189)</f>
        <v>40592</v>
      </c>
      <c r="I2190" s="54"/>
      <c r="J2190" s="44">
        <f>SUM(J2188)</f>
        <v>0</v>
      </c>
      <c r="K2190" s="54"/>
      <c r="L2190" s="44">
        <f>SUM(L2188)</f>
        <v>0</v>
      </c>
    </row>
    <row r="2191" spans="1:12" ht="12" customHeight="1">
      <c r="B2191" s="42" t="s">
        <v>8</v>
      </c>
      <c r="C2191" s="55" t="s">
        <v>232</v>
      </c>
      <c r="D2191" s="56"/>
      <c r="E2191" s="56"/>
      <c r="F2191" s="1191"/>
      <c r="G2191" s="57"/>
      <c r="H2191" s="44">
        <f>H2180+H2186+H2190</f>
        <v>3079183.5</v>
      </c>
      <c r="I2191" s="57"/>
      <c r="J2191" s="44" t="e">
        <f>J2180+J2186+J2190</f>
        <v>#REF!</v>
      </c>
      <c r="K2191" s="57"/>
      <c r="L2191" s="44" t="e">
        <f>L2180+L2186+L2190</f>
        <v>#REF!</v>
      </c>
    </row>
    <row r="2192" spans="1:12" ht="12" customHeight="1">
      <c r="B2192" s="42" t="s">
        <v>9</v>
      </c>
      <c r="C2192" s="1254" t="s">
        <v>233</v>
      </c>
      <c r="D2192" s="1255"/>
      <c r="E2192" s="1256"/>
      <c r="F2192" s="1200">
        <f>OP</f>
        <v>0.1</v>
      </c>
      <c r="G2192" s="43" t="s">
        <v>234</v>
      </c>
      <c r="H2192" s="44">
        <f>H2191*F2192</f>
        <v>307918.35000000003</v>
      </c>
      <c r="I2192" s="43" t="s">
        <v>234</v>
      </c>
      <c r="J2192" s="44" t="e">
        <f>J2191*F2192</f>
        <v>#REF!</v>
      </c>
      <c r="K2192" s="43" t="s">
        <v>234</v>
      </c>
      <c r="L2192" s="44" t="e">
        <f>L2191*F2192</f>
        <v>#REF!</v>
      </c>
    </row>
    <row r="2193" spans="1:12" ht="12" customHeight="1">
      <c r="B2193" s="531" t="s">
        <v>10</v>
      </c>
      <c r="C2193" s="536" t="s">
        <v>235</v>
      </c>
      <c r="D2193" s="529"/>
      <c r="E2193" s="535"/>
      <c r="F2193" s="1189"/>
      <c r="G2193" s="532"/>
      <c r="H2193" s="533">
        <f>H2191+H2192</f>
        <v>3387101.85</v>
      </c>
      <c r="I2193" s="532"/>
      <c r="J2193" s="533"/>
      <c r="K2193" s="532"/>
      <c r="L2193" s="533"/>
    </row>
    <row r="2194" spans="1:12" ht="12" customHeight="1">
      <c r="B2194" s="531" t="s">
        <v>11</v>
      </c>
      <c r="C2194" s="529" t="s">
        <v>2218</v>
      </c>
      <c r="D2194" s="529"/>
      <c r="E2194" s="529"/>
      <c r="F2194" s="1201">
        <f>ppn</f>
        <v>0.12</v>
      </c>
      <c r="G2194" s="532" t="s">
        <v>2217</v>
      </c>
      <c r="H2194" s="533">
        <f>H2193*F2194</f>
        <v>406452.22200000001</v>
      </c>
      <c r="I2194" s="532"/>
      <c r="J2194" s="533"/>
      <c r="K2194" s="532"/>
      <c r="L2194" s="533"/>
    </row>
    <row r="2195" spans="1:12" ht="12" customHeight="1">
      <c r="B2195" s="42" t="s">
        <v>1793</v>
      </c>
      <c r="C2195" s="537" t="s">
        <v>2039</v>
      </c>
      <c r="D2195" s="56"/>
      <c r="E2195" s="56"/>
      <c r="F2195" s="1191"/>
      <c r="G2195" s="57"/>
      <c r="H2195" s="49">
        <f>H2193+H2194</f>
        <v>3793554.0720000002</v>
      </c>
      <c r="I2195" s="50"/>
      <c r="J2195" s="49" t="e">
        <f>J2191+J2192</f>
        <v>#REF!</v>
      </c>
      <c r="K2195" s="50"/>
      <c r="L2195" s="49" t="e">
        <f>L2191+L2192</f>
        <v>#REF!</v>
      </c>
    </row>
    <row r="2197" spans="1:12" ht="37" customHeight="1">
      <c r="B2197" s="34" t="s">
        <v>427</v>
      </c>
      <c r="C2197" s="1257" t="s">
        <v>1507</v>
      </c>
      <c r="D2197" s="1258"/>
      <c r="E2197" s="1258"/>
      <c r="F2197" s="1258"/>
      <c r="G2197" s="1259"/>
      <c r="H2197" s="1260"/>
      <c r="I2197" s="1261" t="s">
        <v>3</v>
      </c>
      <c r="J2197" s="1261"/>
      <c r="K2197" s="1261" t="s">
        <v>4</v>
      </c>
      <c r="L2197" s="1261"/>
    </row>
    <row r="2198" spans="1:12" ht="12" customHeight="1">
      <c r="B2198" s="1249" t="s">
        <v>215</v>
      </c>
      <c r="C2198" s="1249" t="s">
        <v>216</v>
      </c>
      <c r="D2198" s="1250" t="s">
        <v>217</v>
      </c>
      <c r="E2198" s="1249" t="s">
        <v>218</v>
      </c>
      <c r="F2198" s="1253" t="s">
        <v>219</v>
      </c>
      <c r="G2198" s="35" t="s">
        <v>220</v>
      </c>
      <c r="H2198" s="35" t="s">
        <v>221</v>
      </c>
      <c r="I2198" s="36" t="s">
        <v>220</v>
      </c>
      <c r="J2198" s="37" t="s">
        <v>221</v>
      </c>
      <c r="K2198" s="37" t="s">
        <v>220</v>
      </c>
      <c r="L2198" s="37" t="s">
        <v>221</v>
      </c>
    </row>
    <row r="2199" spans="1:12" ht="12" customHeight="1">
      <c r="B2199" s="1249"/>
      <c r="C2199" s="1249"/>
      <c r="D2199" s="1251"/>
      <c r="E2199" s="1249"/>
      <c r="F2199" s="1253"/>
      <c r="G2199" s="35" t="s">
        <v>16</v>
      </c>
      <c r="H2199" s="35" t="s">
        <v>222</v>
      </c>
      <c r="I2199" s="36" t="s">
        <v>16</v>
      </c>
      <c r="J2199" s="37" t="s">
        <v>222</v>
      </c>
      <c r="K2199" s="37" t="s">
        <v>16</v>
      </c>
      <c r="L2199" s="37" t="s">
        <v>222</v>
      </c>
    </row>
    <row r="2200" spans="1:12" ht="12" customHeight="1">
      <c r="B2200" s="1249"/>
      <c r="C2200" s="1249"/>
      <c r="D2200" s="1252"/>
      <c r="E2200" s="1249"/>
      <c r="F2200" s="1253"/>
      <c r="G2200" s="58"/>
      <c r="H2200" s="35" t="s">
        <v>16</v>
      </c>
      <c r="I2200" s="48"/>
      <c r="J2200" s="37" t="s">
        <v>16</v>
      </c>
      <c r="K2200" s="43"/>
      <c r="L2200" s="37" t="s">
        <v>16</v>
      </c>
    </row>
    <row r="2201" spans="1:12" ht="12" customHeight="1">
      <c r="B2201" s="38" t="s">
        <v>5</v>
      </c>
      <c r="C2201" s="39" t="s">
        <v>223</v>
      </c>
      <c r="D2201" s="40"/>
      <c r="E2201" s="40"/>
      <c r="F2201" s="1181"/>
      <c r="G2201" s="40"/>
      <c r="H2201" s="40"/>
      <c r="I2201" s="41"/>
      <c r="J2201" s="41"/>
      <c r="K2201" s="41"/>
      <c r="L2201" s="41"/>
    </row>
    <row r="2202" spans="1:12" ht="12" customHeight="1">
      <c r="A2202" s="65">
        <v>10130000</v>
      </c>
      <c r="B2202" s="42"/>
      <c r="C2202" s="43" t="s">
        <v>20</v>
      </c>
      <c r="D2202" s="42" t="s">
        <v>224</v>
      </c>
      <c r="E2202" s="42" t="str">
        <f>VLOOKUP(C2202,HSD!B:K,2,FALSE)</f>
        <v>OH</v>
      </c>
      <c r="F2202" s="1192">
        <v>0.15</v>
      </c>
      <c r="G2202" s="44">
        <f>VLOOKUP(C2202,HSD!B:K,10,FALSE)</f>
        <v>174000</v>
      </c>
      <c r="H2202" s="44">
        <f>F2202*G2202</f>
        <v>26100</v>
      </c>
      <c r="I2202" s="44">
        <v>91500</v>
      </c>
      <c r="J2202" s="44">
        <f>F2202*I2202</f>
        <v>13725</v>
      </c>
      <c r="K2202" s="44">
        <v>91500</v>
      </c>
      <c r="L2202" s="44">
        <f>F2202*K2202</f>
        <v>13725</v>
      </c>
    </row>
    <row r="2203" spans="1:12" ht="12" customHeight="1">
      <c r="A2203" s="65">
        <v>10143000</v>
      </c>
      <c r="B2203" s="42"/>
      <c r="C2203" s="43" t="s">
        <v>240</v>
      </c>
      <c r="D2203" s="42" t="s">
        <v>224</v>
      </c>
      <c r="E2203" s="42" t="str">
        <f>VLOOKUP(C2203,HSD!B:K,2,FALSE)</f>
        <v>OH</v>
      </c>
      <c r="F2203" s="1192"/>
      <c r="G2203" s="44">
        <f>VLOOKUP(C2203,HSD!B:K,10,FALSE)</f>
        <v>213000</v>
      </c>
      <c r="H2203" s="44">
        <f>F2203*G2203</f>
        <v>0</v>
      </c>
      <c r="I2203" s="44"/>
      <c r="J2203" s="44"/>
      <c r="K2203" s="44"/>
      <c r="L2203" s="44"/>
    </row>
    <row r="2204" spans="1:12" ht="12" customHeight="1">
      <c r="A2204" s="65">
        <v>10110000</v>
      </c>
      <c r="B2204" s="42"/>
      <c r="C2204" s="43" t="s">
        <v>21</v>
      </c>
      <c r="D2204" s="42" t="s">
        <v>224</v>
      </c>
      <c r="E2204" s="42" t="str">
        <f>VLOOKUP(C2204,HSD!B:K,2,FALSE)</f>
        <v>OH</v>
      </c>
      <c r="F2204" s="1192">
        <f>F2202/10</f>
        <v>1.4999999999999999E-2</v>
      </c>
      <c r="G2204" s="44">
        <f>VLOOKUP(C2204,HSD!B:K,10,FALSE)</f>
        <v>285000</v>
      </c>
      <c r="H2204" s="44">
        <f>F2204*G2204</f>
        <v>4275</v>
      </c>
      <c r="I2204" s="44">
        <v>78600</v>
      </c>
      <c r="J2204" s="44">
        <f>F2204*I2204</f>
        <v>1179</v>
      </c>
      <c r="K2204" s="44">
        <v>78600</v>
      </c>
      <c r="L2204" s="44">
        <f>F2204*K2204</f>
        <v>1179</v>
      </c>
    </row>
    <row r="2205" spans="1:12" ht="12" customHeight="1">
      <c r="B2205" s="42"/>
      <c r="C2205" s="43"/>
      <c r="D2205" s="42"/>
      <c r="E2205" s="42"/>
      <c r="F2205" s="1182"/>
      <c r="G2205" s="44"/>
      <c r="H2205" s="44">
        <f>F2205*G2205</f>
        <v>0</v>
      </c>
      <c r="I2205" s="44">
        <v>92500</v>
      </c>
      <c r="J2205" s="44">
        <f>F2205*I2205</f>
        <v>0</v>
      </c>
      <c r="K2205" s="44">
        <v>92500</v>
      </c>
      <c r="L2205" s="44">
        <f>F2205*K2205</f>
        <v>0</v>
      </c>
    </row>
    <row r="2206" spans="1:12" ht="12" customHeight="1">
      <c r="B2206" s="42"/>
      <c r="C2206" s="43"/>
      <c r="D2206" s="42"/>
      <c r="E2206" s="42"/>
      <c r="F2206" s="1182"/>
      <c r="G2206" s="44"/>
      <c r="H2206" s="44"/>
      <c r="I2206" s="44"/>
      <c r="J2206" s="44"/>
      <c r="K2206" s="44"/>
      <c r="L2206" s="44"/>
    </row>
    <row r="2207" spans="1:12" ht="12" customHeight="1">
      <c r="B2207" s="42"/>
      <c r="C2207" s="45"/>
      <c r="D2207" s="37"/>
      <c r="E2207" s="37"/>
      <c r="F2207" s="1183" t="s">
        <v>227</v>
      </c>
      <c r="G2207" s="54"/>
      <c r="H2207" s="44">
        <f>SUM(H2202:H2206)</f>
        <v>30375</v>
      </c>
      <c r="I2207" s="54"/>
      <c r="J2207" s="44">
        <f>SUM(J2204:J2206)</f>
        <v>1179</v>
      </c>
      <c r="K2207" s="54"/>
      <c r="L2207" s="44">
        <f>SUM(L2204:L2206)</f>
        <v>1179</v>
      </c>
    </row>
    <row r="2208" spans="1:12" ht="12" customHeight="1">
      <c r="B2208" s="42" t="s">
        <v>6</v>
      </c>
      <c r="C2208" s="45" t="s">
        <v>228</v>
      </c>
      <c r="D2208" s="37"/>
      <c r="E2208" s="37"/>
      <c r="F2208" s="1184"/>
      <c r="G2208" s="42"/>
      <c r="H2208" s="44"/>
      <c r="I2208" s="42"/>
      <c r="J2208" s="44"/>
      <c r="K2208" s="42"/>
      <c r="L2208" s="44"/>
    </row>
    <row r="2209" spans="1:12" ht="12" customHeight="1">
      <c r="B2209" s="42"/>
      <c r="C2209" s="43"/>
      <c r="D2209" s="42"/>
      <c r="E2209" s="42"/>
      <c r="F2209" s="1192"/>
      <c r="G2209" s="44"/>
      <c r="H2209" s="44">
        <f>F2209*G2209</f>
        <v>0</v>
      </c>
      <c r="I2209" s="44">
        <v>232500</v>
      </c>
      <c r="J2209" s="44">
        <f>F2209*I2209</f>
        <v>0</v>
      </c>
      <c r="K2209" s="44">
        <v>270000</v>
      </c>
      <c r="L2209" s="44">
        <f>F2209*K2209</f>
        <v>0</v>
      </c>
    </row>
    <row r="2210" spans="1:12" ht="12" customHeight="1">
      <c r="B2210" s="42"/>
      <c r="C2210" s="43"/>
      <c r="D2210" s="42"/>
      <c r="E2210" s="42"/>
      <c r="F2210" s="1192"/>
      <c r="G2210" s="44"/>
      <c r="H2210" s="44">
        <f>F2210*G2210</f>
        <v>0</v>
      </c>
      <c r="I2210" s="44">
        <v>1060</v>
      </c>
      <c r="J2210" s="44">
        <f>F2210*I2210</f>
        <v>0</v>
      </c>
      <c r="K2210" s="44">
        <v>1060</v>
      </c>
      <c r="L2210" s="44">
        <f>F2210*K2210</f>
        <v>0</v>
      </c>
    </row>
    <row r="2211" spans="1:12" ht="12" customHeight="1">
      <c r="B2211" s="42"/>
      <c r="C2211" s="43"/>
      <c r="D2211" s="42"/>
      <c r="E2211" s="42"/>
      <c r="F2211" s="1192"/>
      <c r="G2211" s="44"/>
      <c r="H2211" s="44">
        <f>F2211*G2211</f>
        <v>0</v>
      </c>
      <c r="I2211" s="44">
        <v>215000</v>
      </c>
      <c r="J2211" s="44">
        <f>F2211*I2211</f>
        <v>0</v>
      </c>
      <c r="K2211" s="44">
        <v>250000</v>
      </c>
      <c r="L2211" s="44">
        <f>F2211*K2211</f>
        <v>0</v>
      </c>
    </row>
    <row r="2212" spans="1:12" ht="12" customHeight="1">
      <c r="B2212" s="42"/>
      <c r="C2212" s="43"/>
      <c r="D2212" s="42"/>
      <c r="E2212" s="42"/>
      <c r="F2212" s="1192"/>
      <c r="G2212" s="44"/>
      <c r="H2212" s="44"/>
      <c r="I2212" s="44"/>
      <c r="J2212" s="44"/>
      <c r="K2212" s="44"/>
      <c r="L2212" s="44"/>
    </row>
    <row r="2213" spans="1:12" ht="12" customHeight="1">
      <c r="B2213" s="42"/>
      <c r="C2213" s="45"/>
      <c r="D2213" s="37"/>
      <c r="E2213" s="37"/>
      <c r="F2213" s="1193" t="s">
        <v>229</v>
      </c>
      <c r="G2213" s="61"/>
      <c r="H2213" s="44">
        <f>SUM(H2209:H2212)</f>
        <v>0</v>
      </c>
      <c r="I2213" s="54"/>
      <c r="J2213" s="44" t="e">
        <f>SUM(#REF!)</f>
        <v>#REF!</v>
      </c>
      <c r="K2213" s="54"/>
      <c r="L2213" s="44" t="e">
        <f>SUM(#REF!)</f>
        <v>#REF!</v>
      </c>
    </row>
    <row r="2214" spans="1:12" ht="12" customHeight="1">
      <c r="B2214" s="42" t="s">
        <v>7</v>
      </c>
      <c r="C2214" s="45" t="s">
        <v>230</v>
      </c>
      <c r="D2214" s="37"/>
      <c r="E2214" s="37"/>
      <c r="F2214" s="1184"/>
      <c r="G2214" s="42"/>
      <c r="H2214" s="44"/>
      <c r="I2214" s="42"/>
      <c r="J2214" s="44"/>
      <c r="K2214" s="42"/>
      <c r="L2214" s="44"/>
    </row>
    <row r="2215" spans="1:12" ht="12" customHeight="1">
      <c r="A2215" s="65">
        <v>31100004</v>
      </c>
      <c r="B2215" s="42"/>
      <c r="C2215" s="43" t="s">
        <v>1544</v>
      </c>
      <c r="D2215" s="42" t="s">
        <v>224</v>
      </c>
      <c r="E2215" s="42" t="str">
        <f>VLOOKUP(C2215,HSD!B:K,2,FALSE)</f>
        <v>Sewa-hari</v>
      </c>
      <c r="F2215" s="1192">
        <v>1.4999999999999999E-2</v>
      </c>
      <c r="G2215" s="44">
        <f>VLOOKUP(C2215,HSD!B:K,10,FALSE)</f>
        <v>688000</v>
      </c>
      <c r="H2215" s="44">
        <f>F2215*G2215</f>
        <v>10320</v>
      </c>
      <c r="I2215" s="44"/>
      <c r="J2215" s="44">
        <f>H2215*I2215</f>
        <v>0</v>
      </c>
      <c r="K2215" s="44"/>
      <c r="L2215" s="44">
        <f>J2215*K2215</f>
        <v>0</v>
      </c>
    </row>
    <row r="2216" spans="1:12" ht="12" customHeight="1">
      <c r="B2216" s="42"/>
      <c r="C2216" s="43"/>
      <c r="D2216" s="42"/>
      <c r="E2216" s="42"/>
      <c r="F2216" s="1192"/>
      <c r="G2216" s="44"/>
      <c r="H2216" s="44">
        <f>F2216*G2216</f>
        <v>0</v>
      </c>
      <c r="I2216" s="44"/>
      <c r="J2216" s="44"/>
      <c r="K2216" s="44"/>
      <c r="L2216" s="44"/>
    </row>
    <row r="2217" spans="1:12" ht="12" customHeight="1">
      <c r="B2217" s="42"/>
      <c r="C2217" s="45"/>
      <c r="D2217" s="37"/>
      <c r="E2217" s="37"/>
      <c r="F2217" s="1183" t="s">
        <v>231</v>
      </c>
      <c r="G2217" s="54"/>
      <c r="H2217" s="44">
        <f>SUM(H2215:H2216)</f>
        <v>10320</v>
      </c>
      <c r="I2217" s="54"/>
      <c r="J2217" s="44">
        <f>SUM(J2215)</f>
        <v>0</v>
      </c>
      <c r="K2217" s="54"/>
      <c r="L2217" s="44">
        <f>SUM(L2215)</f>
        <v>0</v>
      </c>
    </row>
    <row r="2218" spans="1:12" ht="12" customHeight="1">
      <c r="B2218" s="42" t="s">
        <v>8</v>
      </c>
      <c r="C2218" s="55" t="s">
        <v>232</v>
      </c>
      <c r="D2218" s="56"/>
      <c r="E2218" s="56"/>
      <c r="F2218" s="1191"/>
      <c r="G2218" s="57"/>
      <c r="H2218" s="44">
        <f>H2207+H2213+H2217</f>
        <v>40695</v>
      </c>
      <c r="I2218" s="57"/>
      <c r="J2218" s="44" t="e">
        <f>J2207+J2213+J2217</f>
        <v>#REF!</v>
      </c>
      <c r="K2218" s="57"/>
      <c r="L2218" s="44" t="e">
        <f>L2207+L2213+L2217</f>
        <v>#REF!</v>
      </c>
    </row>
    <row r="2219" spans="1:12" ht="12" customHeight="1">
      <c r="B2219" s="42" t="s">
        <v>9</v>
      </c>
      <c r="C2219" s="1261" t="s">
        <v>233</v>
      </c>
      <c r="D2219" s="1261"/>
      <c r="E2219" s="1261"/>
      <c r="F2219" s="1188">
        <f>OP</f>
        <v>0.1</v>
      </c>
      <c r="G2219" s="43" t="s">
        <v>234</v>
      </c>
      <c r="H2219" s="44">
        <f>H2218*F2219</f>
        <v>4069.5</v>
      </c>
      <c r="I2219" s="43" t="s">
        <v>234</v>
      </c>
      <c r="J2219" s="44" t="e">
        <f>J2218*F2219</f>
        <v>#REF!</v>
      </c>
      <c r="K2219" s="43" t="s">
        <v>234</v>
      </c>
      <c r="L2219" s="44" t="e">
        <f>L2218*F2219</f>
        <v>#REF!</v>
      </c>
    </row>
    <row r="2220" spans="1:12" ht="12" customHeight="1">
      <c r="B2220" s="42" t="s">
        <v>10</v>
      </c>
      <c r="C2220" s="55" t="s">
        <v>235</v>
      </c>
      <c r="D2220" s="56"/>
      <c r="E2220" s="56"/>
      <c r="F2220" s="1191"/>
      <c r="G2220" s="57"/>
      <c r="H2220" s="49">
        <f>H2218+H2219</f>
        <v>44764.5</v>
      </c>
      <c r="I2220" s="50"/>
      <c r="J2220" s="49" t="e">
        <f>J2218+J2219</f>
        <v>#REF!</v>
      </c>
      <c r="K2220" s="50"/>
      <c r="L2220" s="49" t="e">
        <f>L2218+L2219</f>
        <v>#REF!</v>
      </c>
    </row>
    <row r="2222" spans="1:12" ht="37" customHeight="1">
      <c r="B2222" s="34" t="s">
        <v>429</v>
      </c>
      <c r="C2222" s="1257" t="s">
        <v>430</v>
      </c>
      <c r="D2222" s="1258"/>
      <c r="E2222" s="1258"/>
      <c r="F2222" s="1258"/>
      <c r="G2222" s="1259"/>
      <c r="H2222" s="1260"/>
      <c r="I2222" s="1261" t="s">
        <v>3</v>
      </c>
      <c r="J2222" s="1261"/>
      <c r="K2222" s="1261" t="s">
        <v>4</v>
      </c>
      <c r="L2222" s="1261"/>
    </row>
    <row r="2223" spans="1:12" ht="12" customHeight="1">
      <c r="B2223" s="1249" t="s">
        <v>215</v>
      </c>
      <c r="C2223" s="1249" t="s">
        <v>216</v>
      </c>
      <c r="D2223" s="1250" t="s">
        <v>217</v>
      </c>
      <c r="E2223" s="1249" t="s">
        <v>218</v>
      </c>
      <c r="F2223" s="1253" t="s">
        <v>219</v>
      </c>
      <c r="G2223" s="35" t="s">
        <v>220</v>
      </c>
      <c r="H2223" s="35" t="s">
        <v>221</v>
      </c>
      <c r="I2223" s="36" t="s">
        <v>220</v>
      </c>
      <c r="J2223" s="37" t="s">
        <v>221</v>
      </c>
      <c r="K2223" s="37" t="s">
        <v>220</v>
      </c>
      <c r="L2223" s="37" t="s">
        <v>221</v>
      </c>
    </row>
    <row r="2224" spans="1:12" ht="12" customHeight="1">
      <c r="B2224" s="1249"/>
      <c r="C2224" s="1249"/>
      <c r="D2224" s="1251"/>
      <c r="E2224" s="1249"/>
      <c r="F2224" s="1253"/>
      <c r="G2224" s="35" t="s">
        <v>16</v>
      </c>
      <c r="H2224" s="35" t="s">
        <v>222</v>
      </c>
      <c r="I2224" s="36" t="s">
        <v>16</v>
      </c>
      <c r="J2224" s="37" t="s">
        <v>222</v>
      </c>
      <c r="K2224" s="37" t="s">
        <v>16</v>
      </c>
      <c r="L2224" s="37" t="s">
        <v>222</v>
      </c>
    </row>
    <row r="2225" spans="1:12" ht="12" customHeight="1">
      <c r="B2225" s="1249"/>
      <c r="C2225" s="1249"/>
      <c r="D2225" s="1252"/>
      <c r="E2225" s="1249"/>
      <c r="F2225" s="1253"/>
      <c r="G2225" s="58"/>
      <c r="H2225" s="35" t="s">
        <v>16</v>
      </c>
      <c r="I2225" s="48"/>
      <c r="J2225" s="37" t="s">
        <v>16</v>
      </c>
      <c r="K2225" s="43"/>
      <c r="L2225" s="37" t="s">
        <v>16</v>
      </c>
    </row>
    <row r="2226" spans="1:12" ht="12" customHeight="1">
      <c r="B2226" s="38" t="s">
        <v>5</v>
      </c>
      <c r="C2226" s="39" t="s">
        <v>223</v>
      </c>
      <c r="D2226" s="40"/>
      <c r="E2226" s="40"/>
      <c r="F2226" s="1181"/>
      <c r="G2226" s="40"/>
      <c r="H2226" s="40"/>
      <c r="I2226" s="41"/>
      <c r="J2226" s="41"/>
      <c r="K2226" s="41"/>
      <c r="L2226" s="41"/>
    </row>
    <row r="2227" spans="1:12" ht="12" customHeight="1">
      <c r="A2227" s="65">
        <v>10130000</v>
      </c>
      <c r="B2227" s="42"/>
      <c r="C2227" s="43" t="s">
        <v>20</v>
      </c>
      <c r="D2227" s="42" t="s">
        <v>224</v>
      </c>
      <c r="E2227" s="42" t="str">
        <f>VLOOKUP(C2227,HSD!B:K,2,FALSE)</f>
        <v>OH</v>
      </c>
      <c r="F2227" s="1192">
        <v>0.2</v>
      </c>
      <c r="G2227" s="44">
        <f>VLOOKUP(C2227,HSD!B:K,10,FALSE)</f>
        <v>174000</v>
      </c>
      <c r="H2227" s="44">
        <f>F2227*G2227</f>
        <v>34800</v>
      </c>
      <c r="I2227" s="44">
        <v>91500</v>
      </c>
      <c r="J2227" s="44">
        <f>F2227*I2227</f>
        <v>18300</v>
      </c>
      <c r="K2227" s="44">
        <v>91500</v>
      </c>
      <c r="L2227" s="44">
        <f>F2227*K2227</f>
        <v>18300</v>
      </c>
    </row>
    <row r="2228" spans="1:12" ht="12" customHeight="1">
      <c r="A2228" s="65">
        <v>10143000</v>
      </c>
      <c r="B2228" s="42"/>
      <c r="C2228" s="43" t="s">
        <v>240</v>
      </c>
      <c r="D2228" s="42" t="s">
        <v>224</v>
      </c>
      <c r="E2228" s="42" t="str">
        <f>VLOOKUP(C2228,HSD!B:K,2,FALSE)</f>
        <v>OH</v>
      </c>
      <c r="F2228" s="1192">
        <v>0.2</v>
      </c>
      <c r="G2228" s="44">
        <f>VLOOKUP(C2228,HSD!B:K,10,FALSE)</f>
        <v>213000</v>
      </c>
      <c r="H2228" s="44">
        <f>F2228*G2228</f>
        <v>42600</v>
      </c>
      <c r="I2228" s="44"/>
      <c r="J2228" s="44"/>
      <c r="K2228" s="44"/>
      <c r="L2228" s="44"/>
    </row>
    <row r="2229" spans="1:12" ht="12" customHeight="1">
      <c r="A2229" s="65">
        <v>10120000</v>
      </c>
      <c r="B2229" s="42"/>
      <c r="C2229" s="43" t="s">
        <v>19</v>
      </c>
      <c r="D2229" s="42" t="s">
        <v>224</v>
      </c>
      <c r="E2229" s="42" t="str">
        <f>VLOOKUP(C2229,HSD!B:K,2,FALSE)</f>
        <v>OH</v>
      </c>
      <c r="F2229" s="1192">
        <f>F2227/10</f>
        <v>0.02</v>
      </c>
      <c r="G2229" s="44">
        <f>VLOOKUP(C2229,HSD!B:K,10,FALSE)</f>
        <v>274000</v>
      </c>
      <c r="H2229" s="44">
        <f>F2229*G2229</f>
        <v>5480</v>
      </c>
      <c r="I2229" s="44">
        <v>78600</v>
      </c>
      <c r="J2229" s="44">
        <f>F2229*I2229</f>
        <v>1572</v>
      </c>
      <c r="K2229" s="44">
        <v>78600</v>
      </c>
      <c r="L2229" s="44">
        <f>F2229*K2229</f>
        <v>1572</v>
      </c>
    </row>
    <row r="2230" spans="1:12" ht="12" customHeight="1">
      <c r="A2230" s="65">
        <v>10110000</v>
      </c>
      <c r="B2230" s="42"/>
      <c r="C2230" s="43" t="s">
        <v>21</v>
      </c>
      <c r="D2230" s="42" t="s">
        <v>224</v>
      </c>
      <c r="E2230" s="42" t="str">
        <f>VLOOKUP(C2230,HSD!B:K,2,FALSE)</f>
        <v>OH</v>
      </c>
      <c r="F2230" s="1192">
        <f>F2228/10</f>
        <v>0.02</v>
      </c>
      <c r="G2230" s="44">
        <f>VLOOKUP(C2230,HSD!B:K,10,FALSE)</f>
        <v>285000</v>
      </c>
      <c r="H2230" s="44">
        <f>F2230*G2230</f>
        <v>5700</v>
      </c>
      <c r="I2230" s="44">
        <v>92500</v>
      </c>
      <c r="J2230" s="44">
        <f>F2230*I2230</f>
        <v>1850</v>
      </c>
      <c r="K2230" s="44">
        <v>92500</v>
      </c>
      <c r="L2230" s="44">
        <f>F2230*K2230</f>
        <v>1850</v>
      </c>
    </row>
    <row r="2231" spans="1:12" ht="12" customHeight="1">
      <c r="B2231" s="42"/>
      <c r="C2231" s="43"/>
      <c r="D2231" s="42"/>
      <c r="E2231" s="42"/>
      <c r="F2231" s="1182"/>
      <c r="G2231" s="44"/>
      <c r="H2231" s="44"/>
      <c r="I2231" s="44"/>
      <c r="J2231" s="44"/>
      <c r="K2231" s="44"/>
      <c r="L2231" s="44"/>
    </row>
    <row r="2232" spans="1:12" ht="12" customHeight="1">
      <c r="B2232" s="42"/>
      <c r="C2232" s="45"/>
      <c r="D2232" s="37"/>
      <c r="E2232" s="37"/>
      <c r="F2232" s="1183" t="s">
        <v>227</v>
      </c>
      <c r="G2232" s="54"/>
      <c r="H2232" s="44">
        <f>SUM(H2227:H2231)</f>
        <v>88580</v>
      </c>
      <c r="I2232" s="54"/>
      <c r="J2232" s="44">
        <f>SUM(J2229:J2231)</f>
        <v>3422</v>
      </c>
      <c r="K2232" s="54"/>
      <c r="L2232" s="44">
        <f>SUM(L2229:L2231)</f>
        <v>3422</v>
      </c>
    </row>
    <row r="2233" spans="1:12" ht="12" customHeight="1">
      <c r="B2233" s="42" t="s">
        <v>6</v>
      </c>
      <c r="C2233" s="45" t="s">
        <v>228</v>
      </c>
      <c r="D2233" s="37"/>
      <c r="E2233" s="37"/>
      <c r="F2233" s="1184"/>
      <c r="G2233" s="42"/>
      <c r="H2233" s="44"/>
      <c r="I2233" s="42"/>
      <c r="J2233" s="44"/>
      <c r="K2233" s="42"/>
      <c r="L2233" s="44"/>
    </row>
    <row r="2234" spans="1:12" ht="12" customHeight="1">
      <c r="A2234" s="65">
        <v>211100113</v>
      </c>
      <c r="B2234" s="42"/>
      <c r="C2234" s="43" t="s">
        <v>30</v>
      </c>
      <c r="D2234" s="42" t="s">
        <v>224</v>
      </c>
      <c r="E2234" s="42" t="str">
        <f>VLOOKUP(C2234,HSD!B:K,2,FALSE)</f>
        <v>m3</v>
      </c>
      <c r="F2234" s="1192">
        <v>5.0000000000000001E-3</v>
      </c>
      <c r="G2234" s="44">
        <f>VLOOKUP(C2234,HSD!B:K,10,FALSE)</f>
        <v>217500</v>
      </c>
      <c r="H2234" s="44">
        <f>F2234*G2234</f>
        <v>1087.5</v>
      </c>
      <c r="I2234" s="44">
        <v>232500</v>
      </c>
      <c r="J2234" s="44">
        <f>F2234*I2234</f>
        <v>1162.5</v>
      </c>
      <c r="K2234" s="44">
        <v>270000</v>
      </c>
      <c r="L2234" s="44">
        <f>F2234*K2234</f>
        <v>1350</v>
      </c>
    </row>
    <row r="2235" spans="1:12" ht="12" customHeight="1">
      <c r="A2235" s="65">
        <v>21301000</v>
      </c>
      <c r="B2235" s="42"/>
      <c r="C2235" s="43" t="s">
        <v>35</v>
      </c>
      <c r="D2235" s="42" t="s">
        <v>224</v>
      </c>
      <c r="E2235" s="42" t="str">
        <f>VLOOKUP(C2235,HSD!B:K,2,FALSE)</f>
        <v>kg</v>
      </c>
      <c r="F2235" s="1192">
        <v>2.34</v>
      </c>
      <c r="G2235" s="44">
        <f>VLOOKUP(C2235,HSD!B:K,10,FALSE)</f>
        <v>1350</v>
      </c>
      <c r="H2235" s="44">
        <f>F2235*G2235</f>
        <v>3159</v>
      </c>
      <c r="I2235" s="44">
        <v>1060</v>
      </c>
      <c r="J2235" s="44">
        <f>F2235*I2235</f>
        <v>2480.3999999999996</v>
      </c>
      <c r="K2235" s="44">
        <v>1060</v>
      </c>
      <c r="L2235" s="44">
        <f>F2235*K2235</f>
        <v>2480.3999999999996</v>
      </c>
    </row>
    <row r="2236" spans="1:12" ht="12" customHeight="1">
      <c r="B2236" s="42"/>
      <c r="C2236" s="43"/>
      <c r="D2236" s="42"/>
      <c r="E2236" s="42"/>
      <c r="F2236" s="1192"/>
      <c r="G2236" s="44"/>
      <c r="H2236" s="44">
        <f>F2236*G2236</f>
        <v>0</v>
      </c>
      <c r="I2236" s="44">
        <v>215000</v>
      </c>
      <c r="J2236" s="44">
        <f>F2236*I2236</f>
        <v>0</v>
      </c>
      <c r="K2236" s="44">
        <v>250000</v>
      </c>
      <c r="L2236" s="44">
        <f>F2236*K2236</f>
        <v>0</v>
      </c>
    </row>
    <row r="2237" spans="1:12" ht="12" customHeight="1">
      <c r="B2237" s="42"/>
      <c r="C2237" s="43"/>
      <c r="D2237" s="42"/>
      <c r="E2237" s="42"/>
      <c r="F2237" s="1192"/>
      <c r="G2237" s="44"/>
      <c r="H2237" s="44"/>
      <c r="I2237" s="44"/>
      <c r="J2237" s="44"/>
      <c r="K2237" s="44"/>
      <c r="L2237" s="44"/>
    </row>
    <row r="2238" spans="1:12" ht="12" customHeight="1">
      <c r="B2238" s="42"/>
      <c r="C2238" s="45"/>
      <c r="D2238" s="37"/>
      <c r="E2238" s="37"/>
      <c r="F2238" s="1193" t="s">
        <v>229</v>
      </c>
      <c r="G2238" s="61"/>
      <c r="H2238" s="44">
        <f>SUM(H2234:H2237)</f>
        <v>4246.5</v>
      </c>
      <c r="I2238" s="54"/>
      <c r="J2238" s="44" t="e">
        <f>SUM(#REF!)</f>
        <v>#REF!</v>
      </c>
      <c r="K2238" s="54"/>
      <c r="L2238" s="44" t="e">
        <f>SUM(#REF!)</f>
        <v>#REF!</v>
      </c>
    </row>
    <row r="2239" spans="1:12" ht="12" customHeight="1">
      <c r="B2239" s="42" t="s">
        <v>7</v>
      </c>
      <c r="C2239" s="45" t="s">
        <v>230</v>
      </c>
      <c r="D2239" s="37"/>
      <c r="E2239" s="37"/>
      <c r="F2239" s="1184"/>
      <c r="G2239" s="42"/>
      <c r="H2239" s="44"/>
      <c r="I2239" s="42"/>
      <c r="J2239" s="44"/>
      <c r="K2239" s="42"/>
      <c r="L2239" s="44"/>
    </row>
    <row r="2240" spans="1:12" ht="12" customHeight="1">
      <c r="B2240" s="42"/>
      <c r="C2240" s="43"/>
      <c r="D2240" s="42"/>
      <c r="E2240" s="42"/>
      <c r="F2240" s="1192"/>
      <c r="G2240" s="44"/>
      <c r="H2240" s="44">
        <f>F2240*G2240</f>
        <v>0</v>
      </c>
      <c r="I2240" s="44"/>
      <c r="J2240" s="44">
        <f>H2240*I2240</f>
        <v>0</v>
      </c>
      <c r="K2240" s="44"/>
      <c r="L2240" s="44">
        <f>J2240*K2240</f>
        <v>0</v>
      </c>
    </row>
    <row r="2241" spans="1:12" ht="12" customHeight="1">
      <c r="B2241" s="42"/>
      <c r="C2241" s="43"/>
      <c r="D2241" s="42"/>
      <c r="E2241" s="42"/>
      <c r="F2241" s="1192"/>
      <c r="G2241" s="44"/>
      <c r="H2241" s="44">
        <f>F2241*G2241</f>
        <v>0</v>
      </c>
      <c r="I2241" s="44"/>
      <c r="J2241" s="44"/>
      <c r="K2241" s="44"/>
      <c r="L2241" s="44"/>
    </row>
    <row r="2242" spans="1:12" ht="12" customHeight="1">
      <c r="B2242" s="42"/>
      <c r="C2242" s="45"/>
      <c r="D2242" s="37"/>
      <c r="E2242" s="37"/>
      <c r="F2242" s="1183" t="s">
        <v>231</v>
      </c>
      <c r="G2242" s="54"/>
      <c r="H2242" s="44">
        <f>SUM(H2240:H2241)</f>
        <v>0</v>
      </c>
      <c r="I2242" s="54"/>
      <c r="J2242" s="44">
        <f>SUM(J2240)</f>
        <v>0</v>
      </c>
      <c r="K2242" s="54"/>
      <c r="L2242" s="44">
        <f>SUM(L2240)</f>
        <v>0</v>
      </c>
    </row>
    <row r="2243" spans="1:12" ht="12" customHeight="1">
      <c r="B2243" s="42" t="s">
        <v>8</v>
      </c>
      <c r="C2243" s="55" t="s">
        <v>232</v>
      </c>
      <c r="D2243" s="56"/>
      <c r="E2243" s="56"/>
      <c r="F2243" s="1191"/>
      <c r="G2243" s="57"/>
      <c r="H2243" s="44">
        <f>H2232+H2238+H2242</f>
        <v>92826.5</v>
      </c>
      <c r="I2243" s="57"/>
      <c r="J2243" s="44" t="e">
        <f>J2232+J2238+J2242</f>
        <v>#REF!</v>
      </c>
      <c r="K2243" s="57"/>
      <c r="L2243" s="44" t="e">
        <f>L2232+L2238+L2242</f>
        <v>#REF!</v>
      </c>
    </row>
    <row r="2244" spans="1:12" ht="12" customHeight="1">
      <c r="B2244" s="42" t="s">
        <v>9</v>
      </c>
      <c r="C2244" s="1254" t="s">
        <v>233</v>
      </c>
      <c r="D2244" s="1255"/>
      <c r="E2244" s="1256"/>
      <c r="F2244" s="1200">
        <f>OP</f>
        <v>0.1</v>
      </c>
      <c r="G2244" s="43" t="s">
        <v>234</v>
      </c>
      <c r="H2244" s="44">
        <f>H2243*F2244</f>
        <v>9282.65</v>
      </c>
      <c r="I2244" s="43" t="s">
        <v>234</v>
      </c>
      <c r="J2244" s="44" t="e">
        <f>J2243*F2244</f>
        <v>#REF!</v>
      </c>
      <c r="K2244" s="43" t="s">
        <v>234</v>
      </c>
      <c r="L2244" s="44" t="e">
        <f>L2243*F2244</f>
        <v>#REF!</v>
      </c>
    </row>
    <row r="2245" spans="1:12" ht="12" customHeight="1">
      <c r="B2245" s="531" t="s">
        <v>10</v>
      </c>
      <c r="C2245" s="536" t="s">
        <v>235</v>
      </c>
      <c r="D2245" s="529"/>
      <c r="E2245" s="535"/>
      <c r="F2245" s="1189"/>
      <c r="G2245" s="532"/>
      <c r="H2245" s="533">
        <f>H2243+H2244</f>
        <v>102109.15</v>
      </c>
      <c r="I2245" s="532"/>
      <c r="J2245" s="533"/>
      <c r="K2245" s="532"/>
      <c r="L2245" s="533"/>
    </row>
    <row r="2246" spans="1:12" ht="12" customHeight="1">
      <c r="B2246" s="531" t="s">
        <v>11</v>
      </c>
      <c r="C2246" s="529" t="s">
        <v>2218</v>
      </c>
      <c r="D2246" s="529"/>
      <c r="E2246" s="529"/>
      <c r="F2246" s="1201">
        <f>ppn</f>
        <v>0.12</v>
      </c>
      <c r="G2246" s="532" t="s">
        <v>2217</v>
      </c>
      <c r="H2246" s="533">
        <f>H2245*F2246</f>
        <v>12253.097999999998</v>
      </c>
      <c r="I2246" s="532"/>
      <c r="J2246" s="533"/>
      <c r="K2246" s="532"/>
      <c r="L2246" s="533"/>
    </row>
    <row r="2247" spans="1:12" ht="12" customHeight="1">
      <c r="B2247" s="42" t="s">
        <v>1793</v>
      </c>
      <c r="C2247" s="537" t="s">
        <v>2039</v>
      </c>
      <c r="D2247" s="56"/>
      <c r="E2247" s="56"/>
      <c r="F2247" s="1191"/>
      <c r="G2247" s="57"/>
      <c r="H2247" s="49">
        <f>H2245+H2246</f>
        <v>114362.24799999999</v>
      </c>
      <c r="I2247" s="50"/>
      <c r="J2247" s="49" t="e">
        <f>J2243+J2244</f>
        <v>#REF!</v>
      </c>
      <c r="K2247" s="50"/>
      <c r="L2247" s="49" t="e">
        <f>L2243+L2244</f>
        <v>#REF!</v>
      </c>
    </row>
    <row r="2249" spans="1:12" ht="37" customHeight="1">
      <c r="B2249" s="34" t="s">
        <v>432</v>
      </c>
      <c r="C2249" s="1257" t="s">
        <v>431</v>
      </c>
      <c r="D2249" s="1258"/>
      <c r="E2249" s="1258"/>
      <c r="F2249" s="1258"/>
      <c r="G2249" s="1259"/>
      <c r="H2249" s="1260"/>
      <c r="I2249" s="1261" t="s">
        <v>3</v>
      </c>
      <c r="J2249" s="1261"/>
      <c r="K2249" s="1261" t="s">
        <v>4</v>
      </c>
      <c r="L2249" s="1261"/>
    </row>
    <row r="2250" spans="1:12" ht="12" customHeight="1">
      <c r="B2250" s="1249" t="s">
        <v>215</v>
      </c>
      <c r="C2250" s="1249" t="s">
        <v>216</v>
      </c>
      <c r="D2250" s="1250" t="s">
        <v>217</v>
      </c>
      <c r="E2250" s="1249" t="s">
        <v>218</v>
      </c>
      <c r="F2250" s="1253" t="s">
        <v>219</v>
      </c>
      <c r="G2250" s="35" t="s">
        <v>220</v>
      </c>
      <c r="H2250" s="35" t="s">
        <v>221</v>
      </c>
      <c r="I2250" s="36" t="s">
        <v>220</v>
      </c>
      <c r="J2250" s="37" t="s">
        <v>221</v>
      </c>
      <c r="K2250" s="37" t="s">
        <v>220</v>
      </c>
      <c r="L2250" s="37" t="s">
        <v>221</v>
      </c>
    </row>
    <row r="2251" spans="1:12" ht="12" customHeight="1">
      <c r="B2251" s="1249"/>
      <c r="C2251" s="1249"/>
      <c r="D2251" s="1251"/>
      <c r="E2251" s="1249"/>
      <c r="F2251" s="1253"/>
      <c r="G2251" s="35" t="s">
        <v>16</v>
      </c>
      <c r="H2251" s="35" t="s">
        <v>222</v>
      </c>
      <c r="I2251" s="36" t="s">
        <v>16</v>
      </c>
      <c r="J2251" s="37" t="s">
        <v>222</v>
      </c>
      <c r="K2251" s="37" t="s">
        <v>16</v>
      </c>
      <c r="L2251" s="37" t="s">
        <v>222</v>
      </c>
    </row>
    <row r="2252" spans="1:12" ht="12" customHeight="1">
      <c r="B2252" s="1249"/>
      <c r="C2252" s="1249"/>
      <c r="D2252" s="1252"/>
      <c r="E2252" s="1249"/>
      <c r="F2252" s="1253"/>
      <c r="G2252" s="58"/>
      <c r="H2252" s="35" t="s">
        <v>16</v>
      </c>
      <c r="I2252" s="48"/>
      <c r="J2252" s="37" t="s">
        <v>16</v>
      </c>
      <c r="K2252" s="43"/>
      <c r="L2252" s="37" t="s">
        <v>16</v>
      </c>
    </row>
    <row r="2253" spans="1:12" ht="12" customHeight="1">
      <c r="B2253" s="38" t="s">
        <v>5</v>
      </c>
      <c r="C2253" s="39" t="s">
        <v>223</v>
      </c>
      <c r="D2253" s="40"/>
      <c r="E2253" s="40"/>
      <c r="F2253" s="1181"/>
      <c r="G2253" s="40"/>
      <c r="H2253" s="40"/>
      <c r="I2253" s="41"/>
      <c r="J2253" s="41"/>
      <c r="K2253" s="41"/>
      <c r="L2253" s="41"/>
    </row>
    <row r="2254" spans="1:12" ht="12" customHeight="1">
      <c r="A2254" s="65">
        <v>10130000</v>
      </c>
      <c r="B2254" s="42"/>
      <c r="C2254" s="43" t="s">
        <v>20</v>
      </c>
      <c r="D2254" s="42" t="s">
        <v>224</v>
      </c>
      <c r="E2254" s="42" t="str">
        <f>VLOOKUP(C2254,HSD!B:K,2,FALSE)</f>
        <v>OH</v>
      </c>
      <c r="F2254" s="1192">
        <v>0.2</v>
      </c>
      <c r="G2254" s="44">
        <f>VLOOKUP(C2254,HSD!B:K,10,FALSE)</f>
        <v>174000</v>
      </c>
      <c r="H2254" s="44">
        <f>F2254*G2254</f>
        <v>34800</v>
      </c>
      <c r="I2254" s="44">
        <v>91500</v>
      </c>
      <c r="J2254" s="44">
        <f>F2254*I2254</f>
        <v>18300</v>
      </c>
      <c r="K2254" s="44">
        <v>91500</v>
      </c>
      <c r="L2254" s="44">
        <f>F2254*K2254</f>
        <v>18300</v>
      </c>
    </row>
    <row r="2255" spans="1:12" ht="12" customHeight="1">
      <c r="A2255" s="65">
        <v>10143000</v>
      </c>
      <c r="B2255" s="42"/>
      <c r="C2255" s="43" t="s">
        <v>240</v>
      </c>
      <c r="D2255" s="42" t="s">
        <v>224</v>
      </c>
      <c r="E2255" s="42" t="str">
        <f>VLOOKUP(C2255,HSD!B:K,2,FALSE)</f>
        <v>OH</v>
      </c>
      <c r="F2255" s="1192">
        <v>0.2</v>
      </c>
      <c r="G2255" s="44">
        <f>VLOOKUP(C2255,HSD!B:K,10,FALSE)</f>
        <v>213000</v>
      </c>
      <c r="H2255" s="44">
        <f>F2255*G2255</f>
        <v>42600</v>
      </c>
      <c r="I2255" s="44"/>
      <c r="J2255" s="44"/>
      <c r="K2255" s="44"/>
      <c r="L2255" s="44"/>
    </row>
    <row r="2256" spans="1:12" ht="12" customHeight="1">
      <c r="A2256" s="65">
        <v>10120000</v>
      </c>
      <c r="B2256" s="42"/>
      <c r="C2256" s="43" t="s">
        <v>19</v>
      </c>
      <c r="D2256" s="42" t="s">
        <v>224</v>
      </c>
      <c r="E2256" s="42" t="str">
        <f>VLOOKUP(C2256,HSD!B:K,2,FALSE)</f>
        <v>OH</v>
      </c>
      <c r="F2256" s="1192">
        <f>F2254/10</f>
        <v>0.02</v>
      </c>
      <c r="G2256" s="44">
        <f>VLOOKUP(C2256,HSD!B:K,10,FALSE)</f>
        <v>274000</v>
      </c>
      <c r="H2256" s="44">
        <f>F2256*G2256</f>
        <v>5480</v>
      </c>
      <c r="I2256" s="44">
        <v>78600</v>
      </c>
      <c r="J2256" s="44">
        <f>F2256*I2256</f>
        <v>1572</v>
      </c>
      <c r="K2256" s="44">
        <v>78600</v>
      </c>
      <c r="L2256" s="44">
        <f>F2256*K2256</f>
        <v>1572</v>
      </c>
    </row>
    <row r="2257" spans="1:12" ht="12" customHeight="1">
      <c r="A2257" s="65">
        <v>10110000</v>
      </c>
      <c r="B2257" s="42"/>
      <c r="C2257" s="43" t="s">
        <v>21</v>
      </c>
      <c r="D2257" s="42" t="s">
        <v>224</v>
      </c>
      <c r="E2257" s="42" t="str">
        <f>VLOOKUP(C2257,HSD!B:K,2,FALSE)</f>
        <v>OH</v>
      </c>
      <c r="F2257" s="1192">
        <f>F2255/10</f>
        <v>0.02</v>
      </c>
      <c r="G2257" s="44">
        <f>VLOOKUP(C2257,HSD!B:K,10,FALSE)</f>
        <v>285000</v>
      </c>
      <c r="H2257" s="44">
        <f>F2257*G2257</f>
        <v>5700</v>
      </c>
      <c r="I2257" s="44">
        <v>92500</v>
      </c>
      <c r="J2257" s="44">
        <f>F2257*I2257</f>
        <v>1850</v>
      </c>
      <c r="K2257" s="44">
        <v>92500</v>
      </c>
      <c r="L2257" s="44">
        <f>F2257*K2257</f>
        <v>1850</v>
      </c>
    </row>
    <row r="2258" spans="1:12" ht="12" customHeight="1">
      <c r="B2258" s="42"/>
      <c r="C2258" s="43"/>
      <c r="D2258" s="42"/>
      <c r="E2258" s="42"/>
      <c r="F2258" s="1182"/>
      <c r="G2258" s="44"/>
      <c r="H2258" s="44"/>
      <c r="I2258" s="44"/>
      <c r="J2258" s="44"/>
      <c r="K2258" s="44"/>
      <c r="L2258" s="44"/>
    </row>
    <row r="2259" spans="1:12" ht="12" customHeight="1">
      <c r="B2259" s="42"/>
      <c r="C2259" s="45"/>
      <c r="D2259" s="37"/>
      <c r="E2259" s="37"/>
      <c r="F2259" s="1183" t="s">
        <v>227</v>
      </c>
      <c r="G2259" s="54"/>
      <c r="H2259" s="44">
        <f>SUM(H2254:H2258)</f>
        <v>88580</v>
      </c>
      <c r="I2259" s="54"/>
      <c r="J2259" s="44">
        <f>SUM(J2256:J2258)</f>
        <v>3422</v>
      </c>
      <c r="K2259" s="54"/>
      <c r="L2259" s="44">
        <f>SUM(L2256:L2258)</f>
        <v>3422</v>
      </c>
    </row>
    <row r="2260" spans="1:12" ht="12" customHeight="1">
      <c r="B2260" s="42" t="s">
        <v>6</v>
      </c>
      <c r="C2260" s="45" t="s">
        <v>228</v>
      </c>
      <c r="D2260" s="37"/>
      <c r="E2260" s="37"/>
      <c r="F2260" s="1184"/>
      <c r="G2260" s="42"/>
      <c r="H2260" s="44"/>
      <c r="I2260" s="42"/>
      <c r="J2260" s="44"/>
      <c r="K2260" s="42"/>
      <c r="L2260" s="44"/>
    </row>
    <row r="2261" spans="1:12" ht="12" customHeight="1">
      <c r="A2261" s="65">
        <v>211100113</v>
      </c>
      <c r="B2261" s="42"/>
      <c r="C2261" s="43" t="s">
        <v>30</v>
      </c>
      <c r="D2261" s="42" t="s">
        <v>224</v>
      </c>
      <c r="E2261" s="42" t="str">
        <f>VLOOKUP(C2261,HSD!B:K,2,FALSE)</f>
        <v>m3</v>
      </c>
      <c r="F2261" s="1192">
        <v>5.4000000000000003E-3</v>
      </c>
      <c r="G2261" s="44">
        <f>VLOOKUP(C2261,HSD!B:K,10,FALSE)</f>
        <v>217500</v>
      </c>
      <c r="H2261" s="44">
        <f>F2261*G2261</f>
        <v>1174.5</v>
      </c>
      <c r="I2261" s="44">
        <v>232500</v>
      </c>
      <c r="J2261" s="44">
        <f>F2261*I2261</f>
        <v>1255.5</v>
      </c>
      <c r="K2261" s="44">
        <v>270000</v>
      </c>
      <c r="L2261" s="44">
        <f>F2261*K2261</f>
        <v>1458</v>
      </c>
    </row>
    <row r="2262" spans="1:12" ht="12" customHeight="1">
      <c r="A2262" s="65">
        <v>21301000</v>
      </c>
      <c r="B2262" s="42"/>
      <c r="C2262" s="43" t="s">
        <v>35</v>
      </c>
      <c r="D2262" s="42" t="s">
        <v>224</v>
      </c>
      <c r="E2262" s="42" t="str">
        <f>VLOOKUP(C2262,HSD!B:K,2,FALSE)</f>
        <v>kg</v>
      </c>
      <c r="F2262" s="1192">
        <v>1.82</v>
      </c>
      <c r="G2262" s="44">
        <f>VLOOKUP(C2262,HSD!B:K,10,FALSE)</f>
        <v>1350</v>
      </c>
      <c r="H2262" s="44">
        <f>F2262*G2262</f>
        <v>2457</v>
      </c>
      <c r="I2262" s="44">
        <v>1060</v>
      </c>
      <c r="J2262" s="44">
        <f>F2262*I2262</f>
        <v>1929.2</v>
      </c>
      <c r="K2262" s="44">
        <v>1060</v>
      </c>
      <c r="L2262" s="44">
        <f>F2262*K2262</f>
        <v>1929.2</v>
      </c>
    </row>
    <row r="2263" spans="1:12" ht="12" customHeight="1">
      <c r="B2263" s="42"/>
      <c r="C2263" s="43"/>
      <c r="D2263" s="42"/>
      <c r="E2263" s="42"/>
      <c r="F2263" s="1192"/>
      <c r="G2263" s="44"/>
      <c r="H2263" s="44">
        <f>F2263*G2263</f>
        <v>0</v>
      </c>
      <c r="I2263" s="44">
        <v>215000</v>
      </c>
      <c r="J2263" s="44">
        <f>F2263*I2263</f>
        <v>0</v>
      </c>
      <c r="K2263" s="44">
        <v>250000</v>
      </c>
      <c r="L2263" s="44">
        <f>F2263*K2263</f>
        <v>0</v>
      </c>
    </row>
    <row r="2264" spans="1:12" ht="12" customHeight="1">
      <c r="B2264" s="42"/>
      <c r="C2264" s="43"/>
      <c r="D2264" s="42"/>
      <c r="E2264" s="42"/>
      <c r="F2264" s="1192"/>
      <c r="G2264" s="44"/>
      <c r="H2264" s="44"/>
      <c r="I2264" s="44"/>
      <c r="J2264" s="44"/>
      <c r="K2264" s="44"/>
      <c r="L2264" s="44"/>
    </row>
    <row r="2265" spans="1:12" ht="12" customHeight="1">
      <c r="B2265" s="42"/>
      <c r="C2265" s="45"/>
      <c r="D2265" s="37"/>
      <c r="E2265" s="37"/>
      <c r="F2265" s="1193" t="s">
        <v>229</v>
      </c>
      <c r="G2265" s="61"/>
      <c r="H2265" s="44">
        <f>SUM(H2261:H2264)</f>
        <v>3631.5</v>
      </c>
      <c r="I2265" s="54"/>
      <c r="J2265" s="44" t="e">
        <f>SUM(#REF!)</f>
        <v>#REF!</v>
      </c>
      <c r="K2265" s="54"/>
      <c r="L2265" s="44" t="e">
        <f>SUM(#REF!)</f>
        <v>#REF!</v>
      </c>
    </row>
    <row r="2266" spans="1:12" ht="12" customHeight="1">
      <c r="B2266" s="42" t="s">
        <v>7</v>
      </c>
      <c r="C2266" s="45" t="s">
        <v>230</v>
      </c>
      <c r="D2266" s="37"/>
      <c r="E2266" s="37"/>
      <c r="F2266" s="1184"/>
      <c r="G2266" s="42"/>
      <c r="H2266" s="44"/>
      <c r="I2266" s="42"/>
      <c r="J2266" s="44"/>
      <c r="K2266" s="42"/>
      <c r="L2266" s="44"/>
    </row>
    <row r="2267" spans="1:12" ht="12" customHeight="1">
      <c r="B2267" s="42"/>
      <c r="C2267" s="43"/>
      <c r="D2267" s="42"/>
      <c r="E2267" s="42"/>
      <c r="F2267" s="1192"/>
      <c r="G2267" s="44"/>
      <c r="H2267" s="44">
        <f>F2267*G2267</f>
        <v>0</v>
      </c>
      <c r="I2267" s="44"/>
      <c r="J2267" s="44">
        <f>H2267*I2267</f>
        <v>0</v>
      </c>
      <c r="K2267" s="44"/>
      <c r="L2267" s="44">
        <f>J2267*K2267</f>
        <v>0</v>
      </c>
    </row>
    <row r="2268" spans="1:12" ht="12" customHeight="1">
      <c r="B2268" s="42"/>
      <c r="C2268" s="43"/>
      <c r="D2268" s="42"/>
      <c r="E2268" s="42"/>
      <c r="F2268" s="1192"/>
      <c r="G2268" s="44"/>
      <c r="H2268" s="44">
        <f>F2268*G2268</f>
        <v>0</v>
      </c>
      <c r="I2268" s="44"/>
      <c r="J2268" s="44"/>
      <c r="K2268" s="44"/>
      <c r="L2268" s="44"/>
    </row>
    <row r="2269" spans="1:12" ht="12" customHeight="1">
      <c r="B2269" s="42"/>
      <c r="C2269" s="45"/>
      <c r="D2269" s="37"/>
      <c r="E2269" s="37"/>
      <c r="F2269" s="1183" t="s">
        <v>231</v>
      </c>
      <c r="G2269" s="54"/>
      <c r="H2269" s="44">
        <f>SUM(H2267:H2268)</f>
        <v>0</v>
      </c>
      <c r="I2269" s="54"/>
      <c r="J2269" s="44">
        <f>SUM(J2267)</f>
        <v>0</v>
      </c>
      <c r="K2269" s="54"/>
      <c r="L2269" s="44">
        <f>SUM(L2267)</f>
        <v>0</v>
      </c>
    </row>
    <row r="2270" spans="1:12" ht="12" customHeight="1">
      <c r="B2270" s="42" t="s">
        <v>8</v>
      </c>
      <c r="C2270" s="55" t="s">
        <v>232</v>
      </c>
      <c r="D2270" s="56"/>
      <c r="E2270" s="56"/>
      <c r="F2270" s="1191"/>
      <c r="G2270" s="57"/>
      <c r="H2270" s="44">
        <f>H2259+H2265+H2269</f>
        <v>92211.5</v>
      </c>
      <c r="I2270" s="57"/>
      <c r="J2270" s="44" t="e">
        <f>J2259+J2265+J2269</f>
        <v>#REF!</v>
      </c>
      <c r="K2270" s="57"/>
      <c r="L2270" s="44" t="e">
        <f>L2259+L2265+L2269</f>
        <v>#REF!</v>
      </c>
    </row>
    <row r="2271" spans="1:12" ht="12" customHeight="1">
      <c r="B2271" s="42" t="s">
        <v>9</v>
      </c>
      <c r="C2271" s="1254" t="s">
        <v>233</v>
      </c>
      <c r="D2271" s="1255"/>
      <c r="E2271" s="1256"/>
      <c r="F2271" s="1200">
        <f>OP</f>
        <v>0.1</v>
      </c>
      <c r="G2271" s="43" t="s">
        <v>234</v>
      </c>
      <c r="H2271" s="44">
        <f>H2270*F2271</f>
        <v>9221.15</v>
      </c>
      <c r="I2271" s="1202"/>
      <c r="J2271" s="533"/>
      <c r="K2271" s="1202"/>
      <c r="L2271" s="533"/>
    </row>
    <row r="2272" spans="1:12" ht="12" customHeight="1">
      <c r="B2272" s="531" t="s">
        <v>10</v>
      </c>
      <c r="C2272" s="536" t="s">
        <v>235</v>
      </c>
      <c r="D2272" s="529"/>
      <c r="E2272" s="535"/>
      <c r="F2272" s="1189"/>
      <c r="G2272" s="532"/>
      <c r="H2272" s="533">
        <f>H2270+H2271</f>
        <v>101432.65</v>
      </c>
      <c r="I2272" s="1202"/>
      <c r="J2272" s="533"/>
      <c r="K2272" s="1202"/>
      <c r="L2272" s="533"/>
    </row>
    <row r="2273" spans="1:12" ht="12" customHeight="1">
      <c r="B2273" s="531" t="s">
        <v>11</v>
      </c>
      <c r="C2273" s="529" t="s">
        <v>2218</v>
      </c>
      <c r="D2273" s="529"/>
      <c r="E2273" s="529"/>
      <c r="F2273" s="1201">
        <f>ppn</f>
        <v>0.12</v>
      </c>
      <c r="G2273" s="532" t="s">
        <v>2217</v>
      </c>
      <c r="H2273" s="533">
        <f>H2272*F2273</f>
        <v>12171.918</v>
      </c>
      <c r="I2273" s="43" t="s">
        <v>234</v>
      </c>
      <c r="J2273" s="44" t="e">
        <f>J2270*F2273</f>
        <v>#REF!</v>
      </c>
      <c r="K2273" s="43" t="s">
        <v>234</v>
      </c>
      <c r="L2273" s="44" t="e">
        <f>L2270*F2273</f>
        <v>#REF!</v>
      </c>
    </row>
    <row r="2274" spans="1:12" ht="12" customHeight="1">
      <c r="B2274" s="42" t="s">
        <v>1793</v>
      </c>
      <c r="C2274" s="537" t="s">
        <v>2039</v>
      </c>
      <c r="D2274" s="56"/>
      <c r="E2274" s="56"/>
      <c r="F2274" s="1191"/>
      <c r="G2274" s="57"/>
      <c r="H2274" s="49">
        <f>H2272+H2273</f>
        <v>113604.568</v>
      </c>
      <c r="I2274" s="50"/>
      <c r="J2274" s="49" t="e">
        <f>J2270+J2273</f>
        <v>#REF!</v>
      </c>
      <c r="K2274" s="50"/>
      <c r="L2274" s="49" t="e">
        <f>L2270+L2273</f>
        <v>#REF!</v>
      </c>
    </row>
    <row r="2276" spans="1:12" ht="37" customHeight="1">
      <c r="B2276" s="34" t="s">
        <v>1711</v>
      </c>
      <c r="C2276" s="1257" t="s">
        <v>433</v>
      </c>
      <c r="D2276" s="1258"/>
      <c r="E2276" s="1258"/>
      <c r="F2276" s="1258"/>
      <c r="G2276" s="1259"/>
      <c r="H2276" s="1260"/>
      <c r="I2276" s="1261" t="s">
        <v>3</v>
      </c>
      <c r="J2276" s="1261"/>
      <c r="K2276" s="1261" t="s">
        <v>4</v>
      </c>
      <c r="L2276" s="1261"/>
    </row>
    <row r="2277" spans="1:12" ht="12" customHeight="1">
      <c r="B2277" s="1249" t="s">
        <v>215</v>
      </c>
      <c r="C2277" s="1249" t="s">
        <v>216</v>
      </c>
      <c r="D2277" s="1250" t="s">
        <v>217</v>
      </c>
      <c r="E2277" s="1249" t="s">
        <v>218</v>
      </c>
      <c r="F2277" s="1253" t="s">
        <v>219</v>
      </c>
      <c r="G2277" s="35" t="s">
        <v>220</v>
      </c>
      <c r="H2277" s="35" t="s">
        <v>221</v>
      </c>
      <c r="I2277" s="36" t="s">
        <v>220</v>
      </c>
      <c r="J2277" s="37" t="s">
        <v>221</v>
      </c>
      <c r="K2277" s="37" t="s">
        <v>220</v>
      </c>
      <c r="L2277" s="37" t="s">
        <v>221</v>
      </c>
    </row>
    <row r="2278" spans="1:12" ht="12" customHeight="1">
      <c r="B2278" s="1249"/>
      <c r="C2278" s="1249"/>
      <c r="D2278" s="1251"/>
      <c r="E2278" s="1249"/>
      <c r="F2278" s="1253"/>
      <c r="G2278" s="35" t="s">
        <v>16</v>
      </c>
      <c r="H2278" s="35" t="s">
        <v>222</v>
      </c>
      <c r="I2278" s="36" t="s">
        <v>16</v>
      </c>
      <c r="J2278" s="37" t="s">
        <v>222</v>
      </c>
      <c r="K2278" s="37" t="s">
        <v>16</v>
      </c>
      <c r="L2278" s="37" t="s">
        <v>222</v>
      </c>
    </row>
    <row r="2279" spans="1:12" ht="12" customHeight="1">
      <c r="B2279" s="1249"/>
      <c r="C2279" s="1249"/>
      <c r="D2279" s="1252"/>
      <c r="E2279" s="1249"/>
      <c r="F2279" s="1253"/>
      <c r="G2279" s="58"/>
      <c r="H2279" s="35" t="s">
        <v>16</v>
      </c>
      <c r="I2279" s="48"/>
      <c r="J2279" s="37" t="s">
        <v>16</v>
      </c>
      <c r="K2279" s="43"/>
      <c r="L2279" s="37" t="s">
        <v>16</v>
      </c>
    </row>
    <row r="2280" spans="1:12" ht="12" customHeight="1">
      <c r="B2280" s="38" t="s">
        <v>5</v>
      </c>
      <c r="C2280" s="39" t="s">
        <v>223</v>
      </c>
      <c r="D2280" s="40"/>
      <c r="E2280" s="40"/>
      <c r="F2280" s="1181"/>
      <c r="G2280" s="40"/>
      <c r="H2280" s="40"/>
      <c r="I2280" s="41"/>
      <c r="J2280" s="41"/>
      <c r="K2280" s="41"/>
      <c r="L2280" s="41"/>
    </row>
    <row r="2281" spans="1:12" ht="12" customHeight="1">
      <c r="A2281" s="65">
        <v>10130000</v>
      </c>
      <c r="B2281" s="42"/>
      <c r="C2281" s="43" t="s">
        <v>20</v>
      </c>
      <c r="D2281" s="42" t="s">
        <v>224</v>
      </c>
      <c r="E2281" s="42" t="str">
        <f>VLOOKUP(C2281,HSD!B:K,2,FALSE)</f>
        <v>OH</v>
      </c>
      <c r="F2281" s="1192">
        <v>0.1</v>
      </c>
      <c r="G2281" s="44">
        <f>VLOOKUP(C2281,HSD!B:K,10,FALSE)</f>
        <v>174000</v>
      </c>
      <c r="H2281" s="44">
        <f>F2281*G2281</f>
        <v>17400</v>
      </c>
      <c r="I2281" s="44">
        <v>91500</v>
      </c>
      <c r="J2281" s="44">
        <f>F2281*I2281</f>
        <v>9150</v>
      </c>
      <c r="K2281" s="44">
        <v>91500</v>
      </c>
      <c r="L2281" s="44">
        <f>F2281*K2281</f>
        <v>9150</v>
      </c>
    </row>
    <row r="2282" spans="1:12" ht="12" customHeight="1">
      <c r="A2282" s="65">
        <v>10143000</v>
      </c>
      <c r="B2282" s="42"/>
      <c r="C2282" s="43" t="s">
        <v>240</v>
      </c>
      <c r="D2282" s="42" t="s">
        <v>224</v>
      </c>
      <c r="E2282" s="42" t="str">
        <f>VLOOKUP(C2282,HSD!B:K,2,FALSE)</f>
        <v>OH</v>
      </c>
      <c r="F2282" s="1192">
        <v>0.1</v>
      </c>
      <c r="G2282" s="44">
        <f>VLOOKUP(C2282,HSD!B:K,10,FALSE)</f>
        <v>213000</v>
      </c>
      <c r="H2282" s="44">
        <f>F2282*G2282</f>
        <v>21300</v>
      </c>
      <c r="I2282" s="44"/>
      <c r="J2282" s="44"/>
      <c r="K2282" s="44"/>
      <c r="L2282" s="44"/>
    </row>
    <row r="2283" spans="1:12" ht="12" customHeight="1">
      <c r="A2283" s="65">
        <v>10120000</v>
      </c>
      <c r="B2283" s="42"/>
      <c r="C2283" s="43" t="s">
        <v>19</v>
      </c>
      <c r="D2283" s="42" t="s">
        <v>224</v>
      </c>
      <c r="E2283" s="42" t="str">
        <f>VLOOKUP(C2283,HSD!B:K,2,FALSE)</f>
        <v>OH</v>
      </c>
      <c r="F2283" s="1192">
        <f>F2281/10</f>
        <v>0.01</v>
      </c>
      <c r="G2283" s="44">
        <f>VLOOKUP(C2283,HSD!B:K,10,FALSE)</f>
        <v>274000</v>
      </c>
      <c r="H2283" s="44">
        <f>F2283*G2283</f>
        <v>2740</v>
      </c>
      <c r="I2283" s="44">
        <v>78600</v>
      </c>
      <c r="J2283" s="44">
        <f>F2283*I2283</f>
        <v>786</v>
      </c>
      <c r="K2283" s="44">
        <v>78600</v>
      </c>
      <c r="L2283" s="44">
        <f>F2283*K2283</f>
        <v>786</v>
      </c>
    </row>
    <row r="2284" spans="1:12" ht="12" customHeight="1">
      <c r="A2284" s="65">
        <v>10110000</v>
      </c>
      <c r="B2284" s="42"/>
      <c r="C2284" s="43" t="s">
        <v>21</v>
      </c>
      <c r="D2284" s="42" t="s">
        <v>224</v>
      </c>
      <c r="E2284" s="42" t="str">
        <f>VLOOKUP(C2284,HSD!B:K,2,FALSE)</f>
        <v>OH</v>
      </c>
      <c r="F2284" s="1192">
        <f>F2282/10</f>
        <v>0.01</v>
      </c>
      <c r="G2284" s="44">
        <f>VLOOKUP(C2284,HSD!B:K,10,FALSE)</f>
        <v>285000</v>
      </c>
      <c r="H2284" s="44">
        <f>F2284*G2284</f>
        <v>2850</v>
      </c>
      <c r="I2284" s="44">
        <v>92500</v>
      </c>
      <c r="J2284" s="44">
        <f>F2284*I2284</f>
        <v>925</v>
      </c>
      <c r="K2284" s="44">
        <v>92500</v>
      </c>
      <c r="L2284" s="44">
        <f>F2284*K2284</f>
        <v>925</v>
      </c>
    </row>
    <row r="2285" spans="1:12" ht="12" customHeight="1">
      <c r="B2285" s="42"/>
      <c r="C2285" s="43"/>
      <c r="D2285" s="42"/>
      <c r="E2285" s="42"/>
      <c r="F2285" s="1182"/>
      <c r="G2285" s="44"/>
      <c r="H2285" s="44"/>
      <c r="I2285" s="44"/>
      <c r="J2285" s="44"/>
      <c r="K2285" s="44"/>
      <c r="L2285" s="44"/>
    </row>
    <row r="2286" spans="1:12" ht="12" customHeight="1">
      <c r="B2286" s="42"/>
      <c r="C2286" s="45"/>
      <c r="D2286" s="37"/>
      <c r="E2286" s="37"/>
      <c r="F2286" s="1183" t="s">
        <v>227</v>
      </c>
      <c r="G2286" s="54"/>
      <c r="H2286" s="44">
        <f>SUM(H2281:H2285)</f>
        <v>44290</v>
      </c>
      <c r="I2286" s="54"/>
      <c r="J2286" s="44">
        <f>SUM(J2283:J2285)</f>
        <v>1711</v>
      </c>
      <c r="K2286" s="54"/>
      <c r="L2286" s="44">
        <f>SUM(L2283:L2285)</f>
        <v>1711</v>
      </c>
    </row>
    <row r="2287" spans="1:12" ht="12" customHeight="1">
      <c r="B2287" s="42" t="s">
        <v>6</v>
      </c>
      <c r="C2287" s="45" t="s">
        <v>228</v>
      </c>
      <c r="D2287" s="37"/>
      <c r="E2287" s="37"/>
      <c r="F2287" s="1184"/>
      <c r="G2287" s="42"/>
      <c r="H2287" s="44"/>
      <c r="I2287" s="42"/>
      <c r="J2287" s="44"/>
      <c r="K2287" s="42"/>
      <c r="L2287" s="44"/>
    </row>
    <row r="2288" spans="1:12" ht="12" customHeight="1">
      <c r="A2288" s="65">
        <v>211100113</v>
      </c>
      <c r="B2288" s="42"/>
      <c r="C2288" s="43" t="s">
        <v>30</v>
      </c>
      <c r="D2288" s="42" t="s">
        <v>224</v>
      </c>
      <c r="E2288" s="42" t="str">
        <f>VLOOKUP(C2288,HSD!B:K,2,FALSE)</f>
        <v>m3</v>
      </c>
      <c r="F2288" s="1192">
        <v>1.34E-2</v>
      </c>
      <c r="G2288" s="44">
        <f>VLOOKUP(C2288,HSD!B:K,10,FALSE)</f>
        <v>217500</v>
      </c>
      <c r="H2288" s="44">
        <f>F2288*G2288</f>
        <v>2914.5</v>
      </c>
      <c r="I2288" s="44">
        <v>232500</v>
      </c>
      <c r="J2288" s="44">
        <f>F2288*I2288</f>
        <v>3115.5</v>
      </c>
      <c r="K2288" s="44">
        <v>270000</v>
      </c>
      <c r="L2288" s="44">
        <f>F2288*K2288</f>
        <v>3618</v>
      </c>
    </row>
    <row r="2289" spans="1:12" ht="12" customHeight="1">
      <c r="A2289" s="65">
        <v>21301000</v>
      </c>
      <c r="B2289" s="42"/>
      <c r="C2289" s="43" t="s">
        <v>35</v>
      </c>
      <c r="D2289" s="42" t="s">
        <v>224</v>
      </c>
      <c r="E2289" s="42" t="str">
        <f>VLOOKUP(C2289,HSD!B:K,2,FALSE)</f>
        <v>kg</v>
      </c>
      <c r="F2289" s="1192">
        <v>6.8159999999999998</v>
      </c>
      <c r="G2289" s="44">
        <f>VLOOKUP(C2289,HSD!B:K,10,FALSE)</f>
        <v>1350</v>
      </c>
      <c r="H2289" s="44">
        <f>F2289*G2289</f>
        <v>9201.6</v>
      </c>
      <c r="I2289" s="44">
        <v>1060</v>
      </c>
      <c r="J2289" s="44">
        <f>F2289*I2289</f>
        <v>7224.96</v>
      </c>
      <c r="K2289" s="44">
        <v>1060</v>
      </c>
      <c r="L2289" s="44">
        <f>F2289*K2289</f>
        <v>7224.96</v>
      </c>
    </row>
    <row r="2290" spans="1:12" ht="12" customHeight="1">
      <c r="B2290" s="42"/>
      <c r="C2290" s="43"/>
      <c r="D2290" s="42"/>
      <c r="E2290" s="42"/>
      <c r="F2290" s="1192"/>
      <c r="G2290" s="44"/>
      <c r="H2290" s="44">
        <f>F2290*G2290</f>
        <v>0</v>
      </c>
      <c r="I2290" s="44">
        <v>215000</v>
      </c>
      <c r="J2290" s="44">
        <f>F2290*I2290</f>
        <v>0</v>
      </c>
      <c r="K2290" s="44">
        <v>250000</v>
      </c>
      <c r="L2290" s="44">
        <f>F2290*K2290</f>
        <v>0</v>
      </c>
    </row>
    <row r="2291" spans="1:12" ht="12" customHeight="1">
      <c r="B2291" s="42"/>
      <c r="C2291" s="43"/>
      <c r="D2291" s="42"/>
      <c r="E2291" s="42"/>
      <c r="F2291" s="1192"/>
      <c r="G2291" s="44"/>
      <c r="H2291" s="44"/>
      <c r="I2291" s="44"/>
      <c r="J2291" s="44"/>
      <c r="K2291" s="44"/>
      <c r="L2291" s="44"/>
    </row>
    <row r="2292" spans="1:12" ht="12" customHeight="1">
      <c r="B2292" s="42"/>
      <c r="C2292" s="45"/>
      <c r="D2292" s="37"/>
      <c r="E2292" s="37"/>
      <c r="F2292" s="1193" t="s">
        <v>229</v>
      </c>
      <c r="G2292" s="61"/>
      <c r="H2292" s="44">
        <f>SUM(H2288:H2291)</f>
        <v>12116.1</v>
      </c>
      <c r="I2292" s="54"/>
      <c r="J2292" s="44" t="e">
        <f>SUM(#REF!)</f>
        <v>#REF!</v>
      </c>
      <c r="K2292" s="54"/>
      <c r="L2292" s="44" t="e">
        <f>SUM(#REF!)</f>
        <v>#REF!</v>
      </c>
    </row>
    <row r="2293" spans="1:12" ht="12" customHeight="1">
      <c r="B2293" s="42" t="s">
        <v>7</v>
      </c>
      <c r="C2293" s="45" t="s">
        <v>230</v>
      </c>
      <c r="D2293" s="37"/>
      <c r="E2293" s="37"/>
      <c r="F2293" s="1184"/>
      <c r="G2293" s="42"/>
      <c r="H2293" s="44"/>
      <c r="I2293" s="42"/>
      <c r="J2293" s="44"/>
      <c r="K2293" s="42"/>
      <c r="L2293" s="44"/>
    </row>
    <row r="2294" spans="1:12" ht="12" customHeight="1">
      <c r="B2294" s="42"/>
      <c r="C2294" s="43"/>
      <c r="D2294" s="42"/>
      <c r="E2294" s="42"/>
      <c r="F2294" s="1192"/>
      <c r="G2294" s="44"/>
      <c r="H2294" s="44">
        <f>F2294*G2294</f>
        <v>0</v>
      </c>
      <c r="I2294" s="44"/>
      <c r="J2294" s="44">
        <f>H2294*I2294</f>
        <v>0</v>
      </c>
      <c r="K2294" s="44"/>
      <c r="L2294" s="44">
        <f>J2294*K2294</f>
        <v>0</v>
      </c>
    </row>
    <row r="2295" spans="1:12" ht="12" customHeight="1">
      <c r="B2295" s="42"/>
      <c r="C2295" s="43"/>
      <c r="D2295" s="42"/>
      <c r="E2295" s="42"/>
      <c r="F2295" s="1192"/>
      <c r="G2295" s="44"/>
      <c r="H2295" s="44">
        <f>F2295*G2295</f>
        <v>0</v>
      </c>
      <c r="I2295" s="44"/>
      <c r="J2295" s="44"/>
      <c r="K2295" s="44"/>
      <c r="L2295" s="44"/>
    </row>
    <row r="2296" spans="1:12" ht="12" customHeight="1">
      <c r="B2296" s="42"/>
      <c r="C2296" s="45"/>
      <c r="D2296" s="37"/>
      <c r="E2296" s="37"/>
      <c r="F2296" s="1183" t="s">
        <v>231</v>
      </c>
      <c r="G2296" s="54"/>
      <c r="H2296" s="44">
        <f>SUM(H2294:H2295)</f>
        <v>0</v>
      </c>
      <c r="I2296" s="54"/>
      <c r="J2296" s="44">
        <f>SUM(J2294)</f>
        <v>0</v>
      </c>
      <c r="K2296" s="54"/>
      <c r="L2296" s="44">
        <f>SUM(L2294)</f>
        <v>0</v>
      </c>
    </row>
    <row r="2297" spans="1:12" ht="12" customHeight="1">
      <c r="B2297" s="42" t="s">
        <v>8</v>
      </c>
      <c r="C2297" s="55" t="s">
        <v>232</v>
      </c>
      <c r="D2297" s="56"/>
      <c r="E2297" s="56"/>
      <c r="F2297" s="1191"/>
      <c r="G2297" s="57"/>
      <c r="H2297" s="44">
        <f>H2286+H2292+H2296</f>
        <v>56406.1</v>
      </c>
      <c r="I2297" s="57"/>
      <c r="J2297" s="44" t="e">
        <f>J2286+J2292+J2296</f>
        <v>#REF!</v>
      </c>
      <c r="K2297" s="57"/>
      <c r="L2297" s="44" t="e">
        <f>L2286+L2292+L2296</f>
        <v>#REF!</v>
      </c>
    </row>
    <row r="2298" spans="1:12" ht="12" customHeight="1">
      <c r="B2298" s="42" t="s">
        <v>9</v>
      </c>
      <c r="C2298" s="1254" t="s">
        <v>233</v>
      </c>
      <c r="D2298" s="1255"/>
      <c r="E2298" s="1256"/>
      <c r="F2298" s="1200">
        <f>OP</f>
        <v>0.1</v>
      </c>
      <c r="G2298" s="43" t="s">
        <v>234</v>
      </c>
      <c r="H2298" s="44">
        <f>H2297*F2298</f>
        <v>5640.6100000000006</v>
      </c>
      <c r="I2298" s="43" t="s">
        <v>234</v>
      </c>
      <c r="J2298" s="44" t="e">
        <f>J2297*F2298</f>
        <v>#REF!</v>
      </c>
      <c r="K2298" s="43" t="s">
        <v>234</v>
      </c>
      <c r="L2298" s="44" t="e">
        <f>L2297*F2298</f>
        <v>#REF!</v>
      </c>
    </row>
    <row r="2299" spans="1:12" ht="12" customHeight="1">
      <c r="B2299" s="531" t="s">
        <v>10</v>
      </c>
      <c r="C2299" s="536" t="s">
        <v>235</v>
      </c>
      <c r="D2299" s="529"/>
      <c r="E2299" s="535"/>
      <c r="F2299" s="1189"/>
      <c r="G2299" s="532"/>
      <c r="H2299" s="533">
        <f>H2297+H2298</f>
        <v>62046.71</v>
      </c>
      <c r="I2299" s="532"/>
      <c r="J2299" s="533"/>
      <c r="K2299" s="532"/>
      <c r="L2299" s="533"/>
    </row>
    <row r="2300" spans="1:12" ht="12" customHeight="1">
      <c r="B2300" s="531" t="s">
        <v>11</v>
      </c>
      <c r="C2300" s="529" t="s">
        <v>2218</v>
      </c>
      <c r="D2300" s="529"/>
      <c r="E2300" s="529"/>
      <c r="F2300" s="1201">
        <f>ppn</f>
        <v>0.12</v>
      </c>
      <c r="G2300" s="532" t="s">
        <v>2217</v>
      </c>
      <c r="H2300" s="533">
        <f>H2299*F2300</f>
        <v>7445.6052</v>
      </c>
      <c r="I2300" s="532"/>
      <c r="J2300" s="533"/>
      <c r="K2300" s="532"/>
      <c r="L2300" s="533"/>
    </row>
    <row r="2301" spans="1:12" ht="12" customHeight="1">
      <c r="B2301" s="42" t="s">
        <v>1793</v>
      </c>
      <c r="C2301" s="537" t="s">
        <v>2039</v>
      </c>
      <c r="D2301" s="56"/>
      <c r="E2301" s="56"/>
      <c r="F2301" s="1191"/>
      <c r="G2301" s="57"/>
      <c r="H2301" s="49">
        <f>H2299+H2300</f>
        <v>69492.315199999997</v>
      </c>
      <c r="I2301" s="50"/>
      <c r="J2301" s="49" t="e">
        <f>J2297+J2298</f>
        <v>#REF!</v>
      </c>
      <c r="K2301" s="50"/>
      <c r="L2301" s="49" t="e">
        <f>L2297+L2298</f>
        <v>#REF!</v>
      </c>
    </row>
    <row r="2303" spans="1:12" ht="37" customHeight="1">
      <c r="B2303" s="34" t="s">
        <v>434</v>
      </c>
      <c r="C2303" s="1257" t="s">
        <v>435</v>
      </c>
      <c r="D2303" s="1258"/>
      <c r="E2303" s="1258"/>
      <c r="F2303" s="1258"/>
      <c r="G2303" s="1259"/>
      <c r="H2303" s="1260"/>
      <c r="I2303" s="1261" t="s">
        <v>3</v>
      </c>
      <c r="J2303" s="1261"/>
      <c r="K2303" s="1261" t="s">
        <v>4</v>
      </c>
      <c r="L2303" s="1261"/>
    </row>
    <row r="2304" spans="1:12" ht="12" customHeight="1">
      <c r="B2304" s="1249" t="s">
        <v>215</v>
      </c>
      <c r="C2304" s="1249" t="s">
        <v>216</v>
      </c>
      <c r="D2304" s="1250" t="s">
        <v>217</v>
      </c>
      <c r="E2304" s="1249" t="s">
        <v>218</v>
      </c>
      <c r="F2304" s="1253" t="s">
        <v>219</v>
      </c>
      <c r="G2304" s="35" t="s">
        <v>220</v>
      </c>
      <c r="H2304" s="35" t="s">
        <v>221</v>
      </c>
      <c r="I2304" s="36" t="s">
        <v>220</v>
      </c>
      <c r="J2304" s="37" t="s">
        <v>221</v>
      </c>
      <c r="K2304" s="37" t="s">
        <v>220</v>
      </c>
      <c r="L2304" s="37" t="s">
        <v>221</v>
      </c>
    </row>
    <row r="2305" spans="1:12" ht="12" customHeight="1">
      <c r="B2305" s="1249"/>
      <c r="C2305" s="1249"/>
      <c r="D2305" s="1251"/>
      <c r="E2305" s="1249"/>
      <c r="F2305" s="1253"/>
      <c r="G2305" s="35" t="s">
        <v>16</v>
      </c>
      <c r="H2305" s="35" t="s">
        <v>222</v>
      </c>
      <c r="I2305" s="36" t="s">
        <v>16</v>
      </c>
      <c r="J2305" s="37" t="s">
        <v>222</v>
      </c>
      <c r="K2305" s="37" t="s">
        <v>16</v>
      </c>
      <c r="L2305" s="37" t="s">
        <v>222</v>
      </c>
    </row>
    <row r="2306" spans="1:12" ht="12" customHeight="1">
      <c r="B2306" s="1249"/>
      <c r="C2306" s="1249"/>
      <c r="D2306" s="1252"/>
      <c r="E2306" s="1249"/>
      <c r="F2306" s="1253"/>
      <c r="G2306" s="58"/>
      <c r="H2306" s="35" t="s">
        <v>16</v>
      </c>
      <c r="I2306" s="48"/>
      <c r="J2306" s="37" t="s">
        <v>16</v>
      </c>
      <c r="K2306" s="43"/>
      <c r="L2306" s="37" t="s">
        <v>16</v>
      </c>
    </row>
    <row r="2307" spans="1:12" ht="12" customHeight="1">
      <c r="B2307" s="38" t="s">
        <v>5</v>
      </c>
      <c r="C2307" s="39" t="s">
        <v>223</v>
      </c>
      <c r="D2307" s="40"/>
      <c r="E2307" s="40"/>
      <c r="F2307" s="1181"/>
      <c r="G2307" s="40"/>
      <c r="H2307" s="40"/>
      <c r="I2307" s="41"/>
      <c r="J2307" s="41"/>
      <c r="K2307" s="41"/>
      <c r="L2307" s="41"/>
    </row>
    <row r="2308" spans="1:12" ht="12" customHeight="1">
      <c r="A2308" s="65">
        <v>10130000</v>
      </c>
      <c r="B2308" s="42"/>
      <c r="C2308" s="43" t="s">
        <v>20</v>
      </c>
      <c r="D2308" s="42" t="s">
        <v>224</v>
      </c>
      <c r="E2308" s="42" t="str">
        <f>VLOOKUP(C2308,HSD!B:K,2,FALSE)</f>
        <v>OH</v>
      </c>
      <c r="F2308" s="1192">
        <v>0.1</v>
      </c>
      <c r="G2308" s="44">
        <f>VLOOKUP(C2308,HSD!B:K,10,FALSE)</f>
        <v>174000</v>
      </c>
      <c r="H2308" s="44">
        <f>F2308*G2308</f>
        <v>17400</v>
      </c>
      <c r="I2308" s="44">
        <v>91500</v>
      </c>
      <c r="J2308" s="44">
        <f>F2308*I2308</f>
        <v>9150</v>
      </c>
      <c r="K2308" s="44">
        <v>91500</v>
      </c>
      <c r="L2308" s="44">
        <f>F2308*K2308</f>
        <v>9150</v>
      </c>
    </row>
    <row r="2309" spans="1:12" ht="12" customHeight="1">
      <c r="A2309" s="65">
        <v>10143000</v>
      </c>
      <c r="B2309" s="42"/>
      <c r="C2309" s="43" t="s">
        <v>240</v>
      </c>
      <c r="D2309" s="42" t="s">
        <v>224</v>
      </c>
      <c r="E2309" s="42" t="str">
        <f>VLOOKUP(C2309,HSD!B:K,2,FALSE)</f>
        <v>OH</v>
      </c>
      <c r="F2309" s="1192">
        <v>0.1</v>
      </c>
      <c r="G2309" s="44">
        <f>VLOOKUP(C2309,HSD!B:K,10,FALSE)</f>
        <v>213000</v>
      </c>
      <c r="H2309" s="44">
        <f>F2309*G2309</f>
        <v>21300</v>
      </c>
      <c r="I2309" s="44"/>
      <c r="J2309" s="44"/>
      <c r="K2309" s="44"/>
      <c r="L2309" s="44"/>
    </row>
    <row r="2310" spans="1:12" ht="12" customHeight="1">
      <c r="A2310" s="65">
        <v>10120000</v>
      </c>
      <c r="B2310" s="42"/>
      <c r="C2310" s="43" t="s">
        <v>19</v>
      </c>
      <c r="D2310" s="42" t="s">
        <v>224</v>
      </c>
      <c r="E2310" s="42" t="str">
        <f>VLOOKUP(C2310,HSD!B:K,2,FALSE)</f>
        <v>OH</v>
      </c>
      <c r="F2310" s="1192">
        <f>F2308/10</f>
        <v>0.01</v>
      </c>
      <c r="G2310" s="44">
        <f>VLOOKUP(C2310,HSD!B:K,10,FALSE)</f>
        <v>274000</v>
      </c>
      <c r="H2310" s="44">
        <f>F2310*G2310</f>
        <v>2740</v>
      </c>
      <c r="I2310" s="44">
        <v>78600</v>
      </c>
      <c r="J2310" s="44">
        <f>F2310*I2310</f>
        <v>786</v>
      </c>
      <c r="K2310" s="44">
        <v>78600</v>
      </c>
      <c r="L2310" s="44">
        <f>F2310*K2310</f>
        <v>786</v>
      </c>
    </row>
    <row r="2311" spans="1:12" ht="12" customHeight="1">
      <c r="A2311" s="65">
        <v>10110000</v>
      </c>
      <c r="B2311" s="42"/>
      <c r="C2311" s="43" t="s">
        <v>21</v>
      </c>
      <c r="D2311" s="42" t="s">
        <v>224</v>
      </c>
      <c r="E2311" s="42" t="str">
        <f>VLOOKUP(C2311,HSD!B:K,2,FALSE)</f>
        <v>OH</v>
      </c>
      <c r="F2311" s="1192">
        <f>F2309/10</f>
        <v>0.01</v>
      </c>
      <c r="G2311" s="44">
        <f>VLOOKUP(C2311,HSD!B:K,10,FALSE)</f>
        <v>285000</v>
      </c>
      <c r="H2311" s="44">
        <f>F2311*G2311</f>
        <v>2850</v>
      </c>
      <c r="I2311" s="44">
        <v>92500</v>
      </c>
      <c r="J2311" s="44">
        <f>F2311*I2311</f>
        <v>925</v>
      </c>
      <c r="K2311" s="44">
        <v>92500</v>
      </c>
      <c r="L2311" s="44">
        <f>F2311*K2311</f>
        <v>925</v>
      </c>
    </row>
    <row r="2312" spans="1:12" ht="12" customHeight="1">
      <c r="B2312" s="42"/>
      <c r="C2312" s="43"/>
      <c r="D2312" s="42"/>
      <c r="E2312" s="42"/>
      <c r="F2312" s="1182"/>
      <c r="G2312" s="44"/>
      <c r="H2312" s="44"/>
      <c r="I2312" s="44"/>
      <c r="J2312" s="44"/>
      <c r="K2312" s="44"/>
      <c r="L2312" s="44"/>
    </row>
    <row r="2313" spans="1:12" ht="12" customHeight="1">
      <c r="B2313" s="42"/>
      <c r="C2313" s="45"/>
      <c r="D2313" s="37"/>
      <c r="E2313" s="37"/>
      <c r="F2313" s="1183" t="s">
        <v>227</v>
      </c>
      <c r="G2313" s="54"/>
      <c r="H2313" s="44">
        <f>SUM(H2308:H2312)</f>
        <v>44290</v>
      </c>
      <c r="I2313" s="54"/>
      <c r="J2313" s="44">
        <f>SUM(J2310:J2312)</f>
        <v>1711</v>
      </c>
      <c r="K2313" s="54"/>
      <c r="L2313" s="44">
        <f>SUM(L2310:L2312)</f>
        <v>1711</v>
      </c>
    </row>
    <row r="2314" spans="1:12" ht="12" customHeight="1">
      <c r="B2314" s="42" t="s">
        <v>6</v>
      </c>
      <c r="C2314" s="45" t="s">
        <v>228</v>
      </c>
      <c r="D2314" s="37"/>
      <c r="E2314" s="37"/>
      <c r="F2314" s="1184"/>
      <c r="G2314" s="42"/>
      <c r="H2314" s="44"/>
      <c r="I2314" s="42"/>
      <c r="J2314" s="44"/>
      <c r="K2314" s="42"/>
      <c r="L2314" s="44"/>
    </row>
    <row r="2315" spans="1:12" ht="12" customHeight="1">
      <c r="A2315" s="65">
        <v>211100113</v>
      </c>
      <c r="B2315" s="42"/>
      <c r="C2315" s="43" t="s">
        <v>30</v>
      </c>
      <c r="D2315" s="42" t="s">
        <v>224</v>
      </c>
      <c r="E2315" s="42" t="str">
        <f>VLOOKUP(C2315,HSD!B:K,2,FALSE)</f>
        <v>m3</v>
      </c>
      <c r="F2315" s="1192">
        <v>1.54E-2</v>
      </c>
      <c r="G2315" s="44">
        <f>VLOOKUP(C2315,HSD!B:K,10,FALSE)</f>
        <v>217500</v>
      </c>
      <c r="H2315" s="44">
        <f>F2315*G2315</f>
        <v>3349.5</v>
      </c>
      <c r="I2315" s="44">
        <v>232500</v>
      </c>
      <c r="J2315" s="44">
        <f>F2315*I2315</f>
        <v>3580.5</v>
      </c>
      <c r="K2315" s="44">
        <v>270000</v>
      </c>
      <c r="L2315" s="44">
        <f>F2315*K2315</f>
        <v>4158</v>
      </c>
    </row>
    <row r="2316" spans="1:12" ht="12" customHeight="1">
      <c r="A2316" s="65">
        <v>21301000</v>
      </c>
      <c r="B2316" s="42"/>
      <c r="C2316" s="43" t="s">
        <v>35</v>
      </c>
      <c r="D2316" s="42" t="s">
        <v>224</v>
      </c>
      <c r="E2316" s="42" t="str">
        <f>VLOOKUP(C2316,HSD!B:K,2,FALSE)</f>
        <v>kg</v>
      </c>
      <c r="F2316" s="1192">
        <v>5.1840000000000002</v>
      </c>
      <c r="G2316" s="44">
        <f>VLOOKUP(C2316,HSD!B:K,10,FALSE)</f>
        <v>1350</v>
      </c>
      <c r="H2316" s="44">
        <f>F2316*G2316</f>
        <v>6998.4000000000005</v>
      </c>
      <c r="I2316" s="44">
        <v>1060</v>
      </c>
      <c r="J2316" s="44">
        <f>F2316*I2316</f>
        <v>5495.04</v>
      </c>
      <c r="K2316" s="44">
        <v>1060</v>
      </c>
      <c r="L2316" s="44">
        <f>F2316*K2316</f>
        <v>5495.04</v>
      </c>
    </row>
    <row r="2317" spans="1:12" ht="12" customHeight="1">
      <c r="B2317" s="42"/>
      <c r="C2317" s="43"/>
      <c r="D2317" s="42"/>
      <c r="E2317" s="42"/>
      <c r="F2317" s="1192"/>
      <c r="G2317" s="44"/>
      <c r="H2317" s="44">
        <f>F2317*G2317</f>
        <v>0</v>
      </c>
      <c r="I2317" s="44">
        <v>215000</v>
      </c>
      <c r="J2317" s="44">
        <f>F2317*I2317</f>
        <v>0</v>
      </c>
      <c r="K2317" s="44">
        <v>250000</v>
      </c>
      <c r="L2317" s="44">
        <f>F2317*K2317</f>
        <v>0</v>
      </c>
    </row>
    <row r="2318" spans="1:12" ht="12" customHeight="1">
      <c r="B2318" s="42"/>
      <c r="C2318" s="43"/>
      <c r="D2318" s="42"/>
      <c r="E2318" s="42"/>
      <c r="F2318" s="1192"/>
      <c r="G2318" s="44"/>
      <c r="H2318" s="44"/>
      <c r="I2318" s="44"/>
      <c r="J2318" s="44"/>
      <c r="K2318" s="44"/>
      <c r="L2318" s="44"/>
    </row>
    <row r="2319" spans="1:12" ht="12" customHeight="1">
      <c r="B2319" s="42"/>
      <c r="C2319" s="45"/>
      <c r="D2319" s="37"/>
      <c r="E2319" s="37"/>
      <c r="F2319" s="1193" t="s">
        <v>229</v>
      </c>
      <c r="G2319" s="61"/>
      <c r="H2319" s="44">
        <f>SUM(H2315:H2318)</f>
        <v>10347.900000000001</v>
      </c>
      <c r="I2319" s="54"/>
      <c r="J2319" s="44" t="e">
        <f>SUM(#REF!)</f>
        <v>#REF!</v>
      </c>
      <c r="K2319" s="54"/>
      <c r="L2319" s="44" t="e">
        <f>SUM(#REF!)</f>
        <v>#REF!</v>
      </c>
    </row>
    <row r="2320" spans="1:12" ht="12" customHeight="1">
      <c r="B2320" s="42" t="s">
        <v>7</v>
      </c>
      <c r="C2320" s="45" t="s">
        <v>230</v>
      </c>
      <c r="D2320" s="37"/>
      <c r="E2320" s="37"/>
      <c r="F2320" s="1184"/>
      <c r="G2320" s="42"/>
      <c r="H2320" s="44"/>
      <c r="I2320" s="42"/>
      <c r="J2320" s="44"/>
      <c r="K2320" s="42"/>
      <c r="L2320" s="44"/>
    </row>
    <row r="2321" spans="1:12" ht="12" customHeight="1">
      <c r="B2321" s="42"/>
      <c r="C2321" s="43"/>
      <c r="D2321" s="42"/>
      <c r="E2321" s="42"/>
      <c r="F2321" s="1192"/>
      <c r="G2321" s="44"/>
      <c r="H2321" s="44">
        <f>F2321*G2321</f>
        <v>0</v>
      </c>
      <c r="I2321" s="44"/>
      <c r="J2321" s="44">
        <f>H2321*I2321</f>
        <v>0</v>
      </c>
      <c r="K2321" s="44"/>
      <c r="L2321" s="44">
        <f>J2321*K2321</f>
        <v>0</v>
      </c>
    </row>
    <row r="2322" spans="1:12" ht="12" customHeight="1">
      <c r="B2322" s="42"/>
      <c r="C2322" s="43"/>
      <c r="D2322" s="42"/>
      <c r="E2322" s="42"/>
      <c r="F2322" s="1192"/>
      <c r="G2322" s="44"/>
      <c r="H2322" s="44">
        <f>F2322*G2322</f>
        <v>0</v>
      </c>
      <c r="I2322" s="44"/>
      <c r="J2322" s="44"/>
      <c r="K2322" s="44"/>
      <c r="L2322" s="44"/>
    </row>
    <row r="2323" spans="1:12" ht="12" customHeight="1">
      <c r="B2323" s="42"/>
      <c r="C2323" s="45"/>
      <c r="D2323" s="37"/>
      <c r="E2323" s="37"/>
      <c r="F2323" s="1183" t="s">
        <v>231</v>
      </c>
      <c r="G2323" s="54"/>
      <c r="H2323" s="44">
        <f>SUM(H2321:H2322)</f>
        <v>0</v>
      </c>
      <c r="I2323" s="54"/>
      <c r="J2323" s="44">
        <f>SUM(J2321)</f>
        <v>0</v>
      </c>
      <c r="K2323" s="54"/>
      <c r="L2323" s="44">
        <f>SUM(L2321)</f>
        <v>0</v>
      </c>
    </row>
    <row r="2324" spans="1:12" ht="12" customHeight="1">
      <c r="B2324" s="42" t="s">
        <v>8</v>
      </c>
      <c r="C2324" s="55" t="s">
        <v>232</v>
      </c>
      <c r="D2324" s="56"/>
      <c r="E2324" s="56"/>
      <c r="F2324" s="1191"/>
      <c r="G2324" s="57"/>
      <c r="H2324" s="44">
        <f>H2313+H2319+H2323</f>
        <v>54637.9</v>
      </c>
      <c r="I2324" s="57"/>
      <c r="J2324" s="44" t="e">
        <f>J2313+J2319+J2323</f>
        <v>#REF!</v>
      </c>
      <c r="K2324" s="57"/>
      <c r="L2324" s="44" t="e">
        <f>L2313+L2319+L2323</f>
        <v>#REF!</v>
      </c>
    </row>
    <row r="2325" spans="1:12" ht="12" customHeight="1">
      <c r="B2325" s="42" t="s">
        <v>9</v>
      </c>
      <c r="C2325" s="1254" t="s">
        <v>233</v>
      </c>
      <c r="D2325" s="1255"/>
      <c r="E2325" s="1256"/>
      <c r="F2325" s="1200">
        <f>OP</f>
        <v>0.1</v>
      </c>
      <c r="G2325" s="43" t="s">
        <v>234</v>
      </c>
      <c r="H2325" s="44">
        <f>H2324*F2325</f>
        <v>5463.7900000000009</v>
      </c>
      <c r="I2325" s="43" t="s">
        <v>234</v>
      </c>
      <c r="J2325" s="44" t="e">
        <f>J2324*F2325</f>
        <v>#REF!</v>
      </c>
      <c r="K2325" s="43" t="s">
        <v>234</v>
      </c>
      <c r="L2325" s="44" t="e">
        <f>L2324*F2325</f>
        <v>#REF!</v>
      </c>
    </row>
    <row r="2326" spans="1:12" ht="12" customHeight="1">
      <c r="B2326" s="531" t="s">
        <v>10</v>
      </c>
      <c r="C2326" s="536" t="s">
        <v>235</v>
      </c>
      <c r="D2326" s="529"/>
      <c r="E2326" s="535"/>
      <c r="F2326" s="1189"/>
      <c r="G2326" s="532"/>
      <c r="H2326" s="533">
        <f>H2324+H2325</f>
        <v>60101.69</v>
      </c>
      <c r="I2326" s="532"/>
      <c r="J2326" s="533"/>
      <c r="K2326" s="532"/>
      <c r="L2326" s="533"/>
    </row>
    <row r="2327" spans="1:12" ht="12" customHeight="1">
      <c r="B2327" s="531" t="s">
        <v>11</v>
      </c>
      <c r="C2327" s="529" t="s">
        <v>2218</v>
      </c>
      <c r="D2327" s="529"/>
      <c r="E2327" s="529"/>
      <c r="F2327" s="1201">
        <f>ppn</f>
        <v>0.12</v>
      </c>
      <c r="G2327" s="532" t="s">
        <v>2217</v>
      </c>
      <c r="H2327" s="533">
        <f>H2326*F2327</f>
        <v>7212.2028</v>
      </c>
      <c r="I2327" s="532"/>
      <c r="J2327" s="533"/>
      <c r="K2327" s="532"/>
      <c r="L2327" s="533"/>
    </row>
    <row r="2328" spans="1:12" ht="12" customHeight="1">
      <c r="B2328" s="42" t="s">
        <v>1793</v>
      </c>
      <c r="C2328" s="537" t="s">
        <v>2039</v>
      </c>
      <c r="D2328" s="56"/>
      <c r="E2328" s="56"/>
      <c r="F2328" s="1191"/>
      <c r="G2328" s="57"/>
      <c r="H2328" s="49">
        <f>H2326+H2327</f>
        <v>67313.892800000001</v>
      </c>
      <c r="I2328" s="50"/>
      <c r="J2328" s="49" t="e">
        <f>J2324+J2325</f>
        <v>#REF!</v>
      </c>
      <c r="K2328" s="50"/>
      <c r="L2328" s="49" t="e">
        <f>L2324+L2325</f>
        <v>#REF!</v>
      </c>
    </row>
    <row r="2330" spans="1:12" ht="37" customHeight="1">
      <c r="B2330" s="34" t="s">
        <v>437</v>
      </c>
      <c r="C2330" s="1257" t="s">
        <v>436</v>
      </c>
      <c r="D2330" s="1258"/>
      <c r="E2330" s="1258"/>
      <c r="F2330" s="1258"/>
      <c r="G2330" s="1259"/>
      <c r="H2330" s="1260"/>
      <c r="I2330" s="1261" t="s">
        <v>3</v>
      </c>
      <c r="J2330" s="1261"/>
      <c r="K2330" s="1261" t="s">
        <v>4</v>
      </c>
      <c r="L2330" s="1261"/>
    </row>
    <row r="2331" spans="1:12" ht="12" customHeight="1">
      <c r="B2331" s="1249" t="s">
        <v>215</v>
      </c>
      <c r="C2331" s="1249" t="s">
        <v>216</v>
      </c>
      <c r="D2331" s="1250" t="s">
        <v>217</v>
      </c>
      <c r="E2331" s="1249" t="s">
        <v>218</v>
      </c>
      <c r="F2331" s="1253" t="s">
        <v>219</v>
      </c>
      <c r="G2331" s="35" t="s">
        <v>220</v>
      </c>
      <c r="H2331" s="35" t="s">
        <v>221</v>
      </c>
      <c r="I2331" s="36" t="s">
        <v>220</v>
      </c>
      <c r="J2331" s="37" t="s">
        <v>221</v>
      </c>
      <c r="K2331" s="37" t="s">
        <v>220</v>
      </c>
      <c r="L2331" s="37" t="s">
        <v>221</v>
      </c>
    </row>
    <row r="2332" spans="1:12" ht="12" customHeight="1">
      <c r="B2332" s="1249"/>
      <c r="C2332" s="1249"/>
      <c r="D2332" s="1251"/>
      <c r="E2332" s="1249"/>
      <c r="F2332" s="1253"/>
      <c r="G2332" s="35" t="s">
        <v>16</v>
      </c>
      <c r="H2332" s="35" t="s">
        <v>222</v>
      </c>
      <c r="I2332" s="36" t="s">
        <v>16</v>
      </c>
      <c r="J2332" s="37" t="s">
        <v>222</v>
      </c>
      <c r="K2332" s="37" t="s">
        <v>16</v>
      </c>
      <c r="L2332" s="37" t="s">
        <v>222</v>
      </c>
    </row>
    <row r="2333" spans="1:12" ht="12" customHeight="1">
      <c r="B2333" s="1249"/>
      <c r="C2333" s="1249"/>
      <c r="D2333" s="1252"/>
      <c r="E2333" s="1249"/>
      <c r="F2333" s="1253"/>
      <c r="G2333" s="58"/>
      <c r="H2333" s="35" t="s">
        <v>16</v>
      </c>
      <c r="I2333" s="48"/>
      <c r="J2333" s="37" t="s">
        <v>16</v>
      </c>
      <c r="K2333" s="43"/>
      <c r="L2333" s="37" t="s">
        <v>16</v>
      </c>
    </row>
    <row r="2334" spans="1:12" ht="12" customHeight="1">
      <c r="B2334" s="38" t="s">
        <v>5</v>
      </c>
      <c r="C2334" s="39" t="s">
        <v>223</v>
      </c>
      <c r="D2334" s="40"/>
      <c r="E2334" s="40"/>
      <c r="F2334" s="1181"/>
      <c r="G2334" s="40"/>
      <c r="H2334" s="40"/>
      <c r="I2334" s="41"/>
      <c r="J2334" s="41"/>
      <c r="K2334" s="41"/>
      <c r="L2334" s="41"/>
    </row>
    <row r="2335" spans="1:12" ht="12" customHeight="1">
      <c r="A2335" s="65">
        <v>10130000</v>
      </c>
      <c r="B2335" s="42"/>
      <c r="C2335" s="43" t="s">
        <v>20</v>
      </c>
      <c r="D2335" s="42" t="s">
        <v>224</v>
      </c>
      <c r="E2335" s="42" t="str">
        <f>VLOOKUP(C2335,HSD!B:K,2,FALSE)</f>
        <v>OH</v>
      </c>
      <c r="F2335" s="1192">
        <v>0.1</v>
      </c>
      <c r="G2335" s="44">
        <f>VLOOKUP(C2335,HSD!B:K,10,FALSE)</f>
        <v>174000</v>
      </c>
      <c r="H2335" s="44">
        <f>F2335*G2335</f>
        <v>17400</v>
      </c>
      <c r="I2335" s="44">
        <v>91500</v>
      </c>
      <c r="J2335" s="44">
        <f>F2335*I2335</f>
        <v>9150</v>
      </c>
      <c r="K2335" s="44">
        <v>91500</v>
      </c>
      <c r="L2335" s="44">
        <f>F2335*K2335</f>
        <v>9150</v>
      </c>
    </row>
    <row r="2336" spans="1:12" ht="12" customHeight="1">
      <c r="A2336" s="65">
        <v>10143000</v>
      </c>
      <c r="B2336" s="42"/>
      <c r="C2336" s="43" t="s">
        <v>240</v>
      </c>
      <c r="D2336" s="42" t="s">
        <v>224</v>
      </c>
      <c r="E2336" s="42" t="str">
        <f>VLOOKUP(C2336,HSD!B:K,2,FALSE)</f>
        <v>OH</v>
      </c>
      <c r="F2336" s="1192">
        <v>0.1</v>
      </c>
      <c r="G2336" s="44">
        <f>VLOOKUP(C2336,HSD!B:K,10,FALSE)</f>
        <v>213000</v>
      </c>
      <c r="H2336" s="44">
        <f>F2336*G2336</f>
        <v>21300</v>
      </c>
      <c r="I2336" s="44"/>
      <c r="J2336" s="44"/>
      <c r="K2336" s="44"/>
      <c r="L2336" s="44"/>
    </row>
    <row r="2337" spans="1:12" ht="12" customHeight="1">
      <c r="A2337" s="65">
        <v>10120000</v>
      </c>
      <c r="B2337" s="42"/>
      <c r="C2337" s="43" t="s">
        <v>19</v>
      </c>
      <c r="D2337" s="42" t="s">
        <v>224</v>
      </c>
      <c r="E2337" s="42" t="str">
        <f>VLOOKUP(C2337,HSD!B:K,2,FALSE)</f>
        <v>OH</v>
      </c>
      <c r="F2337" s="1192">
        <f>F2335/10</f>
        <v>0.01</v>
      </c>
      <c r="G2337" s="44">
        <f>VLOOKUP(C2337,HSD!B:K,10,FALSE)</f>
        <v>274000</v>
      </c>
      <c r="H2337" s="44">
        <f>F2337*G2337</f>
        <v>2740</v>
      </c>
      <c r="I2337" s="44">
        <v>78600</v>
      </c>
      <c r="J2337" s="44">
        <f>F2337*I2337</f>
        <v>786</v>
      </c>
      <c r="K2337" s="44">
        <v>78600</v>
      </c>
      <c r="L2337" s="44">
        <f>F2337*K2337</f>
        <v>786</v>
      </c>
    </row>
    <row r="2338" spans="1:12" ht="12" customHeight="1">
      <c r="A2338" s="65">
        <v>10110000</v>
      </c>
      <c r="B2338" s="42"/>
      <c r="C2338" s="43" t="s">
        <v>21</v>
      </c>
      <c r="D2338" s="42" t="s">
        <v>224</v>
      </c>
      <c r="E2338" s="42" t="str">
        <f>VLOOKUP(C2338,HSD!B:K,2,FALSE)</f>
        <v>OH</v>
      </c>
      <c r="F2338" s="1192">
        <f>F2336/10</f>
        <v>0.01</v>
      </c>
      <c r="G2338" s="44">
        <f>VLOOKUP(C2338,HSD!B:K,10,FALSE)</f>
        <v>285000</v>
      </c>
      <c r="H2338" s="44">
        <f>F2338*G2338</f>
        <v>2850</v>
      </c>
      <c r="I2338" s="44">
        <v>92500</v>
      </c>
      <c r="J2338" s="44">
        <f>F2338*I2338</f>
        <v>925</v>
      </c>
      <c r="K2338" s="44">
        <v>92500</v>
      </c>
      <c r="L2338" s="44">
        <f>F2338*K2338</f>
        <v>925</v>
      </c>
    </row>
    <row r="2339" spans="1:12" ht="12" customHeight="1">
      <c r="B2339" s="42"/>
      <c r="C2339" s="43"/>
      <c r="D2339" s="42"/>
      <c r="E2339" s="42"/>
      <c r="F2339" s="1182"/>
      <c r="G2339" s="44"/>
      <c r="H2339" s="44"/>
      <c r="I2339" s="44"/>
      <c r="J2339" s="44"/>
      <c r="K2339" s="44"/>
      <c r="L2339" s="44"/>
    </row>
    <row r="2340" spans="1:12" ht="12" customHeight="1">
      <c r="B2340" s="42"/>
      <c r="C2340" s="45"/>
      <c r="D2340" s="37"/>
      <c r="E2340" s="37"/>
      <c r="F2340" s="1183" t="s">
        <v>227</v>
      </c>
      <c r="G2340" s="54"/>
      <c r="H2340" s="44">
        <f>SUM(H2335:H2339)</f>
        <v>44290</v>
      </c>
      <c r="I2340" s="54"/>
      <c r="J2340" s="44">
        <f>SUM(J2337:J2339)</f>
        <v>1711</v>
      </c>
      <c r="K2340" s="54"/>
      <c r="L2340" s="44">
        <f>SUM(L2337:L2339)</f>
        <v>1711</v>
      </c>
    </row>
    <row r="2341" spans="1:12" ht="12" customHeight="1">
      <c r="B2341" s="42" t="s">
        <v>6</v>
      </c>
      <c r="C2341" s="45" t="s">
        <v>228</v>
      </c>
      <c r="D2341" s="37"/>
      <c r="E2341" s="37"/>
      <c r="F2341" s="1184"/>
      <c r="G2341" s="42"/>
      <c r="H2341" s="44"/>
      <c r="I2341" s="42"/>
      <c r="J2341" s="44"/>
      <c r="K2341" s="42"/>
      <c r="L2341" s="44"/>
    </row>
    <row r="2342" spans="1:12" ht="12" customHeight="1">
      <c r="A2342" s="65">
        <v>211100113</v>
      </c>
      <c r="B2342" s="42"/>
      <c r="C2342" s="43" t="s">
        <v>30</v>
      </c>
      <c r="D2342" s="42" t="s">
        <v>224</v>
      </c>
      <c r="E2342" s="42" t="str">
        <f>VLOOKUP(C2342,HSD!B:K,2,FALSE)</f>
        <v>m3</v>
      </c>
      <c r="F2342" s="1192">
        <v>1.67E-2</v>
      </c>
      <c r="G2342" s="44">
        <f>VLOOKUP(C2342,HSD!B:K,10,FALSE)</f>
        <v>217500</v>
      </c>
      <c r="H2342" s="44">
        <f>F2342*G2342</f>
        <v>3632.25</v>
      </c>
      <c r="I2342" s="44">
        <v>232500</v>
      </c>
      <c r="J2342" s="44">
        <f>F2342*I2342</f>
        <v>3882.75</v>
      </c>
      <c r="K2342" s="44">
        <v>270000</v>
      </c>
      <c r="L2342" s="44">
        <f>F2342*K2342</f>
        <v>4509</v>
      </c>
    </row>
    <row r="2343" spans="1:12" ht="12" customHeight="1">
      <c r="A2343" s="65">
        <v>21301000</v>
      </c>
      <c r="B2343" s="42"/>
      <c r="C2343" s="43" t="s">
        <v>35</v>
      </c>
      <c r="D2343" s="42" t="s">
        <v>224</v>
      </c>
      <c r="E2343" s="42" t="str">
        <f>VLOOKUP(C2343,HSD!B:K,2,FALSE)</f>
        <v>kg</v>
      </c>
      <c r="F2343" s="1192">
        <v>4.16</v>
      </c>
      <c r="G2343" s="44">
        <f>VLOOKUP(C2343,HSD!B:K,10,FALSE)</f>
        <v>1350</v>
      </c>
      <c r="H2343" s="44">
        <f>F2343*G2343</f>
        <v>5616</v>
      </c>
      <c r="I2343" s="44">
        <v>1060</v>
      </c>
      <c r="J2343" s="44">
        <f>F2343*I2343</f>
        <v>4409.6000000000004</v>
      </c>
      <c r="K2343" s="44">
        <v>1060</v>
      </c>
      <c r="L2343" s="44">
        <f>F2343*K2343</f>
        <v>4409.6000000000004</v>
      </c>
    </row>
    <row r="2344" spans="1:12" ht="12" customHeight="1">
      <c r="B2344" s="42"/>
      <c r="C2344" s="43"/>
      <c r="D2344" s="42"/>
      <c r="E2344" s="42"/>
      <c r="F2344" s="1192"/>
      <c r="G2344" s="44"/>
      <c r="H2344" s="44">
        <f>F2344*G2344</f>
        <v>0</v>
      </c>
      <c r="I2344" s="44">
        <v>215000</v>
      </c>
      <c r="J2344" s="44">
        <f>F2344*I2344</f>
        <v>0</v>
      </c>
      <c r="K2344" s="44">
        <v>250000</v>
      </c>
      <c r="L2344" s="44">
        <f>F2344*K2344</f>
        <v>0</v>
      </c>
    </row>
    <row r="2345" spans="1:12" ht="12" customHeight="1">
      <c r="B2345" s="42"/>
      <c r="C2345" s="43"/>
      <c r="D2345" s="42"/>
      <c r="E2345" s="42"/>
      <c r="F2345" s="1192"/>
      <c r="G2345" s="44"/>
      <c r="H2345" s="44"/>
      <c r="I2345" s="44"/>
      <c r="J2345" s="44"/>
      <c r="K2345" s="44"/>
      <c r="L2345" s="44"/>
    </row>
    <row r="2346" spans="1:12" ht="12" customHeight="1">
      <c r="B2346" s="42"/>
      <c r="C2346" s="45"/>
      <c r="D2346" s="37"/>
      <c r="E2346" s="37"/>
      <c r="F2346" s="1193" t="s">
        <v>229</v>
      </c>
      <c r="G2346" s="61"/>
      <c r="H2346" s="44">
        <f>SUM(H2342:H2345)</f>
        <v>9248.25</v>
      </c>
      <c r="I2346" s="54"/>
      <c r="J2346" s="44" t="e">
        <f>SUM(#REF!)</f>
        <v>#REF!</v>
      </c>
      <c r="K2346" s="54"/>
      <c r="L2346" s="44" t="e">
        <f>SUM(#REF!)</f>
        <v>#REF!</v>
      </c>
    </row>
    <row r="2347" spans="1:12" ht="12" customHeight="1">
      <c r="B2347" s="42" t="s">
        <v>7</v>
      </c>
      <c r="C2347" s="45" t="s">
        <v>230</v>
      </c>
      <c r="D2347" s="37"/>
      <c r="E2347" s="37"/>
      <c r="F2347" s="1184"/>
      <c r="G2347" s="42"/>
      <c r="H2347" s="44"/>
      <c r="I2347" s="42"/>
      <c r="J2347" s="44"/>
      <c r="K2347" s="42"/>
      <c r="L2347" s="44"/>
    </row>
    <row r="2348" spans="1:12" ht="12" customHeight="1">
      <c r="B2348" s="42"/>
      <c r="C2348" s="43"/>
      <c r="D2348" s="42"/>
      <c r="E2348" s="42"/>
      <c r="F2348" s="1192"/>
      <c r="G2348" s="44"/>
      <c r="H2348" s="44">
        <f>F2348*G2348</f>
        <v>0</v>
      </c>
      <c r="I2348" s="44"/>
      <c r="J2348" s="44">
        <f>H2348*I2348</f>
        <v>0</v>
      </c>
      <c r="K2348" s="44"/>
      <c r="L2348" s="44">
        <f>J2348*K2348</f>
        <v>0</v>
      </c>
    </row>
    <row r="2349" spans="1:12" ht="12" customHeight="1">
      <c r="B2349" s="42"/>
      <c r="C2349" s="43"/>
      <c r="D2349" s="42"/>
      <c r="E2349" s="42"/>
      <c r="F2349" s="1192"/>
      <c r="G2349" s="44"/>
      <c r="H2349" s="44">
        <f>F2349*G2349</f>
        <v>0</v>
      </c>
      <c r="I2349" s="44"/>
      <c r="J2349" s="44"/>
      <c r="K2349" s="44"/>
      <c r="L2349" s="44"/>
    </row>
    <row r="2350" spans="1:12" ht="12" customHeight="1">
      <c r="B2350" s="42"/>
      <c r="C2350" s="45"/>
      <c r="D2350" s="37"/>
      <c r="E2350" s="37"/>
      <c r="F2350" s="1183" t="s">
        <v>231</v>
      </c>
      <c r="G2350" s="54"/>
      <c r="H2350" s="44">
        <f>SUM(H2348:H2349)</f>
        <v>0</v>
      </c>
      <c r="I2350" s="54"/>
      <c r="J2350" s="44">
        <f>SUM(J2348)</f>
        <v>0</v>
      </c>
      <c r="K2350" s="54"/>
      <c r="L2350" s="44">
        <f>SUM(L2348)</f>
        <v>0</v>
      </c>
    </row>
    <row r="2351" spans="1:12" ht="12" customHeight="1">
      <c r="B2351" s="42" t="s">
        <v>8</v>
      </c>
      <c r="C2351" s="55" t="s">
        <v>232</v>
      </c>
      <c r="D2351" s="56"/>
      <c r="E2351" s="56"/>
      <c r="F2351" s="1191"/>
      <c r="G2351" s="57"/>
      <c r="H2351" s="44">
        <f>H2340+H2346+H2350</f>
        <v>53538.25</v>
      </c>
      <c r="I2351" s="57"/>
      <c r="J2351" s="44" t="e">
        <f>J2340+J2346+J2350</f>
        <v>#REF!</v>
      </c>
      <c r="K2351" s="57"/>
      <c r="L2351" s="44" t="e">
        <f>L2340+L2346+L2350</f>
        <v>#REF!</v>
      </c>
    </row>
    <row r="2352" spans="1:12" ht="12" customHeight="1">
      <c r="B2352" s="42" t="s">
        <v>9</v>
      </c>
      <c r="C2352" s="1254" t="s">
        <v>233</v>
      </c>
      <c r="D2352" s="1255"/>
      <c r="E2352" s="1256"/>
      <c r="F2352" s="1200">
        <f>OP</f>
        <v>0.1</v>
      </c>
      <c r="G2352" s="43" t="s">
        <v>234</v>
      </c>
      <c r="H2352" s="44">
        <f>H2351*F2352</f>
        <v>5353.8250000000007</v>
      </c>
      <c r="I2352" s="43" t="s">
        <v>234</v>
      </c>
      <c r="J2352" s="44" t="e">
        <f>J2351*F2352</f>
        <v>#REF!</v>
      </c>
      <c r="K2352" s="43" t="s">
        <v>234</v>
      </c>
      <c r="L2352" s="44" t="e">
        <f>L2351*F2352</f>
        <v>#REF!</v>
      </c>
    </row>
    <row r="2353" spans="1:12" ht="12" customHeight="1">
      <c r="B2353" s="531" t="s">
        <v>10</v>
      </c>
      <c r="C2353" s="536" t="s">
        <v>235</v>
      </c>
      <c r="D2353" s="529"/>
      <c r="E2353" s="535"/>
      <c r="F2353" s="1189"/>
      <c r="G2353" s="532"/>
      <c r="H2353" s="533">
        <f>H2351+H2352</f>
        <v>58892.074999999997</v>
      </c>
      <c r="I2353" s="532"/>
      <c r="J2353" s="533"/>
      <c r="K2353" s="532"/>
      <c r="L2353" s="533"/>
    </row>
    <row r="2354" spans="1:12" ht="12" customHeight="1">
      <c r="B2354" s="531" t="s">
        <v>11</v>
      </c>
      <c r="C2354" s="529" t="s">
        <v>2218</v>
      </c>
      <c r="D2354" s="529"/>
      <c r="E2354" s="529"/>
      <c r="F2354" s="1201">
        <f>ppn</f>
        <v>0.12</v>
      </c>
      <c r="G2354" s="532" t="s">
        <v>2217</v>
      </c>
      <c r="H2354" s="533">
        <f>H2353*F2354</f>
        <v>7067.0489999999991</v>
      </c>
      <c r="I2354" s="532"/>
      <c r="J2354" s="533"/>
      <c r="K2354" s="532"/>
      <c r="L2354" s="533"/>
    </row>
    <row r="2355" spans="1:12" ht="12" customHeight="1">
      <c r="B2355" s="42" t="s">
        <v>1793</v>
      </c>
      <c r="C2355" s="537" t="s">
        <v>2039</v>
      </c>
      <c r="D2355" s="56"/>
      <c r="E2355" s="56"/>
      <c r="F2355" s="1191"/>
      <c r="G2355" s="57"/>
      <c r="H2355" s="49">
        <f>H2353+H2354</f>
        <v>65959.123999999996</v>
      </c>
      <c r="I2355" s="50"/>
      <c r="J2355" s="49" t="e">
        <f>J2351+J2352</f>
        <v>#REF!</v>
      </c>
      <c r="K2355" s="50"/>
      <c r="L2355" s="49" t="e">
        <f>L2351+L2352</f>
        <v>#REF!</v>
      </c>
    </row>
    <row r="2357" spans="1:12" ht="37" customHeight="1">
      <c r="B2357" s="34" t="s">
        <v>438</v>
      </c>
      <c r="C2357" s="1257" t="s">
        <v>439</v>
      </c>
      <c r="D2357" s="1258"/>
      <c r="E2357" s="1258"/>
      <c r="F2357" s="1258"/>
      <c r="G2357" s="1259"/>
      <c r="H2357" s="1260"/>
      <c r="I2357" s="1261" t="s">
        <v>3</v>
      </c>
      <c r="J2357" s="1261"/>
      <c r="K2357" s="1261" t="s">
        <v>4</v>
      </c>
      <c r="L2357" s="1261"/>
    </row>
    <row r="2358" spans="1:12" ht="12" customHeight="1">
      <c r="B2358" s="1249" t="s">
        <v>215</v>
      </c>
      <c r="C2358" s="1249" t="s">
        <v>216</v>
      </c>
      <c r="D2358" s="1250" t="s">
        <v>217</v>
      </c>
      <c r="E2358" s="1249" t="s">
        <v>218</v>
      </c>
      <c r="F2358" s="1253" t="s">
        <v>219</v>
      </c>
      <c r="G2358" s="35" t="s">
        <v>220</v>
      </c>
      <c r="H2358" s="35" t="s">
        <v>221</v>
      </c>
      <c r="I2358" s="36" t="s">
        <v>220</v>
      </c>
      <c r="J2358" s="37" t="s">
        <v>221</v>
      </c>
      <c r="K2358" s="37" t="s">
        <v>220</v>
      </c>
      <c r="L2358" s="37" t="s">
        <v>221</v>
      </c>
    </row>
    <row r="2359" spans="1:12" ht="12" customHeight="1">
      <c r="B2359" s="1249"/>
      <c r="C2359" s="1249"/>
      <c r="D2359" s="1251"/>
      <c r="E2359" s="1249"/>
      <c r="F2359" s="1253"/>
      <c r="G2359" s="35" t="s">
        <v>16</v>
      </c>
      <c r="H2359" s="35" t="s">
        <v>222</v>
      </c>
      <c r="I2359" s="36" t="s">
        <v>16</v>
      </c>
      <c r="J2359" s="37" t="s">
        <v>222</v>
      </c>
      <c r="K2359" s="37" t="s">
        <v>16</v>
      </c>
      <c r="L2359" s="37" t="s">
        <v>222</v>
      </c>
    </row>
    <row r="2360" spans="1:12" ht="12" customHeight="1">
      <c r="B2360" s="1249"/>
      <c r="C2360" s="1249"/>
      <c r="D2360" s="1252"/>
      <c r="E2360" s="1249"/>
      <c r="F2360" s="1253"/>
      <c r="G2360" s="58"/>
      <c r="H2360" s="35" t="s">
        <v>16</v>
      </c>
      <c r="I2360" s="48"/>
      <c r="J2360" s="37" t="s">
        <v>16</v>
      </c>
      <c r="K2360" s="43"/>
      <c r="L2360" s="37" t="s">
        <v>16</v>
      </c>
    </row>
    <row r="2361" spans="1:12" ht="12" customHeight="1">
      <c r="B2361" s="38" t="s">
        <v>5</v>
      </c>
      <c r="C2361" s="39" t="s">
        <v>223</v>
      </c>
      <c r="D2361" s="40"/>
      <c r="E2361" s="40"/>
      <c r="F2361" s="1181"/>
      <c r="G2361" s="40"/>
      <c r="H2361" s="40"/>
      <c r="I2361" s="41"/>
      <c r="J2361" s="41"/>
      <c r="K2361" s="41"/>
      <c r="L2361" s="41"/>
    </row>
    <row r="2362" spans="1:12" ht="12" customHeight="1">
      <c r="A2362" s="65">
        <v>10130000</v>
      </c>
      <c r="B2362" s="42"/>
      <c r="C2362" s="43" t="s">
        <v>20</v>
      </c>
      <c r="D2362" s="42" t="s">
        <v>224</v>
      </c>
      <c r="E2362" s="42" t="str">
        <f>VLOOKUP(C2362,HSD!B:K,2,FALSE)</f>
        <v>OH</v>
      </c>
      <c r="F2362" s="1192">
        <v>0.13</v>
      </c>
      <c r="G2362" s="44">
        <f>VLOOKUP(C2362,HSD!B:K,10,FALSE)</f>
        <v>174000</v>
      </c>
      <c r="H2362" s="44">
        <f>F2362*G2362</f>
        <v>22620</v>
      </c>
      <c r="I2362" s="44">
        <v>91500</v>
      </c>
      <c r="J2362" s="44">
        <f>F2362*I2362</f>
        <v>11895</v>
      </c>
      <c r="K2362" s="44">
        <v>91500</v>
      </c>
      <c r="L2362" s="44">
        <f>F2362*K2362</f>
        <v>11895</v>
      </c>
    </row>
    <row r="2363" spans="1:12" ht="12" customHeight="1">
      <c r="A2363" s="65">
        <v>10143000</v>
      </c>
      <c r="B2363" s="42"/>
      <c r="C2363" s="43" t="s">
        <v>240</v>
      </c>
      <c r="D2363" s="42" t="s">
        <v>224</v>
      </c>
      <c r="E2363" s="42" t="str">
        <f>VLOOKUP(C2363,HSD!B:K,2,FALSE)</f>
        <v>OH</v>
      </c>
      <c r="F2363" s="1192">
        <v>0.13</v>
      </c>
      <c r="G2363" s="44">
        <f>VLOOKUP(C2363,HSD!B:K,10,FALSE)</f>
        <v>213000</v>
      </c>
      <c r="H2363" s="44">
        <f>F2363*G2363</f>
        <v>27690</v>
      </c>
      <c r="I2363" s="44"/>
      <c r="J2363" s="44"/>
      <c r="K2363" s="44"/>
      <c r="L2363" s="44"/>
    </row>
    <row r="2364" spans="1:12" ht="12" customHeight="1">
      <c r="A2364" s="65">
        <v>10120000</v>
      </c>
      <c r="B2364" s="42"/>
      <c r="C2364" s="43" t="s">
        <v>19</v>
      </c>
      <c r="D2364" s="42" t="s">
        <v>224</v>
      </c>
      <c r="E2364" s="42" t="str">
        <f>VLOOKUP(C2364,HSD!B:K,2,FALSE)</f>
        <v>OH</v>
      </c>
      <c r="F2364" s="1192">
        <f>F2362/10</f>
        <v>1.3000000000000001E-2</v>
      </c>
      <c r="G2364" s="44">
        <f>VLOOKUP(C2364,HSD!B:K,10,FALSE)</f>
        <v>274000</v>
      </c>
      <c r="H2364" s="44">
        <f>F2364*G2364</f>
        <v>3562.0000000000005</v>
      </c>
      <c r="I2364" s="44">
        <v>78600</v>
      </c>
      <c r="J2364" s="44">
        <f>F2364*I2364</f>
        <v>1021.8000000000001</v>
      </c>
      <c r="K2364" s="44">
        <v>78600</v>
      </c>
      <c r="L2364" s="44">
        <f>F2364*K2364</f>
        <v>1021.8000000000001</v>
      </c>
    </row>
    <row r="2365" spans="1:12" ht="12" customHeight="1">
      <c r="A2365" s="65">
        <v>10110000</v>
      </c>
      <c r="B2365" s="42"/>
      <c r="C2365" s="43" t="s">
        <v>21</v>
      </c>
      <c r="D2365" s="42" t="s">
        <v>224</v>
      </c>
      <c r="E2365" s="42" t="str">
        <f>VLOOKUP(C2365,HSD!B:K,2,FALSE)</f>
        <v>OH</v>
      </c>
      <c r="F2365" s="1192">
        <f>F2363/10</f>
        <v>1.3000000000000001E-2</v>
      </c>
      <c r="G2365" s="44">
        <f>VLOOKUP(C2365,HSD!B:K,10,FALSE)</f>
        <v>285000</v>
      </c>
      <c r="H2365" s="44">
        <f>F2365*G2365</f>
        <v>3705.0000000000005</v>
      </c>
      <c r="I2365" s="44">
        <v>92500</v>
      </c>
      <c r="J2365" s="44">
        <f>F2365*I2365</f>
        <v>1202.5</v>
      </c>
      <c r="K2365" s="44">
        <v>92500</v>
      </c>
      <c r="L2365" s="44">
        <f>F2365*K2365</f>
        <v>1202.5</v>
      </c>
    </row>
    <row r="2366" spans="1:12" ht="12" customHeight="1">
      <c r="B2366" s="42"/>
      <c r="C2366" s="43"/>
      <c r="D2366" s="42"/>
      <c r="E2366" s="42"/>
      <c r="F2366" s="1182"/>
      <c r="G2366" s="44"/>
      <c r="H2366" s="44"/>
      <c r="I2366" s="44"/>
      <c r="J2366" s="44"/>
      <c r="K2366" s="44"/>
      <c r="L2366" s="44"/>
    </row>
    <row r="2367" spans="1:12" ht="12" customHeight="1">
      <c r="B2367" s="42"/>
      <c r="C2367" s="45"/>
      <c r="D2367" s="37"/>
      <c r="E2367" s="37"/>
      <c r="F2367" s="1183" t="s">
        <v>227</v>
      </c>
      <c r="G2367" s="54"/>
      <c r="H2367" s="44">
        <f>SUM(H2362:H2366)</f>
        <v>57577</v>
      </c>
      <c r="I2367" s="54"/>
      <c r="J2367" s="44">
        <f>SUM(J2364:J2366)</f>
        <v>2224.3000000000002</v>
      </c>
      <c r="K2367" s="54"/>
      <c r="L2367" s="44">
        <f>SUM(L2364:L2366)</f>
        <v>2224.3000000000002</v>
      </c>
    </row>
    <row r="2368" spans="1:12" ht="12" customHeight="1">
      <c r="B2368" s="42" t="s">
        <v>6</v>
      </c>
      <c r="C2368" s="45" t="s">
        <v>228</v>
      </c>
      <c r="D2368" s="37"/>
      <c r="E2368" s="37"/>
      <c r="F2368" s="1184"/>
      <c r="G2368" s="42"/>
      <c r="H2368" s="44"/>
      <c r="I2368" s="42"/>
      <c r="J2368" s="44"/>
      <c r="K2368" s="42"/>
      <c r="L2368" s="44"/>
    </row>
    <row r="2369" spans="1:12" ht="12" customHeight="1">
      <c r="A2369" s="65">
        <v>211100113</v>
      </c>
      <c r="B2369" s="42"/>
      <c r="C2369" s="43" t="s">
        <v>30</v>
      </c>
      <c r="D2369" s="42" t="s">
        <v>224</v>
      </c>
      <c r="E2369" s="42" t="str">
        <f>VLOOKUP(C2369,HSD!B:K,2,FALSE)</f>
        <v>m3</v>
      </c>
      <c r="F2369" s="1192">
        <v>0.02</v>
      </c>
      <c r="G2369" s="44">
        <f>VLOOKUP(C2369,HSD!B:K,10,FALSE)</f>
        <v>217500</v>
      </c>
      <c r="H2369" s="44">
        <f>F2369*G2369</f>
        <v>4350</v>
      </c>
      <c r="I2369" s="44">
        <v>232500</v>
      </c>
      <c r="J2369" s="44">
        <f>F2369*I2369</f>
        <v>4650</v>
      </c>
      <c r="K2369" s="44">
        <v>270000</v>
      </c>
      <c r="L2369" s="44">
        <f>F2369*K2369</f>
        <v>5400</v>
      </c>
    </row>
    <row r="2370" spans="1:12" ht="12" customHeight="1">
      <c r="A2370" s="65">
        <v>21301000</v>
      </c>
      <c r="B2370" s="42"/>
      <c r="C2370" s="43" t="s">
        <v>35</v>
      </c>
      <c r="D2370" s="42" t="s">
        <v>224</v>
      </c>
      <c r="E2370" s="42" t="str">
        <f>VLOOKUP(C2370,HSD!B:K,2,FALSE)</f>
        <v>kg</v>
      </c>
      <c r="F2370" s="1192">
        <v>10.224</v>
      </c>
      <c r="G2370" s="44">
        <f>VLOOKUP(C2370,HSD!B:K,10,FALSE)</f>
        <v>1350</v>
      </c>
      <c r="H2370" s="44">
        <f>F2370*G2370</f>
        <v>13802.4</v>
      </c>
      <c r="I2370" s="44">
        <v>1060</v>
      </c>
      <c r="J2370" s="44">
        <f>F2370*I2370</f>
        <v>10837.44</v>
      </c>
      <c r="K2370" s="44">
        <v>1060</v>
      </c>
      <c r="L2370" s="44">
        <f>F2370*K2370</f>
        <v>10837.44</v>
      </c>
    </row>
    <row r="2371" spans="1:12" ht="12" customHeight="1">
      <c r="B2371" s="42"/>
      <c r="C2371" s="43"/>
      <c r="D2371" s="42"/>
      <c r="E2371" s="42"/>
      <c r="F2371" s="1192"/>
      <c r="G2371" s="44"/>
      <c r="H2371" s="44">
        <f>F2371*G2371</f>
        <v>0</v>
      </c>
      <c r="I2371" s="44">
        <v>215000</v>
      </c>
      <c r="J2371" s="44">
        <f>F2371*I2371</f>
        <v>0</v>
      </c>
      <c r="K2371" s="44">
        <v>250000</v>
      </c>
      <c r="L2371" s="44">
        <f>F2371*K2371</f>
        <v>0</v>
      </c>
    </row>
    <row r="2372" spans="1:12" ht="12" customHeight="1">
      <c r="B2372" s="42"/>
      <c r="C2372" s="43"/>
      <c r="D2372" s="42"/>
      <c r="E2372" s="42"/>
      <c r="F2372" s="1192"/>
      <c r="G2372" s="44"/>
      <c r="H2372" s="44"/>
      <c r="I2372" s="44"/>
      <c r="J2372" s="44"/>
      <c r="K2372" s="44"/>
      <c r="L2372" s="44"/>
    </row>
    <row r="2373" spans="1:12" ht="12" customHeight="1">
      <c r="B2373" s="42"/>
      <c r="C2373" s="45"/>
      <c r="D2373" s="37"/>
      <c r="E2373" s="37"/>
      <c r="F2373" s="1193" t="s">
        <v>229</v>
      </c>
      <c r="G2373" s="61"/>
      <c r="H2373" s="44">
        <f>SUM(H2369:H2372)</f>
        <v>18152.400000000001</v>
      </c>
      <c r="I2373" s="54"/>
      <c r="J2373" s="44" t="e">
        <f>SUM(#REF!)</f>
        <v>#REF!</v>
      </c>
      <c r="K2373" s="54"/>
      <c r="L2373" s="44" t="e">
        <f>SUM(#REF!)</f>
        <v>#REF!</v>
      </c>
    </row>
    <row r="2374" spans="1:12" ht="12" customHeight="1">
      <c r="B2374" s="42" t="s">
        <v>7</v>
      </c>
      <c r="C2374" s="45" t="s">
        <v>230</v>
      </c>
      <c r="D2374" s="37"/>
      <c r="E2374" s="37"/>
      <c r="F2374" s="1184"/>
      <c r="G2374" s="42"/>
      <c r="H2374" s="44"/>
      <c r="I2374" s="42"/>
      <c r="J2374" s="44"/>
      <c r="K2374" s="42"/>
      <c r="L2374" s="44"/>
    </row>
    <row r="2375" spans="1:12" ht="12" customHeight="1">
      <c r="B2375" s="42"/>
      <c r="C2375" s="43"/>
      <c r="D2375" s="42"/>
      <c r="E2375" s="42"/>
      <c r="F2375" s="1192"/>
      <c r="G2375" s="44"/>
      <c r="H2375" s="44">
        <f>F2375*G2375</f>
        <v>0</v>
      </c>
      <c r="I2375" s="44"/>
      <c r="J2375" s="44">
        <f>H2375*I2375</f>
        <v>0</v>
      </c>
      <c r="K2375" s="44"/>
      <c r="L2375" s="44">
        <f>J2375*K2375</f>
        <v>0</v>
      </c>
    </row>
    <row r="2376" spans="1:12" ht="12" customHeight="1">
      <c r="B2376" s="42"/>
      <c r="C2376" s="43"/>
      <c r="D2376" s="42"/>
      <c r="E2376" s="42"/>
      <c r="F2376" s="1192"/>
      <c r="G2376" s="44"/>
      <c r="H2376" s="44">
        <f>F2376*G2376</f>
        <v>0</v>
      </c>
      <c r="I2376" s="44"/>
      <c r="J2376" s="44"/>
      <c r="K2376" s="44"/>
      <c r="L2376" s="44"/>
    </row>
    <row r="2377" spans="1:12" ht="12" customHeight="1">
      <c r="B2377" s="42"/>
      <c r="C2377" s="45"/>
      <c r="D2377" s="37"/>
      <c r="E2377" s="37"/>
      <c r="F2377" s="1183" t="s">
        <v>231</v>
      </c>
      <c r="G2377" s="54"/>
      <c r="H2377" s="44">
        <f>SUM(H2375:H2376)</f>
        <v>0</v>
      </c>
      <c r="I2377" s="54"/>
      <c r="J2377" s="44">
        <f>SUM(J2375)</f>
        <v>0</v>
      </c>
      <c r="K2377" s="54"/>
      <c r="L2377" s="44">
        <f>SUM(L2375)</f>
        <v>0</v>
      </c>
    </row>
    <row r="2378" spans="1:12" ht="12" customHeight="1">
      <c r="B2378" s="42" t="s">
        <v>8</v>
      </c>
      <c r="C2378" s="55" t="s">
        <v>232</v>
      </c>
      <c r="D2378" s="56"/>
      <c r="E2378" s="56"/>
      <c r="F2378" s="1191"/>
      <c r="G2378" s="57"/>
      <c r="H2378" s="44">
        <f>H2367+H2373+H2377</f>
        <v>75729.399999999994</v>
      </c>
      <c r="I2378" s="57"/>
      <c r="J2378" s="44" t="e">
        <f>J2367+J2373+J2377</f>
        <v>#REF!</v>
      </c>
      <c r="K2378" s="57"/>
      <c r="L2378" s="44" t="e">
        <f>L2367+L2373+L2377</f>
        <v>#REF!</v>
      </c>
    </row>
    <row r="2379" spans="1:12" ht="12" customHeight="1">
      <c r="B2379" s="42" t="s">
        <v>9</v>
      </c>
      <c r="C2379" s="1254" t="s">
        <v>233</v>
      </c>
      <c r="D2379" s="1255"/>
      <c r="E2379" s="1256"/>
      <c r="F2379" s="1200">
        <f>OP</f>
        <v>0.1</v>
      </c>
      <c r="G2379" s="43" t="s">
        <v>234</v>
      </c>
      <c r="H2379" s="44">
        <f>H2378*F2379</f>
        <v>7572.94</v>
      </c>
      <c r="I2379" s="43" t="s">
        <v>234</v>
      </c>
      <c r="J2379" s="44" t="e">
        <f>J2378*F2379</f>
        <v>#REF!</v>
      </c>
      <c r="K2379" s="43" t="s">
        <v>234</v>
      </c>
      <c r="L2379" s="44" t="e">
        <f>L2378*F2379</f>
        <v>#REF!</v>
      </c>
    </row>
    <row r="2380" spans="1:12" ht="12" customHeight="1">
      <c r="B2380" s="531" t="s">
        <v>10</v>
      </c>
      <c r="C2380" s="536" t="s">
        <v>235</v>
      </c>
      <c r="D2380" s="529"/>
      <c r="E2380" s="535"/>
      <c r="F2380" s="1189"/>
      <c r="G2380" s="532"/>
      <c r="H2380" s="533">
        <f>H2378+H2379</f>
        <v>83302.34</v>
      </c>
      <c r="I2380" s="532"/>
      <c r="J2380" s="533"/>
      <c r="K2380" s="532"/>
      <c r="L2380" s="533"/>
    </row>
    <row r="2381" spans="1:12" ht="12" customHeight="1">
      <c r="B2381" s="531" t="s">
        <v>11</v>
      </c>
      <c r="C2381" s="529" t="s">
        <v>2218</v>
      </c>
      <c r="D2381" s="529"/>
      <c r="E2381" s="529"/>
      <c r="F2381" s="1201">
        <f>ppn</f>
        <v>0.12</v>
      </c>
      <c r="G2381" s="532" t="s">
        <v>2217</v>
      </c>
      <c r="H2381" s="533">
        <f>H2380*F2381</f>
        <v>9996.2807999999986</v>
      </c>
      <c r="I2381" s="532"/>
      <c r="J2381" s="533"/>
      <c r="K2381" s="532"/>
      <c r="L2381" s="533"/>
    </row>
    <row r="2382" spans="1:12" ht="12" customHeight="1">
      <c r="B2382" s="42" t="s">
        <v>1793</v>
      </c>
      <c r="C2382" s="537" t="s">
        <v>2039</v>
      </c>
      <c r="D2382" s="56"/>
      <c r="E2382" s="56"/>
      <c r="F2382" s="1191"/>
      <c r="G2382" s="57"/>
      <c r="H2382" s="49">
        <f>H2380+H2381</f>
        <v>93298.62079999999</v>
      </c>
      <c r="I2382" s="50"/>
      <c r="J2382" s="49" t="e">
        <f>J2378+J2379</f>
        <v>#REF!</v>
      </c>
      <c r="K2382" s="50"/>
      <c r="L2382" s="49" t="e">
        <f>L2378+L2379</f>
        <v>#REF!</v>
      </c>
    </row>
    <row r="2384" spans="1:12" ht="37" customHeight="1">
      <c r="B2384" s="34" t="s">
        <v>440</v>
      </c>
      <c r="C2384" s="1257" t="s">
        <v>441</v>
      </c>
      <c r="D2384" s="1258"/>
      <c r="E2384" s="1258"/>
      <c r="F2384" s="1258"/>
      <c r="G2384" s="1259"/>
      <c r="H2384" s="1260"/>
      <c r="I2384" s="1261" t="s">
        <v>3</v>
      </c>
      <c r="J2384" s="1261"/>
      <c r="K2384" s="1261" t="s">
        <v>4</v>
      </c>
      <c r="L2384" s="1261"/>
    </row>
    <row r="2385" spans="1:12" ht="12" customHeight="1">
      <c r="B2385" s="1249" t="s">
        <v>215</v>
      </c>
      <c r="C2385" s="1249" t="s">
        <v>216</v>
      </c>
      <c r="D2385" s="1250" t="s">
        <v>217</v>
      </c>
      <c r="E2385" s="1249" t="s">
        <v>218</v>
      </c>
      <c r="F2385" s="1253" t="s">
        <v>219</v>
      </c>
      <c r="G2385" s="35" t="s">
        <v>220</v>
      </c>
      <c r="H2385" s="35" t="s">
        <v>221</v>
      </c>
      <c r="I2385" s="36" t="s">
        <v>220</v>
      </c>
      <c r="J2385" s="37" t="s">
        <v>221</v>
      </c>
      <c r="K2385" s="37" t="s">
        <v>220</v>
      </c>
      <c r="L2385" s="37" t="s">
        <v>221</v>
      </c>
    </row>
    <row r="2386" spans="1:12" ht="12" customHeight="1">
      <c r="B2386" s="1249"/>
      <c r="C2386" s="1249"/>
      <c r="D2386" s="1251"/>
      <c r="E2386" s="1249"/>
      <c r="F2386" s="1253"/>
      <c r="G2386" s="35" t="s">
        <v>16</v>
      </c>
      <c r="H2386" s="35" t="s">
        <v>222</v>
      </c>
      <c r="I2386" s="36" t="s">
        <v>16</v>
      </c>
      <c r="J2386" s="37" t="s">
        <v>222</v>
      </c>
      <c r="K2386" s="37" t="s">
        <v>16</v>
      </c>
      <c r="L2386" s="37" t="s">
        <v>222</v>
      </c>
    </row>
    <row r="2387" spans="1:12" ht="12" customHeight="1">
      <c r="B2387" s="1249"/>
      <c r="C2387" s="1249"/>
      <c r="D2387" s="1252"/>
      <c r="E2387" s="1249"/>
      <c r="F2387" s="1253"/>
      <c r="G2387" s="58"/>
      <c r="H2387" s="35" t="s">
        <v>16</v>
      </c>
      <c r="I2387" s="48"/>
      <c r="J2387" s="37" t="s">
        <v>16</v>
      </c>
      <c r="K2387" s="43"/>
      <c r="L2387" s="37" t="s">
        <v>16</v>
      </c>
    </row>
    <row r="2388" spans="1:12" ht="12" customHeight="1">
      <c r="B2388" s="38" t="s">
        <v>5</v>
      </c>
      <c r="C2388" s="39" t="s">
        <v>223</v>
      </c>
      <c r="D2388" s="40"/>
      <c r="E2388" s="40"/>
      <c r="F2388" s="1181"/>
      <c r="G2388" s="40"/>
      <c r="H2388" s="40"/>
      <c r="I2388" s="41"/>
      <c r="J2388" s="41"/>
      <c r="K2388" s="41"/>
      <c r="L2388" s="41"/>
    </row>
    <row r="2389" spans="1:12" ht="12" customHeight="1">
      <c r="A2389" s="65">
        <v>10130000</v>
      </c>
      <c r="B2389" s="42"/>
      <c r="C2389" s="43" t="s">
        <v>20</v>
      </c>
      <c r="D2389" s="42" t="s">
        <v>224</v>
      </c>
      <c r="E2389" s="42" t="str">
        <f>VLOOKUP(C2389,HSD!B:K,2,FALSE)</f>
        <v>OH</v>
      </c>
      <c r="F2389" s="1192">
        <v>0.13</v>
      </c>
      <c r="G2389" s="44">
        <f>VLOOKUP(C2389,HSD!B:K,10,FALSE)</f>
        <v>174000</v>
      </c>
      <c r="H2389" s="44">
        <f>F2389*G2389</f>
        <v>22620</v>
      </c>
      <c r="I2389" s="44">
        <v>91500</v>
      </c>
      <c r="J2389" s="44">
        <f>F2389*I2389</f>
        <v>11895</v>
      </c>
      <c r="K2389" s="44">
        <v>91500</v>
      </c>
      <c r="L2389" s="44">
        <f>F2389*K2389</f>
        <v>11895</v>
      </c>
    </row>
    <row r="2390" spans="1:12" ht="12" customHeight="1">
      <c r="A2390" s="65">
        <v>10143000</v>
      </c>
      <c r="B2390" s="42"/>
      <c r="C2390" s="43" t="s">
        <v>240</v>
      </c>
      <c r="D2390" s="42" t="s">
        <v>224</v>
      </c>
      <c r="E2390" s="42" t="str">
        <f>VLOOKUP(C2390,HSD!B:K,2,FALSE)</f>
        <v>OH</v>
      </c>
      <c r="F2390" s="1192">
        <v>0.13</v>
      </c>
      <c r="G2390" s="44">
        <f>VLOOKUP(C2390,HSD!B:K,10,FALSE)</f>
        <v>213000</v>
      </c>
      <c r="H2390" s="44">
        <f>F2390*G2390</f>
        <v>27690</v>
      </c>
      <c r="I2390" s="44"/>
      <c r="J2390" s="44"/>
      <c r="K2390" s="44"/>
      <c r="L2390" s="44"/>
    </row>
    <row r="2391" spans="1:12" ht="12" customHeight="1">
      <c r="A2391" s="65">
        <v>10120000</v>
      </c>
      <c r="B2391" s="42"/>
      <c r="C2391" s="43" t="s">
        <v>19</v>
      </c>
      <c r="D2391" s="42" t="s">
        <v>224</v>
      </c>
      <c r="E2391" s="42" t="str">
        <f>VLOOKUP(C2391,HSD!B:K,2,FALSE)</f>
        <v>OH</v>
      </c>
      <c r="F2391" s="1192">
        <f>F2389/10</f>
        <v>1.3000000000000001E-2</v>
      </c>
      <c r="G2391" s="44">
        <f>VLOOKUP(C2391,HSD!B:K,10,FALSE)</f>
        <v>274000</v>
      </c>
      <c r="H2391" s="44">
        <f>F2391*G2391</f>
        <v>3562.0000000000005</v>
      </c>
      <c r="I2391" s="44">
        <v>78600</v>
      </c>
      <c r="J2391" s="44">
        <f>F2391*I2391</f>
        <v>1021.8000000000001</v>
      </c>
      <c r="K2391" s="44">
        <v>78600</v>
      </c>
      <c r="L2391" s="44">
        <f>F2391*K2391</f>
        <v>1021.8000000000001</v>
      </c>
    </row>
    <row r="2392" spans="1:12" ht="12" customHeight="1">
      <c r="A2392" s="65">
        <v>10110000</v>
      </c>
      <c r="B2392" s="42"/>
      <c r="C2392" s="43" t="s">
        <v>21</v>
      </c>
      <c r="D2392" s="42" t="s">
        <v>224</v>
      </c>
      <c r="E2392" s="42" t="str">
        <f>VLOOKUP(C2392,HSD!B:K,2,FALSE)</f>
        <v>OH</v>
      </c>
      <c r="F2392" s="1192">
        <f>F2390/10</f>
        <v>1.3000000000000001E-2</v>
      </c>
      <c r="G2392" s="44">
        <f>VLOOKUP(C2392,HSD!B:K,10,FALSE)</f>
        <v>285000</v>
      </c>
      <c r="H2392" s="44">
        <f>F2392*G2392</f>
        <v>3705.0000000000005</v>
      </c>
      <c r="I2392" s="44">
        <v>92500</v>
      </c>
      <c r="J2392" s="44">
        <f>F2392*I2392</f>
        <v>1202.5</v>
      </c>
      <c r="K2392" s="44">
        <v>92500</v>
      </c>
      <c r="L2392" s="44">
        <f>F2392*K2392</f>
        <v>1202.5</v>
      </c>
    </row>
    <row r="2393" spans="1:12" ht="12" customHeight="1">
      <c r="B2393" s="42"/>
      <c r="C2393" s="43"/>
      <c r="D2393" s="42"/>
      <c r="E2393" s="42"/>
      <c r="F2393" s="1182"/>
      <c r="G2393" s="44"/>
      <c r="H2393" s="44"/>
      <c r="I2393" s="44"/>
      <c r="J2393" s="44"/>
      <c r="K2393" s="44"/>
      <c r="L2393" s="44"/>
    </row>
    <row r="2394" spans="1:12" ht="12" customHeight="1">
      <c r="B2394" s="42"/>
      <c r="C2394" s="45"/>
      <c r="D2394" s="37"/>
      <c r="E2394" s="37"/>
      <c r="F2394" s="1183" t="s">
        <v>227</v>
      </c>
      <c r="G2394" s="54"/>
      <c r="H2394" s="44">
        <f>SUM(H2389:H2393)</f>
        <v>57577</v>
      </c>
      <c r="I2394" s="54"/>
      <c r="J2394" s="44">
        <f>SUM(J2391:J2393)</f>
        <v>2224.3000000000002</v>
      </c>
      <c r="K2394" s="54"/>
      <c r="L2394" s="44">
        <f>SUM(L2391:L2393)</f>
        <v>2224.3000000000002</v>
      </c>
    </row>
    <row r="2395" spans="1:12" ht="12" customHeight="1">
      <c r="B2395" s="42" t="s">
        <v>6</v>
      </c>
      <c r="C2395" s="45" t="s">
        <v>228</v>
      </c>
      <c r="D2395" s="37"/>
      <c r="E2395" s="37"/>
      <c r="F2395" s="1184"/>
      <c r="G2395" s="42"/>
      <c r="H2395" s="44"/>
      <c r="I2395" s="42"/>
      <c r="J2395" s="44"/>
      <c r="K2395" s="42"/>
      <c r="L2395" s="44"/>
    </row>
    <row r="2396" spans="1:12" ht="12" customHeight="1">
      <c r="A2396" s="65">
        <v>211100113</v>
      </c>
      <c r="B2396" s="42"/>
      <c r="C2396" s="43" t="s">
        <v>30</v>
      </c>
      <c r="D2396" s="42" t="s">
        <v>224</v>
      </c>
      <c r="E2396" s="42" t="str">
        <f>VLOOKUP(C2396,HSD!B:K,2,FALSE)</f>
        <v>m3</v>
      </c>
      <c r="F2396" s="1192">
        <v>2.3E-2</v>
      </c>
      <c r="G2396" s="44">
        <f>VLOOKUP(C2396,HSD!B:K,10,FALSE)</f>
        <v>217500</v>
      </c>
      <c r="H2396" s="44">
        <f>F2396*G2396</f>
        <v>5002.5</v>
      </c>
      <c r="I2396" s="44">
        <v>232500</v>
      </c>
      <c r="J2396" s="44">
        <f>F2396*I2396</f>
        <v>5347.5</v>
      </c>
      <c r="K2396" s="44">
        <v>270000</v>
      </c>
      <c r="L2396" s="44">
        <f>F2396*K2396</f>
        <v>6210</v>
      </c>
    </row>
    <row r="2397" spans="1:12" ht="12" customHeight="1">
      <c r="A2397" s="65">
        <v>21301000</v>
      </c>
      <c r="B2397" s="42"/>
      <c r="C2397" s="43" t="s">
        <v>35</v>
      </c>
      <c r="D2397" s="42" t="s">
        <v>224</v>
      </c>
      <c r="E2397" s="42" t="str">
        <f>VLOOKUP(C2397,HSD!B:K,2,FALSE)</f>
        <v>kg</v>
      </c>
      <c r="F2397" s="1192">
        <v>7.7759999999999998</v>
      </c>
      <c r="G2397" s="44">
        <f>VLOOKUP(C2397,HSD!B:K,10,FALSE)</f>
        <v>1350</v>
      </c>
      <c r="H2397" s="44">
        <f>F2397*G2397</f>
        <v>10497.6</v>
      </c>
      <c r="I2397" s="44">
        <v>1060</v>
      </c>
      <c r="J2397" s="44">
        <f>F2397*I2397</f>
        <v>8242.56</v>
      </c>
      <c r="K2397" s="44">
        <v>1060</v>
      </c>
      <c r="L2397" s="44">
        <f>F2397*K2397</f>
        <v>8242.56</v>
      </c>
    </row>
    <row r="2398" spans="1:12" ht="12" customHeight="1">
      <c r="B2398" s="42"/>
      <c r="C2398" s="43"/>
      <c r="D2398" s="42"/>
      <c r="E2398" s="42"/>
      <c r="F2398" s="1192"/>
      <c r="G2398" s="44"/>
      <c r="H2398" s="44">
        <f>F2398*G2398</f>
        <v>0</v>
      </c>
      <c r="I2398" s="44">
        <v>215000</v>
      </c>
      <c r="J2398" s="44">
        <f>F2398*I2398</f>
        <v>0</v>
      </c>
      <c r="K2398" s="44">
        <v>250000</v>
      </c>
      <c r="L2398" s="44">
        <f>F2398*K2398</f>
        <v>0</v>
      </c>
    </row>
    <row r="2399" spans="1:12" ht="12" customHeight="1">
      <c r="B2399" s="42"/>
      <c r="C2399" s="43"/>
      <c r="D2399" s="42"/>
      <c r="E2399" s="42"/>
      <c r="F2399" s="1192"/>
      <c r="G2399" s="44"/>
      <c r="H2399" s="44"/>
      <c r="I2399" s="44"/>
      <c r="J2399" s="44"/>
      <c r="K2399" s="44"/>
      <c r="L2399" s="44"/>
    </row>
    <row r="2400" spans="1:12" ht="12" customHeight="1">
      <c r="B2400" s="42"/>
      <c r="C2400" s="45"/>
      <c r="D2400" s="37"/>
      <c r="E2400" s="37"/>
      <c r="F2400" s="1193" t="s">
        <v>229</v>
      </c>
      <c r="G2400" s="61"/>
      <c r="H2400" s="44">
        <f>SUM(H2396:H2399)</f>
        <v>15500.1</v>
      </c>
      <c r="I2400" s="54"/>
      <c r="J2400" s="44" t="e">
        <f>SUM(#REF!)</f>
        <v>#REF!</v>
      </c>
      <c r="K2400" s="54"/>
      <c r="L2400" s="44" t="e">
        <f>SUM(#REF!)</f>
        <v>#REF!</v>
      </c>
    </row>
    <row r="2401" spans="1:12" ht="12" customHeight="1">
      <c r="B2401" s="42" t="s">
        <v>7</v>
      </c>
      <c r="C2401" s="45" t="s">
        <v>230</v>
      </c>
      <c r="D2401" s="37"/>
      <c r="E2401" s="37"/>
      <c r="F2401" s="1184"/>
      <c r="G2401" s="42"/>
      <c r="H2401" s="44"/>
      <c r="I2401" s="42"/>
      <c r="J2401" s="44"/>
      <c r="K2401" s="42"/>
      <c r="L2401" s="44"/>
    </row>
    <row r="2402" spans="1:12" ht="12" customHeight="1">
      <c r="B2402" s="42"/>
      <c r="C2402" s="43"/>
      <c r="D2402" s="42"/>
      <c r="E2402" s="42"/>
      <c r="F2402" s="1192"/>
      <c r="G2402" s="44"/>
      <c r="H2402" s="44">
        <f>F2402*G2402</f>
        <v>0</v>
      </c>
      <c r="I2402" s="44"/>
      <c r="J2402" s="44">
        <f>H2402*I2402</f>
        <v>0</v>
      </c>
      <c r="K2402" s="44"/>
      <c r="L2402" s="44">
        <f>J2402*K2402</f>
        <v>0</v>
      </c>
    </row>
    <row r="2403" spans="1:12" ht="12" customHeight="1">
      <c r="B2403" s="42"/>
      <c r="C2403" s="43"/>
      <c r="D2403" s="42"/>
      <c r="E2403" s="42"/>
      <c r="F2403" s="1192"/>
      <c r="G2403" s="44"/>
      <c r="H2403" s="44">
        <f>F2403*G2403</f>
        <v>0</v>
      </c>
      <c r="I2403" s="44"/>
      <c r="J2403" s="44"/>
      <c r="K2403" s="44"/>
      <c r="L2403" s="44"/>
    </row>
    <row r="2404" spans="1:12" ht="12" customHeight="1">
      <c r="B2404" s="42"/>
      <c r="C2404" s="45"/>
      <c r="D2404" s="37"/>
      <c r="E2404" s="37"/>
      <c r="F2404" s="1183" t="s">
        <v>231</v>
      </c>
      <c r="G2404" s="54"/>
      <c r="H2404" s="44">
        <f>SUM(H2402:H2403)</f>
        <v>0</v>
      </c>
      <c r="I2404" s="54"/>
      <c r="J2404" s="44">
        <f>SUM(J2402)</f>
        <v>0</v>
      </c>
      <c r="K2404" s="54"/>
      <c r="L2404" s="44">
        <f>SUM(L2402)</f>
        <v>0</v>
      </c>
    </row>
    <row r="2405" spans="1:12" ht="12" customHeight="1">
      <c r="B2405" s="42" t="s">
        <v>8</v>
      </c>
      <c r="C2405" s="55" t="s">
        <v>232</v>
      </c>
      <c r="D2405" s="56"/>
      <c r="E2405" s="56"/>
      <c r="F2405" s="1191"/>
      <c r="G2405" s="57"/>
      <c r="H2405" s="44">
        <f>H2394+H2400+H2404</f>
        <v>73077.100000000006</v>
      </c>
      <c r="I2405" s="57"/>
      <c r="J2405" s="44" t="e">
        <f>J2394+J2400+J2404</f>
        <v>#REF!</v>
      </c>
      <c r="K2405" s="57"/>
      <c r="L2405" s="44" t="e">
        <f>L2394+L2400+L2404</f>
        <v>#REF!</v>
      </c>
    </row>
    <row r="2406" spans="1:12" ht="12" customHeight="1">
      <c r="B2406" s="42" t="s">
        <v>9</v>
      </c>
      <c r="C2406" s="1254" t="s">
        <v>233</v>
      </c>
      <c r="D2406" s="1255"/>
      <c r="E2406" s="1256"/>
      <c r="F2406" s="1200">
        <f>OP</f>
        <v>0.1</v>
      </c>
      <c r="G2406" s="43" t="s">
        <v>234</v>
      </c>
      <c r="H2406" s="44">
        <f>H2405*F2406</f>
        <v>7307.7100000000009</v>
      </c>
      <c r="I2406" s="43" t="s">
        <v>234</v>
      </c>
      <c r="J2406" s="44" t="e">
        <f>J2405*F2406</f>
        <v>#REF!</v>
      </c>
      <c r="K2406" s="43" t="s">
        <v>234</v>
      </c>
      <c r="L2406" s="44" t="e">
        <f>L2405*F2406</f>
        <v>#REF!</v>
      </c>
    </row>
    <row r="2407" spans="1:12" ht="12" customHeight="1">
      <c r="B2407" s="531" t="s">
        <v>10</v>
      </c>
      <c r="C2407" s="536" t="s">
        <v>235</v>
      </c>
      <c r="D2407" s="529"/>
      <c r="E2407" s="535"/>
      <c r="F2407" s="1189"/>
      <c r="G2407" s="532"/>
      <c r="H2407" s="533">
        <f>H2405+H2406</f>
        <v>80384.810000000012</v>
      </c>
      <c r="I2407" s="532"/>
      <c r="J2407" s="533"/>
      <c r="K2407" s="532"/>
      <c r="L2407" s="533"/>
    </row>
    <row r="2408" spans="1:12" ht="12" customHeight="1">
      <c r="B2408" s="531" t="s">
        <v>11</v>
      </c>
      <c r="C2408" s="529" t="s">
        <v>2218</v>
      </c>
      <c r="D2408" s="529"/>
      <c r="E2408" s="529"/>
      <c r="F2408" s="1201">
        <f>ppn</f>
        <v>0.12</v>
      </c>
      <c r="G2408" s="532" t="s">
        <v>2217</v>
      </c>
      <c r="H2408" s="533">
        <f>H2407*F2408</f>
        <v>9646.1772000000019</v>
      </c>
      <c r="I2408" s="532"/>
      <c r="J2408" s="533"/>
      <c r="K2408" s="532"/>
      <c r="L2408" s="533"/>
    </row>
    <row r="2409" spans="1:12" ht="12" customHeight="1">
      <c r="B2409" s="42" t="s">
        <v>1793</v>
      </c>
      <c r="C2409" s="537" t="s">
        <v>2039</v>
      </c>
      <c r="D2409" s="56"/>
      <c r="E2409" s="56"/>
      <c r="F2409" s="1191"/>
      <c r="G2409" s="57"/>
      <c r="H2409" s="49">
        <f>H2407+H2408</f>
        <v>90030.987200000018</v>
      </c>
      <c r="I2409" s="50"/>
      <c r="J2409" s="49" t="e">
        <f>J2405+J2406</f>
        <v>#REF!</v>
      </c>
      <c r="K2409" s="50"/>
      <c r="L2409" s="49" t="e">
        <f>L2405+L2406</f>
        <v>#REF!</v>
      </c>
    </row>
    <row r="2411" spans="1:12" ht="37" customHeight="1">
      <c r="B2411" s="34" t="s">
        <v>443</v>
      </c>
      <c r="C2411" s="1257" t="s">
        <v>442</v>
      </c>
      <c r="D2411" s="1258"/>
      <c r="E2411" s="1258"/>
      <c r="F2411" s="1258"/>
      <c r="G2411" s="1259"/>
      <c r="H2411" s="1260"/>
      <c r="I2411" s="1261" t="s">
        <v>3</v>
      </c>
      <c r="J2411" s="1261"/>
      <c r="K2411" s="1261" t="s">
        <v>4</v>
      </c>
      <c r="L2411" s="1261"/>
    </row>
    <row r="2412" spans="1:12" ht="12" customHeight="1">
      <c r="B2412" s="1249" t="s">
        <v>215</v>
      </c>
      <c r="C2412" s="1249" t="s">
        <v>216</v>
      </c>
      <c r="D2412" s="1250" t="s">
        <v>217</v>
      </c>
      <c r="E2412" s="1249" t="s">
        <v>218</v>
      </c>
      <c r="F2412" s="1253" t="s">
        <v>219</v>
      </c>
      <c r="G2412" s="35" t="s">
        <v>220</v>
      </c>
      <c r="H2412" s="35" t="s">
        <v>221</v>
      </c>
      <c r="I2412" s="36" t="s">
        <v>220</v>
      </c>
      <c r="J2412" s="37" t="s">
        <v>221</v>
      </c>
      <c r="K2412" s="37" t="s">
        <v>220</v>
      </c>
      <c r="L2412" s="37" t="s">
        <v>221</v>
      </c>
    </row>
    <row r="2413" spans="1:12" ht="12" customHeight="1">
      <c r="B2413" s="1249"/>
      <c r="C2413" s="1249"/>
      <c r="D2413" s="1251"/>
      <c r="E2413" s="1249"/>
      <c r="F2413" s="1253"/>
      <c r="G2413" s="35" t="s">
        <v>16</v>
      </c>
      <c r="H2413" s="35" t="s">
        <v>222</v>
      </c>
      <c r="I2413" s="36" t="s">
        <v>16</v>
      </c>
      <c r="J2413" s="37" t="s">
        <v>222</v>
      </c>
      <c r="K2413" s="37" t="s">
        <v>16</v>
      </c>
      <c r="L2413" s="37" t="s">
        <v>222</v>
      </c>
    </row>
    <row r="2414" spans="1:12" ht="12" customHeight="1">
      <c r="B2414" s="1249"/>
      <c r="C2414" s="1249"/>
      <c r="D2414" s="1252"/>
      <c r="E2414" s="1249"/>
      <c r="F2414" s="1253"/>
      <c r="G2414" s="58"/>
      <c r="H2414" s="35" t="s">
        <v>16</v>
      </c>
      <c r="I2414" s="48"/>
      <c r="J2414" s="37" t="s">
        <v>16</v>
      </c>
      <c r="K2414" s="43"/>
      <c r="L2414" s="37" t="s">
        <v>16</v>
      </c>
    </row>
    <row r="2415" spans="1:12" ht="12" customHeight="1">
      <c r="B2415" s="38" t="s">
        <v>5</v>
      </c>
      <c r="C2415" s="39" t="s">
        <v>223</v>
      </c>
      <c r="D2415" s="40"/>
      <c r="E2415" s="40"/>
      <c r="F2415" s="1181"/>
      <c r="G2415" s="40"/>
      <c r="H2415" s="40"/>
      <c r="I2415" s="41"/>
      <c r="J2415" s="41"/>
      <c r="K2415" s="41"/>
      <c r="L2415" s="41"/>
    </row>
    <row r="2416" spans="1:12" ht="12" customHeight="1">
      <c r="A2416" s="65">
        <v>10130000</v>
      </c>
      <c r="B2416" s="42"/>
      <c r="C2416" s="43" t="s">
        <v>20</v>
      </c>
      <c r="D2416" s="42" t="s">
        <v>224</v>
      </c>
      <c r="E2416" s="42" t="str">
        <f>VLOOKUP(C2416,HSD!B:K,2,FALSE)</f>
        <v>OH</v>
      </c>
      <c r="F2416" s="1192">
        <v>0.13</v>
      </c>
      <c r="G2416" s="44">
        <f>VLOOKUP(C2416,HSD!B:K,10,FALSE)</f>
        <v>174000</v>
      </c>
      <c r="H2416" s="44">
        <f>F2416*G2416</f>
        <v>22620</v>
      </c>
      <c r="I2416" s="44">
        <v>91500</v>
      </c>
      <c r="J2416" s="44">
        <f>F2416*I2416</f>
        <v>11895</v>
      </c>
      <c r="K2416" s="44">
        <v>91500</v>
      </c>
      <c r="L2416" s="44">
        <f>F2416*K2416</f>
        <v>11895</v>
      </c>
    </row>
    <row r="2417" spans="1:12" ht="12" customHeight="1">
      <c r="A2417" s="65">
        <v>10143000</v>
      </c>
      <c r="B2417" s="42"/>
      <c r="C2417" s="43" t="s">
        <v>240</v>
      </c>
      <c r="D2417" s="42" t="s">
        <v>224</v>
      </c>
      <c r="E2417" s="42" t="str">
        <f>VLOOKUP(C2417,HSD!B:K,2,FALSE)</f>
        <v>OH</v>
      </c>
      <c r="F2417" s="1192">
        <v>0.13</v>
      </c>
      <c r="G2417" s="44">
        <f>VLOOKUP(C2417,HSD!B:K,10,FALSE)</f>
        <v>213000</v>
      </c>
      <c r="H2417" s="44">
        <f>F2417*G2417</f>
        <v>27690</v>
      </c>
      <c r="I2417" s="44"/>
      <c r="J2417" s="44"/>
      <c r="K2417" s="44"/>
      <c r="L2417" s="44"/>
    </row>
    <row r="2418" spans="1:12" ht="12" customHeight="1">
      <c r="A2418" s="65">
        <v>10120000</v>
      </c>
      <c r="B2418" s="42"/>
      <c r="C2418" s="43" t="s">
        <v>19</v>
      </c>
      <c r="D2418" s="42" t="s">
        <v>224</v>
      </c>
      <c r="E2418" s="42" t="str">
        <f>VLOOKUP(C2418,HSD!B:K,2,FALSE)</f>
        <v>OH</v>
      </c>
      <c r="F2418" s="1192">
        <f>F2416/10</f>
        <v>1.3000000000000001E-2</v>
      </c>
      <c r="G2418" s="44">
        <f>VLOOKUP(C2418,HSD!B:K,10,FALSE)</f>
        <v>274000</v>
      </c>
      <c r="H2418" s="44">
        <f>F2418*G2418</f>
        <v>3562.0000000000005</v>
      </c>
      <c r="I2418" s="44">
        <v>78600</v>
      </c>
      <c r="J2418" s="44">
        <f>F2418*I2418</f>
        <v>1021.8000000000001</v>
      </c>
      <c r="K2418" s="44">
        <v>78600</v>
      </c>
      <c r="L2418" s="44">
        <f>F2418*K2418</f>
        <v>1021.8000000000001</v>
      </c>
    </row>
    <row r="2419" spans="1:12" ht="12" customHeight="1">
      <c r="A2419" s="65">
        <v>10110000</v>
      </c>
      <c r="B2419" s="42"/>
      <c r="C2419" s="43" t="s">
        <v>21</v>
      </c>
      <c r="D2419" s="42" t="s">
        <v>224</v>
      </c>
      <c r="E2419" s="42" t="str">
        <f>VLOOKUP(C2419,HSD!B:K,2,FALSE)</f>
        <v>OH</v>
      </c>
      <c r="F2419" s="1192">
        <f>F2417/10</f>
        <v>1.3000000000000001E-2</v>
      </c>
      <c r="G2419" s="44">
        <f>VLOOKUP(C2419,HSD!B:K,10,FALSE)</f>
        <v>285000</v>
      </c>
      <c r="H2419" s="44">
        <f>F2419*G2419</f>
        <v>3705.0000000000005</v>
      </c>
      <c r="I2419" s="44">
        <v>92500</v>
      </c>
      <c r="J2419" s="44">
        <f>F2419*I2419</f>
        <v>1202.5</v>
      </c>
      <c r="K2419" s="44">
        <v>92500</v>
      </c>
      <c r="L2419" s="44">
        <f>F2419*K2419</f>
        <v>1202.5</v>
      </c>
    </row>
    <row r="2420" spans="1:12" ht="12" customHeight="1">
      <c r="B2420" s="42"/>
      <c r="C2420" s="43"/>
      <c r="D2420" s="42"/>
      <c r="E2420" s="42"/>
      <c r="F2420" s="1182"/>
      <c r="G2420" s="44"/>
      <c r="H2420" s="44"/>
      <c r="I2420" s="44"/>
      <c r="J2420" s="44"/>
      <c r="K2420" s="44"/>
      <c r="L2420" s="44"/>
    </row>
    <row r="2421" spans="1:12" ht="12" customHeight="1">
      <c r="B2421" s="42"/>
      <c r="C2421" s="45"/>
      <c r="D2421" s="37"/>
      <c r="E2421" s="37"/>
      <c r="F2421" s="1183" t="s">
        <v>227</v>
      </c>
      <c r="G2421" s="54"/>
      <c r="H2421" s="44">
        <f>SUM(H2416:H2420)</f>
        <v>57577</v>
      </c>
      <c r="I2421" s="54"/>
      <c r="J2421" s="44">
        <f>SUM(J2418:J2420)</f>
        <v>2224.3000000000002</v>
      </c>
      <c r="K2421" s="54"/>
      <c r="L2421" s="44">
        <f>SUM(L2418:L2420)</f>
        <v>2224.3000000000002</v>
      </c>
    </row>
    <row r="2422" spans="1:12" ht="12" customHeight="1">
      <c r="B2422" s="42" t="s">
        <v>6</v>
      </c>
      <c r="C2422" s="45" t="s">
        <v>228</v>
      </c>
      <c r="D2422" s="37"/>
      <c r="E2422" s="37"/>
      <c r="F2422" s="1184"/>
      <c r="G2422" s="42"/>
      <c r="H2422" s="44"/>
      <c r="I2422" s="42"/>
      <c r="J2422" s="44"/>
      <c r="K2422" s="42"/>
      <c r="L2422" s="44"/>
    </row>
    <row r="2423" spans="1:12" ht="12" customHeight="1">
      <c r="A2423" s="65">
        <v>211100113</v>
      </c>
      <c r="B2423" s="42"/>
      <c r="C2423" s="43" t="s">
        <v>30</v>
      </c>
      <c r="D2423" s="42" t="s">
        <v>224</v>
      </c>
      <c r="E2423" s="42" t="str">
        <f>VLOOKUP(C2423,HSD!B:K,2,FALSE)</f>
        <v>m3</v>
      </c>
      <c r="F2423" s="1192">
        <v>2.5000000000000001E-2</v>
      </c>
      <c r="G2423" s="44">
        <f>VLOOKUP(C2423,HSD!B:K,10,FALSE)</f>
        <v>217500</v>
      </c>
      <c r="H2423" s="44">
        <f>F2423*G2423</f>
        <v>5437.5</v>
      </c>
      <c r="I2423" s="44">
        <v>232500</v>
      </c>
      <c r="J2423" s="44">
        <f>F2423*I2423</f>
        <v>5812.5</v>
      </c>
      <c r="K2423" s="44">
        <v>270000</v>
      </c>
      <c r="L2423" s="44">
        <f>F2423*K2423</f>
        <v>6750</v>
      </c>
    </row>
    <row r="2424" spans="1:12" ht="12" customHeight="1">
      <c r="A2424" s="65">
        <v>21301000</v>
      </c>
      <c r="B2424" s="42"/>
      <c r="C2424" s="43" t="s">
        <v>35</v>
      </c>
      <c r="D2424" s="42" t="s">
        <v>224</v>
      </c>
      <c r="E2424" s="42" t="str">
        <f>VLOOKUP(C2424,HSD!B:K,2,FALSE)</f>
        <v>kg</v>
      </c>
      <c r="F2424" s="1192">
        <v>6.24</v>
      </c>
      <c r="G2424" s="44">
        <f>VLOOKUP(C2424,HSD!B:K,10,FALSE)</f>
        <v>1350</v>
      </c>
      <c r="H2424" s="44">
        <f>F2424*G2424</f>
        <v>8424</v>
      </c>
      <c r="I2424" s="44">
        <v>1060</v>
      </c>
      <c r="J2424" s="44">
        <f>F2424*I2424</f>
        <v>6614.4000000000005</v>
      </c>
      <c r="K2424" s="44">
        <v>1060</v>
      </c>
      <c r="L2424" s="44">
        <f>F2424*K2424</f>
        <v>6614.4000000000005</v>
      </c>
    </row>
    <row r="2425" spans="1:12" ht="12" customHeight="1">
      <c r="B2425" s="42"/>
      <c r="C2425" s="43"/>
      <c r="D2425" s="42"/>
      <c r="E2425" s="42"/>
      <c r="F2425" s="1192"/>
      <c r="G2425" s="44"/>
      <c r="H2425" s="44">
        <f>F2425*G2425</f>
        <v>0</v>
      </c>
      <c r="I2425" s="44">
        <v>215000</v>
      </c>
      <c r="J2425" s="44">
        <f>F2425*I2425</f>
        <v>0</v>
      </c>
      <c r="K2425" s="44">
        <v>250000</v>
      </c>
      <c r="L2425" s="44">
        <f>F2425*K2425</f>
        <v>0</v>
      </c>
    </row>
    <row r="2426" spans="1:12" ht="12" customHeight="1">
      <c r="B2426" s="42"/>
      <c r="C2426" s="43"/>
      <c r="D2426" s="42"/>
      <c r="E2426" s="42"/>
      <c r="F2426" s="1192"/>
      <c r="G2426" s="44"/>
      <c r="H2426" s="44"/>
      <c r="I2426" s="44"/>
      <c r="J2426" s="44"/>
      <c r="K2426" s="44"/>
      <c r="L2426" s="44"/>
    </row>
    <row r="2427" spans="1:12" ht="12" customHeight="1">
      <c r="B2427" s="42"/>
      <c r="C2427" s="45"/>
      <c r="D2427" s="37"/>
      <c r="E2427" s="37"/>
      <c r="F2427" s="1193" t="s">
        <v>229</v>
      </c>
      <c r="G2427" s="61"/>
      <c r="H2427" s="44">
        <f>SUM(H2423:H2426)</f>
        <v>13861.5</v>
      </c>
      <c r="I2427" s="54"/>
      <c r="J2427" s="44" t="e">
        <f>SUM(#REF!)</f>
        <v>#REF!</v>
      </c>
      <c r="K2427" s="54"/>
      <c r="L2427" s="44" t="e">
        <f>SUM(#REF!)</f>
        <v>#REF!</v>
      </c>
    </row>
    <row r="2428" spans="1:12" ht="12" customHeight="1">
      <c r="B2428" s="42" t="s">
        <v>7</v>
      </c>
      <c r="C2428" s="45" t="s">
        <v>230</v>
      </c>
      <c r="D2428" s="37"/>
      <c r="E2428" s="37"/>
      <c r="F2428" s="1184"/>
      <c r="G2428" s="42"/>
      <c r="H2428" s="44"/>
      <c r="I2428" s="42"/>
      <c r="J2428" s="44"/>
      <c r="K2428" s="42"/>
      <c r="L2428" s="44"/>
    </row>
    <row r="2429" spans="1:12" ht="12" customHeight="1">
      <c r="B2429" s="42"/>
      <c r="C2429" s="43"/>
      <c r="D2429" s="42"/>
      <c r="E2429" s="42"/>
      <c r="F2429" s="1192"/>
      <c r="G2429" s="44"/>
      <c r="H2429" s="44">
        <f>F2429*G2429</f>
        <v>0</v>
      </c>
      <c r="I2429" s="44"/>
      <c r="J2429" s="44">
        <f>H2429*I2429</f>
        <v>0</v>
      </c>
      <c r="K2429" s="44"/>
      <c r="L2429" s="44">
        <f>J2429*K2429</f>
        <v>0</v>
      </c>
    </row>
    <row r="2430" spans="1:12" ht="12" customHeight="1">
      <c r="B2430" s="42"/>
      <c r="C2430" s="43"/>
      <c r="D2430" s="42"/>
      <c r="E2430" s="42"/>
      <c r="F2430" s="1192"/>
      <c r="G2430" s="44"/>
      <c r="H2430" s="44">
        <f>F2430*G2430</f>
        <v>0</v>
      </c>
      <c r="I2430" s="44"/>
      <c r="J2430" s="44"/>
      <c r="K2430" s="44"/>
      <c r="L2430" s="44"/>
    </row>
    <row r="2431" spans="1:12" ht="12" customHeight="1">
      <c r="B2431" s="42"/>
      <c r="C2431" s="45"/>
      <c r="D2431" s="37"/>
      <c r="E2431" s="37"/>
      <c r="F2431" s="1183" t="s">
        <v>231</v>
      </c>
      <c r="G2431" s="54"/>
      <c r="H2431" s="44">
        <f>SUM(H2429:H2430)</f>
        <v>0</v>
      </c>
      <c r="I2431" s="54"/>
      <c r="J2431" s="44">
        <f>SUM(J2429)</f>
        <v>0</v>
      </c>
      <c r="K2431" s="54"/>
      <c r="L2431" s="44">
        <f>SUM(L2429)</f>
        <v>0</v>
      </c>
    </row>
    <row r="2432" spans="1:12" ht="12" customHeight="1">
      <c r="B2432" s="42" t="s">
        <v>8</v>
      </c>
      <c r="C2432" s="55" t="s">
        <v>232</v>
      </c>
      <c r="D2432" s="56"/>
      <c r="E2432" s="56"/>
      <c r="F2432" s="1191"/>
      <c r="G2432" s="57"/>
      <c r="H2432" s="44">
        <f>H2421+H2427+H2431</f>
        <v>71438.5</v>
      </c>
      <c r="I2432" s="57"/>
      <c r="J2432" s="44" t="e">
        <f>J2421+J2427+J2431</f>
        <v>#REF!</v>
      </c>
      <c r="K2432" s="57"/>
      <c r="L2432" s="44" t="e">
        <f>L2421+L2427+L2431</f>
        <v>#REF!</v>
      </c>
    </row>
    <row r="2433" spans="1:12" ht="12" customHeight="1">
      <c r="B2433" s="42" t="s">
        <v>9</v>
      </c>
      <c r="C2433" s="1254" t="s">
        <v>233</v>
      </c>
      <c r="D2433" s="1255"/>
      <c r="E2433" s="1256"/>
      <c r="F2433" s="1200">
        <f>OP</f>
        <v>0.1</v>
      </c>
      <c r="G2433" s="43" t="s">
        <v>234</v>
      </c>
      <c r="H2433" s="44">
        <f>H2432*F2433</f>
        <v>7143.85</v>
      </c>
      <c r="I2433" s="43" t="s">
        <v>234</v>
      </c>
      <c r="J2433" s="44" t="e">
        <f>J2432*F2433</f>
        <v>#REF!</v>
      </c>
      <c r="K2433" s="43" t="s">
        <v>234</v>
      </c>
      <c r="L2433" s="44" t="e">
        <f>L2432*F2433</f>
        <v>#REF!</v>
      </c>
    </row>
    <row r="2434" spans="1:12" ht="12" customHeight="1">
      <c r="B2434" s="531" t="s">
        <v>10</v>
      </c>
      <c r="C2434" s="536" t="s">
        <v>235</v>
      </c>
      <c r="D2434" s="529"/>
      <c r="E2434" s="535"/>
      <c r="F2434" s="1189"/>
      <c r="G2434" s="532"/>
      <c r="H2434" s="533">
        <f>H2432+H2433</f>
        <v>78582.350000000006</v>
      </c>
      <c r="I2434" s="532"/>
      <c r="J2434" s="533"/>
      <c r="K2434" s="532"/>
      <c r="L2434" s="533"/>
    </row>
    <row r="2435" spans="1:12" ht="12" customHeight="1">
      <c r="B2435" s="531" t="s">
        <v>11</v>
      </c>
      <c r="C2435" s="529" t="s">
        <v>2218</v>
      </c>
      <c r="D2435" s="529"/>
      <c r="E2435" s="529"/>
      <c r="F2435" s="1201">
        <f>ppn</f>
        <v>0.12</v>
      </c>
      <c r="G2435" s="532" t="s">
        <v>2217</v>
      </c>
      <c r="H2435" s="533">
        <f>H2434*F2435</f>
        <v>9429.8819999999996</v>
      </c>
      <c r="I2435" s="532"/>
      <c r="J2435" s="533"/>
      <c r="K2435" s="532"/>
      <c r="L2435" s="533"/>
    </row>
    <row r="2436" spans="1:12" ht="12" customHeight="1">
      <c r="B2436" s="42" t="s">
        <v>1793</v>
      </c>
      <c r="C2436" s="537" t="s">
        <v>2039</v>
      </c>
      <c r="D2436" s="56"/>
      <c r="E2436" s="56"/>
      <c r="F2436" s="1191"/>
      <c r="G2436" s="57"/>
      <c r="H2436" s="49">
        <f>H2434+H2435</f>
        <v>88012.232000000004</v>
      </c>
      <c r="I2436" s="50"/>
      <c r="J2436" s="49" t="e">
        <f>J2432+J2433</f>
        <v>#REF!</v>
      </c>
      <c r="K2436" s="50"/>
      <c r="L2436" s="49" t="e">
        <f>L2432+L2433</f>
        <v>#REF!</v>
      </c>
    </row>
    <row r="2438" spans="1:12" ht="37" customHeight="1">
      <c r="B2438" s="34" t="s">
        <v>444</v>
      </c>
      <c r="C2438" s="1257" t="s">
        <v>445</v>
      </c>
      <c r="D2438" s="1258"/>
      <c r="E2438" s="1258"/>
      <c r="F2438" s="1258"/>
      <c r="G2438" s="1259"/>
      <c r="H2438" s="1260"/>
      <c r="I2438" s="1261" t="s">
        <v>3</v>
      </c>
      <c r="J2438" s="1261"/>
      <c r="K2438" s="1261" t="s">
        <v>4</v>
      </c>
      <c r="L2438" s="1261"/>
    </row>
    <row r="2439" spans="1:12" ht="12" customHeight="1">
      <c r="B2439" s="1249" t="s">
        <v>215</v>
      </c>
      <c r="C2439" s="1249" t="s">
        <v>216</v>
      </c>
      <c r="D2439" s="1250" t="s">
        <v>217</v>
      </c>
      <c r="E2439" s="1249" t="s">
        <v>218</v>
      </c>
      <c r="F2439" s="1253" t="s">
        <v>219</v>
      </c>
      <c r="G2439" s="35" t="s">
        <v>220</v>
      </c>
      <c r="H2439" s="35" t="s">
        <v>221</v>
      </c>
      <c r="I2439" s="36" t="s">
        <v>220</v>
      </c>
      <c r="J2439" s="37" t="s">
        <v>221</v>
      </c>
      <c r="K2439" s="37" t="s">
        <v>220</v>
      </c>
      <c r="L2439" s="37" t="s">
        <v>221</v>
      </c>
    </row>
    <row r="2440" spans="1:12" ht="12" customHeight="1">
      <c r="B2440" s="1249"/>
      <c r="C2440" s="1249"/>
      <c r="D2440" s="1251"/>
      <c r="E2440" s="1249"/>
      <c r="F2440" s="1253"/>
      <c r="G2440" s="35" t="s">
        <v>16</v>
      </c>
      <c r="H2440" s="35" t="s">
        <v>222</v>
      </c>
      <c r="I2440" s="36" t="s">
        <v>16</v>
      </c>
      <c r="J2440" s="37" t="s">
        <v>222</v>
      </c>
      <c r="K2440" s="37" t="s">
        <v>16</v>
      </c>
      <c r="L2440" s="37" t="s">
        <v>222</v>
      </c>
    </row>
    <row r="2441" spans="1:12" ht="12" customHeight="1">
      <c r="B2441" s="1249"/>
      <c r="C2441" s="1249"/>
      <c r="D2441" s="1252"/>
      <c r="E2441" s="1249"/>
      <c r="F2441" s="1253"/>
      <c r="G2441" s="58"/>
      <c r="H2441" s="35" t="s">
        <v>16</v>
      </c>
      <c r="I2441" s="48"/>
      <c r="J2441" s="37" t="s">
        <v>16</v>
      </c>
      <c r="K2441" s="43"/>
      <c r="L2441" s="37" t="s">
        <v>16</v>
      </c>
    </row>
    <row r="2442" spans="1:12" ht="12" customHeight="1">
      <c r="B2442" s="38" t="s">
        <v>5</v>
      </c>
      <c r="C2442" s="39" t="s">
        <v>223</v>
      </c>
      <c r="D2442" s="40"/>
      <c r="E2442" s="40"/>
      <c r="F2442" s="1181"/>
      <c r="G2442" s="40"/>
      <c r="H2442" s="40"/>
      <c r="I2442" s="41"/>
      <c r="J2442" s="41"/>
      <c r="K2442" s="41"/>
      <c r="L2442" s="41"/>
    </row>
    <row r="2443" spans="1:12" ht="12" customHeight="1">
      <c r="A2443" s="65">
        <v>10130000</v>
      </c>
      <c r="B2443" s="42"/>
      <c r="C2443" s="43" t="s">
        <v>20</v>
      </c>
      <c r="D2443" s="42" t="s">
        <v>224</v>
      </c>
      <c r="E2443" s="42" t="str">
        <f>VLOOKUP(C2443,HSD!B:K,2,FALSE)</f>
        <v>OH</v>
      </c>
      <c r="F2443" s="1192">
        <v>0.1</v>
      </c>
      <c r="G2443" s="44">
        <f>VLOOKUP(C2443,HSD!B:K,10,FALSE)</f>
        <v>174000</v>
      </c>
      <c r="H2443" s="44">
        <f>F2443*G2443</f>
        <v>17400</v>
      </c>
      <c r="I2443" s="44">
        <v>91500</v>
      </c>
      <c r="J2443" s="44">
        <f>F2443*I2443</f>
        <v>9150</v>
      </c>
      <c r="K2443" s="44">
        <v>91500</v>
      </c>
      <c r="L2443" s="44">
        <f>F2443*K2443</f>
        <v>9150</v>
      </c>
    </row>
    <row r="2444" spans="1:12" ht="12" customHeight="1">
      <c r="A2444" s="65">
        <v>10143000</v>
      </c>
      <c r="B2444" s="42"/>
      <c r="C2444" s="43" t="s">
        <v>240</v>
      </c>
      <c r="D2444" s="42" t="s">
        <v>224</v>
      </c>
      <c r="E2444" s="42" t="str">
        <f>VLOOKUP(C2444,HSD!B:K,2,FALSE)</f>
        <v>OH</v>
      </c>
      <c r="F2444" s="1192">
        <v>0.1</v>
      </c>
      <c r="G2444" s="44">
        <f>VLOOKUP(C2444,HSD!B:K,10,FALSE)</f>
        <v>213000</v>
      </c>
      <c r="H2444" s="44">
        <f>F2444*G2444</f>
        <v>21300</v>
      </c>
      <c r="I2444" s="44"/>
      <c r="J2444" s="44"/>
      <c r="K2444" s="44"/>
      <c r="L2444" s="44"/>
    </row>
    <row r="2445" spans="1:12" ht="12" customHeight="1">
      <c r="A2445" s="65">
        <v>10120000</v>
      </c>
      <c r="B2445" s="42"/>
      <c r="C2445" s="43" t="s">
        <v>19</v>
      </c>
      <c r="D2445" s="42" t="s">
        <v>224</v>
      </c>
      <c r="E2445" s="42" t="str">
        <f>VLOOKUP(C2445,HSD!B:K,2,FALSE)</f>
        <v>OH</v>
      </c>
      <c r="F2445" s="1192">
        <f>F2443/10</f>
        <v>0.01</v>
      </c>
      <c r="G2445" s="44">
        <f>VLOOKUP(C2445,HSD!B:K,10,FALSE)</f>
        <v>274000</v>
      </c>
      <c r="H2445" s="44">
        <f>F2445*G2445</f>
        <v>2740</v>
      </c>
      <c r="I2445" s="44">
        <v>78600</v>
      </c>
      <c r="J2445" s="44">
        <f>F2445*I2445</f>
        <v>786</v>
      </c>
      <c r="K2445" s="44">
        <v>78600</v>
      </c>
      <c r="L2445" s="44">
        <f>F2445*K2445</f>
        <v>786</v>
      </c>
    </row>
    <row r="2446" spans="1:12" ht="12" customHeight="1">
      <c r="A2446" s="65">
        <v>10110000</v>
      </c>
      <c r="B2446" s="42"/>
      <c r="C2446" s="43" t="s">
        <v>21</v>
      </c>
      <c r="D2446" s="42" t="s">
        <v>224</v>
      </c>
      <c r="E2446" s="42" t="str">
        <f>VLOOKUP(C2446,HSD!B:K,2,FALSE)</f>
        <v>OH</v>
      </c>
      <c r="F2446" s="1192">
        <f>F2444/10</f>
        <v>0.01</v>
      </c>
      <c r="G2446" s="44">
        <f>VLOOKUP(C2446,HSD!B:K,10,FALSE)</f>
        <v>285000</v>
      </c>
      <c r="H2446" s="44">
        <f>F2446*G2446</f>
        <v>2850</v>
      </c>
      <c r="I2446" s="44">
        <v>92500</v>
      </c>
      <c r="J2446" s="44">
        <f>F2446*I2446</f>
        <v>925</v>
      </c>
      <c r="K2446" s="44">
        <v>92500</v>
      </c>
      <c r="L2446" s="44">
        <f>F2446*K2446</f>
        <v>925</v>
      </c>
    </row>
    <row r="2447" spans="1:12" ht="12" customHeight="1">
      <c r="B2447" s="42"/>
      <c r="C2447" s="43"/>
      <c r="D2447" s="42"/>
      <c r="E2447" s="42"/>
      <c r="F2447" s="1182"/>
      <c r="G2447" s="44"/>
      <c r="H2447" s="44"/>
      <c r="I2447" s="44"/>
      <c r="J2447" s="44"/>
      <c r="K2447" s="44"/>
      <c r="L2447" s="44"/>
    </row>
    <row r="2448" spans="1:12" ht="12" customHeight="1">
      <c r="B2448" s="42"/>
      <c r="C2448" s="45"/>
      <c r="D2448" s="37"/>
      <c r="E2448" s="37"/>
      <c r="F2448" s="1183" t="s">
        <v>227</v>
      </c>
      <c r="G2448" s="54"/>
      <c r="H2448" s="44">
        <f>SUM(H2443:H2447)</f>
        <v>44290</v>
      </c>
      <c r="I2448" s="54"/>
      <c r="J2448" s="44">
        <f>SUM(J2445:J2447)</f>
        <v>1711</v>
      </c>
      <c r="K2448" s="54"/>
      <c r="L2448" s="44">
        <f>SUM(L2445:L2447)</f>
        <v>1711</v>
      </c>
    </row>
    <row r="2449" spans="1:12" ht="12" customHeight="1">
      <c r="B2449" s="42" t="s">
        <v>6</v>
      </c>
      <c r="C2449" s="45" t="s">
        <v>228</v>
      </c>
      <c r="D2449" s="37"/>
      <c r="E2449" s="37"/>
      <c r="F2449" s="1184"/>
      <c r="G2449" s="42"/>
      <c r="H2449" s="44"/>
      <c r="I2449" s="42"/>
      <c r="J2449" s="44"/>
      <c r="K2449" s="42"/>
      <c r="L2449" s="44"/>
    </row>
    <row r="2450" spans="1:12" ht="12" customHeight="1">
      <c r="A2450" s="65">
        <v>21301000</v>
      </c>
      <c r="B2450" s="42"/>
      <c r="C2450" s="43" t="s">
        <v>35</v>
      </c>
      <c r="D2450" s="42" t="s">
        <v>224</v>
      </c>
      <c r="E2450" s="42" t="str">
        <f>VLOOKUP(C2450,HSD!B:K,2,FALSE)</f>
        <v>kg</v>
      </c>
      <c r="F2450" s="1192">
        <v>3.25</v>
      </c>
      <c r="G2450" s="44">
        <f>VLOOKUP(C2450,HSD!B:K,10,FALSE)</f>
        <v>1350</v>
      </c>
      <c r="H2450" s="44">
        <f>F2450*G2450</f>
        <v>4387.5</v>
      </c>
      <c r="I2450" s="44">
        <v>1060</v>
      </c>
      <c r="J2450" s="44">
        <f>F2450*I2450</f>
        <v>3445</v>
      </c>
      <c r="K2450" s="44">
        <v>1060</v>
      </c>
      <c r="L2450" s="44">
        <f>F2450*K2450</f>
        <v>3445</v>
      </c>
    </row>
    <row r="2451" spans="1:12" ht="12" customHeight="1">
      <c r="B2451" s="42"/>
      <c r="C2451" s="43"/>
      <c r="D2451" s="42"/>
      <c r="E2451" s="42"/>
      <c r="F2451" s="1192"/>
      <c r="G2451" s="44"/>
      <c r="H2451" s="44">
        <f>F2451*G2451</f>
        <v>0</v>
      </c>
      <c r="I2451" s="44">
        <v>215000</v>
      </c>
      <c r="J2451" s="44">
        <f>F2451*I2451</f>
        <v>0</v>
      </c>
      <c r="K2451" s="44">
        <v>250000</v>
      </c>
      <c r="L2451" s="44">
        <f>F2451*K2451</f>
        <v>0</v>
      </c>
    </row>
    <row r="2452" spans="1:12" ht="12" customHeight="1">
      <c r="B2452" s="42"/>
      <c r="C2452" s="43"/>
      <c r="D2452" s="42"/>
      <c r="E2452" s="42"/>
      <c r="F2452" s="1192"/>
      <c r="G2452" s="44"/>
      <c r="H2452" s="44"/>
      <c r="I2452" s="44"/>
      <c r="J2452" s="44"/>
      <c r="K2452" s="44"/>
      <c r="L2452" s="44"/>
    </row>
    <row r="2453" spans="1:12" ht="12" customHeight="1">
      <c r="B2453" s="42"/>
      <c r="C2453" s="45"/>
      <c r="D2453" s="37"/>
      <c r="E2453" s="37"/>
      <c r="F2453" s="1193" t="s">
        <v>229</v>
      </c>
      <c r="G2453" s="61"/>
      <c r="H2453" s="44">
        <f>SUM(H2450:H2452)</f>
        <v>4387.5</v>
      </c>
      <c r="I2453" s="54"/>
      <c r="J2453" s="44" t="e">
        <f>SUM(#REF!)</f>
        <v>#REF!</v>
      </c>
      <c r="K2453" s="54"/>
      <c r="L2453" s="44" t="e">
        <f>SUM(#REF!)</f>
        <v>#REF!</v>
      </c>
    </row>
    <row r="2454" spans="1:12" ht="12" customHeight="1">
      <c r="B2454" s="42" t="s">
        <v>7</v>
      </c>
      <c r="C2454" s="45" t="s">
        <v>230</v>
      </c>
      <c r="D2454" s="37"/>
      <c r="E2454" s="37"/>
      <c r="F2454" s="1184"/>
      <c r="G2454" s="42"/>
      <c r="H2454" s="44"/>
      <c r="I2454" s="42"/>
      <c r="J2454" s="44"/>
      <c r="K2454" s="42"/>
      <c r="L2454" s="44"/>
    </row>
    <row r="2455" spans="1:12" ht="12" customHeight="1">
      <c r="B2455" s="42"/>
      <c r="C2455" s="43"/>
      <c r="D2455" s="42"/>
      <c r="E2455" s="42"/>
      <c r="F2455" s="1192"/>
      <c r="G2455" s="44"/>
      <c r="H2455" s="44">
        <f>F2455*G2455</f>
        <v>0</v>
      </c>
      <c r="I2455" s="44"/>
      <c r="J2455" s="44">
        <f>H2455*I2455</f>
        <v>0</v>
      </c>
      <c r="K2455" s="44"/>
      <c r="L2455" s="44">
        <f>J2455*K2455</f>
        <v>0</v>
      </c>
    </row>
    <row r="2456" spans="1:12" ht="12" customHeight="1">
      <c r="B2456" s="42"/>
      <c r="C2456" s="43"/>
      <c r="D2456" s="42"/>
      <c r="E2456" s="42"/>
      <c r="F2456" s="1192"/>
      <c r="G2456" s="44"/>
      <c r="H2456" s="44">
        <f>F2456*G2456</f>
        <v>0</v>
      </c>
      <c r="I2456" s="44"/>
      <c r="J2456" s="44"/>
      <c r="K2456" s="44"/>
      <c r="L2456" s="44"/>
    </row>
    <row r="2457" spans="1:12" ht="12" customHeight="1">
      <c r="B2457" s="42"/>
      <c r="C2457" s="45"/>
      <c r="D2457" s="37"/>
      <c r="E2457" s="37"/>
      <c r="F2457" s="1183" t="s">
        <v>231</v>
      </c>
      <c r="G2457" s="54"/>
      <c r="H2457" s="44">
        <f>SUM(H2455:H2456)</f>
        <v>0</v>
      </c>
      <c r="I2457" s="54"/>
      <c r="J2457" s="44">
        <f>SUM(J2455)</f>
        <v>0</v>
      </c>
      <c r="K2457" s="54"/>
      <c r="L2457" s="44">
        <f>SUM(L2455)</f>
        <v>0</v>
      </c>
    </row>
    <row r="2458" spans="1:12" ht="12" customHeight="1">
      <c r="B2458" s="42" t="s">
        <v>8</v>
      </c>
      <c r="C2458" s="55" t="s">
        <v>232</v>
      </c>
      <c r="D2458" s="56"/>
      <c r="E2458" s="56"/>
      <c r="F2458" s="1191"/>
      <c r="G2458" s="57"/>
      <c r="H2458" s="44">
        <f>H2448+H2453+H2457</f>
        <v>48677.5</v>
      </c>
      <c r="I2458" s="57"/>
      <c r="J2458" s="44" t="e">
        <f>J2448+J2453+J2457</f>
        <v>#REF!</v>
      </c>
      <c r="K2458" s="57"/>
      <c r="L2458" s="44" t="e">
        <f>L2448+L2453+L2457</f>
        <v>#REF!</v>
      </c>
    </row>
    <row r="2459" spans="1:12" ht="12" customHeight="1">
      <c r="B2459" s="42" t="s">
        <v>9</v>
      </c>
      <c r="C2459" s="1254" t="s">
        <v>233</v>
      </c>
      <c r="D2459" s="1255"/>
      <c r="E2459" s="1256"/>
      <c r="F2459" s="1200">
        <f>OP</f>
        <v>0.1</v>
      </c>
      <c r="G2459" s="43" t="s">
        <v>234</v>
      </c>
      <c r="H2459" s="44">
        <f>H2458*F2459</f>
        <v>4867.75</v>
      </c>
      <c r="I2459" s="43" t="s">
        <v>234</v>
      </c>
      <c r="J2459" s="44" t="e">
        <f>J2458*F2459</f>
        <v>#REF!</v>
      </c>
      <c r="K2459" s="43" t="s">
        <v>234</v>
      </c>
      <c r="L2459" s="44" t="e">
        <f>L2458*F2459</f>
        <v>#REF!</v>
      </c>
    </row>
    <row r="2460" spans="1:12" ht="12" customHeight="1">
      <c r="B2460" s="531" t="s">
        <v>10</v>
      </c>
      <c r="C2460" s="536" t="s">
        <v>235</v>
      </c>
      <c r="D2460" s="529"/>
      <c r="E2460" s="535"/>
      <c r="F2460" s="1189"/>
      <c r="G2460" s="532"/>
      <c r="H2460" s="533">
        <f>H2458+H2459</f>
        <v>53545.25</v>
      </c>
      <c r="I2460" s="532"/>
      <c r="J2460" s="533"/>
      <c r="K2460" s="532"/>
      <c r="L2460" s="533"/>
    </row>
    <row r="2461" spans="1:12" ht="12" customHeight="1">
      <c r="B2461" s="531" t="s">
        <v>11</v>
      </c>
      <c r="C2461" s="529" t="s">
        <v>2218</v>
      </c>
      <c r="D2461" s="529"/>
      <c r="E2461" s="529"/>
      <c r="F2461" s="1201">
        <f>ppn</f>
        <v>0.12</v>
      </c>
      <c r="G2461" s="532" t="s">
        <v>2217</v>
      </c>
      <c r="H2461" s="533">
        <f>H2460*F2461</f>
        <v>6425.4299999999994</v>
      </c>
      <c r="I2461" s="532"/>
      <c r="J2461" s="533"/>
      <c r="K2461" s="532"/>
      <c r="L2461" s="533"/>
    </row>
    <row r="2462" spans="1:12" ht="12" customHeight="1">
      <c r="B2462" s="42" t="s">
        <v>1793</v>
      </c>
      <c r="C2462" s="537" t="s">
        <v>2039</v>
      </c>
      <c r="D2462" s="56"/>
      <c r="E2462" s="56"/>
      <c r="F2462" s="1191"/>
      <c r="G2462" s="57"/>
      <c r="H2462" s="49">
        <f>H2460+H2461</f>
        <v>59970.68</v>
      </c>
      <c r="I2462" s="50"/>
      <c r="J2462" s="49" t="e">
        <f>J2458+J2459</f>
        <v>#REF!</v>
      </c>
      <c r="K2462" s="50"/>
      <c r="L2462" s="49" t="e">
        <f>L2458+L2459</f>
        <v>#REF!</v>
      </c>
    </row>
    <row r="2464" spans="1:12" ht="37" customHeight="1">
      <c r="B2464" s="34" t="s">
        <v>451</v>
      </c>
      <c r="C2464" s="1257" t="s">
        <v>446</v>
      </c>
      <c r="D2464" s="1258"/>
      <c r="E2464" s="1258"/>
      <c r="F2464" s="1258"/>
      <c r="G2464" s="1259"/>
      <c r="H2464" s="1260"/>
      <c r="I2464" s="1261" t="s">
        <v>3</v>
      </c>
      <c r="J2464" s="1261"/>
      <c r="K2464" s="1261" t="s">
        <v>4</v>
      </c>
      <c r="L2464" s="1261"/>
    </row>
    <row r="2465" spans="1:12" ht="12" customHeight="1">
      <c r="B2465" s="1249" t="s">
        <v>215</v>
      </c>
      <c r="C2465" s="1249" t="s">
        <v>216</v>
      </c>
      <c r="D2465" s="1250" t="s">
        <v>217</v>
      </c>
      <c r="E2465" s="1249" t="s">
        <v>218</v>
      </c>
      <c r="F2465" s="1253" t="s">
        <v>219</v>
      </c>
      <c r="G2465" s="35" t="s">
        <v>220</v>
      </c>
      <c r="H2465" s="35" t="s">
        <v>221</v>
      </c>
      <c r="I2465" s="36" t="s">
        <v>220</v>
      </c>
      <c r="J2465" s="37" t="s">
        <v>221</v>
      </c>
      <c r="K2465" s="37" t="s">
        <v>220</v>
      </c>
      <c r="L2465" s="37" t="s">
        <v>221</v>
      </c>
    </row>
    <row r="2466" spans="1:12" ht="12" customHeight="1">
      <c r="B2466" s="1249"/>
      <c r="C2466" s="1249"/>
      <c r="D2466" s="1251"/>
      <c r="E2466" s="1249"/>
      <c r="F2466" s="1253"/>
      <c r="G2466" s="35" t="s">
        <v>16</v>
      </c>
      <c r="H2466" s="35" t="s">
        <v>222</v>
      </c>
      <c r="I2466" s="36" t="s">
        <v>16</v>
      </c>
      <c r="J2466" s="37" t="s">
        <v>222</v>
      </c>
      <c r="K2466" s="37" t="s">
        <v>16</v>
      </c>
      <c r="L2466" s="37" t="s">
        <v>222</v>
      </c>
    </row>
    <row r="2467" spans="1:12" ht="12" customHeight="1">
      <c r="B2467" s="1249"/>
      <c r="C2467" s="1249"/>
      <c r="D2467" s="1252"/>
      <c r="E2467" s="1249"/>
      <c r="F2467" s="1253"/>
      <c r="G2467" s="58"/>
      <c r="H2467" s="35" t="s">
        <v>16</v>
      </c>
      <c r="I2467" s="48"/>
      <c r="J2467" s="37" t="s">
        <v>16</v>
      </c>
      <c r="K2467" s="43"/>
      <c r="L2467" s="37" t="s">
        <v>16</v>
      </c>
    </row>
    <row r="2468" spans="1:12" ht="12" customHeight="1">
      <c r="B2468" s="38" t="s">
        <v>5</v>
      </c>
      <c r="C2468" s="39" t="s">
        <v>223</v>
      </c>
      <c r="D2468" s="40"/>
      <c r="E2468" s="40"/>
      <c r="F2468" s="1181"/>
      <c r="G2468" s="40"/>
      <c r="H2468" s="40"/>
      <c r="I2468" s="41"/>
      <c r="J2468" s="41"/>
      <c r="K2468" s="41"/>
      <c r="L2468" s="41"/>
    </row>
    <row r="2469" spans="1:12" ht="12" customHeight="1">
      <c r="A2469" s="65">
        <v>10130000</v>
      </c>
      <c r="B2469" s="42"/>
      <c r="C2469" s="43" t="s">
        <v>20</v>
      </c>
      <c r="D2469" s="42" t="s">
        <v>224</v>
      </c>
      <c r="E2469" s="42" t="str">
        <f>VLOOKUP(C2469,HSD!B:K,2,FALSE)</f>
        <v>OH</v>
      </c>
      <c r="F2469" s="1192">
        <v>0.8</v>
      </c>
      <c r="G2469" s="44">
        <f>VLOOKUP(C2469,HSD!B:K,10,FALSE)</f>
        <v>174000</v>
      </c>
      <c r="H2469" s="44">
        <f>F2469*G2469</f>
        <v>139200</v>
      </c>
      <c r="I2469" s="44">
        <v>91500</v>
      </c>
      <c r="J2469" s="44">
        <f>F2469*I2469</f>
        <v>73200</v>
      </c>
      <c r="K2469" s="44">
        <v>91500</v>
      </c>
      <c r="L2469" s="44">
        <f>F2469*K2469</f>
        <v>73200</v>
      </c>
    </row>
    <row r="2470" spans="1:12" ht="12" customHeight="1">
      <c r="A2470" s="65">
        <v>10143000</v>
      </c>
      <c r="B2470" s="42"/>
      <c r="C2470" s="43" t="s">
        <v>240</v>
      </c>
      <c r="D2470" s="42" t="s">
        <v>224</v>
      </c>
      <c r="E2470" s="42" t="str">
        <f>VLOOKUP(C2470,HSD!B:K,2,FALSE)</f>
        <v>OH</v>
      </c>
      <c r="F2470" s="1192">
        <v>0.4</v>
      </c>
      <c r="G2470" s="44">
        <f>VLOOKUP(C2470,HSD!B:K,10,FALSE)</f>
        <v>213000</v>
      </c>
      <c r="H2470" s="44">
        <f>F2470*G2470</f>
        <v>85200</v>
      </c>
      <c r="I2470" s="44"/>
      <c r="J2470" s="44"/>
      <c r="K2470" s="44"/>
      <c r="L2470" s="44"/>
    </row>
    <row r="2471" spans="1:12" ht="12" customHeight="1">
      <c r="A2471" s="65">
        <v>10110000</v>
      </c>
      <c r="B2471" s="42"/>
      <c r="C2471" s="43" t="s">
        <v>21</v>
      </c>
      <c r="D2471" s="42" t="s">
        <v>224</v>
      </c>
      <c r="E2471" s="42" t="str">
        <f>VLOOKUP(C2471,HSD!B:K,2,FALSE)</f>
        <v>OH</v>
      </c>
      <c r="F2471" s="1192">
        <f>F2469/10</f>
        <v>0.08</v>
      </c>
      <c r="G2471" s="44">
        <f>VLOOKUP(C2471,HSD!B:K,10,FALSE)</f>
        <v>285000</v>
      </c>
      <c r="H2471" s="44">
        <f>F2471*G2471</f>
        <v>22800</v>
      </c>
      <c r="I2471" s="44">
        <v>78600</v>
      </c>
      <c r="J2471" s="44">
        <f>F2471*I2471</f>
        <v>6288</v>
      </c>
      <c r="K2471" s="44">
        <v>78600</v>
      </c>
      <c r="L2471" s="44">
        <f>F2471*K2471</f>
        <v>6288</v>
      </c>
    </row>
    <row r="2472" spans="1:12" ht="12" customHeight="1">
      <c r="B2472" s="42"/>
      <c r="C2472" s="43"/>
      <c r="D2472" s="42"/>
      <c r="E2472" s="42"/>
      <c r="F2472" s="1182"/>
      <c r="G2472" s="44"/>
      <c r="H2472" s="44">
        <f>F2472*G2472</f>
        <v>0</v>
      </c>
      <c r="I2472" s="44">
        <v>92500</v>
      </c>
      <c r="J2472" s="44">
        <f>F2472*I2472</f>
        <v>0</v>
      </c>
      <c r="K2472" s="44">
        <v>92500</v>
      </c>
      <c r="L2472" s="44">
        <f>F2472*K2472</f>
        <v>0</v>
      </c>
    </row>
    <row r="2473" spans="1:12" ht="12" customHeight="1">
      <c r="B2473" s="42"/>
      <c r="C2473" s="43"/>
      <c r="D2473" s="42"/>
      <c r="E2473" s="42"/>
      <c r="F2473" s="1182"/>
      <c r="G2473" s="44"/>
      <c r="H2473" s="44"/>
      <c r="I2473" s="44"/>
      <c r="J2473" s="44"/>
      <c r="K2473" s="44"/>
      <c r="L2473" s="44"/>
    </row>
    <row r="2474" spans="1:12" ht="12" customHeight="1">
      <c r="B2474" s="42"/>
      <c r="C2474" s="45"/>
      <c r="D2474" s="37"/>
      <c r="E2474" s="37"/>
      <c r="F2474" s="1183" t="s">
        <v>227</v>
      </c>
      <c r="G2474" s="54"/>
      <c r="H2474" s="44">
        <f>SUM(H2469:H2473)</f>
        <v>247200</v>
      </c>
      <c r="I2474" s="54"/>
      <c r="J2474" s="44">
        <f>SUM(J2471:J2473)</f>
        <v>6288</v>
      </c>
      <c r="K2474" s="54"/>
      <c r="L2474" s="44">
        <f>SUM(L2471:L2473)</f>
        <v>6288</v>
      </c>
    </row>
    <row r="2475" spans="1:12" ht="12" customHeight="1">
      <c r="B2475" s="42" t="s">
        <v>6</v>
      </c>
      <c r="C2475" s="45" t="s">
        <v>228</v>
      </c>
      <c r="D2475" s="37"/>
      <c r="E2475" s="37"/>
      <c r="F2475" s="1184"/>
      <c r="G2475" s="42"/>
      <c r="H2475" s="44"/>
      <c r="I2475" s="42"/>
      <c r="J2475" s="44"/>
      <c r="K2475" s="42"/>
      <c r="L2475" s="44"/>
    </row>
    <row r="2476" spans="1:12" ht="12" customHeight="1">
      <c r="A2476" s="65">
        <v>211100102</v>
      </c>
      <c r="B2476" s="42"/>
      <c r="C2476" s="43" t="s">
        <v>1509</v>
      </c>
      <c r="D2476" s="42" t="s">
        <v>224</v>
      </c>
      <c r="E2476" s="42" t="str">
        <f>VLOOKUP(C2476,HSD!B:K,2,FALSE)</f>
        <v>m3</v>
      </c>
      <c r="F2476" s="1192">
        <v>1.25</v>
      </c>
      <c r="G2476" s="44">
        <f>VLOOKUP(C2476,HSD!B:K,10,FALSE)</f>
        <v>345000</v>
      </c>
      <c r="H2476" s="44">
        <f>F2476*G2476</f>
        <v>431250</v>
      </c>
      <c r="I2476" s="44">
        <v>232500</v>
      </c>
      <c r="J2476" s="44">
        <f>F2476*I2476</f>
        <v>290625</v>
      </c>
      <c r="K2476" s="44">
        <v>270000</v>
      </c>
      <c r="L2476" s="44">
        <f>F2476*K2476</f>
        <v>337500</v>
      </c>
    </row>
    <row r="2477" spans="1:12" ht="12" customHeight="1">
      <c r="B2477" s="42"/>
      <c r="C2477" s="43"/>
      <c r="D2477" s="42"/>
      <c r="E2477" s="42"/>
      <c r="F2477" s="1192"/>
      <c r="G2477" s="44"/>
      <c r="H2477" s="44">
        <f>F2477*G2477</f>
        <v>0</v>
      </c>
      <c r="I2477" s="44">
        <v>1060</v>
      </c>
      <c r="J2477" s="44">
        <f>F2477*I2477</f>
        <v>0</v>
      </c>
      <c r="K2477" s="44">
        <v>1060</v>
      </c>
      <c r="L2477" s="44">
        <f>F2477*K2477</f>
        <v>0</v>
      </c>
    </row>
    <row r="2478" spans="1:12" ht="12" customHeight="1">
      <c r="B2478" s="42"/>
      <c r="C2478" s="43"/>
      <c r="D2478" s="42"/>
      <c r="E2478" s="42"/>
      <c r="F2478" s="1192"/>
      <c r="G2478" s="44"/>
      <c r="H2478" s="44">
        <f>F2478*G2478</f>
        <v>0</v>
      </c>
      <c r="I2478" s="44">
        <v>215000</v>
      </c>
      <c r="J2478" s="44">
        <f>F2478*I2478</f>
        <v>0</v>
      </c>
      <c r="K2478" s="44">
        <v>250000</v>
      </c>
      <c r="L2478" s="44">
        <f>F2478*K2478</f>
        <v>0</v>
      </c>
    </row>
    <row r="2479" spans="1:12" ht="12" customHeight="1">
      <c r="B2479" s="42"/>
      <c r="C2479" s="43"/>
      <c r="D2479" s="42"/>
      <c r="E2479" s="42"/>
      <c r="F2479" s="1192"/>
      <c r="G2479" s="44"/>
      <c r="H2479" s="44"/>
      <c r="I2479" s="44"/>
      <c r="J2479" s="44"/>
      <c r="K2479" s="44"/>
      <c r="L2479" s="44"/>
    </row>
    <row r="2480" spans="1:12" ht="12" customHeight="1">
      <c r="B2480" s="42"/>
      <c r="C2480" s="45"/>
      <c r="D2480" s="37"/>
      <c r="E2480" s="37"/>
      <c r="F2480" s="1193" t="s">
        <v>229</v>
      </c>
      <c r="G2480" s="61"/>
      <c r="H2480" s="44">
        <f>SUM(H2476:H2479)</f>
        <v>431250</v>
      </c>
      <c r="I2480" s="54"/>
      <c r="J2480" s="44" t="e">
        <f>SUM(#REF!)</f>
        <v>#REF!</v>
      </c>
      <c r="K2480" s="54"/>
      <c r="L2480" s="44" t="e">
        <f>SUM(#REF!)</f>
        <v>#REF!</v>
      </c>
    </row>
    <row r="2481" spans="1:12" ht="12" customHeight="1">
      <c r="B2481" s="42" t="s">
        <v>7</v>
      </c>
      <c r="C2481" s="45" t="s">
        <v>230</v>
      </c>
      <c r="D2481" s="37"/>
      <c r="E2481" s="37"/>
      <c r="F2481" s="1184"/>
      <c r="G2481" s="42"/>
      <c r="H2481" s="44"/>
      <c r="I2481" s="42"/>
      <c r="J2481" s="44"/>
      <c r="K2481" s="42"/>
      <c r="L2481" s="44"/>
    </row>
    <row r="2482" spans="1:12" ht="12" customHeight="1">
      <c r="B2482" s="42"/>
      <c r="C2482" s="43"/>
      <c r="D2482" s="42"/>
      <c r="E2482" s="42"/>
      <c r="F2482" s="1192"/>
      <c r="G2482" s="44"/>
      <c r="H2482" s="44">
        <f>F2482*G2482</f>
        <v>0</v>
      </c>
      <c r="I2482" s="44"/>
      <c r="J2482" s="44">
        <f>H2482*I2482</f>
        <v>0</v>
      </c>
      <c r="K2482" s="44"/>
      <c r="L2482" s="44">
        <f>J2482*K2482</f>
        <v>0</v>
      </c>
    </row>
    <row r="2483" spans="1:12" ht="12" customHeight="1">
      <c r="B2483" s="42"/>
      <c r="C2483" s="43"/>
      <c r="D2483" s="42"/>
      <c r="E2483" s="42"/>
      <c r="F2483" s="1192"/>
      <c r="G2483" s="44"/>
      <c r="H2483" s="44">
        <f>F2483*G2483</f>
        <v>0</v>
      </c>
      <c r="I2483" s="44"/>
      <c r="J2483" s="44"/>
      <c r="K2483" s="44"/>
      <c r="L2483" s="44"/>
    </row>
    <row r="2484" spans="1:12" ht="12" customHeight="1">
      <c r="B2484" s="42"/>
      <c r="C2484" s="45"/>
      <c r="D2484" s="37"/>
      <c r="E2484" s="37"/>
      <c r="F2484" s="1183" t="s">
        <v>231</v>
      </c>
      <c r="G2484" s="54"/>
      <c r="H2484" s="44">
        <f>SUM(H2482:H2483)</f>
        <v>0</v>
      </c>
      <c r="I2484" s="54"/>
      <c r="J2484" s="44">
        <f>SUM(J2482)</f>
        <v>0</v>
      </c>
      <c r="K2484" s="54"/>
      <c r="L2484" s="44">
        <f>SUM(L2482)</f>
        <v>0</v>
      </c>
    </row>
    <row r="2485" spans="1:12" ht="12" customHeight="1">
      <c r="B2485" s="42" t="s">
        <v>8</v>
      </c>
      <c r="C2485" s="55" t="s">
        <v>232</v>
      </c>
      <c r="D2485" s="56"/>
      <c r="E2485" s="56"/>
      <c r="F2485" s="1191"/>
      <c r="G2485" s="57"/>
      <c r="H2485" s="44">
        <f>H2474+H2480+H2484</f>
        <v>678450</v>
      </c>
      <c r="I2485" s="57"/>
      <c r="J2485" s="44" t="e">
        <f>J2474+J2480+J2484</f>
        <v>#REF!</v>
      </c>
      <c r="K2485" s="57"/>
      <c r="L2485" s="44" t="e">
        <f>L2474+L2480+L2484</f>
        <v>#REF!</v>
      </c>
    </row>
    <row r="2486" spans="1:12" ht="12" customHeight="1">
      <c r="B2486" s="42" t="s">
        <v>9</v>
      </c>
      <c r="C2486" s="1261" t="s">
        <v>233</v>
      </c>
      <c r="D2486" s="1261"/>
      <c r="E2486" s="1261"/>
      <c r="F2486" s="1188">
        <f>OP</f>
        <v>0.1</v>
      </c>
      <c r="G2486" s="43" t="s">
        <v>234</v>
      </c>
      <c r="H2486" s="44">
        <f>H2485*F2486</f>
        <v>67845</v>
      </c>
      <c r="I2486" s="43" t="s">
        <v>234</v>
      </c>
      <c r="J2486" s="44" t="e">
        <f>J2485*F2486</f>
        <v>#REF!</v>
      </c>
      <c r="K2486" s="43" t="s">
        <v>234</v>
      </c>
      <c r="L2486" s="44" t="e">
        <f>L2485*F2486</f>
        <v>#REF!</v>
      </c>
    </row>
    <row r="2487" spans="1:12" ht="12" customHeight="1">
      <c r="B2487" s="42" t="s">
        <v>10</v>
      </c>
      <c r="C2487" s="55" t="s">
        <v>235</v>
      </c>
      <c r="D2487" s="56"/>
      <c r="E2487" s="56"/>
      <c r="F2487" s="1191"/>
      <c r="G2487" s="57"/>
      <c r="H2487" s="49">
        <f>H2485+H2486</f>
        <v>746295</v>
      </c>
      <c r="I2487" s="50"/>
      <c r="J2487" s="49" t="e">
        <f>J2485+J2486</f>
        <v>#REF!</v>
      </c>
      <c r="K2487" s="50"/>
      <c r="L2487" s="49" t="e">
        <f>L2485+L2486</f>
        <v>#REF!</v>
      </c>
    </row>
    <row r="2489" spans="1:12" ht="37" customHeight="1">
      <c r="B2489" s="34" t="s">
        <v>450</v>
      </c>
      <c r="C2489" s="1257" t="s">
        <v>447</v>
      </c>
      <c r="D2489" s="1258"/>
      <c r="E2489" s="1258"/>
      <c r="F2489" s="1258"/>
      <c r="G2489" s="1259"/>
      <c r="H2489" s="1260"/>
      <c r="I2489" s="1261" t="s">
        <v>3</v>
      </c>
      <c r="J2489" s="1261"/>
      <c r="K2489" s="1261" t="s">
        <v>4</v>
      </c>
      <c r="L2489" s="1261"/>
    </row>
    <row r="2490" spans="1:12" ht="12" customHeight="1">
      <c r="B2490" s="1249" t="s">
        <v>215</v>
      </c>
      <c r="C2490" s="1249" t="s">
        <v>216</v>
      </c>
      <c r="D2490" s="1250" t="s">
        <v>217</v>
      </c>
      <c r="E2490" s="1249" t="s">
        <v>218</v>
      </c>
      <c r="F2490" s="1253" t="s">
        <v>219</v>
      </c>
      <c r="G2490" s="35" t="s">
        <v>220</v>
      </c>
      <c r="H2490" s="35" t="s">
        <v>221</v>
      </c>
      <c r="I2490" s="36" t="s">
        <v>220</v>
      </c>
      <c r="J2490" s="37" t="s">
        <v>221</v>
      </c>
      <c r="K2490" s="37" t="s">
        <v>220</v>
      </c>
      <c r="L2490" s="37" t="s">
        <v>221</v>
      </c>
    </row>
    <row r="2491" spans="1:12" ht="12" customHeight="1">
      <c r="B2491" s="1249"/>
      <c r="C2491" s="1249"/>
      <c r="D2491" s="1251"/>
      <c r="E2491" s="1249"/>
      <c r="F2491" s="1253"/>
      <c r="G2491" s="35" t="s">
        <v>16</v>
      </c>
      <c r="H2491" s="35" t="s">
        <v>222</v>
      </c>
      <c r="I2491" s="36" t="s">
        <v>16</v>
      </c>
      <c r="J2491" s="37" t="s">
        <v>222</v>
      </c>
      <c r="K2491" s="37" t="s">
        <v>16</v>
      </c>
      <c r="L2491" s="37" t="s">
        <v>222</v>
      </c>
    </row>
    <row r="2492" spans="1:12" ht="12" customHeight="1">
      <c r="B2492" s="1249"/>
      <c r="C2492" s="1249"/>
      <c r="D2492" s="1252"/>
      <c r="E2492" s="1249"/>
      <c r="F2492" s="1253"/>
      <c r="G2492" s="58"/>
      <c r="H2492" s="35" t="s">
        <v>16</v>
      </c>
      <c r="I2492" s="48"/>
      <c r="J2492" s="37" t="s">
        <v>16</v>
      </c>
      <c r="K2492" s="43"/>
      <c r="L2492" s="37" t="s">
        <v>16</v>
      </c>
    </row>
    <row r="2493" spans="1:12" ht="12" customHeight="1">
      <c r="B2493" s="38" t="s">
        <v>5</v>
      </c>
      <c r="C2493" s="39" t="s">
        <v>223</v>
      </c>
      <c r="D2493" s="40"/>
      <c r="E2493" s="40"/>
      <c r="F2493" s="1181"/>
      <c r="G2493" s="40"/>
      <c r="H2493" s="40"/>
      <c r="I2493" s="41"/>
      <c r="J2493" s="41"/>
      <c r="K2493" s="41"/>
      <c r="L2493" s="41"/>
    </row>
    <row r="2494" spans="1:12" ht="12" customHeight="1">
      <c r="A2494" s="65">
        <v>10130000</v>
      </c>
      <c r="B2494" s="42"/>
      <c r="C2494" s="43" t="s">
        <v>20</v>
      </c>
      <c r="D2494" s="42" t="s">
        <v>224</v>
      </c>
      <c r="E2494" s="42" t="str">
        <f>VLOOKUP(C2494,HSD!B:K,2,FALSE)</f>
        <v>OH</v>
      </c>
      <c r="F2494" s="1192">
        <v>1.1416999999999999</v>
      </c>
      <c r="G2494" s="44">
        <f>VLOOKUP(C2494,HSD!B:K,10,FALSE)</f>
        <v>174000</v>
      </c>
      <c r="H2494" s="44">
        <f>F2494*G2494</f>
        <v>198655.8</v>
      </c>
      <c r="I2494" s="44">
        <v>91500</v>
      </c>
      <c r="J2494" s="44">
        <f>F2494*I2494</f>
        <v>104465.54999999999</v>
      </c>
      <c r="K2494" s="44">
        <v>91500</v>
      </c>
      <c r="L2494" s="44">
        <f>F2494*K2494</f>
        <v>104465.54999999999</v>
      </c>
    </row>
    <row r="2495" spans="1:12" ht="12" customHeight="1">
      <c r="A2495" s="65">
        <v>10143000</v>
      </c>
      <c r="B2495" s="42"/>
      <c r="C2495" s="43" t="s">
        <v>240</v>
      </c>
      <c r="D2495" s="42" t="s">
        <v>224</v>
      </c>
      <c r="E2495" s="42" t="str">
        <f>VLOOKUP(C2495,HSD!B:K,2,FALSE)</f>
        <v>OH</v>
      </c>
      <c r="F2495" s="1192">
        <v>0.57089999999999996</v>
      </c>
      <c r="G2495" s="44">
        <f>VLOOKUP(C2495,HSD!B:K,10,FALSE)</f>
        <v>213000</v>
      </c>
      <c r="H2495" s="44">
        <f>F2495*G2495</f>
        <v>121601.7</v>
      </c>
      <c r="I2495" s="44"/>
      <c r="J2495" s="44"/>
      <c r="K2495" s="44"/>
      <c r="L2495" s="44"/>
    </row>
    <row r="2496" spans="1:12" ht="12" customHeight="1">
      <c r="A2496" s="65">
        <v>10110000</v>
      </c>
      <c r="B2496" s="42"/>
      <c r="C2496" s="43" t="s">
        <v>21</v>
      </c>
      <c r="D2496" s="42" t="s">
        <v>224</v>
      </c>
      <c r="E2496" s="42" t="str">
        <f>VLOOKUP(C2496,HSD!B:K,2,FALSE)</f>
        <v>OH</v>
      </c>
      <c r="F2496" s="1192">
        <f>F2494/10</f>
        <v>0.11416999999999999</v>
      </c>
      <c r="G2496" s="44">
        <f>VLOOKUP(C2496,HSD!B:K,10,FALSE)</f>
        <v>285000</v>
      </c>
      <c r="H2496" s="44">
        <f>F2496*G2496</f>
        <v>32538.449999999997</v>
      </c>
      <c r="I2496" s="44">
        <v>78600</v>
      </c>
      <c r="J2496" s="44">
        <f>F2496*I2496</f>
        <v>8973.7619999999988</v>
      </c>
      <c r="K2496" s="44">
        <v>78600</v>
      </c>
      <c r="L2496" s="44">
        <f>F2496*K2496</f>
        <v>8973.7619999999988</v>
      </c>
    </row>
    <row r="2497" spans="1:12" ht="12" customHeight="1">
      <c r="B2497" s="42"/>
      <c r="C2497" s="43"/>
      <c r="D2497" s="42"/>
      <c r="E2497" s="42"/>
      <c r="F2497" s="1182"/>
      <c r="G2497" s="44"/>
      <c r="H2497" s="44">
        <f>F2497*G2497</f>
        <v>0</v>
      </c>
      <c r="I2497" s="44">
        <v>92500</v>
      </c>
      <c r="J2497" s="44">
        <f>F2497*I2497</f>
        <v>0</v>
      </c>
      <c r="K2497" s="44">
        <v>92500</v>
      </c>
      <c r="L2497" s="44">
        <f>F2497*K2497</f>
        <v>0</v>
      </c>
    </row>
    <row r="2498" spans="1:12" ht="12" customHeight="1">
      <c r="B2498" s="42"/>
      <c r="C2498" s="43"/>
      <c r="D2498" s="42"/>
      <c r="E2498" s="42"/>
      <c r="F2498" s="1182"/>
      <c r="G2498" s="44"/>
      <c r="H2498" s="44"/>
      <c r="I2498" s="44"/>
      <c r="J2498" s="44"/>
      <c r="K2498" s="44"/>
      <c r="L2498" s="44"/>
    </row>
    <row r="2499" spans="1:12" ht="12" customHeight="1">
      <c r="B2499" s="42"/>
      <c r="C2499" s="45"/>
      <c r="D2499" s="37"/>
      <c r="E2499" s="37"/>
      <c r="F2499" s="1183" t="s">
        <v>227</v>
      </c>
      <c r="G2499" s="54"/>
      <c r="H2499" s="44">
        <f>SUM(H2494:H2498)</f>
        <v>352795.95</v>
      </c>
      <c r="I2499" s="54"/>
      <c r="J2499" s="44">
        <f>SUM(J2496:J2498)</f>
        <v>8973.7619999999988</v>
      </c>
      <c r="K2499" s="54"/>
      <c r="L2499" s="44">
        <f>SUM(L2496:L2498)</f>
        <v>8973.7619999999988</v>
      </c>
    </row>
    <row r="2500" spans="1:12" ht="12" customHeight="1">
      <c r="B2500" s="42" t="s">
        <v>6</v>
      </c>
      <c r="C2500" s="45" t="s">
        <v>228</v>
      </c>
      <c r="D2500" s="37"/>
      <c r="E2500" s="37"/>
      <c r="F2500" s="1184"/>
      <c r="G2500" s="42"/>
      <c r="H2500" s="44"/>
      <c r="I2500" s="42"/>
      <c r="J2500" s="44"/>
      <c r="K2500" s="42"/>
      <c r="L2500" s="44"/>
    </row>
    <row r="2501" spans="1:12" ht="12" customHeight="1">
      <c r="A2501" s="65">
        <v>211100102</v>
      </c>
      <c r="B2501" s="42"/>
      <c r="C2501" s="43" t="s">
        <v>1509</v>
      </c>
      <c r="D2501" s="42" t="s">
        <v>224</v>
      </c>
      <c r="E2501" s="42" t="str">
        <f>VLOOKUP(C2501,HSD!B:K,2,FALSE)</f>
        <v>m3</v>
      </c>
      <c r="F2501" s="1192">
        <v>1.25</v>
      </c>
      <c r="G2501" s="44">
        <f>VLOOKUP(C2501,HSD!B:K,10,FALSE)</f>
        <v>345000</v>
      </c>
      <c r="H2501" s="44">
        <f>F2501*G2501</f>
        <v>431250</v>
      </c>
      <c r="I2501" s="44">
        <v>232500</v>
      </c>
      <c r="J2501" s="44">
        <f>F2501*I2501</f>
        <v>290625</v>
      </c>
      <c r="K2501" s="44">
        <v>270000</v>
      </c>
      <c r="L2501" s="44">
        <f>F2501*K2501</f>
        <v>337500</v>
      </c>
    </row>
    <row r="2502" spans="1:12" ht="12" customHeight="1">
      <c r="B2502" s="42"/>
      <c r="C2502" s="43"/>
      <c r="D2502" s="42"/>
      <c r="E2502" s="42"/>
      <c r="F2502" s="1192"/>
      <c r="G2502" s="44"/>
      <c r="H2502" s="44">
        <f>F2502*G2502</f>
        <v>0</v>
      </c>
      <c r="I2502" s="44">
        <v>1060</v>
      </c>
      <c r="J2502" s="44">
        <f>F2502*I2502</f>
        <v>0</v>
      </c>
      <c r="K2502" s="44">
        <v>1060</v>
      </c>
      <c r="L2502" s="44">
        <f>F2502*K2502</f>
        <v>0</v>
      </c>
    </row>
    <row r="2503" spans="1:12" ht="12" customHeight="1">
      <c r="B2503" s="42"/>
      <c r="C2503" s="43"/>
      <c r="D2503" s="42"/>
      <c r="E2503" s="42"/>
      <c r="F2503" s="1192"/>
      <c r="G2503" s="44"/>
      <c r="H2503" s="44">
        <f>F2503*G2503</f>
        <v>0</v>
      </c>
      <c r="I2503" s="44">
        <v>215000</v>
      </c>
      <c r="J2503" s="44">
        <f>F2503*I2503</f>
        <v>0</v>
      </c>
      <c r="K2503" s="44">
        <v>250000</v>
      </c>
      <c r="L2503" s="44">
        <f>F2503*K2503</f>
        <v>0</v>
      </c>
    </row>
    <row r="2504" spans="1:12" ht="12" customHeight="1">
      <c r="B2504" s="42"/>
      <c r="C2504" s="43"/>
      <c r="D2504" s="42"/>
      <c r="E2504" s="42"/>
      <c r="F2504" s="1192"/>
      <c r="G2504" s="44"/>
      <c r="H2504" s="44"/>
      <c r="I2504" s="44"/>
      <c r="J2504" s="44"/>
      <c r="K2504" s="44"/>
      <c r="L2504" s="44"/>
    </row>
    <row r="2505" spans="1:12" ht="12" customHeight="1">
      <c r="B2505" s="42"/>
      <c r="C2505" s="45"/>
      <c r="D2505" s="37"/>
      <c r="E2505" s="37"/>
      <c r="F2505" s="1193" t="s">
        <v>229</v>
      </c>
      <c r="G2505" s="61"/>
      <c r="H2505" s="44">
        <f>SUM(H2501:H2504)</f>
        <v>431250</v>
      </c>
      <c r="I2505" s="54"/>
      <c r="J2505" s="44" t="e">
        <f>SUM(#REF!)</f>
        <v>#REF!</v>
      </c>
      <c r="K2505" s="54"/>
      <c r="L2505" s="44" t="e">
        <f>SUM(#REF!)</f>
        <v>#REF!</v>
      </c>
    </row>
    <row r="2506" spans="1:12" ht="12" customHeight="1">
      <c r="B2506" s="42" t="s">
        <v>7</v>
      </c>
      <c r="C2506" s="45" t="s">
        <v>230</v>
      </c>
      <c r="D2506" s="37"/>
      <c r="E2506" s="37"/>
      <c r="F2506" s="1184"/>
      <c r="G2506" s="42"/>
      <c r="H2506" s="44"/>
      <c r="I2506" s="42"/>
      <c r="J2506" s="44"/>
      <c r="K2506" s="42"/>
      <c r="L2506" s="44"/>
    </row>
    <row r="2507" spans="1:12" ht="12" customHeight="1">
      <c r="B2507" s="42"/>
      <c r="C2507" s="43"/>
      <c r="D2507" s="42"/>
      <c r="E2507" s="42"/>
      <c r="F2507" s="1192"/>
      <c r="G2507" s="44"/>
      <c r="H2507" s="44">
        <f>F2507*G2507</f>
        <v>0</v>
      </c>
      <c r="I2507" s="44"/>
      <c r="J2507" s="44">
        <f>H2507*I2507</f>
        <v>0</v>
      </c>
      <c r="K2507" s="44"/>
      <c r="L2507" s="44">
        <f>J2507*K2507</f>
        <v>0</v>
      </c>
    </row>
    <row r="2508" spans="1:12" ht="12" customHeight="1">
      <c r="B2508" s="42"/>
      <c r="C2508" s="43"/>
      <c r="D2508" s="42"/>
      <c r="E2508" s="42"/>
      <c r="F2508" s="1192"/>
      <c r="G2508" s="44"/>
      <c r="H2508" s="44">
        <f>F2508*G2508</f>
        <v>0</v>
      </c>
      <c r="I2508" s="44"/>
      <c r="J2508" s="44"/>
      <c r="K2508" s="44"/>
      <c r="L2508" s="44"/>
    </row>
    <row r="2509" spans="1:12" ht="12" customHeight="1">
      <c r="B2509" s="42"/>
      <c r="C2509" s="45"/>
      <c r="D2509" s="37"/>
      <c r="E2509" s="37"/>
      <c r="F2509" s="1183" t="s">
        <v>231</v>
      </c>
      <c r="G2509" s="54"/>
      <c r="H2509" s="44">
        <f>SUM(H2507:H2508)</f>
        <v>0</v>
      </c>
      <c r="I2509" s="54"/>
      <c r="J2509" s="44">
        <f>SUM(J2507)</f>
        <v>0</v>
      </c>
      <c r="K2509" s="54"/>
      <c r="L2509" s="44">
        <f>SUM(L2507)</f>
        <v>0</v>
      </c>
    </row>
    <row r="2510" spans="1:12" ht="12" customHeight="1">
      <c r="B2510" s="42" t="s">
        <v>8</v>
      </c>
      <c r="C2510" s="55" t="s">
        <v>232</v>
      </c>
      <c r="D2510" s="56"/>
      <c r="E2510" s="56"/>
      <c r="F2510" s="1191"/>
      <c r="G2510" s="57"/>
      <c r="H2510" s="44">
        <f>H2499+H2505+H2509</f>
        <v>784045.95</v>
      </c>
      <c r="I2510" s="57"/>
      <c r="J2510" s="44" t="e">
        <f>J2499+J2505+J2509</f>
        <v>#REF!</v>
      </c>
      <c r="K2510" s="57"/>
      <c r="L2510" s="44" t="e">
        <f>L2499+L2505+L2509</f>
        <v>#REF!</v>
      </c>
    </row>
    <row r="2511" spans="1:12" ht="12" customHeight="1">
      <c r="B2511" s="42" t="s">
        <v>9</v>
      </c>
      <c r="C2511" s="1261" t="s">
        <v>233</v>
      </c>
      <c r="D2511" s="1261"/>
      <c r="E2511" s="1261"/>
      <c r="F2511" s="1188">
        <f>OP</f>
        <v>0.1</v>
      </c>
      <c r="G2511" s="43" t="s">
        <v>234</v>
      </c>
      <c r="H2511" s="44">
        <f>H2510*F2511</f>
        <v>78404.595000000001</v>
      </c>
      <c r="I2511" s="43" t="s">
        <v>234</v>
      </c>
      <c r="J2511" s="44" t="e">
        <f>J2510*F2511</f>
        <v>#REF!</v>
      </c>
      <c r="K2511" s="43" t="s">
        <v>234</v>
      </c>
      <c r="L2511" s="44" t="e">
        <f>L2510*F2511</f>
        <v>#REF!</v>
      </c>
    </row>
    <row r="2512" spans="1:12" ht="12" customHeight="1">
      <c r="B2512" s="42" t="s">
        <v>10</v>
      </c>
      <c r="C2512" s="55" t="s">
        <v>235</v>
      </c>
      <c r="D2512" s="56"/>
      <c r="E2512" s="56"/>
      <c r="F2512" s="1191"/>
      <c r="G2512" s="57"/>
      <c r="H2512" s="49">
        <f>H2510+H2511</f>
        <v>862450.54499999993</v>
      </c>
      <c r="I2512" s="50"/>
      <c r="J2512" s="49" t="e">
        <f>J2510+J2511</f>
        <v>#REF!</v>
      </c>
      <c r="K2512" s="50"/>
      <c r="L2512" s="49" t="e">
        <f>L2510+L2511</f>
        <v>#REF!</v>
      </c>
    </row>
    <row r="2514" spans="1:12" ht="37" customHeight="1">
      <c r="B2514" s="34" t="s">
        <v>448</v>
      </c>
      <c r="C2514" s="1257" t="s">
        <v>452</v>
      </c>
      <c r="D2514" s="1258"/>
      <c r="E2514" s="1258"/>
      <c r="F2514" s="1258"/>
      <c r="G2514" s="1259"/>
      <c r="H2514" s="1260"/>
      <c r="I2514" s="1261" t="s">
        <v>3</v>
      </c>
      <c r="J2514" s="1261"/>
      <c r="K2514" s="1261" t="s">
        <v>4</v>
      </c>
      <c r="L2514" s="1261"/>
    </row>
    <row r="2515" spans="1:12" ht="12" customHeight="1">
      <c r="B2515" s="1249" t="s">
        <v>215</v>
      </c>
      <c r="C2515" s="1249" t="s">
        <v>216</v>
      </c>
      <c r="D2515" s="1250" t="s">
        <v>217</v>
      </c>
      <c r="E2515" s="1249" t="s">
        <v>218</v>
      </c>
      <c r="F2515" s="1253" t="s">
        <v>219</v>
      </c>
      <c r="G2515" s="35" t="s">
        <v>220</v>
      </c>
      <c r="H2515" s="35" t="s">
        <v>221</v>
      </c>
      <c r="I2515" s="36" t="s">
        <v>220</v>
      </c>
      <c r="J2515" s="37" t="s">
        <v>221</v>
      </c>
      <c r="K2515" s="37" t="s">
        <v>220</v>
      </c>
      <c r="L2515" s="37" t="s">
        <v>221</v>
      </c>
    </row>
    <row r="2516" spans="1:12" ht="12" customHeight="1">
      <c r="B2516" s="1249"/>
      <c r="C2516" s="1249"/>
      <c r="D2516" s="1251"/>
      <c r="E2516" s="1249"/>
      <c r="F2516" s="1253"/>
      <c r="G2516" s="35" t="s">
        <v>16</v>
      </c>
      <c r="H2516" s="35" t="s">
        <v>222</v>
      </c>
      <c r="I2516" s="36" t="s">
        <v>16</v>
      </c>
      <c r="J2516" s="37" t="s">
        <v>222</v>
      </c>
      <c r="K2516" s="37" t="s">
        <v>16</v>
      </c>
      <c r="L2516" s="37" t="s">
        <v>222</v>
      </c>
    </row>
    <row r="2517" spans="1:12" ht="12" customHeight="1">
      <c r="B2517" s="1249"/>
      <c r="C2517" s="1249"/>
      <c r="D2517" s="1252"/>
      <c r="E2517" s="1249"/>
      <c r="F2517" s="1253"/>
      <c r="G2517" s="58"/>
      <c r="H2517" s="35" t="s">
        <v>16</v>
      </c>
      <c r="I2517" s="48"/>
      <c r="J2517" s="37" t="s">
        <v>16</v>
      </c>
      <c r="K2517" s="43"/>
      <c r="L2517" s="37" t="s">
        <v>16</v>
      </c>
    </row>
    <row r="2518" spans="1:12" ht="12" customHeight="1">
      <c r="B2518" s="38" t="s">
        <v>5</v>
      </c>
      <c r="C2518" s="39" t="s">
        <v>223</v>
      </c>
      <c r="D2518" s="40"/>
      <c r="E2518" s="40"/>
      <c r="F2518" s="1181"/>
      <c r="G2518" s="40"/>
      <c r="H2518" s="40"/>
      <c r="I2518" s="41"/>
      <c r="J2518" s="41"/>
      <c r="K2518" s="41"/>
      <c r="L2518" s="41"/>
    </row>
    <row r="2519" spans="1:12" ht="12" customHeight="1">
      <c r="A2519" s="65">
        <v>10130000</v>
      </c>
      <c r="B2519" s="42"/>
      <c r="C2519" s="43" t="s">
        <v>20</v>
      </c>
      <c r="D2519" s="42" t="s">
        <v>224</v>
      </c>
      <c r="E2519" s="42" t="str">
        <f>VLOOKUP(C2519,HSD!B:K,2,FALSE)</f>
        <v>OH</v>
      </c>
      <c r="F2519" s="1192">
        <v>0.4</v>
      </c>
      <c r="G2519" s="44">
        <f>VLOOKUP(C2519,HSD!B:K,10,FALSE)</f>
        <v>174000</v>
      </c>
      <c r="H2519" s="44">
        <f>F2519*G2519</f>
        <v>69600</v>
      </c>
      <c r="I2519" s="44">
        <v>91500</v>
      </c>
      <c r="J2519" s="44">
        <f>F2519*I2519</f>
        <v>36600</v>
      </c>
      <c r="K2519" s="44">
        <v>91500</v>
      </c>
      <c r="L2519" s="44">
        <f>F2519*K2519</f>
        <v>36600</v>
      </c>
    </row>
    <row r="2520" spans="1:12" ht="12" customHeight="1">
      <c r="A2520" s="65">
        <v>10143000</v>
      </c>
      <c r="B2520" s="42"/>
      <c r="C2520" s="43" t="s">
        <v>240</v>
      </c>
      <c r="D2520" s="42" t="s">
        <v>224</v>
      </c>
      <c r="E2520" s="42" t="str">
        <f>VLOOKUP(C2520,HSD!B:K,2,FALSE)</f>
        <v>OH</v>
      </c>
      <c r="F2520" s="1192">
        <v>0.2</v>
      </c>
      <c r="G2520" s="44">
        <f>VLOOKUP(C2520,HSD!B:K,10,FALSE)</f>
        <v>213000</v>
      </c>
      <c r="H2520" s="44">
        <f>F2520*G2520</f>
        <v>42600</v>
      </c>
      <c r="I2520" s="44"/>
      <c r="J2520" s="44"/>
      <c r="K2520" s="44"/>
      <c r="L2520" s="44"/>
    </row>
    <row r="2521" spans="1:12" ht="12" customHeight="1">
      <c r="A2521" s="65">
        <v>10110000</v>
      </c>
      <c r="B2521" s="42"/>
      <c r="C2521" s="43" t="s">
        <v>21</v>
      </c>
      <c r="D2521" s="42" t="s">
        <v>224</v>
      </c>
      <c r="E2521" s="42" t="str">
        <f>VLOOKUP(C2521,HSD!B:K,2,FALSE)</f>
        <v>OH</v>
      </c>
      <c r="F2521" s="1192">
        <f>F2519/10</f>
        <v>0.04</v>
      </c>
      <c r="G2521" s="44">
        <f>VLOOKUP(C2521,HSD!B:K,10,FALSE)</f>
        <v>285000</v>
      </c>
      <c r="H2521" s="44">
        <f>F2521*G2521</f>
        <v>11400</v>
      </c>
      <c r="I2521" s="44">
        <v>78600</v>
      </c>
      <c r="J2521" s="44">
        <f>F2521*I2521</f>
        <v>3144</v>
      </c>
      <c r="K2521" s="44">
        <v>78600</v>
      </c>
      <c r="L2521" s="44">
        <f>F2521*K2521</f>
        <v>3144</v>
      </c>
    </row>
    <row r="2522" spans="1:12" ht="12" customHeight="1">
      <c r="B2522" s="42"/>
      <c r="C2522" s="43"/>
      <c r="D2522" s="42"/>
      <c r="E2522" s="42"/>
      <c r="F2522" s="1182"/>
      <c r="G2522" s="44"/>
      <c r="H2522" s="44">
        <f>F2522*G2522</f>
        <v>0</v>
      </c>
      <c r="I2522" s="44">
        <v>92500</v>
      </c>
      <c r="J2522" s="44">
        <f>F2522*I2522</f>
        <v>0</v>
      </c>
      <c r="K2522" s="44">
        <v>92500</v>
      </c>
      <c r="L2522" s="44">
        <f>F2522*K2522</f>
        <v>0</v>
      </c>
    </row>
    <row r="2523" spans="1:12" ht="12" customHeight="1">
      <c r="B2523" s="42"/>
      <c r="C2523" s="43"/>
      <c r="D2523" s="42"/>
      <c r="E2523" s="42"/>
      <c r="F2523" s="1182"/>
      <c r="G2523" s="44"/>
      <c r="H2523" s="44"/>
      <c r="I2523" s="44"/>
      <c r="J2523" s="44"/>
      <c r="K2523" s="44"/>
      <c r="L2523" s="44"/>
    </row>
    <row r="2524" spans="1:12" ht="12" customHeight="1">
      <c r="B2524" s="42"/>
      <c r="C2524" s="45"/>
      <c r="D2524" s="37"/>
      <c r="E2524" s="37"/>
      <c r="F2524" s="1183" t="s">
        <v>227</v>
      </c>
      <c r="G2524" s="54"/>
      <c r="H2524" s="44">
        <f>SUM(H2519:H2523)</f>
        <v>123600</v>
      </c>
      <c r="I2524" s="54"/>
      <c r="J2524" s="44">
        <f>SUM(J2521:J2523)</f>
        <v>3144</v>
      </c>
      <c r="K2524" s="54"/>
      <c r="L2524" s="44">
        <f>SUM(L2521:L2523)</f>
        <v>3144</v>
      </c>
    </row>
    <row r="2525" spans="1:12" ht="12" customHeight="1">
      <c r="B2525" s="42" t="s">
        <v>6</v>
      </c>
      <c r="C2525" s="45" t="s">
        <v>228</v>
      </c>
      <c r="D2525" s="37"/>
      <c r="E2525" s="37"/>
      <c r="F2525" s="1184"/>
      <c r="G2525" s="42"/>
      <c r="H2525" s="44"/>
      <c r="I2525" s="42"/>
      <c r="J2525" s="44"/>
      <c r="K2525" s="42"/>
      <c r="L2525" s="44"/>
    </row>
    <row r="2526" spans="1:12" ht="12" customHeight="1">
      <c r="A2526" s="65">
        <v>211100102</v>
      </c>
      <c r="B2526" s="42"/>
      <c r="C2526" s="43" t="s">
        <v>1509</v>
      </c>
      <c r="D2526" s="42" t="s">
        <v>224</v>
      </c>
      <c r="E2526" s="42" t="str">
        <f>VLOOKUP(C2526,HSD!B:K,2,FALSE)</f>
        <v>m3</v>
      </c>
      <c r="F2526" s="1192">
        <v>1.2</v>
      </c>
      <c r="G2526" s="44">
        <f>VLOOKUP(C2526,HSD!B:K,10,FALSE)</f>
        <v>345000</v>
      </c>
      <c r="H2526" s="44">
        <f>F2526*G2526</f>
        <v>414000</v>
      </c>
      <c r="I2526" s="44">
        <v>232500</v>
      </c>
      <c r="J2526" s="44">
        <f>F2526*I2526</f>
        <v>279000</v>
      </c>
      <c r="K2526" s="44">
        <v>270000</v>
      </c>
      <c r="L2526" s="44">
        <f>F2526*K2526</f>
        <v>324000</v>
      </c>
    </row>
    <row r="2527" spans="1:12" ht="12" customHeight="1">
      <c r="B2527" s="42"/>
      <c r="C2527" s="43"/>
      <c r="D2527" s="42"/>
      <c r="E2527" s="42"/>
      <c r="F2527" s="1192"/>
      <c r="G2527" s="44"/>
      <c r="H2527" s="44">
        <f>F2527*G2527</f>
        <v>0</v>
      </c>
      <c r="I2527" s="44">
        <v>1060</v>
      </c>
      <c r="J2527" s="44">
        <f>F2527*I2527</f>
        <v>0</v>
      </c>
      <c r="K2527" s="44">
        <v>1060</v>
      </c>
      <c r="L2527" s="44">
        <f>F2527*K2527</f>
        <v>0</v>
      </c>
    </row>
    <row r="2528" spans="1:12" ht="12" customHeight="1">
      <c r="B2528" s="42"/>
      <c r="C2528" s="43"/>
      <c r="D2528" s="42"/>
      <c r="E2528" s="42"/>
      <c r="F2528" s="1192"/>
      <c r="G2528" s="44"/>
      <c r="H2528" s="44">
        <f>F2528*G2528</f>
        <v>0</v>
      </c>
      <c r="I2528" s="44">
        <v>215000</v>
      </c>
      <c r="J2528" s="44">
        <f>F2528*I2528</f>
        <v>0</v>
      </c>
      <c r="K2528" s="44">
        <v>250000</v>
      </c>
      <c r="L2528" s="44">
        <f>F2528*K2528</f>
        <v>0</v>
      </c>
    </row>
    <row r="2529" spans="1:12" ht="12" customHeight="1">
      <c r="B2529" s="42"/>
      <c r="C2529" s="43"/>
      <c r="D2529" s="42"/>
      <c r="E2529" s="42"/>
      <c r="F2529" s="1192"/>
      <c r="G2529" s="44"/>
      <c r="H2529" s="44"/>
      <c r="I2529" s="44"/>
      <c r="J2529" s="44"/>
      <c r="K2529" s="44"/>
      <c r="L2529" s="44"/>
    </row>
    <row r="2530" spans="1:12" ht="12" customHeight="1">
      <c r="B2530" s="42"/>
      <c r="C2530" s="45"/>
      <c r="D2530" s="37"/>
      <c r="E2530" s="37"/>
      <c r="F2530" s="1193" t="s">
        <v>229</v>
      </c>
      <c r="G2530" s="61"/>
      <c r="H2530" s="44">
        <f>SUM(H2526:H2529)</f>
        <v>414000</v>
      </c>
      <c r="I2530" s="54"/>
      <c r="J2530" s="44" t="e">
        <f>SUM(#REF!)</f>
        <v>#REF!</v>
      </c>
      <c r="K2530" s="54"/>
      <c r="L2530" s="44" t="e">
        <f>SUM(#REF!)</f>
        <v>#REF!</v>
      </c>
    </row>
    <row r="2531" spans="1:12" ht="12" customHeight="1">
      <c r="B2531" s="42" t="s">
        <v>7</v>
      </c>
      <c r="C2531" s="45" t="s">
        <v>230</v>
      </c>
      <c r="D2531" s="37"/>
      <c r="E2531" s="37"/>
      <c r="F2531" s="1184"/>
      <c r="G2531" s="42"/>
      <c r="H2531" s="44"/>
      <c r="I2531" s="42"/>
      <c r="J2531" s="44"/>
      <c r="K2531" s="42"/>
      <c r="L2531" s="44"/>
    </row>
    <row r="2532" spans="1:12" ht="12" customHeight="1">
      <c r="B2532" s="42"/>
      <c r="C2532" s="43"/>
      <c r="D2532" s="42"/>
      <c r="E2532" s="42"/>
      <c r="F2532" s="1192"/>
      <c r="G2532" s="44"/>
      <c r="H2532" s="44">
        <f>F2532*G2532</f>
        <v>0</v>
      </c>
      <c r="I2532" s="44"/>
      <c r="J2532" s="44">
        <f>H2532*I2532</f>
        <v>0</v>
      </c>
      <c r="K2532" s="44"/>
      <c r="L2532" s="44">
        <f>J2532*K2532</f>
        <v>0</v>
      </c>
    </row>
    <row r="2533" spans="1:12" ht="12" customHeight="1">
      <c r="B2533" s="42"/>
      <c r="C2533" s="43"/>
      <c r="D2533" s="42"/>
      <c r="E2533" s="42"/>
      <c r="F2533" s="1192"/>
      <c r="G2533" s="44"/>
      <c r="H2533" s="44">
        <f>F2533*G2533</f>
        <v>0</v>
      </c>
      <c r="I2533" s="44"/>
      <c r="J2533" s="44"/>
      <c r="K2533" s="44"/>
      <c r="L2533" s="44"/>
    </row>
    <row r="2534" spans="1:12" ht="12" customHeight="1">
      <c r="B2534" s="42"/>
      <c r="C2534" s="45"/>
      <c r="D2534" s="37"/>
      <c r="E2534" s="37"/>
      <c r="F2534" s="1183" t="s">
        <v>231</v>
      </c>
      <c r="G2534" s="54"/>
      <c r="H2534" s="44">
        <f>SUM(H2532:H2533)</f>
        <v>0</v>
      </c>
      <c r="I2534" s="54"/>
      <c r="J2534" s="44">
        <f>SUM(J2532)</f>
        <v>0</v>
      </c>
      <c r="K2534" s="54"/>
      <c r="L2534" s="44">
        <f>SUM(L2532)</f>
        <v>0</v>
      </c>
    </row>
    <row r="2535" spans="1:12" ht="12" customHeight="1">
      <c r="B2535" s="42" t="s">
        <v>8</v>
      </c>
      <c r="C2535" s="55" t="s">
        <v>232</v>
      </c>
      <c r="D2535" s="56"/>
      <c r="E2535" s="56"/>
      <c r="F2535" s="1191"/>
      <c r="G2535" s="57"/>
      <c r="H2535" s="44">
        <f>H2524+H2530+H2534</f>
        <v>537600</v>
      </c>
      <c r="I2535" s="57"/>
      <c r="J2535" s="44" t="e">
        <f>J2524+J2530+J2534</f>
        <v>#REF!</v>
      </c>
      <c r="K2535" s="57"/>
      <c r="L2535" s="44" t="e">
        <f>L2524+L2530+L2534</f>
        <v>#REF!</v>
      </c>
    </row>
    <row r="2536" spans="1:12" ht="12" customHeight="1">
      <c r="B2536" s="42" t="s">
        <v>9</v>
      </c>
      <c r="C2536" s="1261" t="s">
        <v>233</v>
      </c>
      <c r="D2536" s="1261"/>
      <c r="E2536" s="1261"/>
      <c r="F2536" s="1188">
        <f>OP</f>
        <v>0.1</v>
      </c>
      <c r="G2536" s="43" t="s">
        <v>234</v>
      </c>
      <c r="H2536" s="44">
        <f>H2535*F2536</f>
        <v>53760</v>
      </c>
      <c r="I2536" s="43" t="s">
        <v>234</v>
      </c>
      <c r="J2536" s="44" t="e">
        <f>J2535*F2536</f>
        <v>#REF!</v>
      </c>
      <c r="K2536" s="43" t="s">
        <v>234</v>
      </c>
      <c r="L2536" s="44" t="e">
        <f>L2535*F2536</f>
        <v>#REF!</v>
      </c>
    </row>
    <row r="2537" spans="1:12" ht="12" customHeight="1">
      <c r="B2537" s="42" t="s">
        <v>10</v>
      </c>
      <c r="C2537" s="55" t="s">
        <v>235</v>
      </c>
      <c r="D2537" s="56"/>
      <c r="E2537" s="56"/>
      <c r="F2537" s="1191"/>
      <c r="G2537" s="57"/>
      <c r="H2537" s="49">
        <f>H2535+H2536</f>
        <v>591360</v>
      </c>
      <c r="I2537" s="50"/>
      <c r="J2537" s="49" t="e">
        <f>J2535+J2536</f>
        <v>#REF!</v>
      </c>
      <c r="K2537" s="50"/>
      <c r="L2537" s="49" t="e">
        <f>L2535+L2536</f>
        <v>#REF!</v>
      </c>
    </row>
    <row r="2539" spans="1:12" ht="37" customHeight="1">
      <c r="B2539" s="34" t="s">
        <v>449</v>
      </c>
      <c r="C2539" s="1257" t="s">
        <v>453</v>
      </c>
      <c r="D2539" s="1258"/>
      <c r="E2539" s="1258"/>
      <c r="F2539" s="1258"/>
      <c r="G2539" s="1259"/>
      <c r="H2539" s="1260"/>
      <c r="I2539" s="1261" t="s">
        <v>3</v>
      </c>
      <c r="J2539" s="1261"/>
      <c r="K2539" s="1261" t="s">
        <v>4</v>
      </c>
      <c r="L2539" s="1261"/>
    </row>
    <row r="2540" spans="1:12" ht="12" customHeight="1">
      <c r="B2540" s="1249" t="s">
        <v>215</v>
      </c>
      <c r="C2540" s="1249" t="s">
        <v>216</v>
      </c>
      <c r="D2540" s="1250" t="s">
        <v>217</v>
      </c>
      <c r="E2540" s="1249" t="s">
        <v>218</v>
      </c>
      <c r="F2540" s="1253" t="s">
        <v>219</v>
      </c>
      <c r="G2540" s="35" t="s">
        <v>220</v>
      </c>
      <c r="H2540" s="35" t="s">
        <v>221</v>
      </c>
      <c r="I2540" s="36" t="s">
        <v>220</v>
      </c>
      <c r="J2540" s="37" t="s">
        <v>221</v>
      </c>
      <c r="K2540" s="37" t="s">
        <v>220</v>
      </c>
      <c r="L2540" s="37" t="s">
        <v>221</v>
      </c>
    </row>
    <row r="2541" spans="1:12" ht="12" customHeight="1">
      <c r="B2541" s="1249"/>
      <c r="C2541" s="1249"/>
      <c r="D2541" s="1251"/>
      <c r="E2541" s="1249"/>
      <c r="F2541" s="1253"/>
      <c r="G2541" s="35" t="s">
        <v>16</v>
      </c>
      <c r="H2541" s="35" t="s">
        <v>222</v>
      </c>
      <c r="I2541" s="36" t="s">
        <v>16</v>
      </c>
      <c r="J2541" s="37" t="s">
        <v>222</v>
      </c>
      <c r="K2541" s="37" t="s">
        <v>16</v>
      </c>
      <c r="L2541" s="37" t="s">
        <v>222</v>
      </c>
    </row>
    <row r="2542" spans="1:12" ht="12" customHeight="1">
      <c r="B2542" s="1249"/>
      <c r="C2542" s="1249"/>
      <c r="D2542" s="1252"/>
      <c r="E2542" s="1249"/>
      <c r="F2542" s="1253"/>
      <c r="G2542" s="58"/>
      <c r="H2542" s="35" t="s">
        <v>16</v>
      </c>
      <c r="I2542" s="48"/>
      <c r="J2542" s="37" t="s">
        <v>16</v>
      </c>
      <c r="K2542" s="43"/>
      <c r="L2542" s="37" t="s">
        <v>16</v>
      </c>
    </row>
    <row r="2543" spans="1:12" ht="12" customHeight="1">
      <c r="B2543" s="38" t="s">
        <v>5</v>
      </c>
      <c r="C2543" s="39" t="s">
        <v>223</v>
      </c>
      <c r="D2543" s="40"/>
      <c r="E2543" s="40"/>
      <c r="F2543" s="1181"/>
      <c r="G2543" s="40"/>
      <c r="H2543" s="40"/>
      <c r="I2543" s="41"/>
      <c r="J2543" s="41"/>
      <c r="K2543" s="41"/>
      <c r="L2543" s="41"/>
    </row>
    <row r="2544" spans="1:12" ht="12" customHeight="1">
      <c r="A2544" s="65">
        <v>10130000</v>
      </c>
      <c r="B2544" s="42"/>
      <c r="C2544" s="43" t="s">
        <v>20</v>
      </c>
      <c r="D2544" s="42" t="s">
        <v>224</v>
      </c>
      <c r="E2544" s="42" t="str">
        <f>VLOOKUP(C2544,HSD!B:K,2,FALSE)</f>
        <v>OH</v>
      </c>
      <c r="F2544" s="1192">
        <v>0.74170000000000003</v>
      </c>
      <c r="G2544" s="44">
        <f>VLOOKUP(C2544,HSD!B:K,10,FALSE)</f>
        <v>174000</v>
      </c>
      <c r="H2544" s="44">
        <f>F2544*G2544</f>
        <v>129055.8</v>
      </c>
      <c r="I2544" s="44">
        <v>91500</v>
      </c>
      <c r="J2544" s="44">
        <f>F2544*I2544</f>
        <v>67865.55</v>
      </c>
      <c r="K2544" s="44">
        <v>91500</v>
      </c>
      <c r="L2544" s="44">
        <f>F2544*K2544</f>
        <v>67865.55</v>
      </c>
    </row>
    <row r="2545" spans="1:12" ht="12" customHeight="1">
      <c r="A2545" s="65">
        <v>10143000</v>
      </c>
      <c r="B2545" s="42"/>
      <c r="C2545" s="43" t="s">
        <v>240</v>
      </c>
      <c r="D2545" s="42" t="s">
        <v>224</v>
      </c>
      <c r="E2545" s="42" t="str">
        <f>VLOOKUP(C2545,HSD!B:K,2,FALSE)</f>
        <v>OH</v>
      </c>
      <c r="F2545" s="1192">
        <v>0.37090000000000001</v>
      </c>
      <c r="G2545" s="44">
        <f>VLOOKUP(C2545,HSD!B:K,10,FALSE)</f>
        <v>213000</v>
      </c>
      <c r="H2545" s="44">
        <f>F2545*G2545</f>
        <v>79001.7</v>
      </c>
      <c r="I2545" s="44"/>
      <c r="J2545" s="44"/>
      <c r="K2545" s="44"/>
      <c r="L2545" s="44"/>
    </row>
    <row r="2546" spans="1:12" ht="12" customHeight="1">
      <c r="A2546" s="65">
        <v>10110000</v>
      </c>
      <c r="B2546" s="42"/>
      <c r="C2546" s="43" t="s">
        <v>21</v>
      </c>
      <c r="D2546" s="42" t="s">
        <v>224</v>
      </c>
      <c r="E2546" s="42" t="str">
        <f>VLOOKUP(C2546,HSD!B:K,2,FALSE)</f>
        <v>OH</v>
      </c>
      <c r="F2546" s="1192">
        <f>F2544/10</f>
        <v>7.417E-2</v>
      </c>
      <c r="G2546" s="44">
        <f>VLOOKUP(C2546,HSD!B:K,10,FALSE)</f>
        <v>285000</v>
      </c>
      <c r="H2546" s="44">
        <f>F2546*G2546</f>
        <v>21138.45</v>
      </c>
      <c r="I2546" s="44">
        <v>78600</v>
      </c>
      <c r="J2546" s="44">
        <f>F2546*I2546</f>
        <v>5829.7619999999997</v>
      </c>
      <c r="K2546" s="44">
        <v>78600</v>
      </c>
      <c r="L2546" s="44">
        <f>F2546*K2546</f>
        <v>5829.7619999999997</v>
      </c>
    </row>
    <row r="2547" spans="1:12" ht="12" customHeight="1">
      <c r="B2547" s="42"/>
      <c r="C2547" s="43"/>
      <c r="D2547" s="42"/>
      <c r="E2547" s="42"/>
      <c r="F2547" s="1182"/>
      <c r="G2547" s="44"/>
      <c r="H2547" s="44">
        <f>F2547*G2547</f>
        <v>0</v>
      </c>
      <c r="I2547" s="44">
        <v>92500</v>
      </c>
      <c r="J2547" s="44">
        <f>F2547*I2547</f>
        <v>0</v>
      </c>
      <c r="K2547" s="44">
        <v>92500</v>
      </c>
      <c r="L2547" s="44">
        <f>F2547*K2547</f>
        <v>0</v>
      </c>
    </row>
    <row r="2548" spans="1:12" ht="12" customHeight="1">
      <c r="B2548" s="42"/>
      <c r="C2548" s="43"/>
      <c r="D2548" s="42"/>
      <c r="E2548" s="42"/>
      <c r="F2548" s="1182"/>
      <c r="G2548" s="44"/>
      <c r="H2548" s="44"/>
      <c r="I2548" s="44"/>
      <c r="J2548" s="44"/>
      <c r="K2548" s="44"/>
      <c r="L2548" s="44"/>
    </row>
    <row r="2549" spans="1:12" ht="12" customHeight="1">
      <c r="B2549" s="42"/>
      <c r="C2549" s="45"/>
      <c r="D2549" s="37"/>
      <c r="E2549" s="37"/>
      <c r="F2549" s="1183" t="s">
        <v>227</v>
      </c>
      <c r="G2549" s="54"/>
      <c r="H2549" s="44">
        <f>SUM(H2544:H2548)</f>
        <v>229195.95</v>
      </c>
      <c r="I2549" s="54"/>
      <c r="J2549" s="44">
        <f>SUM(J2546:J2548)</f>
        <v>5829.7619999999997</v>
      </c>
      <c r="K2549" s="54"/>
      <c r="L2549" s="44">
        <f>SUM(L2546:L2548)</f>
        <v>5829.7619999999997</v>
      </c>
    </row>
    <row r="2550" spans="1:12" ht="12" customHeight="1">
      <c r="B2550" s="42" t="s">
        <v>6</v>
      </c>
      <c r="C2550" s="45" t="s">
        <v>228</v>
      </c>
      <c r="D2550" s="37"/>
      <c r="E2550" s="37"/>
      <c r="F2550" s="1184"/>
      <c r="G2550" s="42"/>
      <c r="H2550" s="44"/>
      <c r="I2550" s="42"/>
      <c r="J2550" s="44"/>
      <c r="K2550" s="42"/>
      <c r="L2550" s="44"/>
    </row>
    <row r="2551" spans="1:12" ht="12" customHeight="1">
      <c r="A2551" s="65">
        <v>211100102</v>
      </c>
      <c r="B2551" s="42"/>
      <c r="C2551" s="43" t="s">
        <v>1509</v>
      </c>
      <c r="D2551" s="42" t="s">
        <v>224</v>
      </c>
      <c r="E2551" s="42" t="str">
        <f>VLOOKUP(C2551,HSD!B:K,2,FALSE)</f>
        <v>m3</v>
      </c>
      <c r="F2551" s="1192">
        <v>1.2</v>
      </c>
      <c r="G2551" s="44">
        <f>VLOOKUP(C2551,HSD!B:K,10,FALSE)</f>
        <v>345000</v>
      </c>
      <c r="H2551" s="44">
        <f>F2551*G2551</f>
        <v>414000</v>
      </c>
      <c r="I2551" s="44">
        <v>232500</v>
      </c>
      <c r="J2551" s="44">
        <f>F2551*I2551</f>
        <v>279000</v>
      </c>
      <c r="K2551" s="44">
        <v>270000</v>
      </c>
      <c r="L2551" s="44">
        <f>F2551*K2551</f>
        <v>324000</v>
      </c>
    </row>
    <row r="2552" spans="1:12" ht="12" customHeight="1">
      <c r="B2552" s="42"/>
      <c r="C2552" s="43"/>
      <c r="D2552" s="42"/>
      <c r="E2552" s="42"/>
      <c r="F2552" s="1192"/>
      <c r="G2552" s="44"/>
      <c r="H2552" s="44">
        <f>F2552*G2552</f>
        <v>0</v>
      </c>
      <c r="I2552" s="44">
        <v>1060</v>
      </c>
      <c r="J2552" s="44">
        <f>F2552*I2552</f>
        <v>0</v>
      </c>
      <c r="K2552" s="44">
        <v>1060</v>
      </c>
      <c r="L2552" s="44">
        <f>F2552*K2552</f>
        <v>0</v>
      </c>
    </row>
    <row r="2553" spans="1:12" ht="12" customHeight="1">
      <c r="B2553" s="42"/>
      <c r="C2553" s="43"/>
      <c r="D2553" s="42"/>
      <c r="E2553" s="42"/>
      <c r="F2553" s="1192"/>
      <c r="G2553" s="44"/>
      <c r="H2553" s="44">
        <f>F2553*G2553</f>
        <v>0</v>
      </c>
      <c r="I2553" s="44">
        <v>215000</v>
      </c>
      <c r="J2553" s="44">
        <f>F2553*I2553</f>
        <v>0</v>
      </c>
      <c r="K2553" s="44">
        <v>250000</v>
      </c>
      <c r="L2553" s="44">
        <f>F2553*K2553</f>
        <v>0</v>
      </c>
    </row>
    <row r="2554" spans="1:12" ht="12" customHeight="1">
      <c r="B2554" s="42"/>
      <c r="C2554" s="43"/>
      <c r="D2554" s="42"/>
      <c r="E2554" s="42"/>
      <c r="F2554" s="1192"/>
      <c r="G2554" s="44"/>
      <c r="H2554" s="44"/>
      <c r="I2554" s="44"/>
      <c r="J2554" s="44"/>
      <c r="K2554" s="44"/>
      <c r="L2554" s="44"/>
    </row>
    <row r="2555" spans="1:12" ht="12" customHeight="1">
      <c r="B2555" s="42"/>
      <c r="C2555" s="45"/>
      <c r="D2555" s="37"/>
      <c r="E2555" s="37"/>
      <c r="F2555" s="1193" t="s">
        <v>229</v>
      </c>
      <c r="G2555" s="61"/>
      <c r="H2555" s="44">
        <f>SUM(H2551:H2554)</f>
        <v>414000</v>
      </c>
      <c r="I2555" s="54"/>
      <c r="J2555" s="44" t="e">
        <f>SUM(#REF!)</f>
        <v>#REF!</v>
      </c>
      <c r="K2555" s="54"/>
      <c r="L2555" s="44" t="e">
        <f>SUM(#REF!)</f>
        <v>#REF!</v>
      </c>
    </row>
    <row r="2556" spans="1:12" ht="12" customHeight="1">
      <c r="B2556" s="42" t="s">
        <v>7</v>
      </c>
      <c r="C2556" s="45" t="s">
        <v>230</v>
      </c>
      <c r="D2556" s="37"/>
      <c r="E2556" s="37"/>
      <c r="F2556" s="1184"/>
      <c r="G2556" s="42"/>
      <c r="H2556" s="44"/>
      <c r="I2556" s="42"/>
      <c r="J2556" s="44"/>
      <c r="K2556" s="42"/>
      <c r="L2556" s="44"/>
    </row>
    <row r="2557" spans="1:12" ht="12" customHeight="1">
      <c r="B2557" s="42"/>
      <c r="C2557" s="43"/>
      <c r="D2557" s="42"/>
      <c r="E2557" s="42"/>
      <c r="F2557" s="1192"/>
      <c r="G2557" s="44"/>
      <c r="H2557" s="44">
        <f>F2557*G2557</f>
        <v>0</v>
      </c>
      <c r="I2557" s="44"/>
      <c r="J2557" s="44">
        <f>H2557*I2557</f>
        <v>0</v>
      </c>
      <c r="K2557" s="44"/>
      <c r="L2557" s="44">
        <f>J2557*K2557</f>
        <v>0</v>
      </c>
    </row>
    <row r="2558" spans="1:12" ht="12" customHeight="1">
      <c r="B2558" s="42"/>
      <c r="C2558" s="43"/>
      <c r="D2558" s="42"/>
      <c r="E2558" s="42"/>
      <c r="F2558" s="1192"/>
      <c r="G2558" s="44"/>
      <c r="H2558" s="44">
        <f>F2558*G2558</f>
        <v>0</v>
      </c>
      <c r="I2558" s="44"/>
      <c r="J2558" s="44"/>
      <c r="K2558" s="44"/>
      <c r="L2558" s="44"/>
    </row>
    <row r="2559" spans="1:12" ht="12" customHeight="1">
      <c r="B2559" s="42"/>
      <c r="C2559" s="45"/>
      <c r="D2559" s="37"/>
      <c r="E2559" s="37"/>
      <c r="F2559" s="1183" t="s">
        <v>231</v>
      </c>
      <c r="G2559" s="54"/>
      <c r="H2559" s="44">
        <f>SUM(H2557:H2558)</f>
        <v>0</v>
      </c>
      <c r="I2559" s="54"/>
      <c r="J2559" s="44">
        <f>SUM(J2557)</f>
        <v>0</v>
      </c>
      <c r="K2559" s="54"/>
      <c r="L2559" s="44">
        <f>SUM(L2557)</f>
        <v>0</v>
      </c>
    </row>
    <row r="2560" spans="1:12" ht="12" customHeight="1">
      <c r="B2560" s="42" t="s">
        <v>8</v>
      </c>
      <c r="C2560" s="55" t="s">
        <v>232</v>
      </c>
      <c r="D2560" s="56"/>
      <c r="E2560" s="56"/>
      <c r="F2560" s="1191"/>
      <c r="G2560" s="57"/>
      <c r="H2560" s="44">
        <f>H2549+H2555+H2559</f>
        <v>643195.94999999995</v>
      </c>
      <c r="I2560" s="57"/>
      <c r="J2560" s="44" t="e">
        <f>J2549+J2555+J2559</f>
        <v>#REF!</v>
      </c>
      <c r="K2560" s="57"/>
      <c r="L2560" s="44" t="e">
        <f>L2549+L2555+L2559</f>
        <v>#REF!</v>
      </c>
    </row>
    <row r="2561" spans="1:12" ht="12" customHeight="1">
      <c r="B2561" s="42" t="s">
        <v>9</v>
      </c>
      <c r="C2561" s="1261" t="s">
        <v>233</v>
      </c>
      <c r="D2561" s="1261"/>
      <c r="E2561" s="1261"/>
      <c r="F2561" s="1188">
        <f>OP</f>
        <v>0.1</v>
      </c>
      <c r="G2561" s="43" t="s">
        <v>234</v>
      </c>
      <c r="H2561" s="44">
        <f>H2560*F2561</f>
        <v>64319.595000000001</v>
      </c>
      <c r="I2561" s="43" t="s">
        <v>234</v>
      </c>
      <c r="J2561" s="44" t="e">
        <f>J2560*F2561</f>
        <v>#REF!</v>
      </c>
      <c r="K2561" s="43" t="s">
        <v>234</v>
      </c>
      <c r="L2561" s="44" t="e">
        <f>L2560*F2561</f>
        <v>#REF!</v>
      </c>
    </row>
    <row r="2562" spans="1:12" ht="12" customHeight="1">
      <c r="B2562" s="42" t="s">
        <v>10</v>
      </c>
      <c r="C2562" s="55" t="s">
        <v>235</v>
      </c>
      <c r="D2562" s="56"/>
      <c r="E2562" s="56"/>
      <c r="F2562" s="1191"/>
      <c r="G2562" s="57"/>
      <c r="H2562" s="49">
        <f>H2560+H2561</f>
        <v>707515.54499999993</v>
      </c>
      <c r="I2562" s="50"/>
      <c r="J2562" s="49" t="e">
        <f>J2560+J2561</f>
        <v>#REF!</v>
      </c>
      <c r="K2562" s="50"/>
      <c r="L2562" s="49" t="e">
        <f>L2560+L2561</f>
        <v>#REF!</v>
      </c>
    </row>
    <row r="2564" spans="1:12" ht="37" customHeight="1">
      <c r="B2564" s="34" t="s">
        <v>459</v>
      </c>
      <c r="C2564" s="1257" t="s">
        <v>456</v>
      </c>
      <c r="D2564" s="1258"/>
      <c r="E2564" s="1258"/>
      <c r="F2564" s="1258"/>
      <c r="G2564" s="1259"/>
      <c r="H2564" s="1260"/>
      <c r="I2564" s="1261" t="s">
        <v>3</v>
      </c>
      <c r="J2564" s="1261"/>
      <c r="K2564" s="1261" t="s">
        <v>4</v>
      </c>
      <c r="L2564" s="1261"/>
    </row>
    <row r="2565" spans="1:12" ht="12" customHeight="1">
      <c r="B2565" s="1249" t="s">
        <v>215</v>
      </c>
      <c r="C2565" s="1249" t="s">
        <v>216</v>
      </c>
      <c r="D2565" s="1250" t="s">
        <v>217</v>
      </c>
      <c r="E2565" s="1249" t="s">
        <v>218</v>
      </c>
      <c r="F2565" s="1253" t="s">
        <v>219</v>
      </c>
      <c r="G2565" s="35" t="s">
        <v>220</v>
      </c>
      <c r="H2565" s="35" t="s">
        <v>221</v>
      </c>
      <c r="I2565" s="36" t="s">
        <v>220</v>
      </c>
      <c r="J2565" s="37" t="s">
        <v>221</v>
      </c>
      <c r="K2565" s="37" t="s">
        <v>220</v>
      </c>
      <c r="L2565" s="37" t="s">
        <v>221</v>
      </c>
    </row>
    <row r="2566" spans="1:12" ht="12" customHeight="1">
      <c r="B2566" s="1249"/>
      <c r="C2566" s="1249"/>
      <c r="D2566" s="1251"/>
      <c r="E2566" s="1249"/>
      <c r="F2566" s="1253"/>
      <c r="G2566" s="35" t="s">
        <v>16</v>
      </c>
      <c r="H2566" s="35" t="s">
        <v>222</v>
      </c>
      <c r="I2566" s="36" t="s">
        <v>16</v>
      </c>
      <c r="J2566" s="37" t="s">
        <v>222</v>
      </c>
      <c r="K2566" s="37" t="s">
        <v>16</v>
      </c>
      <c r="L2566" s="37" t="s">
        <v>222</v>
      </c>
    </row>
    <row r="2567" spans="1:12" ht="12" customHeight="1">
      <c r="B2567" s="1249"/>
      <c r="C2567" s="1249"/>
      <c r="D2567" s="1252"/>
      <c r="E2567" s="1249"/>
      <c r="F2567" s="1253"/>
      <c r="G2567" s="58"/>
      <c r="H2567" s="35" t="s">
        <v>16</v>
      </c>
      <c r="I2567" s="48"/>
      <c r="J2567" s="37" t="s">
        <v>16</v>
      </c>
      <c r="K2567" s="43"/>
      <c r="L2567" s="37" t="s">
        <v>16</v>
      </c>
    </row>
    <row r="2568" spans="1:12" ht="12" customHeight="1">
      <c r="B2568" s="38" t="s">
        <v>5</v>
      </c>
      <c r="C2568" s="39" t="s">
        <v>223</v>
      </c>
      <c r="D2568" s="40"/>
      <c r="E2568" s="40"/>
      <c r="F2568" s="1181"/>
      <c r="G2568" s="40"/>
      <c r="H2568" s="40"/>
      <c r="I2568" s="41"/>
      <c r="J2568" s="41"/>
      <c r="K2568" s="41"/>
      <c r="L2568" s="41"/>
    </row>
    <row r="2569" spans="1:12" ht="12" customHeight="1">
      <c r="A2569" s="65">
        <v>10130000</v>
      </c>
      <c r="B2569" s="42"/>
      <c r="C2569" s="43" t="s">
        <v>20</v>
      </c>
      <c r="D2569" s="42" t="s">
        <v>224</v>
      </c>
      <c r="E2569" s="42" t="str">
        <f>VLOOKUP(C2569,HSD!B:K,2,FALSE)</f>
        <v>OH</v>
      </c>
      <c r="F2569" s="1192">
        <v>0.36</v>
      </c>
      <c r="G2569" s="44">
        <f>VLOOKUP(C2569,HSD!B:K,10,FALSE)</f>
        <v>174000</v>
      </c>
      <c r="H2569" s="44">
        <f>F2569*G2569</f>
        <v>62640</v>
      </c>
      <c r="I2569" s="44">
        <v>91500</v>
      </c>
      <c r="J2569" s="44">
        <f>F2569*I2569</f>
        <v>32940</v>
      </c>
      <c r="K2569" s="44">
        <v>91500</v>
      </c>
      <c r="L2569" s="44">
        <f>F2569*K2569</f>
        <v>32940</v>
      </c>
    </row>
    <row r="2570" spans="1:12" ht="12" customHeight="1">
      <c r="A2570" s="65">
        <v>10143000</v>
      </c>
      <c r="B2570" s="42"/>
      <c r="C2570" s="43" t="s">
        <v>240</v>
      </c>
      <c r="D2570" s="42" t="s">
        <v>224</v>
      </c>
      <c r="E2570" s="42" t="str">
        <f>VLOOKUP(C2570,HSD!B:K,2,FALSE)</f>
        <v>OH</v>
      </c>
      <c r="F2570" s="1192">
        <v>0.12</v>
      </c>
      <c r="G2570" s="44">
        <f>VLOOKUP(C2570,HSD!B:K,10,FALSE)</f>
        <v>213000</v>
      </c>
      <c r="H2570" s="44">
        <f>F2570*G2570</f>
        <v>25560</v>
      </c>
      <c r="I2570" s="44"/>
      <c r="J2570" s="44"/>
      <c r="K2570" s="44"/>
      <c r="L2570" s="44"/>
    </row>
    <row r="2571" spans="1:12" ht="12" customHeight="1">
      <c r="A2571" s="65">
        <v>10110000</v>
      </c>
      <c r="B2571" s="42"/>
      <c r="C2571" s="43" t="s">
        <v>21</v>
      </c>
      <c r="D2571" s="42" t="s">
        <v>224</v>
      </c>
      <c r="E2571" s="42" t="str">
        <f>VLOOKUP(C2571,HSD!B:K,2,FALSE)</f>
        <v>OH</v>
      </c>
      <c r="F2571" s="1192">
        <f>F2569/10</f>
        <v>3.5999999999999997E-2</v>
      </c>
      <c r="G2571" s="44">
        <f>VLOOKUP(C2571,HSD!B:K,10,FALSE)</f>
        <v>285000</v>
      </c>
      <c r="H2571" s="44">
        <f>F2571*G2571</f>
        <v>10260</v>
      </c>
      <c r="I2571" s="44">
        <v>78600</v>
      </c>
      <c r="J2571" s="44">
        <f>F2571*I2571</f>
        <v>2829.6</v>
      </c>
      <c r="K2571" s="44">
        <v>78600</v>
      </c>
      <c r="L2571" s="44">
        <f>F2571*K2571</f>
        <v>2829.6</v>
      </c>
    </row>
    <row r="2572" spans="1:12" ht="12" customHeight="1">
      <c r="B2572" s="42"/>
      <c r="C2572" s="43"/>
      <c r="D2572" s="42"/>
      <c r="E2572" s="42"/>
      <c r="F2572" s="1182"/>
      <c r="G2572" s="44"/>
      <c r="H2572" s="44">
        <f>F2572*G2572</f>
        <v>0</v>
      </c>
      <c r="I2572" s="44">
        <v>92500</v>
      </c>
      <c r="J2572" s="44">
        <f>F2572*I2572</f>
        <v>0</v>
      </c>
      <c r="K2572" s="44">
        <v>92500</v>
      </c>
      <c r="L2572" s="44">
        <f>F2572*K2572</f>
        <v>0</v>
      </c>
    </row>
    <row r="2573" spans="1:12" ht="12" customHeight="1">
      <c r="B2573" s="42"/>
      <c r="C2573" s="43"/>
      <c r="D2573" s="42"/>
      <c r="E2573" s="42"/>
      <c r="F2573" s="1182"/>
      <c r="G2573" s="44"/>
      <c r="H2573" s="44"/>
      <c r="I2573" s="44"/>
      <c r="J2573" s="44"/>
      <c r="K2573" s="44"/>
      <c r="L2573" s="44"/>
    </row>
    <row r="2574" spans="1:12" ht="12" customHeight="1">
      <c r="B2574" s="42"/>
      <c r="C2574" s="45"/>
      <c r="D2574" s="37"/>
      <c r="E2574" s="37"/>
      <c r="F2574" s="1183" t="s">
        <v>227</v>
      </c>
      <c r="G2574" s="54"/>
      <c r="H2574" s="44">
        <f>SUM(H2569:H2573)</f>
        <v>98460</v>
      </c>
      <c r="I2574" s="54"/>
      <c r="J2574" s="44">
        <f>SUM(J2571:J2573)</f>
        <v>2829.6</v>
      </c>
      <c r="K2574" s="54"/>
      <c r="L2574" s="44">
        <f>SUM(L2571:L2573)</f>
        <v>2829.6</v>
      </c>
    </row>
    <row r="2575" spans="1:12" ht="12" customHeight="1">
      <c r="B2575" s="42" t="s">
        <v>6</v>
      </c>
      <c r="C2575" s="45" t="s">
        <v>228</v>
      </c>
      <c r="D2575" s="37"/>
      <c r="E2575" s="37"/>
      <c r="F2575" s="1184"/>
      <c r="G2575" s="42"/>
      <c r="H2575" s="44"/>
      <c r="I2575" s="42"/>
      <c r="J2575" s="44"/>
      <c r="K2575" s="42"/>
      <c r="L2575" s="44"/>
    </row>
    <row r="2576" spans="1:12" ht="12" customHeight="1">
      <c r="A2576" s="65">
        <v>211100102</v>
      </c>
      <c r="B2576" s="42"/>
      <c r="C2576" s="43" t="s">
        <v>1509</v>
      </c>
      <c r="D2576" s="42" t="s">
        <v>224</v>
      </c>
      <c r="E2576" s="42" t="str">
        <f>VLOOKUP(C2576,HSD!B:K,2,FALSE)</f>
        <v>m3</v>
      </c>
      <c r="F2576" s="1192">
        <v>1.3</v>
      </c>
      <c r="G2576" s="44">
        <f>VLOOKUP(C2576,HSD!B:K,10,FALSE)</f>
        <v>345000</v>
      </c>
      <c r="H2576" s="44">
        <f>F2576*G2576</f>
        <v>448500</v>
      </c>
      <c r="I2576" s="44">
        <v>232500</v>
      </c>
      <c r="J2576" s="44">
        <f>F2576*I2576</f>
        <v>302250</v>
      </c>
      <c r="K2576" s="44">
        <v>270000</v>
      </c>
      <c r="L2576" s="44">
        <f>F2576*K2576</f>
        <v>351000</v>
      </c>
    </row>
    <row r="2577" spans="1:12" ht="12" customHeight="1">
      <c r="A2577" s="65">
        <v>21905011</v>
      </c>
      <c r="B2577" s="42"/>
      <c r="C2577" s="43" t="s">
        <v>1584</v>
      </c>
      <c r="D2577" s="42" t="s">
        <v>224</v>
      </c>
      <c r="E2577" s="42" t="str">
        <f>VLOOKUP(C2577,HSD!B:K,2,FALSE)</f>
        <v>kg</v>
      </c>
      <c r="F2577" s="1192">
        <v>1</v>
      </c>
      <c r="G2577" s="44">
        <f>VLOOKUP(C2577,HSD!B:K,10,FALSE)</f>
        <v>19000</v>
      </c>
      <c r="H2577" s="44">
        <f>F2577*G2577</f>
        <v>19000</v>
      </c>
      <c r="I2577" s="44">
        <v>1060</v>
      </c>
      <c r="J2577" s="44">
        <f>F2577*I2577</f>
        <v>1060</v>
      </c>
      <c r="K2577" s="44">
        <v>1060</v>
      </c>
      <c r="L2577" s="44">
        <f>F2577*K2577</f>
        <v>1060</v>
      </c>
    </row>
    <row r="2578" spans="1:12" ht="12" customHeight="1">
      <c r="A2578" s="65">
        <v>211100113</v>
      </c>
      <c r="B2578" s="42"/>
      <c r="C2578" s="62" t="s">
        <v>30</v>
      </c>
      <c r="D2578" s="63" t="s">
        <v>224</v>
      </c>
      <c r="E2578" s="63" t="str">
        <f>VLOOKUP(C2578,HSD!B:K,2,FALSE)</f>
        <v>m3</v>
      </c>
      <c r="F2578" s="1194">
        <v>0.432</v>
      </c>
      <c r="G2578" s="64">
        <f>VLOOKUP(C2578,HSD!B:K,10,FALSE)</f>
        <v>217500</v>
      </c>
      <c r="H2578" s="64">
        <f>F2578*G2578</f>
        <v>93960</v>
      </c>
      <c r="I2578" s="44">
        <v>215000</v>
      </c>
      <c r="J2578" s="44">
        <f>F2578*I2578</f>
        <v>92880</v>
      </c>
      <c r="K2578" s="44">
        <v>250000</v>
      </c>
      <c r="L2578" s="44">
        <f>F2578*K2578</f>
        <v>108000</v>
      </c>
    </row>
    <row r="2579" spans="1:12" ht="12" customHeight="1">
      <c r="B2579" s="42"/>
      <c r="C2579" s="43"/>
      <c r="D2579" s="42"/>
      <c r="E2579" s="42"/>
      <c r="F2579" s="1192"/>
      <c r="G2579" s="44"/>
      <c r="H2579" s="44"/>
      <c r="I2579" s="44"/>
      <c r="J2579" s="44"/>
      <c r="K2579" s="44"/>
      <c r="L2579" s="44"/>
    </row>
    <row r="2580" spans="1:12" ht="12" customHeight="1">
      <c r="B2580" s="42"/>
      <c r="C2580" s="45"/>
      <c r="D2580" s="37"/>
      <c r="E2580" s="37"/>
      <c r="F2580" s="1193" t="s">
        <v>229</v>
      </c>
      <c r="G2580" s="61"/>
      <c r="H2580" s="44">
        <f>SUM(H2576:H2579)</f>
        <v>561460</v>
      </c>
      <c r="I2580" s="54"/>
      <c r="J2580" s="44" t="e">
        <f>SUM(#REF!)</f>
        <v>#REF!</v>
      </c>
      <c r="K2580" s="54"/>
      <c r="L2580" s="44" t="e">
        <f>SUM(#REF!)</f>
        <v>#REF!</v>
      </c>
    </row>
    <row r="2581" spans="1:12" ht="12" customHeight="1">
      <c r="B2581" s="42" t="s">
        <v>7</v>
      </c>
      <c r="C2581" s="45" t="s">
        <v>230</v>
      </c>
      <c r="D2581" s="37"/>
      <c r="E2581" s="37"/>
      <c r="F2581" s="1184"/>
      <c r="G2581" s="42"/>
      <c r="H2581" s="44"/>
      <c r="I2581" s="42"/>
      <c r="J2581" s="44"/>
      <c r="K2581" s="42"/>
      <c r="L2581" s="44"/>
    </row>
    <row r="2582" spans="1:12" ht="12" customHeight="1">
      <c r="B2582" s="42"/>
      <c r="C2582" s="43"/>
      <c r="D2582" s="42"/>
      <c r="E2582" s="42"/>
      <c r="F2582" s="1192"/>
      <c r="G2582" s="44"/>
      <c r="H2582" s="44">
        <f>F2582*G2582</f>
        <v>0</v>
      </c>
      <c r="I2582" s="44"/>
      <c r="J2582" s="44">
        <f>H2582*I2582</f>
        <v>0</v>
      </c>
      <c r="K2582" s="44"/>
      <c r="L2582" s="44">
        <f>J2582*K2582</f>
        <v>0</v>
      </c>
    </row>
    <row r="2583" spans="1:12" ht="12" customHeight="1">
      <c r="B2583" s="42"/>
      <c r="C2583" s="43"/>
      <c r="D2583" s="42"/>
      <c r="E2583" s="42"/>
      <c r="F2583" s="1192"/>
      <c r="G2583" s="44"/>
      <c r="H2583" s="44">
        <f>F2583*G2583</f>
        <v>0</v>
      </c>
      <c r="I2583" s="44"/>
      <c r="J2583" s="44"/>
      <c r="K2583" s="44"/>
      <c r="L2583" s="44"/>
    </row>
    <row r="2584" spans="1:12" ht="12" customHeight="1">
      <c r="B2584" s="42"/>
      <c r="C2584" s="45"/>
      <c r="D2584" s="37"/>
      <c r="E2584" s="37"/>
      <c r="F2584" s="1183" t="s">
        <v>231</v>
      </c>
      <c r="G2584" s="54"/>
      <c r="H2584" s="44">
        <f>SUM(H2582:H2583)</f>
        <v>0</v>
      </c>
      <c r="I2584" s="54"/>
      <c r="J2584" s="44">
        <f>SUM(J2582)</f>
        <v>0</v>
      </c>
      <c r="K2584" s="54"/>
      <c r="L2584" s="44">
        <f>SUM(L2582)</f>
        <v>0</v>
      </c>
    </row>
    <row r="2585" spans="1:12" ht="12" customHeight="1">
      <c r="B2585" s="42" t="s">
        <v>8</v>
      </c>
      <c r="C2585" s="55" t="s">
        <v>232</v>
      </c>
      <c r="D2585" s="56"/>
      <c r="E2585" s="56"/>
      <c r="F2585" s="1191"/>
      <c r="G2585" s="57"/>
      <c r="H2585" s="44">
        <f>H2574+H2580+H2584</f>
        <v>659920</v>
      </c>
      <c r="I2585" s="57"/>
      <c r="J2585" s="44" t="e">
        <f>J2574+J2580+J2584</f>
        <v>#REF!</v>
      </c>
      <c r="K2585" s="57"/>
      <c r="L2585" s="44" t="e">
        <f>L2574+L2580+L2584</f>
        <v>#REF!</v>
      </c>
    </row>
    <row r="2586" spans="1:12" ht="12" customHeight="1">
      <c r="B2586" s="42" t="s">
        <v>9</v>
      </c>
      <c r="C2586" s="1254" t="s">
        <v>233</v>
      </c>
      <c r="D2586" s="1255"/>
      <c r="E2586" s="1256"/>
      <c r="F2586" s="1200">
        <f>OP</f>
        <v>0.1</v>
      </c>
      <c r="G2586" s="43" t="s">
        <v>234</v>
      </c>
      <c r="H2586" s="44">
        <f>H2585*F2586</f>
        <v>65992</v>
      </c>
      <c r="I2586" s="43" t="s">
        <v>234</v>
      </c>
      <c r="J2586" s="44" t="e">
        <f>J2585*F2586</f>
        <v>#REF!</v>
      </c>
      <c r="K2586" s="43" t="s">
        <v>234</v>
      </c>
      <c r="L2586" s="44" t="e">
        <f>L2585*F2586</f>
        <v>#REF!</v>
      </c>
    </row>
    <row r="2587" spans="1:12" ht="12" customHeight="1">
      <c r="B2587" s="531" t="s">
        <v>10</v>
      </c>
      <c r="C2587" s="536" t="s">
        <v>235</v>
      </c>
      <c r="D2587" s="529"/>
      <c r="E2587" s="535"/>
      <c r="F2587" s="1189"/>
      <c r="G2587" s="532"/>
      <c r="H2587" s="533">
        <f>H2585+H2586</f>
        <v>725912</v>
      </c>
      <c r="I2587" s="532"/>
      <c r="J2587" s="533"/>
      <c r="K2587" s="532"/>
      <c r="L2587" s="533"/>
    </row>
    <row r="2588" spans="1:12" ht="12" customHeight="1">
      <c r="B2588" s="531" t="s">
        <v>11</v>
      </c>
      <c r="C2588" s="529" t="s">
        <v>2218</v>
      </c>
      <c r="D2588" s="529"/>
      <c r="E2588" s="529"/>
      <c r="F2588" s="1201">
        <f>ppn</f>
        <v>0.12</v>
      </c>
      <c r="G2588" s="532" t="s">
        <v>2217</v>
      </c>
      <c r="H2588" s="533">
        <f>H2587*F2588</f>
        <v>87109.440000000002</v>
      </c>
      <c r="I2588" s="532"/>
      <c r="J2588" s="533"/>
      <c r="K2588" s="532"/>
      <c r="L2588" s="533"/>
    </row>
    <row r="2589" spans="1:12" ht="12" customHeight="1">
      <c r="B2589" s="42" t="s">
        <v>1793</v>
      </c>
      <c r="C2589" s="537" t="s">
        <v>2039</v>
      </c>
      <c r="D2589" s="56"/>
      <c r="E2589" s="56"/>
      <c r="F2589" s="1191"/>
      <c r="G2589" s="57"/>
      <c r="H2589" s="49">
        <f>H2587+H2588</f>
        <v>813021.44</v>
      </c>
      <c r="I2589" s="50"/>
      <c r="J2589" s="49" t="e">
        <f>J2585+J2586</f>
        <v>#REF!</v>
      </c>
      <c r="K2589" s="50"/>
      <c r="L2589" s="49" t="e">
        <f>L2585+L2586</f>
        <v>#REF!</v>
      </c>
    </row>
    <row r="2590" spans="1:12">
      <c r="B2590" s="33" t="s">
        <v>457</v>
      </c>
    </row>
    <row r="2591" spans="1:12">
      <c r="B2591" s="33" t="s">
        <v>458</v>
      </c>
    </row>
    <row r="2593" spans="1:12" ht="37" customHeight="1">
      <c r="B2593" s="34" t="s">
        <v>460</v>
      </c>
      <c r="C2593" s="1257" t="s">
        <v>461</v>
      </c>
      <c r="D2593" s="1258"/>
      <c r="E2593" s="1258"/>
      <c r="F2593" s="1258"/>
      <c r="G2593" s="1259"/>
      <c r="H2593" s="1260"/>
      <c r="I2593" s="1261" t="s">
        <v>3</v>
      </c>
      <c r="J2593" s="1261"/>
      <c r="K2593" s="1261" t="s">
        <v>4</v>
      </c>
      <c r="L2593" s="1261"/>
    </row>
    <row r="2594" spans="1:12" ht="12" customHeight="1">
      <c r="B2594" s="1249" t="s">
        <v>215</v>
      </c>
      <c r="C2594" s="1249" t="s">
        <v>216</v>
      </c>
      <c r="D2594" s="1250" t="s">
        <v>217</v>
      </c>
      <c r="E2594" s="1249" t="s">
        <v>218</v>
      </c>
      <c r="F2594" s="1253" t="s">
        <v>219</v>
      </c>
      <c r="G2594" s="35" t="s">
        <v>220</v>
      </c>
      <c r="H2594" s="35" t="s">
        <v>221</v>
      </c>
      <c r="I2594" s="36" t="s">
        <v>220</v>
      </c>
      <c r="J2594" s="37" t="s">
        <v>221</v>
      </c>
      <c r="K2594" s="37" t="s">
        <v>220</v>
      </c>
      <c r="L2594" s="37" t="s">
        <v>221</v>
      </c>
    </row>
    <row r="2595" spans="1:12" ht="12" customHeight="1">
      <c r="B2595" s="1249"/>
      <c r="C2595" s="1249"/>
      <c r="D2595" s="1251"/>
      <c r="E2595" s="1249"/>
      <c r="F2595" s="1253"/>
      <c r="G2595" s="35" t="s">
        <v>16</v>
      </c>
      <c r="H2595" s="35" t="s">
        <v>222</v>
      </c>
      <c r="I2595" s="36" t="s">
        <v>16</v>
      </c>
      <c r="J2595" s="37" t="s">
        <v>222</v>
      </c>
      <c r="K2595" s="37" t="s">
        <v>16</v>
      </c>
      <c r="L2595" s="37" t="s">
        <v>222</v>
      </c>
    </row>
    <row r="2596" spans="1:12" ht="12" customHeight="1">
      <c r="B2596" s="1249"/>
      <c r="C2596" s="1249"/>
      <c r="D2596" s="1252"/>
      <c r="E2596" s="1249"/>
      <c r="F2596" s="1253"/>
      <c r="G2596" s="58"/>
      <c r="H2596" s="35" t="s">
        <v>16</v>
      </c>
      <c r="I2596" s="48"/>
      <c r="J2596" s="37" t="s">
        <v>16</v>
      </c>
      <c r="K2596" s="43"/>
      <c r="L2596" s="37" t="s">
        <v>16</v>
      </c>
    </row>
    <row r="2597" spans="1:12" ht="12" customHeight="1">
      <c r="B2597" s="38" t="s">
        <v>5</v>
      </c>
      <c r="C2597" s="39" t="s">
        <v>223</v>
      </c>
      <c r="D2597" s="40"/>
      <c r="E2597" s="40"/>
      <c r="F2597" s="1181"/>
      <c r="G2597" s="40"/>
      <c r="H2597" s="40"/>
      <c r="I2597" s="41"/>
      <c r="J2597" s="41"/>
      <c r="K2597" s="41"/>
      <c r="L2597" s="41"/>
    </row>
    <row r="2598" spans="1:12" ht="12" customHeight="1">
      <c r="A2598" s="65">
        <v>10130000</v>
      </c>
      <c r="B2598" s="42"/>
      <c r="C2598" s="43" t="s">
        <v>20</v>
      </c>
      <c r="D2598" s="42" t="s">
        <v>224</v>
      </c>
      <c r="E2598" s="42" t="str">
        <f>VLOOKUP(C2598,HSD!B:K,2,FALSE)</f>
        <v>OH</v>
      </c>
      <c r="F2598" s="1192">
        <v>0.70169999999999999</v>
      </c>
      <c r="G2598" s="44">
        <f>VLOOKUP(C2598,HSD!B:K,10,FALSE)</f>
        <v>174000</v>
      </c>
      <c r="H2598" s="44">
        <f>F2598*G2598</f>
        <v>122095.8</v>
      </c>
      <c r="I2598" s="44">
        <v>91500</v>
      </c>
      <c r="J2598" s="44">
        <f>F2598*I2598</f>
        <v>64205.549999999996</v>
      </c>
      <c r="K2598" s="44">
        <v>91500</v>
      </c>
      <c r="L2598" s="44">
        <f>F2598*K2598</f>
        <v>64205.549999999996</v>
      </c>
    </row>
    <row r="2599" spans="1:12" ht="12" customHeight="1">
      <c r="A2599" s="65">
        <v>10143000</v>
      </c>
      <c r="B2599" s="42"/>
      <c r="C2599" s="43" t="s">
        <v>240</v>
      </c>
      <c r="D2599" s="42" t="s">
        <v>224</v>
      </c>
      <c r="E2599" s="42" t="str">
        <f>VLOOKUP(C2599,HSD!B:K,2,FALSE)</f>
        <v>OH</v>
      </c>
      <c r="F2599" s="1192">
        <v>0.2339</v>
      </c>
      <c r="G2599" s="44">
        <f>VLOOKUP(C2599,HSD!B:K,10,FALSE)</f>
        <v>213000</v>
      </c>
      <c r="H2599" s="44">
        <f>F2599*G2599</f>
        <v>49820.7</v>
      </c>
      <c r="I2599" s="44"/>
      <c r="J2599" s="44"/>
      <c r="K2599" s="44"/>
      <c r="L2599" s="44"/>
    </row>
    <row r="2600" spans="1:12" ht="12" customHeight="1">
      <c r="A2600" s="65">
        <v>10110000</v>
      </c>
      <c r="B2600" s="42"/>
      <c r="C2600" s="43" t="s">
        <v>21</v>
      </c>
      <c r="D2600" s="42" t="s">
        <v>224</v>
      </c>
      <c r="E2600" s="42" t="str">
        <f>VLOOKUP(C2600,HSD!B:K,2,FALSE)</f>
        <v>OH</v>
      </c>
      <c r="F2600" s="1192">
        <f>F2598/10</f>
        <v>7.0169999999999996E-2</v>
      </c>
      <c r="G2600" s="44">
        <f>VLOOKUP(C2600,HSD!B:K,10,FALSE)</f>
        <v>285000</v>
      </c>
      <c r="H2600" s="44">
        <f>F2600*G2600</f>
        <v>19998.45</v>
      </c>
      <c r="I2600" s="44">
        <v>78600</v>
      </c>
      <c r="J2600" s="44">
        <f>F2600*I2600</f>
        <v>5515.3620000000001</v>
      </c>
      <c r="K2600" s="44">
        <v>78600</v>
      </c>
      <c r="L2600" s="44">
        <f>F2600*K2600</f>
        <v>5515.3620000000001</v>
      </c>
    </row>
    <row r="2601" spans="1:12" ht="12" customHeight="1">
      <c r="B2601" s="42"/>
      <c r="C2601" s="43"/>
      <c r="D2601" s="42"/>
      <c r="E2601" s="42"/>
      <c r="F2601" s="1182"/>
      <c r="G2601" s="44"/>
      <c r="H2601" s="44">
        <f>F2601*G2601</f>
        <v>0</v>
      </c>
      <c r="I2601" s="44">
        <v>92500</v>
      </c>
      <c r="J2601" s="44">
        <f>F2601*I2601</f>
        <v>0</v>
      </c>
      <c r="K2601" s="44">
        <v>92500</v>
      </c>
      <c r="L2601" s="44">
        <f>F2601*K2601</f>
        <v>0</v>
      </c>
    </row>
    <row r="2602" spans="1:12" ht="12" customHeight="1">
      <c r="B2602" s="42"/>
      <c r="C2602" s="43"/>
      <c r="D2602" s="42"/>
      <c r="E2602" s="42"/>
      <c r="F2602" s="1182"/>
      <c r="G2602" s="44"/>
      <c r="H2602" s="44"/>
      <c r="I2602" s="44"/>
      <c r="J2602" s="44"/>
      <c r="K2602" s="44"/>
      <c r="L2602" s="44"/>
    </row>
    <row r="2603" spans="1:12" ht="12" customHeight="1">
      <c r="B2603" s="42"/>
      <c r="C2603" s="45"/>
      <c r="D2603" s="37"/>
      <c r="E2603" s="37"/>
      <c r="F2603" s="1183" t="s">
        <v>227</v>
      </c>
      <c r="G2603" s="54"/>
      <c r="H2603" s="44">
        <f>SUM(H2598:H2602)</f>
        <v>191914.95</v>
      </c>
      <c r="I2603" s="54"/>
      <c r="J2603" s="44">
        <f>SUM(J2600:J2602)</f>
        <v>5515.3620000000001</v>
      </c>
      <c r="K2603" s="54"/>
      <c r="L2603" s="44">
        <f>SUM(L2600:L2602)</f>
        <v>5515.3620000000001</v>
      </c>
    </row>
    <row r="2604" spans="1:12" ht="12" customHeight="1">
      <c r="B2604" s="42" t="s">
        <v>6</v>
      </c>
      <c r="C2604" s="45" t="s">
        <v>228</v>
      </c>
      <c r="D2604" s="37"/>
      <c r="E2604" s="37"/>
      <c r="F2604" s="1184"/>
      <c r="G2604" s="42"/>
      <c r="H2604" s="44"/>
      <c r="I2604" s="42"/>
      <c r="J2604" s="44"/>
      <c r="K2604" s="42"/>
      <c r="L2604" s="44"/>
    </row>
    <row r="2605" spans="1:12" ht="12" customHeight="1">
      <c r="A2605" s="65">
        <v>211100102</v>
      </c>
      <c r="B2605" s="42"/>
      <c r="C2605" s="43" t="s">
        <v>1509</v>
      </c>
      <c r="D2605" s="42" t="s">
        <v>224</v>
      </c>
      <c r="E2605" s="42" t="str">
        <f>VLOOKUP(C2605,HSD!B:K,2,FALSE)</f>
        <v>m3</v>
      </c>
      <c r="F2605" s="1192">
        <v>1.3</v>
      </c>
      <c r="G2605" s="44">
        <f>VLOOKUP(C2605,HSD!B:K,10,FALSE)</f>
        <v>345000</v>
      </c>
      <c r="H2605" s="44">
        <f>F2605*G2605</f>
        <v>448500</v>
      </c>
      <c r="I2605" s="44">
        <v>232500</v>
      </c>
      <c r="J2605" s="44">
        <f>F2605*I2605</f>
        <v>302250</v>
      </c>
      <c r="K2605" s="44">
        <v>270000</v>
      </c>
      <c r="L2605" s="44">
        <f>F2605*K2605</f>
        <v>351000</v>
      </c>
    </row>
    <row r="2606" spans="1:12" ht="12" customHeight="1">
      <c r="A2606" s="65">
        <v>21905011</v>
      </c>
      <c r="B2606" s="42"/>
      <c r="C2606" s="43" t="s">
        <v>1584</v>
      </c>
      <c r="D2606" s="42" t="s">
        <v>224</v>
      </c>
      <c r="E2606" s="42" t="str">
        <f>VLOOKUP(C2606,HSD!B:K,2,FALSE)</f>
        <v>kg</v>
      </c>
      <c r="F2606" s="1192">
        <v>1</v>
      </c>
      <c r="G2606" s="44">
        <f>VLOOKUP(C2606,HSD!B:K,10,FALSE)</f>
        <v>19000</v>
      </c>
      <c r="H2606" s="44">
        <f>F2606*G2606</f>
        <v>19000</v>
      </c>
      <c r="I2606" s="44">
        <v>1060</v>
      </c>
      <c r="J2606" s="44">
        <f>F2606*I2606</f>
        <v>1060</v>
      </c>
      <c r="K2606" s="44">
        <v>1060</v>
      </c>
      <c r="L2606" s="44">
        <f>F2606*K2606</f>
        <v>1060</v>
      </c>
    </row>
    <row r="2607" spans="1:12" ht="12" customHeight="1">
      <c r="A2607" s="65">
        <v>211100113</v>
      </c>
      <c r="B2607" s="42"/>
      <c r="C2607" s="62" t="s">
        <v>30</v>
      </c>
      <c r="D2607" s="63" t="s">
        <v>224</v>
      </c>
      <c r="E2607" s="63" t="str">
        <f>VLOOKUP(C2607,HSD!B:K,2,FALSE)</f>
        <v>m3</v>
      </c>
      <c r="F2607" s="1194">
        <v>0.432</v>
      </c>
      <c r="G2607" s="64">
        <f>VLOOKUP(C2607,HSD!B:K,10,FALSE)</f>
        <v>217500</v>
      </c>
      <c r="H2607" s="64">
        <f>F2607*G2607</f>
        <v>93960</v>
      </c>
      <c r="I2607" s="44">
        <v>215000</v>
      </c>
      <c r="J2607" s="44">
        <f>F2607*I2607</f>
        <v>92880</v>
      </c>
      <c r="K2607" s="44">
        <v>250000</v>
      </c>
      <c r="L2607" s="44">
        <f>F2607*K2607</f>
        <v>108000</v>
      </c>
    </row>
    <row r="2608" spans="1:12" ht="12" customHeight="1">
      <c r="B2608" s="42"/>
      <c r="C2608" s="43"/>
      <c r="D2608" s="42"/>
      <c r="E2608" s="42"/>
      <c r="F2608" s="1192"/>
      <c r="G2608" s="44"/>
      <c r="H2608" s="44"/>
      <c r="I2608" s="44"/>
      <c r="J2608" s="44"/>
      <c r="K2608" s="44"/>
      <c r="L2608" s="44"/>
    </row>
    <row r="2609" spans="2:12" ht="12" customHeight="1">
      <c r="B2609" s="42"/>
      <c r="C2609" s="45"/>
      <c r="D2609" s="37"/>
      <c r="E2609" s="37"/>
      <c r="F2609" s="1193" t="s">
        <v>229</v>
      </c>
      <c r="G2609" s="61"/>
      <c r="H2609" s="44">
        <f>SUM(H2605:H2608)</f>
        <v>561460</v>
      </c>
      <c r="I2609" s="54"/>
      <c r="J2609" s="44" t="e">
        <f>SUM(#REF!)</f>
        <v>#REF!</v>
      </c>
      <c r="K2609" s="54"/>
      <c r="L2609" s="44" t="e">
        <f>SUM(#REF!)</f>
        <v>#REF!</v>
      </c>
    </row>
    <row r="2610" spans="2:12" ht="12" customHeight="1">
      <c r="B2610" s="42" t="s">
        <v>7</v>
      </c>
      <c r="C2610" s="45" t="s">
        <v>230</v>
      </c>
      <c r="D2610" s="37"/>
      <c r="E2610" s="37"/>
      <c r="F2610" s="1184"/>
      <c r="G2610" s="42"/>
      <c r="H2610" s="44"/>
      <c r="I2610" s="42"/>
      <c r="J2610" s="44"/>
      <c r="K2610" s="42"/>
      <c r="L2610" s="44"/>
    </row>
    <row r="2611" spans="2:12" ht="12" customHeight="1">
      <c r="B2611" s="42"/>
      <c r="C2611" s="43"/>
      <c r="D2611" s="42"/>
      <c r="E2611" s="42"/>
      <c r="F2611" s="1192"/>
      <c r="G2611" s="44"/>
      <c r="H2611" s="44">
        <f>F2611*G2611</f>
        <v>0</v>
      </c>
      <c r="I2611" s="44"/>
      <c r="J2611" s="44">
        <f>H2611*I2611</f>
        <v>0</v>
      </c>
      <c r="K2611" s="44"/>
      <c r="L2611" s="44">
        <f>J2611*K2611</f>
        <v>0</v>
      </c>
    </row>
    <row r="2612" spans="2:12" ht="12" customHeight="1">
      <c r="B2612" s="42"/>
      <c r="C2612" s="43"/>
      <c r="D2612" s="42"/>
      <c r="E2612" s="42"/>
      <c r="F2612" s="1192"/>
      <c r="G2612" s="44"/>
      <c r="H2612" s="44">
        <f>F2612*G2612</f>
        <v>0</v>
      </c>
      <c r="I2612" s="44"/>
      <c r="J2612" s="44"/>
      <c r="K2612" s="44"/>
      <c r="L2612" s="44"/>
    </row>
    <row r="2613" spans="2:12" ht="12" customHeight="1">
      <c r="B2613" s="42"/>
      <c r="C2613" s="45"/>
      <c r="D2613" s="37"/>
      <c r="E2613" s="37"/>
      <c r="F2613" s="1183" t="s">
        <v>231</v>
      </c>
      <c r="G2613" s="54"/>
      <c r="H2613" s="44">
        <f>SUM(H2611:H2612)</f>
        <v>0</v>
      </c>
      <c r="I2613" s="54"/>
      <c r="J2613" s="44">
        <f>SUM(J2611)</f>
        <v>0</v>
      </c>
      <c r="K2613" s="54"/>
      <c r="L2613" s="44">
        <f>SUM(L2611)</f>
        <v>0</v>
      </c>
    </row>
    <row r="2614" spans="2:12" ht="12" customHeight="1">
      <c r="B2614" s="42" t="s">
        <v>8</v>
      </c>
      <c r="C2614" s="55" t="s">
        <v>232</v>
      </c>
      <c r="D2614" s="56"/>
      <c r="E2614" s="56"/>
      <c r="F2614" s="1191"/>
      <c r="G2614" s="57"/>
      <c r="H2614" s="44">
        <f>H2603+H2609+H2613</f>
        <v>753374.95</v>
      </c>
      <c r="I2614" s="57"/>
      <c r="J2614" s="44" t="e">
        <f>J2603+J2609+J2613</f>
        <v>#REF!</v>
      </c>
      <c r="K2614" s="57"/>
      <c r="L2614" s="44" t="e">
        <f>L2603+L2609+L2613</f>
        <v>#REF!</v>
      </c>
    </row>
    <row r="2615" spans="2:12" ht="12" customHeight="1">
      <c r="B2615" s="42" t="s">
        <v>9</v>
      </c>
      <c r="C2615" s="1254" t="s">
        <v>233</v>
      </c>
      <c r="D2615" s="1255"/>
      <c r="E2615" s="1256"/>
      <c r="F2615" s="1200">
        <f>OP</f>
        <v>0.1</v>
      </c>
      <c r="G2615" s="43" t="s">
        <v>234</v>
      </c>
      <c r="H2615" s="44">
        <f>H2614*F2615</f>
        <v>75337.494999999995</v>
      </c>
      <c r="I2615" s="43" t="s">
        <v>234</v>
      </c>
      <c r="J2615" s="44" t="e">
        <f>J2614*F2615</f>
        <v>#REF!</v>
      </c>
      <c r="K2615" s="43" t="s">
        <v>234</v>
      </c>
      <c r="L2615" s="44" t="e">
        <f>L2614*F2615</f>
        <v>#REF!</v>
      </c>
    </row>
    <row r="2616" spans="2:12" ht="12" customHeight="1">
      <c r="B2616" s="531" t="s">
        <v>10</v>
      </c>
      <c r="C2616" s="536" t="s">
        <v>235</v>
      </c>
      <c r="D2616" s="529"/>
      <c r="E2616" s="535"/>
      <c r="F2616" s="1189"/>
      <c r="G2616" s="532"/>
      <c r="H2616" s="533">
        <f>H2614+H2615</f>
        <v>828712.44499999995</v>
      </c>
      <c r="I2616" s="532"/>
      <c r="J2616" s="533"/>
      <c r="K2616" s="532"/>
      <c r="L2616" s="533"/>
    </row>
    <row r="2617" spans="2:12" ht="12" customHeight="1">
      <c r="B2617" s="531" t="s">
        <v>11</v>
      </c>
      <c r="C2617" s="529" t="s">
        <v>2218</v>
      </c>
      <c r="D2617" s="529"/>
      <c r="E2617" s="529"/>
      <c r="F2617" s="1201">
        <f>ppn</f>
        <v>0.12</v>
      </c>
      <c r="G2617" s="532" t="s">
        <v>2217</v>
      </c>
      <c r="H2617" s="533">
        <f>H2616*F2617</f>
        <v>99445.493399999992</v>
      </c>
      <c r="I2617" s="532"/>
      <c r="J2617" s="533"/>
      <c r="K2617" s="532"/>
      <c r="L2617" s="533"/>
    </row>
    <row r="2618" spans="2:12" ht="12" customHeight="1">
      <c r="B2618" s="42" t="s">
        <v>1793</v>
      </c>
      <c r="C2618" s="537" t="s">
        <v>2039</v>
      </c>
      <c r="D2618" s="56"/>
      <c r="E2618" s="56"/>
      <c r="F2618" s="1191"/>
      <c r="G2618" s="57"/>
      <c r="H2618" s="49">
        <f>H2616+H2617</f>
        <v>928157.93839999998</v>
      </c>
      <c r="I2618" s="50"/>
      <c r="J2618" s="49" t="e">
        <f>J2614+J2615</f>
        <v>#REF!</v>
      </c>
      <c r="K2618" s="50"/>
      <c r="L2618" s="49" t="e">
        <f>L2614+L2615</f>
        <v>#REF!</v>
      </c>
    </row>
    <row r="2619" spans="2:12">
      <c r="B2619" s="33" t="s">
        <v>457</v>
      </c>
    </row>
    <row r="2620" spans="2:12">
      <c r="B2620" s="33" t="s">
        <v>458</v>
      </c>
    </row>
    <row r="2622" spans="2:12" ht="37" customHeight="1">
      <c r="B2622" s="34" t="s">
        <v>462</v>
      </c>
      <c r="C2622" s="1257" t="s">
        <v>463</v>
      </c>
      <c r="D2622" s="1258"/>
      <c r="E2622" s="1258"/>
      <c r="F2622" s="1258"/>
      <c r="G2622" s="1259"/>
      <c r="H2622" s="1260"/>
      <c r="I2622" s="1261" t="s">
        <v>3</v>
      </c>
      <c r="J2622" s="1261"/>
      <c r="K2622" s="1261" t="s">
        <v>4</v>
      </c>
      <c r="L2622" s="1261"/>
    </row>
    <row r="2623" spans="2:12" ht="12" customHeight="1">
      <c r="B2623" s="1249" t="s">
        <v>215</v>
      </c>
      <c r="C2623" s="1249" t="s">
        <v>216</v>
      </c>
      <c r="D2623" s="1250" t="s">
        <v>217</v>
      </c>
      <c r="E2623" s="1249" t="s">
        <v>218</v>
      </c>
      <c r="F2623" s="1253" t="s">
        <v>219</v>
      </c>
      <c r="G2623" s="35" t="s">
        <v>220</v>
      </c>
      <c r="H2623" s="35" t="s">
        <v>221</v>
      </c>
      <c r="I2623" s="36" t="s">
        <v>220</v>
      </c>
      <c r="J2623" s="37" t="s">
        <v>221</v>
      </c>
      <c r="K2623" s="37" t="s">
        <v>220</v>
      </c>
      <c r="L2623" s="37" t="s">
        <v>221</v>
      </c>
    </row>
    <row r="2624" spans="2:12" ht="12" customHeight="1">
      <c r="B2624" s="1249"/>
      <c r="C2624" s="1249"/>
      <c r="D2624" s="1251"/>
      <c r="E2624" s="1249"/>
      <c r="F2624" s="1253"/>
      <c r="G2624" s="35" t="s">
        <v>16</v>
      </c>
      <c r="H2624" s="35" t="s">
        <v>222</v>
      </c>
      <c r="I2624" s="36" t="s">
        <v>16</v>
      </c>
      <c r="J2624" s="37" t="s">
        <v>222</v>
      </c>
      <c r="K2624" s="37" t="s">
        <v>16</v>
      </c>
      <c r="L2624" s="37" t="s">
        <v>222</v>
      </c>
    </row>
    <row r="2625" spans="1:12" ht="12" customHeight="1">
      <c r="B2625" s="1249"/>
      <c r="C2625" s="1249"/>
      <c r="D2625" s="1252"/>
      <c r="E2625" s="1249"/>
      <c r="F2625" s="1253"/>
      <c r="G2625" s="58"/>
      <c r="H2625" s="35" t="s">
        <v>16</v>
      </c>
      <c r="I2625" s="48"/>
      <c r="J2625" s="37" t="s">
        <v>16</v>
      </c>
      <c r="K2625" s="43"/>
      <c r="L2625" s="37" t="s">
        <v>16</v>
      </c>
    </row>
    <row r="2626" spans="1:12" ht="12" customHeight="1">
      <c r="B2626" s="38" t="s">
        <v>5</v>
      </c>
      <c r="C2626" s="39" t="s">
        <v>223</v>
      </c>
      <c r="D2626" s="40"/>
      <c r="E2626" s="40"/>
      <c r="F2626" s="1181"/>
      <c r="G2626" s="40"/>
      <c r="H2626" s="40"/>
      <c r="I2626" s="41"/>
      <c r="J2626" s="41"/>
      <c r="K2626" s="41"/>
      <c r="L2626" s="41"/>
    </row>
    <row r="2627" spans="1:12" ht="12" customHeight="1">
      <c r="A2627" s="65">
        <v>10130000</v>
      </c>
      <c r="B2627" s="42"/>
      <c r="C2627" s="43" t="s">
        <v>20</v>
      </c>
      <c r="D2627" s="42" t="s">
        <v>224</v>
      </c>
      <c r="E2627" s="42" t="str">
        <f>VLOOKUP(C2627,HSD!B:K,2,FALSE)</f>
        <v>OH</v>
      </c>
      <c r="F2627" s="1192">
        <v>0.24</v>
      </c>
      <c r="G2627" s="44">
        <f>VLOOKUP(C2627,HSD!B:K,10,FALSE)</f>
        <v>174000</v>
      </c>
      <c r="H2627" s="44">
        <f>F2627*G2627</f>
        <v>41760</v>
      </c>
      <c r="I2627" s="44">
        <v>91500</v>
      </c>
      <c r="J2627" s="44">
        <f>F2627*I2627</f>
        <v>21960</v>
      </c>
      <c r="K2627" s="44">
        <v>91500</v>
      </c>
      <c r="L2627" s="44">
        <f>F2627*K2627</f>
        <v>21960</v>
      </c>
    </row>
    <row r="2628" spans="1:12" ht="12" customHeight="1">
      <c r="A2628" s="65">
        <v>10143000</v>
      </c>
      <c r="B2628" s="42"/>
      <c r="C2628" s="43" t="s">
        <v>240</v>
      </c>
      <c r="D2628" s="42" t="s">
        <v>224</v>
      </c>
      <c r="E2628" s="42" t="str">
        <f>VLOOKUP(C2628,HSD!B:K,2,FALSE)</f>
        <v>OH</v>
      </c>
      <c r="F2628" s="1192">
        <v>0.12</v>
      </c>
      <c r="G2628" s="44">
        <f>VLOOKUP(C2628,HSD!B:K,10,FALSE)</f>
        <v>213000</v>
      </c>
      <c r="H2628" s="44">
        <f>F2628*G2628</f>
        <v>25560</v>
      </c>
      <c r="I2628" s="44"/>
      <c r="J2628" s="44"/>
      <c r="K2628" s="44"/>
      <c r="L2628" s="44"/>
    </row>
    <row r="2629" spans="1:12" ht="12" customHeight="1">
      <c r="A2629" s="65">
        <v>10120000</v>
      </c>
      <c r="B2629" s="42"/>
      <c r="C2629" s="43" t="s">
        <v>19</v>
      </c>
      <c r="D2629" s="42" t="s">
        <v>224</v>
      </c>
      <c r="E2629" s="42" t="str">
        <f>VLOOKUP(C2629,HSD!B:K,2,FALSE)</f>
        <v>OH</v>
      </c>
      <c r="F2629" s="1192">
        <f>F2628/10</f>
        <v>1.2E-2</v>
      </c>
      <c r="G2629" s="44">
        <f>VLOOKUP(C2629,HSD!B:K,10,FALSE)</f>
        <v>274000</v>
      </c>
      <c r="H2629" s="44">
        <f>F2629*G2629</f>
        <v>3288</v>
      </c>
      <c r="I2629" s="44"/>
      <c r="J2629" s="44"/>
      <c r="K2629" s="44"/>
      <c r="L2629" s="44"/>
    </row>
    <row r="2630" spans="1:12" ht="12" customHeight="1">
      <c r="A2630" s="65">
        <v>10110000</v>
      </c>
      <c r="B2630" s="42"/>
      <c r="C2630" s="43" t="s">
        <v>21</v>
      </c>
      <c r="D2630" s="42" t="s">
        <v>224</v>
      </c>
      <c r="E2630" s="42" t="str">
        <f>VLOOKUP(C2630,HSD!B:K,2,FALSE)</f>
        <v>OH</v>
      </c>
      <c r="F2630" s="1192">
        <f>F2627/10</f>
        <v>2.4E-2</v>
      </c>
      <c r="G2630" s="44">
        <f>VLOOKUP(C2630,HSD!B:K,10,FALSE)</f>
        <v>285000</v>
      </c>
      <c r="H2630" s="44">
        <f>F2630*G2630</f>
        <v>6840</v>
      </c>
      <c r="I2630" s="44">
        <v>78600</v>
      </c>
      <c r="J2630" s="44">
        <f>F2630*I2630</f>
        <v>1886.4</v>
      </c>
      <c r="K2630" s="44">
        <v>78600</v>
      </c>
      <c r="L2630" s="44">
        <f>F2630*K2630</f>
        <v>1886.4</v>
      </c>
    </row>
    <row r="2631" spans="1:12" ht="12" customHeight="1">
      <c r="B2631" s="42"/>
      <c r="C2631" s="43"/>
      <c r="D2631" s="42"/>
      <c r="E2631" s="42"/>
      <c r="F2631" s="1182"/>
      <c r="G2631" s="44"/>
      <c r="H2631" s="44">
        <f>F2631*G2631</f>
        <v>0</v>
      </c>
      <c r="I2631" s="44">
        <v>92500</v>
      </c>
      <c r="J2631" s="44">
        <f>F2631*I2631</f>
        <v>0</v>
      </c>
      <c r="K2631" s="44">
        <v>92500</v>
      </c>
      <c r="L2631" s="44">
        <f>F2631*K2631</f>
        <v>0</v>
      </c>
    </row>
    <row r="2632" spans="1:12" ht="12" customHeight="1">
      <c r="B2632" s="42"/>
      <c r="C2632" s="43"/>
      <c r="D2632" s="42"/>
      <c r="E2632" s="42"/>
      <c r="F2632" s="1182"/>
      <c r="G2632" s="44"/>
      <c r="H2632" s="44"/>
      <c r="I2632" s="44"/>
      <c r="J2632" s="44"/>
      <c r="K2632" s="44"/>
      <c r="L2632" s="44"/>
    </row>
    <row r="2633" spans="1:12" ht="12" customHeight="1">
      <c r="B2633" s="42"/>
      <c r="C2633" s="45"/>
      <c r="D2633" s="37"/>
      <c r="E2633" s="37"/>
      <c r="F2633" s="1183" t="s">
        <v>227</v>
      </c>
      <c r="G2633" s="54"/>
      <c r="H2633" s="44">
        <f>SUM(H2627:H2632)</f>
        <v>77448</v>
      </c>
      <c r="I2633" s="54"/>
      <c r="J2633" s="44">
        <f>SUM(J2630:J2632)</f>
        <v>1886.4</v>
      </c>
      <c r="K2633" s="54"/>
      <c r="L2633" s="44">
        <f>SUM(L2630:L2632)</f>
        <v>1886.4</v>
      </c>
    </row>
    <row r="2634" spans="1:12" ht="12" customHeight="1">
      <c r="B2634" s="42" t="s">
        <v>6</v>
      </c>
      <c r="C2634" s="45" t="s">
        <v>228</v>
      </c>
      <c r="D2634" s="37"/>
      <c r="E2634" s="37"/>
      <c r="F2634" s="1184"/>
      <c r="G2634" s="42"/>
      <c r="H2634" s="44"/>
      <c r="I2634" s="42"/>
      <c r="J2634" s="44"/>
      <c r="K2634" s="42"/>
      <c r="L2634" s="44"/>
    </row>
    <row r="2635" spans="1:12" ht="12" customHeight="1">
      <c r="A2635" s="65">
        <v>211102116</v>
      </c>
      <c r="B2635" s="42"/>
      <c r="C2635" s="43" t="s">
        <v>464</v>
      </c>
      <c r="D2635" s="42" t="s">
        <v>224</v>
      </c>
      <c r="E2635" s="42" t="str">
        <f>VLOOKUP(C2635,HSD!B:K,2,FALSE)</f>
        <v>m2</v>
      </c>
      <c r="F2635" s="1192">
        <v>1.25</v>
      </c>
      <c r="G2635" s="44">
        <f>VLOOKUP(C2635,HSD!B:K,10,FALSE)</f>
        <v>155000</v>
      </c>
      <c r="H2635" s="44">
        <f>F2635*G2635</f>
        <v>193750</v>
      </c>
      <c r="I2635" s="44">
        <v>232500</v>
      </c>
      <c r="J2635" s="44">
        <f>F2635*I2635</f>
        <v>290625</v>
      </c>
      <c r="K2635" s="44">
        <v>270000</v>
      </c>
      <c r="L2635" s="44">
        <f>F2635*K2635</f>
        <v>337500</v>
      </c>
    </row>
    <row r="2636" spans="1:12" ht="12" customHeight="1">
      <c r="A2636" s="65">
        <v>211100113</v>
      </c>
      <c r="B2636" s="42"/>
      <c r="C2636" s="43" t="s">
        <v>30</v>
      </c>
      <c r="D2636" s="42" t="s">
        <v>224</v>
      </c>
      <c r="E2636" s="42" t="str">
        <f>VLOOKUP(C2636,HSD!B:K,2,FALSE)</f>
        <v>m3</v>
      </c>
      <c r="F2636" s="1192">
        <v>2.5000000000000001E-2</v>
      </c>
      <c r="G2636" s="44">
        <f>VLOOKUP(C2636,HSD!B:K,10,FALSE)</f>
        <v>217500</v>
      </c>
      <c r="H2636" s="44">
        <f>F2636*G2636</f>
        <v>5437.5</v>
      </c>
      <c r="I2636" s="44">
        <v>1060</v>
      </c>
      <c r="J2636" s="44">
        <f>F2636*I2636</f>
        <v>26.5</v>
      </c>
      <c r="K2636" s="44">
        <v>1060</v>
      </c>
      <c r="L2636" s="44">
        <f>F2636*K2636</f>
        <v>26.5</v>
      </c>
    </row>
    <row r="2637" spans="1:12" ht="12" customHeight="1">
      <c r="A2637" s="65">
        <v>21301000</v>
      </c>
      <c r="B2637" s="42"/>
      <c r="C2637" s="43" t="s">
        <v>35</v>
      </c>
      <c r="D2637" s="42" t="s">
        <v>224</v>
      </c>
      <c r="E2637" s="42" t="str">
        <f>VLOOKUP(C2637,HSD!B:K,2,FALSE)</f>
        <v>kg</v>
      </c>
      <c r="F2637" s="1192">
        <v>5</v>
      </c>
      <c r="G2637" s="44">
        <f>VLOOKUP(C2637,HSD!B:K,10,FALSE)</f>
        <v>1350</v>
      </c>
      <c r="H2637" s="44">
        <f>F2637*G2637</f>
        <v>6750</v>
      </c>
      <c r="I2637" s="44">
        <v>215000</v>
      </c>
      <c r="J2637" s="44">
        <f>F2637*I2637</f>
        <v>1075000</v>
      </c>
      <c r="K2637" s="44">
        <v>250000</v>
      </c>
      <c r="L2637" s="44">
        <f>F2637*K2637</f>
        <v>1250000</v>
      </c>
    </row>
    <row r="2638" spans="1:12" ht="12" customHeight="1">
      <c r="B2638" s="42"/>
      <c r="C2638" s="43"/>
      <c r="D2638" s="42"/>
      <c r="E2638" s="42"/>
      <c r="F2638" s="1192"/>
      <c r="G2638" s="44"/>
      <c r="H2638" s="44"/>
      <c r="I2638" s="44"/>
      <c r="J2638" s="44"/>
      <c r="K2638" s="44"/>
      <c r="L2638" s="44"/>
    </row>
    <row r="2639" spans="1:12" ht="12" customHeight="1">
      <c r="B2639" s="42"/>
      <c r="C2639" s="45"/>
      <c r="D2639" s="37"/>
      <c r="E2639" s="37"/>
      <c r="F2639" s="1193" t="s">
        <v>229</v>
      </c>
      <c r="G2639" s="61"/>
      <c r="H2639" s="44">
        <f>SUM(H2635:H2638)</f>
        <v>205937.5</v>
      </c>
      <c r="I2639" s="54"/>
      <c r="J2639" s="44" t="e">
        <f>SUM(#REF!)</f>
        <v>#REF!</v>
      </c>
      <c r="K2639" s="54"/>
      <c r="L2639" s="44" t="e">
        <f>SUM(#REF!)</f>
        <v>#REF!</v>
      </c>
    </row>
    <row r="2640" spans="1:12" ht="12" customHeight="1">
      <c r="B2640" s="42" t="s">
        <v>7</v>
      </c>
      <c r="C2640" s="45" t="s">
        <v>230</v>
      </c>
      <c r="D2640" s="37"/>
      <c r="E2640" s="37"/>
      <c r="F2640" s="1184"/>
      <c r="G2640" s="42"/>
      <c r="H2640" s="44"/>
      <c r="I2640" s="42"/>
      <c r="J2640" s="44"/>
      <c r="K2640" s="42"/>
      <c r="L2640" s="44"/>
    </row>
    <row r="2641" spans="1:12" ht="12" customHeight="1">
      <c r="B2641" s="42"/>
      <c r="C2641" s="43"/>
      <c r="D2641" s="42"/>
      <c r="E2641" s="42"/>
      <c r="F2641" s="1192"/>
      <c r="G2641" s="44"/>
      <c r="H2641" s="44">
        <f>F2641*G2641</f>
        <v>0</v>
      </c>
      <c r="I2641" s="44"/>
      <c r="J2641" s="44">
        <f>H2641*I2641</f>
        <v>0</v>
      </c>
      <c r="K2641" s="44"/>
      <c r="L2641" s="44">
        <f>J2641*K2641</f>
        <v>0</v>
      </c>
    </row>
    <row r="2642" spans="1:12" ht="12" customHeight="1">
      <c r="B2642" s="42"/>
      <c r="C2642" s="43"/>
      <c r="D2642" s="42"/>
      <c r="E2642" s="42"/>
      <c r="F2642" s="1192"/>
      <c r="G2642" s="44"/>
      <c r="H2642" s="44">
        <f>F2642*G2642</f>
        <v>0</v>
      </c>
      <c r="I2642" s="44"/>
      <c r="J2642" s="44"/>
      <c r="K2642" s="44"/>
      <c r="L2642" s="44"/>
    </row>
    <row r="2643" spans="1:12" ht="12" customHeight="1">
      <c r="B2643" s="42"/>
      <c r="C2643" s="45"/>
      <c r="D2643" s="37"/>
      <c r="E2643" s="37"/>
      <c r="F2643" s="1183" t="s">
        <v>231</v>
      </c>
      <c r="G2643" s="54"/>
      <c r="H2643" s="44">
        <f>SUM(H2641:H2642)</f>
        <v>0</v>
      </c>
      <c r="I2643" s="54"/>
      <c r="J2643" s="44">
        <f>SUM(J2641)</f>
        <v>0</v>
      </c>
      <c r="K2643" s="54"/>
      <c r="L2643" s="44">
        <f>SUM(L2641)</f>
        <v>0</v>
      </c>
    </row>
    <row r="2644" spans="1:12" ht="12" customHeight="1">
      <c r="B2644" s="42" t="s">
        <v>8</v>
      </c>
      <c r="C2644" s="55" t="s">
        <v>232</v>
      </c>
      <c r="D2644" s="56"/>
      <c r="E2644" s="56"/>
      <c r="F2644" s="1191"/>
      <c r="G2644" s="57"/>
      <c r="H2644" s="44">
        <f>H2633+H2639+H2643</f>
        <v>283385.5</v>
      </c>
      <c r="I2644" s="57"/>
      <c r="J2644" s="44" t="e">
        <f>J2633+J2639+J2643</f>
        <v>#REF!</v>
      </c>
      <c r="K2644" s="57"/>
      <c r="L2644" s="44" t="e">
        <f>L2633+L2639+L2643</f>
        <v>#REF!</v>
      </c>
    </row>
    <row r="2645" spans="1:12" ht="12" customHeight="1">
      <c r="B2645" s="42" t="s">
        <v>9</v>
      </c>
      <c r="C2645" s="1254" t="s">
        <v>233</v>
      </c>
      <c r="D2645" s="1255"/>
      <c r="E2645" s="1256"/>
      <c r="F2645" s="1200">
        <f>OP</f>
        <v>0.1</v>
      </c>
      <c r="G2645" s="43" t="s">
        <v>234</v>
      </c>
      <c r="H2645" s="44">
        <f>H2644*F2645</f>
        <v>28338.550000000003</v>
      </c>
      <c r="I2645" s="43" t="s">
        <v>234</v>
      </c>
      <c r="J2645" s="44" t="e">
        <f>J2644*F2645</f>
        <v>#REF!</v>
      </c>
      <c r="K2645" s="43" t="s">
        <v>234</v>
      </c>
      <c r="L2645" s="44" t="e">
        <f>L2644*F2645</f>
        <v>#REF!</v>
      </c>
    </row>
    <row r="2646" spans="1:12" ht="12" customHeight="1">
      <c r="B2646" s="531" t="s">
        <v>10</v>
      </c>
      <c r="C2646" s="536" t="s">
        <v>235</v>
      </c>
      <c r="D2646" s="529"/>
      <c r="E2646" s="535"/>
      <c r="F2646" s="1189"/>
      <c r="G2646" s="532"/>
      <c r="H2646" s="533">
        <f>H2644+H2645</f>
        <v>311724.05</v>
      </c>
      <c r="I2646" s="532"/>
      <c r="J2646" s="533"/>
      <c r="K2646" s="532"/>
      <c r="L2646" s="533"/>
    </row>
    <row r="2647" spans="1:12" ht="12" customHeight="1">
      <c r="B2647" s="531" t="s">
        <v>11</v>
      </c>
      <c r="C2647" s="529" t="s">
        <v>2218</v>
      </c>
      <c r="D2647" s="529"/>
      <c r="E2647" s="529"/>
      <c r="F2647" s="1201">
        <f>ppn</f>
        <v>0.12</v>
      </c>
      <c r="G2647" s="532" t="s">
        <v>2217</v>
      </c>
      <c r="H2647" s="533">
        <f>H2646*F2647</f>
        <v>37406.885999999999</v>
      </c>
      <c r="I2647" s="532"/>
      <c r="J2647" s="533"/>
      <c r="K2647" s="532"/>
      <c r="L2647" s="533"/>
    </row>
    <row r="2648" spans="1:12" ht="12" customHeight="1">
      <c r="B2648" s="42" t="s">
        <v>1793</v>
      </c>
      <c r="C2648" s="537" t="s">
        <v>2039</v>
      </c>
      <c r="D2648" s="56"/>
      <c r="E2648" s="56"/>
      <c r="F2648" s="1191"/>
      <c r="G2648" s="57"/>
      <c r="H2648" s="49">
        <f>H2646+H2647</f>
        <v>349130.93599999999</v>
      </c>
      <c r="I2648" s="50"/>
      <c r="J2648" s="49" t="e">
        <f>J2644+J2645</f>
        <v>#REF!</v>
      </c>
      <c r="K2648" s="50"/>
      <c r="L2648" s="49" t="e">
        <f>L2644+L2645</f>
        <v>#REF!</v>
      </c>
    </row>
    <row r="2650" spans="1:12" ht="37" customHeight="1">
      <c r="B2650" s="34" t="s">
        <v>466</v>
      </c>
      <c r="C2650" s="1257" t="s">
        <v>467</v>
      </c>
      <c r="D2650" s="1258"/>
      <c r="E2650" s="1258"/>
      <c r="F2650" s="1258"/>
      <c r="G2650" s="1259"/>
      <c r="H2650" s="1260"/>
      <c r="I2650" s="1261" t="s">
        <v>3</v>
      </c>
      <c r="J2650" s="1261"/>
      <c r="K2650" s="1261" t="s">
        <v>4</v>
      </c>
      <c r="L2650" s="1261"/>
    </row>
    <row r="2651" spans="1:12" ht="12" customHeight="1">
      <c r="B2651" s="1249" t="s">
        <v>215</v>
      </c>
      <c r="C2651" s="1249" t="s">
        <v>216</v>
      </c>
      <c r="D2651" s="1250" t="s">
        <v>217</v>
      </c>
      <c r="E2651" s="1249" t="s">
        <v>218</v>
      </c>
      <c r="F2651" s="1253" t="s">
        <v>219</v>
      </c>
      <c r="G2651" s="35" t="s">
        <v>220</v>
      </c>
      <c r="H2651" s="35" t="s">
        <v>221</v>
      </c>
      <c r="I2651" s="36" t="s">
        <v>220</v>
      </c>
      <c r="J2651" s="37" t="s">
        <v>221</v>
      </c>
      <c r="K2651" s="37" t="s">
        <v>220</v>
      </c>
      <c r="L2651" s="37" t="s">
        <v>221</v>
      </c>
    </row>
    <row r="2652" spans="1:12" ht="12" customHeight="1">
      <c r="B2652" s="1249"/>
      <c r="C2652" s="1249"/>
      <c r="D2652" s="1251"/>
      <c r="E2652" s="1249"/>
      <c r="F2652" s="1253"/>
      <c r="G2652" s="35" t="s">
        <v>16</v>
      </c>
      <c r="H2652" s="35" t="s">
        <v>222</v>
      </c>
      <c r="I2652" s="36" t="s">
        <v>16</v>
      </c>
      <c r="J2652" s="37" t="s">
        <v>222</v>
      </c>
      <c r="K2652" s="37" t="s">
        <v>16</v>
      </c>
      <c r="L2652" s="37" t="s">
        <v>222</v>
      </c>
    </row>
    <row r="2653" spans="1:12" ht="12" customHeight="1">
      <c r="B2653" s="1249"/>
      <c r="C2653" s="1249"/>
      <c r="D2653" s="1252"/>
      <c r="E2653" s="1249"/>
      <c r="F2653" s="1253"/>
      <c r="G2653" s="58"/>
      <c r="H2653" s="35" t="s">
        <v>16</v>
      </c>
      <c r="I2653" s="48"/>
      <c r="J2653" s="37" t="s">
        <v>16</v>
      </c>
      <c r="K2653" s="43"/>
      <c r="L2653" s="37" t="s">
        <v>16</v>
      </c>
    </row>
    <row r="2654" spans="1:12" ht="12" customHeight="1">
      <c r="B2654" s="38" t="s">
        <v>5</v>
      </c>
      <c r="C2654" s="39" t="s">
        <v>223</v>
      </c>
      <c r="D2654" s="40"/>
      <c r="E2654" s="40"/>
      <c r="F2654" s="1181"/>
      <c r="G2654" s="40"/>
      <c r="H2654" s="40"/>
      <c r="I2654" s="41"/>
      <c r="J2654" s="41"/>
      <c r="K2654" s="41"/>
      <c r="L2654" s="41"/>
    </row>
    <row r="2655" spans="1:12" ht="12" customHeight="1">
      <c r="A2655" s="65">
        <v>10130000</v>
      </c>
      <c r="B2655" s="42"/>
      <c r="C2655" s="43" t="s">
        <v>20</v>
      </c>
      <c r="D2655" s="42" t="s">
        <v>224</v>
      </c>
      <c r="E2655" s="42" t="str">
        <f>VLOOKUP(C2655,HSD!B:K,2,FALSE)</f>
        <v>OH</v>
      </c>
      <c r="F2655" s="1192">
        <v>0.24</v>
      </c>
      <c r="G2655" s="44">
        <f>VLOOKUP(C2655,HSD!B:K,10,FALSE)</f>
        <v>174000</v>
      </c>
      <c r="H2655" s="44">
        <f>F2655*G2655</f>
        <v>41760</v>
      </c>
      <c r="I2655" s="44">
        <v>91500</v>
      </c>
      <c r="J2655" s="44">
        <f>F2655*I2655</f>
        <v>21960</v>
      </c>
      <c r="K2655" s="44">
        <v>91500</v>
      </c>
      <c r="L2655" s="44">
        <f>F2655*K2655</f>
        <v>21960</v>
      </c>
    </row>
    <row r="2656" spans="1:12" ht="12" customHeight="1">
      <c r="A2656" s="65">
        <v>10143000</v>
      </c>
      <c r="B2656" s="42"/>
      <c r="C2656" s="43" t="s">
        <v>240</v>
      </c>
      <c r="D2656" s="42" t="s">
        <v>224</v>
      </c>
      <c r="E2656" s="42" t="str">
        <f>VLOOKUP(C2656,HSD!B:K,2,FALSE)</f>
        <v>OH</v>
      </c>
      <c r="F2656" s="1192">
        <v>0.12</v>
      </c>
      <c r="G2656" s="44">
        <f>VLOOKUP(C2656,HSD!B:K,10,FALSE)</f>
        <v>213000</v>
      </c>
      <c r="H2656" s="44">
        <f>F2656*G2656</f>
        <v>25560</v>
      </c>
      <c r="I2656" s="44"/>
      <c r="J2656" s="44"/>
      <c r="K2656" s="44"/>
      <c r="L2656" s="44"/>
    </row>
    <row r="2657" spans="1:12" ht="12" customHeight="1">
      <c r="A2657" s="65">
        <v>10120000</v>
      </c>
      <c r="B2657" s="42"/>
      <c r="C2657" s="43" t="s">
        <v>19</v>
      </c>
      <c r="D2657" s="42" t="s">
        <v>224</v>
      </c>
      <c r="E2657" s="42" t="str">
        <f>VLOOKUP(C2657,HSD!B:K,2,FALSE)</f>
        <v>OH</v>
      </c>
      <c r="F2657" s="1192">
        <f>F2656/10</f>
        <v>1.2E-2</v>
      </c>
      <c r="G2657" s="44">
        <f>VLOOKUP(C2657,HSD!B:K,10,FALSE)</f>
        <v>274000</v>
      </c>
      <c r="H2657" s="44">
        <f>F2657*G2657</f>
        <v>3288</v>
      </c>
      <c r="I2657" s="44"/>
      <c r="J2657" s="44"/>
      <c r="K2657" s="44"/>
      <c r="L2657" s="44"/>
    </row>
    <row r="2658" spans="1:12" ht="12" customHeight="1">
      <c r="A2658" s="65">
        <v>10110000</v>
      </c>
      <c r="B2658" s="42"/>
      <c r="C2658" s="43" t="s">
        <v>21</v>
      </c>
      <c r="D2658" s="42" t="s">
        <v>224</v>
      </c>
      <c r="E2658" s="42" t="str">
        <f>VLOOKUP(C2658,HSD!B:K,2,FALSE)</f>
        <v>OH</v>
      </c>
      <c r="F2658" s="1192">
        <f>F2655/10</f>
        <v>2.4E-2</v>
      </c>
      <c r="G2658" s="44">
        <f>VLOOKUP(C2658,HSD!B:K,10,FALSE)</f>
        <v>285000</v>
      </c>
      <c r="H2658" s="44">
        <f>F2658*G2658</f>
        <v>6840</v>
      </c>
      <c r="I2658" s="44">
        <v>78600</v>
      </c>
      <c r="J2658" s="44">
        <f>F2658*I2658</f>
        <v>1886.4</v>
      </c>
      <c r="K2658" s="44">
        <v>78600</v>
      </c>
      <c r="L2658" s="44">
        <f>F2658*K2658</f>
        <v>1886.4</v>
      </c>
    </row>
    <row r="2659" spans="1:12" ht="12" customHeight="1">
      <c r="B2659" s="42"/>
      <c r="C2659" s="43"/>
      <c r="D2659" s="42"/>
      <c r="E2659" s="42"/>
      <c r="F2659" s="1182"/>
      <c r="G2659" s="44"/>
      <c r="H2659" s="44">
        <f>F2659*G2659</f>
        <v>0</v>
      </c>
      <c r="I2659" s="44">
        <v>92500</v>
      </c>
      <c r="J2659" s="44">
        <f>F2659*I2659</f>
        <v>0</v>
      </c>
      <c r="K2659" s="44">
        <v>92500</v>
      </c>
      <c r="L2659" s="44">
        <f>F2659*K2659</f>
        <v>0</v>
      </c>
    </row>
    <row r="2660" spans="1:12" ht="12" customHeight="1">
      <c r="B2660" s="42"/>
      <c r="C2660" s="43"/>
      <c r="D2660" s="42"/>
      <c r="E2660" s="42"/>
      <c r="F2660" s="1182"/>
      <c r="G2660" s="44"/>
      <c r="H2660" s="44"/>
      <c r="I2660" s="44"/>
      <c r="J2660" s="44"/>
      <c r="K2660" s="44"/>
      <c r="L2660" s="44"/>
    </row>
    <row r="2661" spans="1:12" ht="12" customHeight="1">
      <c r="B2661" s="42"/>
      <c r="C2661" s="45"/>
      <c r="D2661" s="37"/>
      <c r="E2661" s="37"/>
      <c r="F2661" s="1183" t="s">
        <v>227</v>
      </c>
      <c r="G2661" s="54"/>
      <c r="H2661" s="44">
        <f>SUM(H2655:H2660)</f>
        <v>77448</v>
      </c>
      <c r="I2661" s="54"/>
      <c r="J2661" s="44">
        <f>SUM(J2658:J2660)</f>
        <v>1886.4</v>
      </c>
      <c r="K2661" s="54"/>
      <c r="L2661" s="44">
        <f>SUM(L2658:L2660)</f>
        <v>1886.4</v>
      </c>
    </row>
    <row r="2662" spans="1:12" ht="12" customHeight="1">
      <c r="B2662" s="42" t="s">
        <v>6</v>
      </c>
      <c r="C2662" s="45" t="s">
        <v>228</v>
      </c>
      <c r="D2662" s="37"/>
      <c r="E2662" s="37"/>
      <c r="F2662" s="1184"/>
      <c r="G2662" s="42"/>
      <c r="H2662" s="44"/>
      <c r="I2662" s="42"/>
      <c r="J2662" s="44"/>
      <c r="K2662" s="42"/>
      <c r="L2662" s="44"/>
    </row>
    <row r="2663" spans="1:12" ht="12" customHeight="1">
      <c r="A2663" s="65">
        <v>211102120</v>
      </c>
      <c r="B2663" s="42"/>
      <c r="C2663" s="43" t="s">
        <v>1512</v>
      </c>
      <c r="D2663" s="42" t="s">
        <v>224</v>
      </c>
      <c r="E2663" s="42" t="str">
        <f>VLOOKUP(C2663,HSD!B:K,2,FALSE)</f>
        <v>m2</v>
      </c>
      <c r="F2663" s="1192">
        <v>1.25</v>
      </c>
      <c r="G2663" s="44">
        <f>VLOOKUP(C2663,HSD!B:K,10,FALSE)</f>
        <v>240000</v>
      </c>
      <c r="H2663" s="44">
        <f>F2663*G2663</f>
        <v>300000</v>
      </c>
      <c r="I2663" s="44">
        <v>232500</v>
      </c>
      <c r="J2663" s="44">
        <f>F2663*I2663</f>
        <v>290625</v>
      </c>
      <c r="K2663" s="44">
        <v>270000</v>
      </c>
      <c r="L2663" s="44">
        <f>F2663*K2663</f>
        <v>337500</v>
      </c>
    </row>
    <row r="2664" spans="1:12" ht="12" customHeight="1">
      <c r="A2664" s="65">
        <v>211100113</v>
      </c>
      <c r="B2664" s="42"/>
      <c r="C2664" s="43" t="s">
        <v>30</v>
      </c>
      <c r="D2664" s="42" t="s">
        <v>224</v>
      </c>
      <c r="E2664" s="42" t="str">
        <f>VLOOKUP(C2664,HSD!B:K,2,FALSE)</f>
        <v>m3</v>
      </c>
      <c r="F2664" s="1192">
        <v>2.5000000000000001E-2</v>
      </c>
      <c r="G2664" s="44">
        <f>VLOOKUP(C2664,HSD!B:K,10,FALSE)</f>
        <v>217500</v>
      </c>
      <c r="H2664" s="44">
        <f>F2664*G2664</f>
        <v>5437.5</v>
      </c>
      <c r="I2664" s="44">
        <v>1060</v>
      </c>
      <c r="J2664" s="44">
        <f>F2664*I2664</f>
        <v>26.5</v>
      </c>
      <c r="K2664" s="44">
        <v>1060</v>
      </c>
      <c r="L2664" s="44">
        <f>F2664*K2664</f>
        <v>26.5</v>
      </c>
    </row>
    <row r="2665" spans="1:12" ht="12" customHeight="1">
      <c r="A2665" s="65">
        <v>21301000</v>
      </c>
      <c r="B2665" s="42"/>
      <c r="C2665" s="43" t="s">
        <v>35</v>
      </c>
      <c r="D2665" s="42" t="s">
        <v>224</v>
      </c>
      <c r="E2665" s="42" t="str">
        <f>VLOOKUP(C2665,HSD!B:K,2,FALSE)</f>
        <v>kg</v>
      </c>
      <c r="F2665" s="1192">
        <v>5</v>
      </c>
      <c r="G2665" s="44">
        <f>VLOOKUP(C2665,HSD!B:K,10,FALSE)</f>
        <v>1350</v>
      </c>
      <c r="H2665" s="44">
        <f>F2665*G2665</f>
        <v>6750</v>
      </c>
      <c r="I2665" s="44">
        <v>215000</v>
      </c>
      <c r="J2665" s="44">
        <f>F2665*I2665</f>
        <v>1075000</v>
      </c>
      <c r="K2665" s="44">
        <v>250000</v>
      </c>
      <c r="L2665" s="44">
        <f>F2665*K2665</f>
        <v>1250000</v>
      </c>
    </row>
    <row r="2666" spans="1:12" ht="12" customHeight="1">
      <c r="B2666" s="42"/>
      <c r="C2666" s="43"/>
      <c r="D2666" s="42"/>
      <c r="E2666" s="42"/>
      <c r="F2666" s="1192"/>
      <c r="G2666" s="44"/>
      <c r="H2666" s="44"/>
      <c r="I2666" s="44"/>
      <c r="J2666" s="44"/>
      <c r="K2666" s="44"/>
      <c r="L2666" s="44"/>
    </row>
    <row r="2667" spans="1:12" ht="12" customHeight="1">
      <c r="B2667" s="42"/>
      <c r="C2667" s="45"/>
      <c r="D2667" s="37"/>
      <c r="E2667" s="37"/>
      <c r="F2667" s="1193" t="s">
        <v>229</v>
      </c>
      <c r="G2667" s="61"/>
      <c r="H2667" s="44">
        <f>SUM(H2663:H2666)</f>
        <v>312187.5</v>
      </c>
      <c r="I2667" s="54"/>
      <c r="J2667" s="44" t="e">
        <f>SUM(#REF!)</f>
        <v>#REF!</v>
      </c>
      <c r="K2667" s="54"/>
      <c r="L2667" s="44" t="e">
        <f>SUM(#REF!)</f>
        <v>#REF!</v>
      </c>
    </row>
    <row r="2668" spans="1:12" ht="12" customHeight="1">
      <c r="B2668" s="42" t="s">
        <v>7</v>
      </c>
      <c r="C2668" s="45" t="s">
        <v>230</v>
      </c>
      <c r="D2668" s="37"/>
      <c r="E2668" s="37"/>
      <c r="F2668" s="1184"/>
      <c r="G2668" s="42"/>
      <c r="H2668" s="44"/>
      <c r="I2668" s="42"/>
      <c r="J2668" s="44"/>
      <c r="K2668" s="42"/>
      <c r="L2668" s="44"/>
    </row>
    <row r="2669" spans="1:12" ht="12" customHeight="1">
      <c r="B2669" s="42"/>
      <c r="C2669" s="43"/>
      <c r="D2669" s="42"/>
      <c r="E2669" s="42"/>
      <c r="F2669" s="1192"/>
      <c r="G2669" s="44"/>
      <c r="H2669" s="44">
        <f>F2669*G2669</f>
        <v>0</v>
      </c>
      <c r="I2669" s="44"/>
      <c r="J2669" s="44">
        <f>H2669*I2669</f>
        <v>0</v>
      </c>
      <c r="K2669" s="44"/>
      <c r="L2669" s="44">
        <f>J2669*K2669</f>
        <v>0</v>
      </c>
    </row>
    <row r="2670" spans="1:12" ht="12" customHeight="1">
      <c r="B2670" s="42"/>
      <c r="C2670" s="43"/>
      <c r="D2670" s="42"/>
      <c r="E2670" s="42"/>
      <c r="F2670" s="1192"/>
      <c r="G2670" s="44"/>
      <c r="H2670" s="44">
        <f>F2670*G2670</f>
        <v>0</v>
      </c>
      <c r="I2670" s="44"/>
      <c r="J2670" s="44"/>
      <c r="K2670" s="44"/>
      <c r="L2670" s="44"/>
    </row>
    <row r="2671" spans="1:12" ht="12" customHeight="1">
      <c r="B2671" s="42"/>
      <c r="C2671" s="45"/>
      <c r="D2671" s="37"/>
      <c r="E2671" s="37"/>
      <c r="F2671" s="1183" t="s">
        <v>231</v>
      </c>
      <c r="G2671" s="54"/>
      <c r="H2671" s="44">
        <f>SUM(H2669:H2670)</f>
        <v>0</v>
      </c>
      <c r="I2671" s="54"/>
      <c r="J2671" s="44">
        <f>SUM(J2669)</f>
        <v>0</v>
      </c>
      <c r="K2671" s="54"/>
      <c r="L2671" s="44">
        <f>SUM(L2669)</f>
        <v>0</v>
      </c>
    </row>
    <row r="2672" spans="1:12" ht="12" customHeight="1">
      <c r="B2672" s="42" t="s">
        <v>8</v>
      </c>
      <c r="C2672" s="55" t="s">
        <v>232</v>
      </c>
      <c r="D2672" s="56"/>
      <c r="E2672" s="56"/>
      <c r="F2672" s="1191"/>
      <c r="G2672" s="57"/>
      <c r="H2672" s="44">
        <f>H2661+H2667+H2671</f>
        <v>389635.5</v>
      </c>
      <c r="I2672" s="57"/>
      <c r="J2672" s="44" t="e">
        <f>J2661+J2667+J2671</f>
        <v>#REF!</v>
      </c>
      <c r="K2672" s="57"/>
      <c r="L2672" s="44" t="e">
        <f>L2661+L2667+L2671</f>
        <v>#REF!</v>
      </c>
    </row>
    <row r="2673" spans="1:12" ht="12" customHeight="1">
      <c r="B2673" s="42" t="s">
        <v>9</v>
      </c>
      <c r="C2673" s="1254" t="s">
        <v>233</v>
      </c>
      <c r="D2673" s="1255"/>
      <c r="E2673" s="1256"/>
      <c r="F2673" s="1200">
        <f>OP</f>
        <v>0.1</v>
      </c>
      <c r="G2673" s="43" t="s">
        <v>234</v>
      </c>
      <c r="H2673" s="44">
        <f>H2672*F2673</f>
        <v>38963.550000000003</v>
      </c>
      <c r="I2673" s="43" t="s">
        <v>234</v>
      </c>
      <c r="J2673" s="44" t="e">
        <f>J2672*F2673</f>
        <v>#REF!</v>
      </c>
      <c r="K2673" s="43" t="s">
        <v>234</v>
      </c>
      <c r="L2673" s="44" t="e">
        <f>L2672*F2673</f>
        <v>#REF!</v>
      </c>
    </row>
    <row r="2674" spans="1:12" ht="12" customHeight="1">
      <c r="B2674" s="531" t="s">
        <v>10</v>
      </c>
      <c r="C2674" s="536" t="s">
        <v>235</v>
      </c>
      <c r="D2674" s="529"/>
      <c r="E2674" s="535"/>
      <c r="F2674" s="1189"/>
      <c r="G2674" s="532"/>
      <c r="H2674" s="533">
        <f>H2672+H2673</f>
        <v>428599.05</v>
      </c>
      <c r="I2674" s="532"/>
      <c r="J2674" s="533"/>
      <c r="K2674" s="532"/>
      <c r="L2674" s="533"/>
    </row>
    <row r="2675" spans="1:12" ht="12" customHeight="1">
      <c r="B2675" s="531" t="s">
        <v>11</v>
      </c>
      <c r="C2675" s="529" t="s">
        <v>2218</v>
      </c>
      <c r="D2675" s="529"/>
      <c r="E2675" s="529"/>
      <c r="F2675" s="1201">
        <f>ppn</f>
        <v>0.12</v>
      </c>
      <c r="G2675" s="532" t="s">
        <v>2217</v>
      </c>
      <c r="H2675" s="533">
        <f>H2674*F2675</f>
        <v>51431.885999999999</v>
      </c>
      <c r="I2675" s="532"/>
      <c r="J2675" s="533"/>
      <c r="K2675" s="532"/>
      <c r="L2675" s="533"/>
    </row>
    <row r="2676" spans="1:12" ht="12" customHeight="1">
      <c r="B2676" s="42" t="s">
        <v>1793</v>
      </c>
      <c r="C2676" s="537" t="s">
        <v>2039</v>
      </c>
      <c r="D2676" s="56"/>
      <c r="E2676" s="56"/>
      <c r="F2676" s="1191"/>
      <c r="G2676" s="57"/>
      <c r="H2676" s="49">
        <f>H2674+H2675</f>
        <v>480030.93599999999</v>
      </c>
      <c r="I2676" s="50"/>
      <c r="J2676" s="49" t="e">
        <f>J2672+J2673</f>
        <v>#REF!</v>
      </c>
      <c r="K2676" s="50"/>
      <c r="L2676" s="49" t="e">
        <f>L2672+L2673</f>
        <v>#REF!</v>
      </c>
    </row>
    <row r="2678" spans="1:12" ht="37" customHeight="1">
      <c r="B2678" s="34" t="s">
        <v>468</v>
      </c>
      <c r="C2678" s="1257" t="s">
        <v>469</v>
      </c>
      <c r="D2678" s="1258"/>
      <c r="E2678" s="1258"/>
      <c r="F2678" s="1258"/>
      <c r="G2678" s="1259"/>
      <c r="H2678" s="1260"/>
      <c r="I2678" s="1261" t="s">
        <v>3</v>
      </c>
      <c r="J2678" s="1261"/>
      <c r="K2678" s="1261" t="s">
        <v>4</v>
      </c>
      <c r="L2678" s="1261"/>
    </row>
    <row r="2679" spans="1:12" ht="12" customHeight="1">
      <c r="B2679" s="1249" t="s">
        <v>215</v>
      </c>
      <c r="C2679" s="1249" t="s">
        <v>216</v>
      </c>
      <c r="D2679" s="1250" t="s">
        <v>217</v>
      </c>
      <c r="E2679" s="1249" t="s">
        <v>218</v>
      </c>
      <c r="F2679" s="1253" t="s">
        <v>219</v>
      </c>
      <c r="G2679" s="35" t="s">
        <v>220</v>
      </c>
      <c r="H2679" s="35" t="s">
        <v>221</v>
      </c>
      <c r="I2679" s="36" t="s">
        <v>220</v>
      </c>
      <c r="J2679" s="37" t="s">
        <v>221</v>
      </c>
      <c r="K2679" s="37" t="s">
        <v>220</v>
      </c>
      <c r="L2679" s="37" t="s">
        <v>221</v>
      </c>
    </row>
    <row r="2680" spans="1:12" ht="12" customHeight="1">
      <c r="B2680" s="1249"/>
      <c r="C2680" s="1249"/>
      <c r="D2680" s="1251"/>
      <c r="E2680" s="1249"/>
      <c r="F2680" s="1253"/>
      <c r="G2680" s="35" t="s">
        <v>16</v>
      </c>
      <c r="H2680" s="35" t="s">
        <v>222</v>
      </c>
      <c r="I2680" s="36" t="s">
        <v>16</v>
      </c>
      <c r="J2680" s="37" t="s">
        <v>222</v>
      </c>
      <c r="K2680" s="37" t="s">
        <v>16</v>
      </c>
      <c r="L2680" s="37" t="s">
        <v>222</v>
      </c>
    </row>
    <row r="2681" spans="1:12" ht="12" customHeight="1">
      <c r="B2681" s="1249"/>
      <c r="C2681" s="1249"/>
      <c r="D2681" s="1252"/>
      <c r="E2681" s="1249"/>
      <c r="F2681" s="1253"/>
      <c r="G2681" s="58"/>
      <c r="H2681" s="35" t="s">
        <v>16</v>
      </c>
      <c r="I2681" s="48"/>
      <c r="J2681" s="37" t="s">
        <v>16</v>
      </c>
      <c r="K2681" s="43"/>
      <c r="L2681" s="37" t="s">
        <v>16</v>
      </c>
    </row>
    <row r="2682" spans="1:12" ht="12" customHeight="1">
      <c r="B2682" s="38" t="s">
        <v>5</v>
      </c>
      <c r="C2682" s="39" t="s">
        <v>223</v>
      </c>
      <c r="D2682" s="40"/>
      <c r="E2682" s="40"/>
      <c r="F2682" s="1181"/>
      <c r="G2682" s="40"/>
      <c r="H2682" s="40"/>
      <c r="I2682" s="41"/>
      <c r="J2682" s="41"/>
      <c r="K2682" s="41"/>
      <c r="L2682" s="41"/>
    </row>
    <row r="2683" spans="1:12" ht="12" customHeight="1">
      <c r="A2683" s="65">
        <v>10130000</v>
      </c>
      <c r="B2683" s="42"/>
      <c r="C2683" s="43" t="s">
        <v>20</v>
      </c>
      <c r="D2683" s="42" t="s">
        <v>224</v>
      </c>
      <c r="E2683" s="42" t="str">
        <f>VLOOKUP(C2683,HSD!B:K,2,FALSE)</f>
        <v>OH</v>
      </c>
      <c r="F2683" s="1192">
        <v>1.2E-2</v>
      </c>
      <c r="G2683" s="44">
        <f>VLOOKUP(C2683,HSD!B:K,10,FALSE)</f>
        <v>174000</v>
      </c>
      <c r="H2683" s="44">
        <f>F2683*G2683</f>
        <v>2088</v>
      </c>
      <c r="I2683" s="44">
        <v>91500</v>
      </c>
      <c r="J2683" s="44">
        <f>F2683*I2683</f>
        <v>1098</v>
      </c>
      <c r="K2683" s="44">
        <v>91500</v>
      </c>
      <c r="L2683" s="44">
        <f>F2683*K2683</f>
        <v>1098</v>
      </c>
    </row>
    <row r="2684" spans="1:12" ht="12" customHeight="1">
      <c r="A2684" s="65">
        <v>10121100</v>
      </c>
      <c r="B2684" s="42"/>
      <c r="C2684" s="43" t="s">
        <v>283</v>
      </c>
      <c r="D2684" s="42" t="s">
        <v>224</v>
      </c>
      <c r="E2684" s="42" t="str">
        <f>VLOOKUP(C2684,HSD!B:K,2,FALSE)</f>
        <v>OH</v>
      </c>
      <c r="F2684" s="1192">
        <v>2.3999999999999998E-3</v>
      </c>
      <c r="G2684" s="44">
        <f>VLOOKUP(C2684,HSD!B:K,10,FALSE)</f>
        <v>213000</v>
      </c>
      <c r="H2684" s="44">
        <f>F2684*G2684</f>
        <v>511.19999999999993</v>
      </c>
      <c r="I2684" s="44"/>
      <c r="J2684" s="44"/>
      <c r="K2684" s="44"/>
      <c r="L2684" s="44"/>
    </row>
    <row r="2685" spans="1:12" ht="12" customHeight="1">
      <c r="A2685" s="65">
        <v>10110000</v>
      </c>
      <c r="B2685" s="42"/>
      <c r="C2685" s="43" t="s">
        <v>21</v>
      </c>
      <c r="D2685" s="42" t="s">
        <v>224</v>
      </c>
      <c r="E2685" s="42" t="str">
        <f>VLOOKUP(C2685,HSD!B:K,2,FALSE)</f>
        <v>OH</v>
      </c>
      <c r="F2685" s="1192">
        <f>F2683/10</f>
        <v>1.2000000000000001E-3</v>
      </c>
      <c r="G2685" s="44">
        <f>VLOOKUP(C2685,HSD!B:K,10,FALSE)</f>
        <v>285000</v>
      </c>
      <c r="H2685" s="44">
        <f>F2685*G2685</f>
        <v>342.00000000000006</v>
      </c>
      <c r="I2685" s="44">
        <v>78600</v>
      </c>
      <c r="J2685" s="44">
        <f>F2685*I2685</f>
        <v>94.320000000000007</v>
      </c>
      <c r="K2685" s="44">
        <v>78600</v>
      </c>
      <c r="L2685" s="44">
        <f>F2685*K2685</f>
        <v>94.320000000000007</v>
      </c>
    </row>
    <row r="2686" spans="1:12" ht="12" customHeight="1">
      <c r="B2686" s="42"/>
      <c r="C2686" s="43"/>
      <c r="D2686" s="42"/>
      <c r="E2686" s="42"/>
      <c r="F2686" s="1182"/>
      <c r="G2686" s="44"/>
      <c r="H2686" s="44">
        <f>F2686*G2686</f>
        <v>0</v>
      </c>
      <c r="I2686" s="44">
        <v>92500</v>
      </c>
      <c r="J2686" s="44">
        <f>F2686*I2686</f>
        <v>0</v>
      </c>
      <c r="K2686" s="44">
        <v>92500</v>
      </c>
      <c r="L2686" s="44">
        <f>F2686*K2686</f>
        <v>0</v>
      </c>
    </row>
    <row r="2687" spans="1:12" ht="12" customHeight="1">
      <c r="B2687" s="42"/>
      <c r="C2687" s="43"/>
      <c r="D2687" s="42"/>
      <c r="E2687" s="42"/>
      <c r="F2687" s="1182"/>
      <c r="G2687" s="44"/>
      <c r="H2687" s="44"/>
      <c r="I2687" s="44"/>
      <c r="J2687" s="44"/>
      <c r="K2687" s="44"/>
      <c r="L2687" s="44"/>
    </row>
    <row r="2688" spans="1:12" ht="12" customHeight="1">
      <c r="B2688" s="42"/>
      <c r="C2688" s="45"/>
      <c r="D2688" s="37"/>
      <c r="E2688" s="37"/>
      <c r="F2688" s="1183" t="s">
        <v>227</v>
      </c>
      <c r="G2688" s="54"/>
      <c r="H2688" s="44">
        <f>SUM(H2683:H2687)</f>
        <v>2941.2</v>
      </c>
      <c r="I2688" s="54"/>
      <c r="J2688" s="44">
        <f>SUM(J2685:J2687)</f>
        <v>94.320000000000007</v>
      </c>
      <c r="K2688" s="54"/>
      <c r="L2688" s="44">
        <f>SUM(L2685:L2687)</f>
        <v>94.320000000000007</v>
      </c>
    </row>
    <row r="2689" spans="1:12" ht="12" customHeight="1">
      <c r="B2689" s="42" t="s">
        <v>6</v>
      </c>
      <c r="C2689" s="45" t="s">
        <v>228</v>
      </c>
      <c r="D2689" s="37"/>
      <c r="E2689" s="37"/>
      <c r="F2689" s="1184"/>
      <c r="G2689" s="42"/>
      <c r="H2689" s="44"/>
      <c r="I2689" s="42"/>
      <c r="J2689" s="44"/>
      <c r="K2689" s="42"/>
      <c r="L2689" s="44"/>
    </row>
    <row r="2690" spans="1:12" ht="26" customHeight="1">
      <c r="A2690" s="65">
        <v>21603004</v>
      </c>
      <c r="B2690" s="42"/>
      <c r="C2690" s="43" t="s">
        <v>1562</v>
      </c>
      <c r="D2690" s="42" t="s">
        <v>224</v>
      </c>
      <c r="E2690" s="42" t="str">
        <f>VLOOKUP(C2690,HSD!B:K,2,FALSE)</f>
        <v>m2</v>
      </c>
      <c r="F2690" s="1192">
        <v>1.07</v>
      </c>
      <c r="G2690" s="44">
        <f>VLOOKUP(C2690,HSD!B:K,10,FALSE)</f>
        <v>10500</v>
      </c>
      <c r="H2690" s="44">
        <f>F2690*G2690</f>
        <v>11235</v>
      </c>
      <c r="I2690" s="44">
        <v>232500</v>
      </c>
      <c r="J2690" s="44">
        <f>F2690*I2690</f>
        <v>248775</v>
      </c>
      <c r="K2690" s="44">
        <v>270000</v>
      </c>
      <c r="L2690" s="44">
        <f>F2690*K2690</f>
        <v>288900</v>
      </c>
    </row>
    <row r="2691" spans="1:12" ht="12" customHeight="1">
      <c r="B2691" s="42"/>
      <c r="C2691" s="43"/>
      <c r="D2691" s="42"/>
      <c r="E2691" s="42"/>
      <c r="F2691" s="1192"/>
      <c r="G2691" s="44"/>
      <c r="H2691" s="44">
        <f>F2691*G2691</f>
        <v>0</v>
      </c>
      <c r="I2691" s="44">
        <v>1060</v>
      </c>
      <c r="J2691" s="44">
        <f>F2691*I2691</f>
        <v>0</v>
      </c>
      <c r="K2691" s="44">
        <v>1060</v>
      </c>
      <c r="L2691" s="44">
        <f>F2691*K2691</f>
        <v>0</v>
      </c>
    </row>
    <row r="2692" spans="1:12" ht="12" customHeight="1">
      <c r="B2692" s="42"/>
      <c r="C2692" s="43"/>
      <c r="D2692" s="42"/>
      <c r="E2692" s="42"/>
      <c r="F2692" s="1192"/>
      <c r="G2692" s="44"/>
      <c r="H2692" s="44">
        <f>F2692*G2692</f>
        <v>0</v>
      </c>
      <c r="I2692" s="44">
        <v>215000</v>
      </c>
      <c r="J2692" s="44">
        <f>F2692*I2692</f>
        <v>0</v>
      </c>
      <c r="K2692" s="44">
        <v>250000</v>
      </c>
      <c r="L2692" s="44">
        <f>F2692*K2692</f>
        <v>0</v>
      </c>
    </row>
    <row r="2693" spans="1:12" ht="12" customHeight="1">
      <c r="B2693" s="42"/>
      <c r="C2693" s="43"/>
      <c r="D2693" s="42"/>
      <c r="E2693" s="42"/>
      <c r="F2693" s="1192"/>
      <c r="G2693" s="44"/>
      <c r="H2693" s="44"/>
      <c r="I2693" s="44"/>
      <c r="J2693" s="44"/>
      <c r="K2693" s="44"/>
      <c r="L2693" s="44"/>
    </row>
    <row r="2694" spans="1:12" ht="12" customHeight="1">
      <c r="B2694" s="42"/>
      <c r="C2694" s="45"/>
      <c r="D2694" s="37"/>
      <c r="E2694" s="37"/>
      <c r="F2694" s="1193" t="s">
        <v>229</v>
      </c>
      <c r="G2694" s="61"/>
      <c r="H2694" s="44">
        <f>SUM(H2690:H2693)</f>
        <v>11235</v>
      </c>
      <c r="I2694" s="54"/>
      <c r="J2694" s="44" t="e">
        <f>SUM(#REF!)</f>
        <v>#REF!</v>
      </c>
      <c r="K2694" s="54"/>
      <c r="L2694" s="44" t="e">
        <f>SUM(#REF!)</f>
        <v>#REF!</v>
      </c>
    </row>
    <row r="2695" spans="1:12" ht="12" customHeight="1">
      <c r="B2695" s="42" t="s">
        <v>7</v>
      </c>
      <c r="C2695" s="45" t="s">
        <v>230</v>
      </c>
      <c r="D2695" s="37"/>
      <c r="E2695" s="37"/>
      <c r="F2695" s="1184"/>
      <c r="G2695" s="42"/>
      <c r="H2695" s="44"/>
      <c r="I2695" s="42"/>
      <c r="J2695" s="44"/>
      <c r="K2695" s="42"/>
      <c r="L2695" s="44"/>
    </row>
    <row r="2696" spans="1:12" ht="12" customHeight="1">
      <c r="B2696" s="42"/>
      <c r="C2696" s="43"/>
      <c r="D2696" s="42"/>
      <c r="E2696" s="42"/>
      <c r="F2696" s="1192"/>
      <c r="G2696" s="44"/>
      <c r="H2696" s="44">
        <f>F2696*G2696</f>
        <v>0</v>
      </c>
      <c r="I2696" s="44"/>
      <c r="J2696" s="44">
        <f>H2696*I2696</f>
        <v>0</v>
      </c>
      <c r="K2696" s="44"/>
      <c r="L2696" s="44">
        <f>J2696*K2696</f>
        <v>0</v>
      </c>
    </row>
    <row r="2697" spans="1:12" ht="12" customHeight="1">
      <c r="B2697" s="42"/>
      <c r="C2697" s="43"/>
      <c r="D2697" s="42"/>
      <c r="E2697" s="42"/>
      <c r="F2697" s="1192"/>
      <c r="G2697" s="44"/>
      <c r="H2697" s="44">
        <f>F2697*G2697</f>
        <v>0</v>
      </c>
      <c r="I2697" s="44"/>
      <c r="J2697" s="44"/>
      <c r="K2697" s="44"/>
      <c r="L2697" s="44"/>
    </row>
    <row r="2698" spans="1:12" ht="12" customHeight="1">
      <c r="B2698" s="42"/>
      <c r="C2698" s="45"/>
      <c r="D2698" s="37"/>
      <c r="E2698" s="37"/>
      <c r="F2698" s="1183" t="s">
        <v>231</v>
      </c>
      <c r="G2698" s="54"/>
      <c r="H2698" s="44">
        <f>SUM(H2696:H2697)</f>
        <v>0</v>
      </c>
      <c r="I2698" s="54"/>
      <c r="J2698" s="44">
        <f>SUM(J2696)</f>
        <v>0</v>
      </c>
      <c r="K2698" s="54"/>
      <c r="L2698" s="44">
        <f>SUM(L2696)</f>
        <v>0</v>
      </c>
    </row>
    <row r="2699" spans="1:12" ht="12" customHeight="1">
      <c r="B2699" s="42" t="s">
        <v>8</v>
      </c>
      <c r="C2699" s="55" t="s">
        <v>232</v>
      </c>
      <c r="D2699" s="56"/>
      <c r="E2699" s="56"/>
      <c r="F2699" s="1191"/>
      <c r="G2699" s="57"/>
      <c r="H2699" s="44">
        <f>H2688+H2694+H2698</f>
        <v>14176.2</v>
      </c>
      <c r="I2699" s="57"/>
      <c r="J2699" s="44" t="e">
        <f>J2688+J2694+J2698</f>
        <v>#REF!</v>
      </c>
      <c r="K2699" s="57"/>
      <c r="L2699" s="44" t="e">
        <f>L2688+L2694+L2698</f>
        <v>#REF!</v>
      </c>
    </row>
    <row r="2700" spans="1:12" ht="12" customHeight="1">
      <c r="B2700" s="42" t="s">
        <v>9</v>
      </c>
      <c r="C2700" s="1254" t="s">
        <v>233</v>
      </c>
      <c r="D2700" s="1255"/>
      <c r="E2700" s="1256"/>
      <c r="F2700" s="1200">
        <f>OP</f>
        <v>0.1</v>
      </c>
      <c r="G2700" s="43" t="s">
        <v>234</v>
      </c>
      <c r="H2700" s="44">
        <f>H2699*F2700</f>
        <v>1417.6200000000001</v>
      </c>
      <c r="I2700" s="43" t="s">
        <v>234</v>
      </c>
      <c r="J2700" s="44" t="e">
        <f>J2699*F2700</f>
        <v>#REF!</v>
      </c>
      <c r="K2700" s="43" t="s">
        <v>234</v>
      </c>
      <c r="L2700" s="44" t="e">
        <f>L2699*F2700</f>
        <v>#REF!</v>
      </c>
    </row>
    <row r="2701" spans="1:12" ht="12" customHeight="1">
      <c r="B2701" s="531" t="s">
        <v>10</v>
      </c>
      <c r="C2701" s="536" t="s">
        <v>235</v>
      </c>
      <c r="D2701" s="529"/>
      <c r="E2701" s="535"/>
      <c r="F2701" s="1189"/>
      <c r="G2701" s="532"/>
      <c r="H2701" s="533">
        <f>H2699+H2700</f>
        <v>15593.820000000002</v>
      </c>
      <c r="I2701" s="532"/>
      <c r="J2701" s="533"/>
      <c r="K2701" s="532"/>
      <c r="L2701" s="533"/>
    </row>
    <row r="2702" spans="1:12" ht="12" customHeight="1">
      <c r="B2702" s="531" t="s">
        <v>11</v>
      </c>
      <c r="C2702" s="529" t="s">
        <v>2218</v>
      </c>
      <c r="D2702" s="529"/>
      <c r="E2702" s="529"/>
      <c r="F2702" s="1201">
        <f>ppn</f>
        <v>0.12</v>
      </c>
      <c r="G2702" s="532" t="s">
        <v>2217</v>
      </c>
      <c r="H2702" s="533">
        <f>H2701*F2702</f>
        <v>1871.2584000000002</v>
      </c>
      <c r="I2702" s="532"/>
      <c r="J2702" s="533"/>
      <c r="K2702" s="532"/>
      <c r="L2702" s="533"/>
    </row>
    <row r="2703" spans="1:12" ht="12" customHeight="1">
      <c r="B2703" s="42" t="s">
        <v>1793</v>
      </c>
      <c r="C2703" s="537" t="s">
        <v>2039</v>
      </c>
      <c r="D2703" s="56"/>
      <c r="E2703" s="56"/>
      <c r="F2703" s="1191"/>
      <c r="G2703" s="57"/>
      <c r="H2703" s="49">
        <f>H2701+H2702</f>
        <v>17465.078400000002</v>
      </c>
      <c r="I2703" s="50"/>
      <c r="J2703" s="49" t="e">
        <f>J2699+J2700</f>
        <v>#REF!</v>
      </c>
      <c r="K2703" s="50"/>
      <c r="L2703" s="49" t="e">
        <f>L2699+L2700</f>
        <v>#REF!</v>
      </c>
    </row>
    <row r="2705" spans="1:12" ht="37" customHeight="1">
      <c r="B2705" s="34" t="s">
        <v>472</v>
      </c>
      <c r="C2705" s="1257" t="s">
        <v>473</v>
      </c>
      <c r="D2705" s="1258"/>
      <c r="E2705" s="1258"/>
      <c r="F2705" s="1258"/>
      <c r="G2705" s="1259"/>
      <c r="H2705" s="1260"/>
      <c r="I2705" s="1261" t="s">
        <v>3</v>
      </c>
      <c r="J2705" s="1261"/>
      <c r="K2705" s="1261" t="s">
        <v>4</v>
      </c>
      <c r="L2705" s="1261"/>
    </row>
    <row r="2706" spans="1:12" ht="12" customHeight="1">
      <c r="B2706" s="1249" t="s">
        <v>215</v>
      </c>
      <c r="C2706" s="1249" t="s">
        <v>216</v>
      </c>
      <c r="D2706" s="1250" t="s">
        <v>217</v>
      </c>
      <c r="E2706" s="1249" t="s">
        <v>218</v>
      </c>
      <c r="F2706" s="1253" t="s">
        <v>219</v>
      </c>
      <c r="G2706" s="35" t="s">
        <v>220</v>
      </c>
      <c r="H2706" s="35" t="s">
        <v>221</v>
      </c>
      <c r="I2706" s="36" t="s">
        <v>220</v>
      </c>
      <c r="J2706" s="37" t="s">
        <v>221</v>
      </c>
      <c r="K2706" s="37" t="s">
        <v>220</v>
      </c>
      <c r="L2706" s="37" t="s">
        <v>221</v>
      </c>
    </row>
    <row r="2707" spans="1:12" ht="12" customHeight="1">
      <c r="B2707" s="1249"/>
      <c r="C2707" s="1249"/>
      <c r="D2707" s="1251"/>
      <c r="E2707" s="1249"/>
      <c r="F2707" s="1253"/>
      <c r="G2707" s="35" t="s">
        <v>16</v>
      </c>
      <c r="H2707" s="35" t="s">
        <v>222</v>
      </c>
      <c r="I2707" s="36" t="s">
        <v>16</v>
      </c>
      <c r="J2707" s="37" t="s">
        <v>222</v>
      </c>
      <c r="K2707" s="37" t="s">
        <v>16</v>
      </c>
      <c r="L2707" s="37" t="s">
        <v>222</v>
      </c>
    </row>
    <row r="2708" spans="1:12" ht="12" customHeight="1">
      <c r="B2708" s="1249"/>
      <c r="C2708" s="1249"/>
      <c r="D2708" s="1252"/>
      <c r="E2708" s="1249"/>
      <c r="F2708" s="1253"/>
      <c r="G2708" s="58"/>
      <c r="H2708" s="35" t="s">
        <v>16</v>
      </c>
      <c r="I2708" s="48"/>
      <c r="J2708" s="37" t="s">
        <v>16</v>
      </c>
      <c r="K2708" s="43"/>
      <c r="L2708" s="37" t="s">
        <v>16</v>
      </c>
    </row>
    <row r="2709" spans="1:12" ht="12" customHeight="1">
      <c r="B2709" s="38" t="s">
        <v>5</v>
      </c>
      <c r="C2709" s="39" t="s">
        <v>223</v>
      </c>
      <c r="D2709" s="40"/>
      <c r="E2709" s="40"/>
      <c r="F2709" s="1181"/>
      <c r="G2709" s="40"/>
      <c r="H2709" s="40"/>
      <c r="I2709" s="41"/>
      <c r="J2709" s="41"/>
      <c r="K2709" s="41"/>
      <c r="L2709" s="41"/>
    </row>
    <row r="2710" spans="1:12" ht="12" customHeight="1">
      <c r="A2710" s="65">
        <v>10130000</v>
      </c>
      <c r="B2710" s="42"/>
      <c r="C2710" s="43" t="s">
        <v>20</v>
      </c>
      <c r="D2710" s="42" t="s">
        <v>224</v>
      </c>
      <c r="E2710" s="42" t="str">
        <f>VLOOKUP(C2710,HSD!B:K,2,FALSE)</f>
        <v>OH</v>
      </c>
      <c r="F2710" s="1192">
        <v>1.6E-2</v>
      </c>
      <c r="G2710" s="44">
        <f>VLOOKUP(C2710,HSD!B:K,10,FALSE)</f>
        <v>174000</v>
      </c>
      <c r="H2710" s="44">
        <f>F2710*G2710</f>
        <v>2784</v>
      </c>
      <c r="I2710" s="44">
        <v>91500</v>
      </c>
      <c r="J2710" s="44">
        <f>F2710*I2710</f>
        <v>1464</v>
      </c>
      <c r="K2710" s="44">
        <v>91500</v>
      </c>
      <c r="L2710" s="44">
        <f>F2710*K2710</f>
        <v>1464</v>
      </c>
    </row>
    <row r="2711" spans="1:12" ht="12" customHeight="1">
      <c r="A2711" s="65">
        <v>10121100</v>
      </c>
      <c r="B2711" s="42"/>
      <c r="C2711" s="43" t="s">
        <v>283</v>
      </c>
      <c r="D2711" s="42" t="s">
        <v>224</v>
      </c>
      <c r="E2711" s="42" t="str">
        <f>VLOOKUP(C2711,HSD!B:K,2,FALSE)</f>
        <v>OH</v>
      </c>
      <c r="F2711" s="1192">
        <v>3.2000000000000002E-3</v>
      </c>
      <c r="G2711" s="44">
        <f>VLOOKUP(C2711,HSD!B:K,10,FALSE)</f>
        <v>213000</v>
      </c>
      <c r="H2711" s="44">
        <f>F2711*G2711</f>
        <v>681.6</v>
      </c>
      <c r="I2711" s="44"/>
      <c r="J2711" s="44"/>
      <c r="K2711" s="44"/>
      <c r="L2711" s="44"/>
    </row>
    <row r="2712" spans="1:12" ht="12" customHeight="1">
      <c r="A2712" s="65">
        <v>10110000</v>
      </c>
      <c r="B2712" s="42"/>
      <c r="C2712" s="43" t="s">
        <v>21</v>
      </c>
      <c r="D2712" s="42" t="s">
        <v>224</v>
      </c>
      <c r="E2712" s="42" t="str">
        <f>VLOOKUP(C2712,HSD!B:K,2,FALSE)</f>
        <v>OH</v>
      </c>
      <c r="F2712" s="1192">
        <f>F2710/10</f>
        <v>1.6000000000000001E-3</v>
      </c>
      <c r="G2712" s="44">
        <f>VLOOKUP(C2712,HSD!B:K,10,FALSE)</f>
        <v>285000</v>
      </c>
      <c r="H2712" s="44">
        <f>F2712*G2712</f>
        <v>456</v>
      </c>
      <c r="I2712" s="44">
        <v>78600</v>
      </c>
      <c r="J2712" s="44">
        <f>F2712*I2712</f>
        <v>125.76</v>
      </c>
      <c r="K2712" s="44">
        <v>78600</v>
      </c>
      <c r="L2712" s="44">
        <f>F2712*K2712</f>
        <v>125.76</v>
      </c>
    </row>
    <row r="2713" spans="1:12" ht="12" customHeight="1">
      <c r="B2713" s="42"/>
      <c r="C2713" s="43"/>
      <c r="D2713" s="42"/>
      <c r="E2713" s="42"/>
      <c r="F2713" s="1182"/>
      <c r="G2713" s="44"/>
      <c r="H2713" s="44">
        <f>F2713*G2713</f>
        <v>0</v>
      </c>
      <c r="I2713" s="44">
        <v>92500</v>
      </c>
      <c r="J2713" s="44">
        <f>F2713*I2713</f>
        <v>0</v>
      </c>
      <c r="K2713" s="44">
        <v>92500</v>
      </c>
      <c r="L2713" s="44">
        <f>F2713*K2713</f>
        <v>0</v>
      </c>
    </row>
    <row r="2714" spans="1:12" ht="12" customHeight="1">
      <c r="B2714" s="42"/>
      <c r="C2714" s="43"/>
      <c r="D2714" s="42"/>
      <c r="E2714" s="42"/>
      <c r="F2714" s="1182"/>
      <c r="G2714" s="44"/>
      <c r="H2714" s="44"/>
      <c r="I2714" s="44"/>
      <c r="J2714" s="44"/>
      <c r="K2714" s="44"/>
      <c r="L2714" s="44"/>
    </row>
    <row r="2715" spans="1:12" ht="12" customHeight="1">
      <c r="B2715" s="42"/>
      <c r="C2715" s="45"/>
      <c r="D2715" s="37"/>
      <c r="E2715" s="37"/>
      <c r="F2715" s="1183" t="s">
        <v>227</v>
      </c>
      <c r="G2715" s="54"/>
      <c r="H2715" s="44">
        <f>SUM(H2710:H2714)</f>
        <v>3921.6</v>
      </c>
      <c r="I2715" s="54"/>
      <c r="J2715" s="44">
        <f>SUM(J2712:J2714)</f>
        <v>125.76</v>
      </c>
      <c r="K2715" s="54"/>
      <c r="L2715" s="44">
        <f>SUM(L2712:L2714)</f>
        <v>125.76</v>
      </c>
    </row>
    <row r="2716" spans="1:12" ht="12" customHeight="1">
      <c r="B2716" s="42" t="s">
        <v>6</v>
      </c>
      <c r="C2716" s="45" t="s">
        <v>228</v>
      </c>
      <c r="D2716" s="37"/>
      <c r="E2716" s="37"/>
      <c r="F2716" s="1184"/>
      <c r="G2716" s="42"/>
      <c r="H2716" s="44"/>
      <c r="I2716" s="42"/>
      <c r="J2716" s="44"/>
      <c r="K2716" s="42"/>
      <c r="L2716" s="44"/>
    </row>
    <row r="2717" spans="1:12" ht="26" customHeight="1">
      <c r="A2717" s="65">
        <v>21603010</v>
      </c>
      <c r="B2717" s="42"/>
      <c r="C2717" s="43" t="s">
        <v>1559</v>
      </c>
      <c r="D2717" s="42" t="s">
        <v>224</v>
      </c>
      <c r="E2717" s="42" t="str">
        <f>VLOOKUP(C2717,HSD!B:K,2,FALSE)</f>
        <v>m2</v>
      </c>
      <c r="F2717" s="1192">
        <v>1.1399999999999999</v>
      </c>
      <c r="G2717" s="44">
        <f>VLOOKUP(C2717,HSD!B:K,10,FALSE)</f>
        <v>25700</v>
      </c>
      <c r="H2717" s="44">
        <f>F2717*G2717</f>
        <v>29297.999999999996</v>
      </c>
      <c r="I2717" s="44">
        <v>232500</v>
      </c>
      <c r="J2717" s="44">
        <f>F2717*I2717</f>
        <v>265050</v>
      </c>
      <c r="K2717" s="44">
        <v>270000</v>
      </c>
      <c r="L2717" s="44">
        <f>F2717*K2717</f>
        <v>307800</v>
      </c>
    </row>
    <row r="2718" spans="1:12" ht="12" customHeight="1">
      <c r="B2718" s="42"/>
      <c r="C2718" s="43"/>
      <c r="D2718" s="42"/>
      <c r="E2718" s="42"/>
      <c r="F2718" s="1192"/>
      <c r="G2718" s="44"/>
      <c r="H2718" s="44">
        <f>F2718*G2718</f>
        <v>0</v>
      </c>
      <c r="I2718" s="44">
        <v>1060</v>
      </c>
      <c r="J2718" s="44">
        <f>F2718*I2718</f>
        <v>0</v>
      </c>
      <c r="K2718" s="44">
        <v>1060</v>
      </c>
      <c r="L2718" s="44">
        <f>F2718*K2718</f>
        <v>0</v>
      </c>
    </row>
    <row r="2719" spans="1:12" ht="12" customHeight="1">
      <c r="B2719" s="42"/>
      <c r="C2719" s="43"/>
      <c r="D2719" s="42"/>
      <c r="E2719" s="42"/>
      <c r="F2719" s="1192"/>
      <c r="G2719" s="44"/>
      <c r="H2719" s="44">
        <f>F2719*G2719</f>
        <v>0</v>
      </c>
      <c r="I2719" s="44">
        <v>215000</v>
      </c>
      <c r="J2719" s="44">
        <f>F2719*I2719</f>
        <v>0</v>
      </c>
      <c r="K2719" s="44">
        <v>250000</v>
      </c>
      <c r="L2719" s="44">
        <f>F2719*K2719</f>
        <v>0</v>
      </c>
    </row>
    <row r="2720" spans="1:12" ht="12" customHeight="1">
      <c r="B2720" s="42"/>
      <c r="C2720" s="43"/>
      <c r="D2720" s="42"/>
      <c r="E2720" s="42"/>
      <c r="F2720" s="1192"/>
      <c r="G2720" s="44"/>
      <c r="H2720" s="44"/>
      <c r="I2720" s="44"/>
      <c r="J2720" s="44"/>
      <c r="K2720" s="44"/>
      <c r="L2720" s="44"/>
    </row>
    <row r="2721" spans="2:12" ht="12" customHeight="1">
      <c r="B2721" s="42"/>
      <c r="C2721" s="45"/>
      <c r="D2721" s="37"/>
      <c r="E2721" s="37"/>
      <c r="F2721" s="1193" t="s">
        <v>229</v>
      </c>
      <c r="G2721" s="61"/>
      <c r="H2721" s="44">
        <f>SUM(H2717:H2720)</f>
        <v>29297.999999999996</v>
      </c>
      <c r="I2721" s="54"/>
      <c r="J2721" s="44" t="e">
        <f>SUM(#REF!)</f>
        <v>#REF!</v>
      </c>
      <c r="K2721" s="54"/>
      <c r="L2721" s="44" t="e">
        <f>SUM(#REF!)</f>
        <v>#REF!</v>
      </c>
    </row>
    <row r="2722" spans="2:12" ht="12" customHeight="1">
      <c r="B2722" s="42" t="s">
        <v>7</v>
      </c>
      <c r="C2722" s="45" t="s">
        <v>230</v>
      </c>
      <c r="D2722" s="37"/>
      <c r="E2722" s="37"/>
      <c r="F2722" s="1184"/>
      <c r="G2722" s="42"/>
      <c r="H2722" s="44"/>
      <c r="I2722" s="42"/>
      <c r="J2722" s="44"/>
      <c r="K2722" s="42"/>
      <c r="L2722" s="44"/>
    </row>
    <row r="2723" spans="2:12" ht="12" customHeight="1">
      <c r="B2723" s="42"/>
      <c r="C2723" s="43"/>
      <c r="D2723" s="42"/>
      <c r="E2723" s="42"/>
      <c r="F2723" s="1192"/>
      <c r="G2723" s="44"/>
      <c r="H2723" s="44">
        <f>F2723*G2723</f>
        <v>0</v>
      </c>
      <c r="I2723" s="44"/>
      <c r="J2723" s="44">
        <f>H2723*I2723</f>
        <v>0</v>
      </c>
      <c r="K2723" s="44"/>
      <c r="L2723" s="44">
        <f>J2723*K2723</f>
        <v>0</v>
      </c>
    </row>
    <row r="2724" spans="2:12" ht="12" customHeight="1">
      <c r="B2724" s="42"/>
      <c r="C2724" s="43"/>
      <c r="D2724" s="42"/>
      <c r="E2724" s="42"/>
      <c r="F2724" s="1192"/>
      <c r="G2724" s="44"/>
      <c r="H2724" s="44">
        <f>F2724*G2724</f>
        <v>0</v>
      </c>
      <c r="I2724" s="44"/>
      <c r="J2724" s="44"/>
      <c r="K2724" s="44"/>
      <c r="L2724" s="44"/>
    </row>
    <row r="2725" spans="2:12" ht="12" customHeight="1">
      <c r="B2725" s="42"/>
      <c r="C2725" s="45"/>
      <c r="D2725" s="37"/>
      <c r="E2725" s="37"/>
      <c r="F2725" s="1183" t="s">
        <v>231</v>
      </c>
      <c r="G2725" s="54"/>
      <c r="H2725" s="44">
        <f>SUM(H2723:H2724)</f>
        <v>0</v>
      </c>
      <c r="I2725" s="54"/>
      <c r="J2725" s="44">
        <f>SUM(J2723)</f>
        <v>0</v>
      </c>
      <c r="K2725" s="54"/>
      <c r="L2725" s="44">
        <f>SUM(L2723)</f>
        <v>0</v>
      </c>
    </row>
    <row r="2726" spans="2:12" ht="12" customHeight="1">
      <c r="B2726" s="42" t="s">
        <v>8</v>
      </c>
      <c r="C2726" s="55" t="s">
        <v>232</v>
      </c>
      <c r="D2726" s="56"/>
      <c r="E2726" s="56"/>
      <c r="F2726" s="1191"/>
      <c r="G2726" s="57"/>
      <c r="H2726" s="44">
        <f>H2715+H2721+H2725</f>
        <v>33219.599999999999</v>
      </c>
      <c r="I2726" s="57"/>
      <c r="J2726" s="44" t="e">
        <f>J2715+J2721+J2725</f>
        <v>#REF!</v>
      </c>
      <c r="K2726" s="57"/>
      <c r="L2726" s="44" t="e">
        <f>L2715+L2721+L2725</f>
        <v>#REF!</v>
      </c>
    </row>
    <row r="2727" spans="2:12" ht="12" customHeight="1">
      <c r="B2727" s="42" t="s">
        <v>9</v>
      </c>
      <c r="C2727" s="1254" t="s">
        <v>233</v>
      </c>
      <c r="D2727" s="1255"/>
      <c r="E2727" s="1256"/>
      <c r="F2727" s="1200">
        <f>OP</f>
        <v>0.1</v>
      </c>
      <c r="G2727" s="43" t="s">
        <v>234</v>
      </c>
      <c r="H2727" s="44">
        <f>H2726*F2727</f>
        <v>3321.96</v>
      </c>
      <c r="I2727" s="43" t="s">
        <v>234</v>
      </c>
      <c r="J2727" s="44" t="e">
        <f>J2726*F2727</f>
        <v>#REF!</v>
      </c>
      <c r="K2727" s="43" t="s">
        <v>234</v>
      </c>
      <c r="L2727" s="44" t="e">
        <f>L2726*F2727</f>
        <v>#REF!</v>
      </c>
    </row>
    <row r="2728" spans="2:12" ht="12" customHeight="1">
      <c r="B2728" s="531" t="s">
        <v>10</v>
      </c>
      <c r="C2728" s="536" t="s">
        <v>235</v>
      </c>
      <c r="D2728" s="529"/>
      <c r="E2728" s="535"/>
      <c r="F2728" s="1189"/>
      <c r="G2728" s="532"/>
      <c r="H2728" s="533">
        <f>H2726+H2727</f>
        <v>36541.56</v>
      </c>
      <c r="I2728" s="532"/>
      <c r="J2728" s="533"/>
      <c r="K2728" s="532"/>
      <c r="L2728" s="533"/>
    </row>
    <row r="2729" spans="2:12" ht="12" customHeight="1">
      <c r="B2729" s="531" t="s">
        <v>11</v>
      </c>
      <c r="C2729" s="529" t="s">
        <v>2218</v>
      </c>
      <c r="D2729" s="529"/>
      <c r="E2729" s="529"/>
      <c r="F2729" s="1201">
        <f>ppn</f>
        <v>0.12</v>
      </c>
      <c r="G2729" s="532" t="s">
        <v>2217</v>
      </c>
      <c r="H2729" s="533">
        <f>H2728*F2729</f>
        <v>4384.9871999999996</v>
      </c>
      <c r="I2729" s="532"/>
      <c r="J2729" s="533"/>
      <c r="K2729" s="532"/>
      <c r="L2729" s="533"/>
    </row>
    <row r="2730" spans="2:12" ht="12" customHeight="1">
      <c r="B2730" s="42" t="s">
        <v>1793</v>
      </c>
      <c r="C2730" s="537" t="s">
        <v>2039</v>
      </c>
      <c r="D2730" s="56"/>
      <c r="E2730" s="56"/>
      <c r="F2730" s="1191"/>
      <c r="G2730" s="57"/>
      <c r="H2730" s="49">
        <f>H2728+H2729</f>
        <v>40926.547200000001</v>
      </c>
      <c r="I2730" s="50"/>
      <c r="J2730" s="49" t="e">
        <f>J2726+J2727</f>
        <v>#REF!</v>
      </c>
      <c r="K2730" s="50"/>
      <c r="L2730" s="49" t="e">
        <f>L2726+L2727</f>
        <v>#REF!</v>
      </c>
    </row>
    <row r="2732" spans="2:12" ht="37" customHeight="1">
      <c r="B2732" s="34" t="s">
        <v>475</v>
      </c>
      <c r="C2732" s="1257" t="s">
        <v>476</v>
      </c>
      <c r="D2732" s="1258"/>
      <c r="E2732" s="1258"/>
      <c r="F2732" s="1258"/>
      <c r="G2732" s="1259"/>
      <c r="H2732" s="1260"/>
      <c r="I2732" s="1261" t="s">
        <v>3</v>
      </c>
      <c r="J2732" s="1261"/>
      <c r="K2732" s="1261" t="s">
        <v>4</v>
      </c>
      <c r="L2732" s="1261"/>
    </row>
    <row r="2733" spans="2:12" ht="12" customHeight="1">
      <c r="B2733" s="1249" t="s">
        <v>215</v>
      </c>
      <c r="C2733" s="1249" t="s">
        <v>216</v>
      </c>
      <c r="D2733" s="1250" t="s">
        <v>217</v>
      </c>
      <c r="E2733" s="1249" t="s">
        <v>218</v>
      </c>
      <c r="F2733" s="1253" t="s">
        <v>219</v>
      </c>
      <c r="G2733" s="35" t="s">
        <v>220</v>
      </c>
      <c r="H2733" s="35" t="s">
        <v>221</v>
      </c>
      <c r="I2733" s="36" t="s">
        <v>220</v>
      </c>
      <c r="J2733" s="37" t="s">
        <v>221</v>
      </c>
      <c r="K2733" s="37" t="s">
        <v>220</v>
      </c>
      <c r="L2733" s="37" t="s">
        <v>221</v>
      </c>
    </row>
    <row r="2734" spans="2:12" ht="12" customHeight="1">
      <c r="B2734" s="1249"/>
      <c r="C2734" s="1249"/>
      <c r="D2734" s="1251"/>
      <c r="E2734" s="1249"/>
      <c r="F2734" s="1253"/>
      <c r="G2734" s="35" t="s">
        <v>16</v>
      </c>
      <c r="H2734" s="35" t="s">
        <v>222</v>
      </c>
      <c r="I2734" s="36" t="s">
        <v>16</v>
      </c>
      <c r="J2734" s="37" t="s">
        <v>222</v>
      </c>
      <c r="K2734" s="37" t="s">
        <v>16</v>
      </c>
      <c r="L2734" s="37" t="s">
        <v>222</v>
      </c>
    </row>
    <row r="2735" spans="2:12" ht="12" customHeight="1">
      <c r="B2735" s="1249"/>
      <c r="C2735" s="1249"/>
      <c r="D2735" s="1252"/>
      <c r="E2735" s="1249"/>
      <c r="F2735" s="1253"/>
      <c r="G2735" s="58"/>
      <c r="H2735" s="35" t="s">
        <v>16</v>
      </c>
      <c r="I2735" s="48"/>
      <c r="J2735" s="37" t="s">
        <v>16</v>
      </c>
      <c r="K2735" s="43"/>
      <c r="L2735" s="37" t="s">
        <v>16</v>
      </c>
    </row>
    <row r="2736" spans="2:12" ht="12" customHeight="1">
      <c r="B2736" s="38" t="s">
        <v>5</v>
      </c>
      <c r="C2736" s="39" t="s">
        <v>223</v>
      </c>
      <c r="D2736" s="40"/>
      <c r="E2736" s="40"/>
      <c r="F2736" s="1181"/>
      <c r="G2736" s="40"/>
      <c r="H2736" s="40"/>
      <c r="I2736" s="41"/>
      <c r="J2736" s="41"/>
      <c r="K2736" s="41"/>
      <c r="L2736" s="41"/>
    </row>
    <row r="2737" spans="1:12" ht="12" customHeight="1">
      <c r="A2737" s="65">
        <v>10130000</v>
      </c>
      <c r="B2737" s="42"/>
      <c r="C2737" s="43" t="s">
        <v>20</v>
      </c>
      <c r="D2737" s="42" t="s">
        <v>224</v>
      </c>
      <c r="E2737" s="42" t="str">
        <f>VLOOKUP(C2737,HSD!B:K,2,FALSE)</f>
        <v>OH</v>
      </c>
      <c r="F2737" s="1192">
        <v>9.2899999999999996E-3</v>
      </c>
      <c r="G2737" s="44">
        <f>VLOOKUP(C2737,HSD!B:K,10,FALSE)</f>
        <v>174000</v>
      </c>
      <c r="H2737" s="44">
        <f>F2737*G2737</f>
        <v>1616.46</v>
      </c>
      <c r="I2737" s="44">
        <v>91500</v>
      </c>
      <c r="J2737" s="44">
        <f>F2737*I2737</f>
        <v>850.03499999999997</v>
      </c>
      <c r="K2737" s="44">
        <v>91500</v>
      </c>
      <c r="L2737" s="44">
        <f>F2737*K2737</f>
        <v>850.03499999999997</v>
      </c>
    </row>
    <row r="2738" spans="1:12" ht="12" customHeight="1">
      <c r="A2738" s="65">
        <v>10121100</v>
      </c>
      <c r="B2738" s="42"/>
      <c r="C2738" s="43" t="s">
        <v>283</v>
      </c>
      <c r="D2738" s="42" t="s">
        <v>224</v>
      </c>
      <c r="E2738" s="42" t="str">
        <f>VLOOKUP(C2738,HSD!B:K,2,FALSE)</f>
        <v>OH</v>
      </c>
      <c r="F2738" s="1192"/>
      <c r="G2738" s="44">
        <f>VLOOKUP(C2738,HSD!B:K,10,FALSE)</f>
        <v>213000</v>
      </c>
      <c r="H2738" s="44">
        <f>F2738*G2738</f>
        <v>0</v>
      </c>
      <c r="I2738" s="44"/>
      <c r="J2738" s="44"/>
      <c r="K2738" s="44"/>
      <c r="L2738" s="44"/>
    </row>
    <row r="2739" spans="1:12" ht="12" customHeight="1">
      <c r="A2739" s="65">
        <v>10110000</v>
      </c>
      <c r="B2739" s="42"/>
      <c r="C2739" s="43" t="s">
        <v>21</v>
      </c>
      <c r="D2739" s="42" t="s">
        <v>224</v>
      </c>
      <c r="E2739" s="42" t="str">
        <f>VLOOKUP(C2739,HSD!B:K,2,FALSE)</f>
        <v>OH</v>
      </c>
      <c r="F2739" s="1192">
        <f>F2737/10</f>
        <v>9.2899999999999992E-4</v>
      </c>
      <c r="G2739" s="44">
        <f>VLOOKUP(C2739,HSD!B:K,10,FALSE)</f>
        <v>285000</v>
      </c>
      <c r="H2739" s="44">
        <f>F2739*G2739</f>
        <v>264.76499999999999</v>
      </c>
      <c r="I2739" s="44">
        <v>78600</v>
      </c>
      <c r="J2739" s="44">
        <f>F2739*I2739</f>
        <v>73.01939999999999</v>
      </c>
      <c r="K2739" s="44">
        <v>78600</v>
      </c>
      <c r="L2739" s="44">
        <f>F2739*K2739</f>
        <v>73.01939999999999</v>
      </c>
    </row>
    <row r="2740" spans="1:12" ht="12" customHeight="1">
      <c r="B2740" s="42"/>
      <c r="C2740" s="43"/>
      <c r="D2740" s="42"/>
      <c r="E2740" s="42"/>
      <c r="F2740" s="1182"/>
      <c r="G2740" s="44"/>
      <c r="H2740" s="44">
        <f>F2740*G2740</f>
        <v>0</v>
      </c>
      <c r="I2740" s="44">
        <v>92500</v>
      </c>
      <c r="J2740" s="44">
        <f>F2740*I2740</f>
        <v>0</v>
      </c>
      <c r="K2740" s="44">
        <v>92500</v>
      </c>
      <c r="L2740" s="44">
        <f>F2740*K2740</f>
        <v>0</v>
      </c>
    </row>
    <row r="2741" spans="1:12" ht="12" customHeight="1">
      <c r="B2741" s="42"/>
      <c r="C2741" s="43"/>
      <c r="D2741" s="42"/>
      <c r="E2741" s="42"/>
      <c r="F2741" s="1182"/>
      <c r="G2741" s="44"/>
      <c r="H2741" s="44"/>
      <c r="I2741" s="44"/>
      <c r="J2741" s="44"/>
      <c r="K2741" s="44"/>
      <c r="L2741" s="44"/>
    </row>
    <row r="2742" spans="1:12" ht="12" customHeight="1">
      <c r="B2742" s="42"/>
      <c r="C2742" s="45"/>
      <c r="D2742" s="37"/>
      <c r="E2742" s="37"/>
      <c r="F2742" s="1183" t="s">
        <v>227</v>
      </c>
      <c r="G2742" s="54"/>
      <c r="H2742" s="44">
        <f>SUM(H2737:H2741)</f>
        <v>1881.2249999999999</v>
      </c>
      <c r="I2742" s="54"/>
      <c r="J2742" s="44">
        <f>SUM(J2739:J2741)</f>
        <v>73.01939999999999</v>
      </c>
      <c r="K2742" s="54"/>
      <c r="L2742" s="44">
        <f>SUM(L2739:L2741)</f>
        <v>73.01939999999999</v>
      </c>
    </row>
    <row r="2743" spans="1:12" ht="12" customHeight="1">
      <c r="B2743" s="42" t="s">
        <v>6</v>
      </c>
      <c r="C2743" s="45" t="s">
        <v>228</v>
      </c>
      <c r="D2743" s="37"/>
      <c r="E2743" s="37"/>
      <c r="F2743" s="1184"/>
      <c r="G2743" s="42"/>
      <c r="H2743" s="44"/>
      <c r="I2743" s="42"/>
      <c r="J2743" s="44"/>
      <c r="K2743" s="42"/>
      <c r="L2743" s="44"/>
    </row>
    <row r="2744" spans="1:12" ht="26" customHeight="1">
      <c r="A2744" s="65">
        <v>21603111</v>
      </c>
      <c r="B2744" s="42"/>
      <c r="C2744" s="43" t="s">
        <v>477</v>
      </c>
      <c r="D2744" s="42" t="s">
        <v>224</v>
      </c>
      <c r="E2744" s="42" t="str">
        <f>VLOOKUP(C2744,HSD!B:K,2,FALSE)</f>
        <v>m</v>
      </c>
      <c r="F2744" s="1192">
        <v>5</v>
      </c>
      <c r="G2744" s="44">
        <f>VLOOKUP(C2744,HSD!B:K,10,FALSE)</f>
        <v>75</v>
      </c>
      <c r="H2744" s="44">
        <f>F2744*G2744</f>
        <v>375</v>
      </c>
      <c r="I2744" s="44">
        <v>232500</v>
      </c>
      <c r="J2744" s="44">
        <f>F2744*I2744</f>
        <v>1162500</v>
      </c>
      <c r="K2744" s="44">
        <v>270000</v>
      </c>
      <c r="L2744" s="44">
        <f>F2744*K2744</f>
        <v>1350000</v>
      </c>
    </row>
    <row r="2745" spans="1:12" ht="12" customHeight="1">
      <c r="B2745" s="42"/>
      <c r="C2745" s="43"/>
      <c r="D2745" s="42"/>
      <c r="E2745" s="42"/>
      <c r="F2745" s="1192"/>
      <c r="G2745" s="44"/>
      <c r="H2745" s="44">
        <f>F2745*G2745</f>
        <v>0</v>
      </c>
      <c r="I2745" s="44">
        <v>1060</v>
      </c>
      <c r="J2745" s="44">
        <f>F2745*I2745</f>
        <v>0</v>
      </c>
      <c r="K2745" s="44">
        <v>1060</v>
      </c>
      <c r="L2745" s="44">
        <f>F2745*K2745</f>
        <v>0</v>
      </c>
    </row>
    <row r="2746" spans="1:12" ht="12" customHeight="1">
      <c r="B2746" s="42"/>
      <c r="C2746" s="43"/>
      <c r="D2746" s="42"/>
      <c r="E2746" s="42"/>
      <c r="F2746" s="1192"/>
      <c r="G2746" s="44"/>
      <c r="H2746" s="44">
        <f>F2746*G2746</f>
        <v>0</v>
      </c>
      <c r="I2746" s="44">
        <v>215000</v>
      </c>
      <c r="J2746" s="44">
        <f>F2746*I2746</f>
        <v>0</v>
      </c>
      <c r="K2746" s="44">
        <v>250000</v>
      </c>
      <c r="L2746" s="44">
        <f>F2746*K2746</f>
        <v>0</v>
      </c>
    </row>
    <row r="2747" spans="1:12" ht="12" customHeight="1">
      <c r="B2747" s="42"/>
      <c r="C2747" s="43"/>
      <c r="D2747" s="42"/>
      <c r="E2747" s="42"/>
      <c r="F2747" s="1192"/>
      <c r="G2747" s="44"/>
      <c r="H2747" s="44"/>
      <c r="I2747" s="44"/>
      <c r="J2747" s="44"/>
      <c r="K2747" s="44"/>
      <c r="L2747" s="44"/>
    </row>
    <row r="2748" spans="1:12" ht="12" customHeight="1">
      <c r="B2748" s="42"/>
      <c r="C2748" s="45"/>
      <c r="D2748" s="37"/>
      <c r="E2748" s="37"/>
      <c r="F2748" s="1193" t="s">
        <v>229</v>
      </c>
      <c r="G2748" s="61"/>
      <c r="H2748" s="44">
        <f>SUM(H2744:H2747)</f>
        <v>375</v>
      </c>
      <c r="I2748" s="54"/>
      <c r="J2748" s="44" t="e">
        <f>SUM(#REF!)</f>
        <v>#REF!</v>
      </c>
      <c r="K2748" s="54"/>
      <c r="L2748" s="44" t="e">
        <f>SUM(#REF!)</f>
        <v>#REF!</v>
      </c>
    </row>
    <row r="2749" spans="1:12" ht="12" customHeight="1">
      <c r="B2749" s="42" t="s">
        <v>7</v>
      </c>
      <c r="C2749" s="45" t="s">
        <v>230</v>
      </c>
      <c r="D2749" s="37"/>
      <c r="E2749" s="37"/>
      <c r="F2749" s="1184"/>
      <c r="G2749" s="42"/>
      <c r="H2749" s="44"/>
      <c r="I2749" s="42"/>
      <c r="J2749" s="44"/>
      <c r="K2749" s="42"/>
      <c r="L2749" s="44"/>
    </row>
    <row r="2750" spans="1:12" ht="12" customHeight="1">
      <c r="A2750" s="65">
        <v>31220000</v>
      </c>
      <c r="B2750" s="42"/>
      <c r="C2750" s="43" t="s">
        <v>478</v>
      </c>
      <c r="D2750" s="42" t="s">
        <v>224</v>
      </c>
      <c r="E2750" s="42" t="str">
        <f>VLOOKUP(C2750,HSD!B:K,2,FALSE)</f>
        <v>Sewa-hari</v>
      </c>
      <c r="F2750" s="1192">
        <v>9.2999999999999992E-3</v>
      </c>
      <c r="G2750" s="44">
        <f>VLOOKUP(C2750,HSD!B:K,10,FALSE)</f>
        <v>75000</v>
      </c>
      <c r="H2750" s="44">
        <f>F2750*G2750</f>
        <v>697.49999999999989</v>
      </c>
      <c r="I2750" s="44"/>
      <c r="J2750" s="44">
        <f>H2750*I2750</f>
        <v>0</v>
      </c>
      <c r="K2750" s="44"/>
      <c r="L2750" s="44">
        <f>J2750*K2750</f>
        <v>0</v>
      </c>
    </row>
    <row r="2751" spans="1:12" ht="12" customHeight="1">
      <c r="B2751" s="42"/>
      <c r="C2751" s="43"/>
      <c r="D2751" s="42"/>
      <c r="E2751" s="42"/>
      <c r="F2751" s="1192"/>
      <c r="G2751" s="44"/>
      <c r="H2751" s="44">
        <f>F2751*G2751</f>
        <v>0</v>
      </c>
      <c r="I2751" s="44"/>
      <c r="J2751" s="44"/>
      <c r="K2751" s="44"/>
      <c r="L2751" s="44"/>
    </row>
    <row r="2752" spans="1:12" ht="12" customHeight="1">
      <c r="B2752" s="42"/>
      <c r="C2752" s="45"/>
      <c r="D2752" s="37"/>
      <c r="E2752" s="37"/>
      <c r="F2752" s="1183" t="s">
        <v>231</v>
      </c>
      <c r="G2752" s="54"/>
      <c r="H2752" s="44">
        <f>SUM(H2750:H2751)</f>
        <v>697.49999999999989</v>
      </c>
      <c r="I2752" s="54"/>
      <c r="J2752" s="44">
        <f>SUM(J2750)</f>
        <v>0</v>
      </c>
      <c r="K2752" s="54"/>
      <c r="L2752" s="44">
        <f>SUM(L2750)</f>
        <v>0</v>
      </c>
    </row>
    <row r="2753" spans="1:12" ht="12" customHeight="1">
      <c r="B2753" s="42" t="s">
        <v>8</v>
      </c>
      <c r="C2753" s="55" t="s">
        <v>232</v>
      </c>
      <c r="D2753" s="56"/>
      <c r="E2753" s="56"/>
      <c r="F2753" s="1191"/>
      <c r="G2753" s="57"/>
      <c r="H2753" s="44">
        <f>H2742+H2748+H2752</f>
        <v>2953.7249999999999</v>
      </c>
      <c r="I2753" s="57"/>
      <c r="J2753" s="44" t="e">
        <f>J2742+J2748+J2752</f>
        <v>#REF!</v>
      </c>
      <c r="K2753" s="57"/>
      <c r="L2753" s="44" t="e">
        <f>L2742+L2748+L2752</f>
        <v>#REF!</v>
      </c>
    </row>
    <row r="2754" spans="1:12" ht="12" customHeight="1">
      <c r="B2754" s="42" t="s">
        <v>9</v>
      </c>
      <c r="C2754" s="1254" t="s">
        <v>233</v>
      </c>
      <c r="D2754" s="1255"/>
      <c r="E2754" s="1256"/>
      <c r="F2754" s="1200">
        <f>OP</f>
        <v>0.1</v>
      </c>
      <c r="G2754" s="43" t="s">
        <v>234</v>
      </c>
      <c r="H2754" s="44">
        <f>H2753*F2754</f>
        <v>295.3725</v>
      </c>
      <c r="I2754" s="43" t="s">
        <v>234</v>
      </c>
      <c r="J2754" s="44" t="e">
        <f>J2753*F2754</f>
        <v>#REF!</v>
      </c>
      <c r="K2754" s="43" t="s">
        <v>234</v>
      </c>
      <c r="L2754" s="44" t="e">
        <f>L2753*F2754</f>
        <v>#REF!</v>
      </c>
    </row>
    <row r="2755" spans="1:12" ht="12" customHeight="1">
      <c r="B2755" s="531" t="s">
        <v>10</v>
      </c>
      <c r="C2755" s="536" t="s">
        <v>235</v>
      </c>
      <c r="D2755" s="529"/>
      <c r="E2755" s="535"/>
      <c r="F2755" s="1189"/>
      <c r="G2755" s="532"/>
      <c r="H2755" s="533">
        <f>H2753+H2754</f>
        <v>3249.0974999999999</v>
      </c>
      <c r="I2755" s="532"/>
      <c r="J2755" s="533"/>
      <c r="K2755" s="532"/>
      <c r="L2755" s="533"/>
    </row>
    <row r="2756" spans="1:12" ht="12" customHeight="1">
      <c r="B2756" s="531" t="s">
        <v>11</v>
      </c>
      <c r="C2756" s="529" t="s">
        <v>2218</v>
      </c>
      <c r="D2756" s="529"/>
      <c r="E2756" s="529"/>
      <c r="F2756" s="1201">
        <f>ppn</f>
        <v>0.12</v>
      </c>
      <c r="G2756" s="532" t="s">
        <v>2217</v>
      </c>
      <c r="H2756" s="533">
        <f>H2755*F2756</f>
        <v>389.89169999999996</v>
      </c>
      <c r="I2756" s="532"/>
      <c r="J2756" s="533"/>
      <c r="K2756" s="532"/>
      <c r="L2756" s="533"/>
    </row>
    <row r="2757" spans="1:12" ht="12" customHeight="1">
      <c r="B2757" s="42" t="s">
        <v>1793</v>
      </c>
      <c r="C2757" s="537" t="s">
        <v>2039</v>
      </c>
      <c r="D2757" s="56"/>
      <c r="E2757" s="56"/>
      <c r="F2757" s="1191"/>
      <c r="G2757" s="57"/>
      <c r="H2757" s="49">
        <f>H2755+H2756</f>
        <v>3638.9892</v>
      </c>
      <c r="I2757" s="50"/>
      <c r="J2757" s="49" t="e">
        <f>J2753+J2754</f>
        <v>#REF!</v>
      </c>
      <c r="K2757" s="50"/>
      <c r="L2757" s="49" t="e">
        <f>L2753+L2754</f>
        <v>#REF!</v>
      </c>
    </row>
    <row r="2759" spans="1:12" ht="37" customHeight="1">
      <c r="B2759" s="34" t="s">
        <v>480</v>
      </c>
      <c r="C2759" s="1257" t="s">
        <v>479</v>
      </c>
      <c r="D2759" s="1258"/>
      <c r="E2759" s="1258"/>
      <c r="F2759" s="1258"/>
      <c r="G2759" s="1259"/>
      <c r="H2759" s="1260"/>
      <c r="I2759" s="1261" t="s">
        <v>3</v>
      </c>
      <c r="J2759" s="1261"/>
      <c r="K2759" s="1261" t="s">
        <v>4</v>
      </c>
      <c r="L2759" s="1261"/>
    </row>
    <row r="2760" spans="1:12" ht="12" customHeight="1">
      <c r="B2760" s="1249" t="s">
        <v>215</v>
      </c>
      <c r="C2760" s="1249" t="s">
        <v>216</v>
      </c>
      <c r="D2760" s="1250" t="s">
        <v>217</v>
      </c>
      <c r="E2760" s="1249" t="s">
        <v>218</v>
      </c>
      <c r="F2760" s="1253" t="s">
        <v>219</v>
      </c>
      <c r="G2760" s="35" t="s">
        <v>220</v>
      </c>
      <c r="H2760" s="35" t="s">
        <v>221</v>
      </c>
      <c r="I2760" s="36" t="s">
        <v>220</v>
      </c>
      <c r="J2760" s="37" t="s">
        <v>221</v>
      </c>
      <c r="K2760" s="37" t="s">
        <v>220</v>
      </c>
      <c r="L2760" s="37" t="s">
        <v>221</v>
      </c>
    </row>
    <row r="2761" spans="1:12" ht="12" customHeight="1">
      <c r="B2761" s="1249"/>
      <c r="C2761" s="1249"/>
      <c r="D2761" s="1251"/>
      <c r="E2761" s="1249"/>
      <c r="F2761" s="1253"/>
      <c r="G2761" s="35" t="s">
        <v>16</v>
      </c>
      <c r="H2761" s="35" t="s">
        <v>222</v>
      </c>
      <c r="I2761" s="36" t="s">
        <v>16</v>
      </c>
      <c r="J2761" s="37" t="s">
        <v>222</v>
      </c>
      <c r="K2761" s="37" t="s">
        <v>16</v>
      </c>
      <c r="L2761" s="37" t="s">
        <v>222</v>
      </c>
    </row>
    <row r="2762" spans="1:12" ht="12" customHeight="1">
      <c r="B2762" s="1249"/>
      <c r="C2762" s="1249"/>
      <c r="D2762" s="1252"/>
      <c r="E2762" s="1249"/>
      <c r="F2762" s="1253"/>
      <c r="G2762" s="58"/>
      <c r="H2762" s="35" t="s">
        <v>16</v>
      </c>
      <c r="I2762" s="48"/>
      <c r="J2762" s="37" t="s">
        <v>16</v>
      </c>
      <c r="K2762" s="43"/>
      <c r="L2762" s="37" t="s">
        <v>16</v>
      </c>
    </row>
    <row r="2763" spans="1:12" ht="12" customHeight="1">
      <c r="B2763" s="38" t="s">
        <v>5</v>
      </c>
      <c r="C2763" s="39" t="s">
        <v>223</v>
      </c>
      <c r="D2763" s="40"/>
      <c r="E2763" s="40"/>
      <c r="F2763" s="1181"/>
      <c r="G2763" s="40"/>
      <c r="H2763" s="40"/>
      <c r="I2763" s="41"/>
      <c r="J2763" s="41"/>
      <c r="K2763" s="41"/>
      <c r="L2763" s="41"/>
    </row>
    <row r="2764" spans="1:12" ht="12" customHeight="1">
      <c r="A2764" s="65">
        <v>10130000</v>
      </c>
      <c r="B2764" s="42"/>
      <c r="C2764" s="43" t="s">
        <v>20</v>
      </c>
      <c r="D2764" s="42" t="s">
        <v>224</v>
      </c>
      <c r="E2764" s="42" t="str">
        <f>VLOOKUP(C2764,HSD!B:K,2,FALSE)</f>
        <v>OH</v>
      </c>
      <c r="F2764" s="1192">
        <v>3.2140000000000002E-2</v>
      </c>
      <c r="G2764" s="44">
        <f>VLOOKUP(C2764,HSD!B:K,10,FALSE)</f>
        <v>174000</v>
      </c>
      <c r="H2764" s="44">
        <f>F2764*G2764</f>
        <v>5592.3600000000006</v>
      </c>
      <c r="I2764" s="44">
        <v>91500</v>
      </c>
      <c r="J2764" s="44">
        <f>F2764*I2764</f>
        <v>2940.8100000000004</v>
      </c>
      <c r="K2764" s="44">
        <v>91500</v>
      </c>
      <c r="L2764" s="44">
        <f>F2764*K2764</f>
        <v>2940.8100000000004</v>
      </c>
    </row>
    <row r="2765" spans="1:12" ht="12" customHeight="1">
      <c r="A2765" s="65">
        <v>10121100</v>
      </c>
      <c r="B2765" s="42"/>
      <c r="C2765" s="43" t="s">
        <v>283</v>
      </c>
      <c r="D2765" s="42" t="s">
        <v>224</v>
      </c>
      <c r="E2765" s="42" t="str">
        <f>VLOOKUP(C2765,HSD!B:K,2,FALSE)</f>
        <v>OH</v>
      </c>
      <c r="F2765" s="1192"/>
      <c r="G2765" s="44">
        <f>VLOOKUP(C2765,HSD!B:K,10,FALSE)</f>
        <v>213000</v>
      </c>
      <c r="H2765" s="44">
        <f>F2765*G2765</f>
        <v>0</v>
      </c>
      <c r="I2765" s="44"/>
      <c r="J2765" s="44"/>
      <c r="K2765" s="44"/>
      <c r="L2765" s="44"/>
    </row>
    <row r="2766" spans="1:12" ht="12" customHeight="1">
      <c r="A2766" s="65">
        <v>10110000</v>
      </c>
      <c r="B2766" s="42"/>
      <c r="C2766" s="43" t="s">
        <v>21</v>
      </c>
      <c r="D2766" s="42" t="s">
        <v>224</v>
      </c>
      <c r="E2766" s="42" t="str">
        <f>VLOOKUP(C2766,HSD!B:K,2,FALSE)</f>
        <v>OH</v>
      </c>
      <c r="F2766" s="1192">
        <f>F2764/10</f>
        <v>3.2140000000000003E-3</v>
      </c>
      <c r="G2766" s="44">
        <f>VLOOKUP(C2766,HSD!B:K,10,FALSE)</f>
        <v>285000</v>
      </c>
      <c r="H2766" s="44">
        <f>F2766*G2766</f>
        <v>915.99000000000012</v>
      </c>
      <c r="I2766" s="44">
        <v>78600</v>
      </c>
      <c r="J2766" s="44">
        <f>F2766*I2766</f>
        <v>252.62040000000002</v>
      </c>
      <c r="K2766" s="44">
        <v>78600</v>
      </c>
      <c r="L2766" s="44">
        <f>F2766*K2766</f>
        <v>252.62040000000002</v>
      </c>
    </row>
    <row r="2767" spans="1:12" ht="12" customHeight="1">
      <c r="B2767" s="42"/>
      <c r="C2767" s="43"/>
      <c r="D2767" s="42"/>
      <c r="E2767" s="42"/>
      <c r="F2767" s="1182"/>
      <c r="G2767" s="44"/>
      <c r="H2767" s="44">
        <f>F2767*G2767</f>
        <v>0</v>
      </c>
      <c r="I2767" s="44">
        <v>92500</v>
      </c>
      <c r="J2767" s="44">
        <f>F2767*I2767</f>
        <v>0</v>
      </c>
      <c r="K2767" s="44">
        <v>92500</v>
      </c>
      <c r="L2767" s="44">
        <f>F2767*K2767</f>
        <v>0</v>
      </c>
    </row>
    <row r="2768" spans="1:12" ht="12" customHeight="1">
      <c r="B2768" s="42"/>
      <c r="C2768" s="43"/>
      <c r="D2768" s="42"/>
      <c r="E2768" s="42"/>
      <c r="F2768" s="1182"/>
      <c r="G2768" s="44"/>
      <c r="H2768" s="44"/>
      <c r="I2768" s="44"/>
      <c r="J2768" s="44"/>
      <c r="K2768" s="44"/>
      <c r="L2768" s="44"/>
    </row>
    <row r="2769" spans="1:12" ht="12" customHeight="1">
      <c r="B2769" s="42"/>
      <c r="C2769" s="45"/>
      <c r="D2769" s="37"/>
      <c r="E2769" s="37"/>
      <c r="F2769" s="1183" t="s">
        <v>227</v>
      </c>
      <c r="G2769" s="54"/>
      <c r="H2769" s="44">
        <f>SUM(H2764:H2768)</f>
        <v>6508.35</v>
      </c>
      <c r="I2769" s="54"/>
      <c r="J2769" s="44">
        <f>SUM(J2766:J2768)</f>
        <v>252.62040000000002</v>
      </c>
      <c r="K2769" s="54"/>
      <c r="L2769" s="44">
        <f>SUM(L2766:L2768)</f>
        <v>252.62040000000002</v>
      </c>
    </row>
    <row r="2770" spans="1:12" ht="12" customHeight="1">
      <c r="B2770" s="42" t="s">
        <v>6</v>
      </c>
      <c r="C2770" s="45" t="s">
        <v>228</v>
      </c>
      <c r="D2770" s="37"/>
      <c r="E2770" s="37"/>
      <c r="F2770" s="1184"/>
      <c r="G2770" s="42"/>
      <c r="H2770" s="44"/>
      <c r="I2770" s="42"/>
      <c r="J2770" s="44"/>
      <c r="K2770" s="42"/>
      <c r="L2770" s="44"/>
    </row>
    <row r="2771" spans="1:12" ht="26" customHeight="1">
      <c r="A2771" s="65">
        <v>21603111</v>
      </c>
      <c r="B2771" s="42"/>
      <c r="C2771" s="43" t="s">
        <v>477</v>
      </c>
      <c r="D2771" s="42" t="s">
        <v>224</v>
      </c>
      <c r="E2771" s="42" t="str">
        <f>VLOOKUP(C2771,HSD!B:K,2,FALSE)</f>
        <v>m</v>
      </c>
      <c r="F2771" s="1192">
        <v>4.0999999999999996</v>
      </c>
      <c r="G2771" s="44">
        <f>VLOOKUP(C2771,HSD!B:K,10,FALSE)</f>
        <v>75</v>
      </c>
      <c r="H2771" s="44">
        <f>F2771*G2771</f>
        <v>307.5</v>
      </c>
      <c r="I2771" s="44">
        <v>232500</v>
      </c>
      <c r="J2771" s="44">
        <f>F2771*I2771</f>
        <v>953249.99999999988</v>
      </c>
      <c r="K2771" s="44">
        <v>270000</v>
      </c>
      <c r="L2771" s="44">
        <f>F2771*K2771</f>
        <v>1107000</v>
      </c>
    </row>
    <row r="2772" spans="1:12" ht="12" customHeight="1">
      <c r="B2772" s="42"/>
      <c r="C2772" s="43"/>
      <c r="D2772" s="42"/>
      <c r="E2772" s="42"/>
      <c r="F2772" s="1192"/>
      <c r="G2772" s="44"/>
      <c r="H2772" s="44">
        <f>F2772*G2772</f>
        <v>0</v>
      </c>
      <c r="I2772" s="44">
        <v>1060</v>
      </c>
      <c r="J2772" s="44">
        <f>F2772*I2772</f>
        <v>0</v>
      </c>
      <c r="K2772" s="44">
        <v>1060</v>
      </c>
      <c r="L2772" s="44">
        <f>F2772*K2772</f>
        <v>0</v>
      </c>
    </row>
    <row r="2773" spans="1:12" ht="12" customHeight="1">
      <c r="B2773" s="42"/>
      <c r="C2773" s="43"/>
      <c r="D2773" s="42"/>
      <c r="E2773" s="42"/>
      <c r="F2773" s="1192"/>
      <c r="G2773" s="44"/>
      <c r="H2773" s="44">
        <f>F2773*G2773</f>
        <v>0</v>
      </c>
      <c r="I2773" s="44">
        <v>215000</v>
      </c>
      <c r="J2773" s="44">
        <f>F2773*I2773</f>
        <v>0</v>
      </c>
      <c r="K2773" s="44">
        <v>250000</v>
      </c>
      <c r="L2773" s="44">
        <f>F2773*K2773</f>
        <v>0</v>
      </c>
    </row>
    <row r="2774" spans="1:12" ht="12" customHeight="1">
      <c r="B2774" s="42"/>
      <c r="C2774" s="43"/>
      <c r="D2774" s="42"/>
      <c r="E2774" s="42"/>
      <c r="F2774" s="1192"/>
      <c r="G2774" s="44"/>
      <c r="H2774" s="44"/>
      <c r="I2774" s="44"/>
      <c r="J2774" s="44"/>
      <c r="K2774" s="44"/>
      <c r="L2774" s="44"/>
    </row>
    <row r="2775" spans="1:12" ht="12" customHeight="1">
      <c r="B2775" s="42"/>
      <c r="C2775" s="45"/>
      <c r="D2775" s="37"/>
      <c r="E2775" s="37"/>
      <c r="F2775" s="1193" t="s">
        <v>229</v>
      </c>
      <c r="G2775" s="61"/>
      <c r="H2775" s="44">
        <f>SUM(H2771:H2774)</f>
        <v>307.5</v>
      </c>
      <c r="I2775" s="54"/>
      <c r="J2775" s="44" t="e">
        <f>SUM(#REF!)</f>
        <v>#REF!</v>
      </c>
      <c r="K2775" s="54"/>
      <c r="L2775" s="44" t="e">
        <f>SUM(#REF!)</f>
        <v>#REF!</v>
      </c>
    </row>
    <row r="2776" spans="1:12" ht="12" customHeight="1">
      <c r="B2776" s="42" t="s">
        <v>7</v>
      </c>
      <c r="C2776" s="45" t="s">
        <v>230</v>
      </c>
      <c r="D2776" s="37"/>
      <c r="E2776" s="37"/>
      <c r="F2776" s="1184"/>
      <c r="G2776" s="42"/>
      <c r="H2776" s="44"/>
      <c r="I2776" s="42"/>
      <c r="J2776" s="44"/>
      <c r="K2776" s="42"/>
      <c r="L2776" s="44"/>
    </row>
    <row r="2777" spans="1:12" ht="12" customHeight="1">
      <c r="A2777" s="65">
        <v>31220000</v>
      </c>
      <c r="B2777" s="42"/>
      <c r="C2777" s="43" t="s">
        <v>478</v>
      </c>
      <c r="D2777" s="42" t="s">
        <v>224</v>
      </c>
      <c r="E2777" s="42" t="str">
        <f>VLOOKUP(C2777,HSD!B:K,2,FALSE)</f>
        <v>Sewa-hari</v>
      </c>
      <c r="F2777" s="1192">
        <v>3.2099999999999997E-2</v>
      </c>
      <c r="G2777" s="44">
        <f>VLOOKUP(C2777,HSD!B:K,10,FALSE)</f>
        <v>75000</v>
      </c>
      <c r="H2777" s="44">
        <f>F2777*G2777</f>
        <v>2407.4999999999995</v>
      </c>
      <c r="I2777" s="44"/>
      <c r="J2777" s="44">
        <f>H2777*I2777</f>
        <v>0</v>
      </c>
      <c r="K2777" s="44"/>
      <c r="L2777" s="44">
        <f>J2777*K2777</f>
        <v>0</v>
      </c>
    </row>
    <row r="2778" spans="1:12" ht="12" customHeight="1">
      <c r="B2778" s="42"/>
      <c r="C2778" s="43"/>
      <c r="D2778" s="42"/>
      <c r="E2778" s="42"/>
      <c r="F2778" s="1192"/>
      <c r="G2778" s="44"/>
      <c r="H2778" s="44">
        <f>F2778*G2778</f>
        <v>0</v>
      </c>
      <c r="I2778" s="44"/>
      <c r="J2778" s="44"/>
      <c r="K2778" s="44"/>
      <c r="L2778" s="44"/>
    </row>
    <row r="2779" spans="1:12" ht="12" customHeight="1">
      <c r="B2779" s="42"/>
      <c r="C2779" s="45"/>
      <c r="D2779" s="37"/>
      <c r="E2779" s="37"/>
      <c r="F2779" s="1183" t="s">
        <v>231</v>
      </c>
      <c r="G2779" s="54"/>
      <c r="H2779" s="44">
        <f>SUM(H2777:H2778)</f>
        <v>2407.4999999999995</v>
      </c>
      <c r="I2779" s="54"/>
      <c r="J2779" s="44">
        <f>SUM(J2777)</f>
        <v>0</v>
      </c>
      <c r="K2779" s="54"/>
      <c r="L2779" s="44">
        <f>SUM(L2777)</f>
        <v>0</v>
      </c>
    </row>
    <row r="2780" spans="1:12" ht="12" customHeight="1">
      <c r="B2780" s="42" t="s">
        <v>8</v>
      </c>
      <c r="C2780" s="55" t="s">
        <v>232</v>
      </c>
      <c r="D2780" s="56"/>
      <c r="E2780" s="56"/>
      <c r="F2780" s="1191"/>
      <c r="G2780" s="57"/>
      <c r="H2780" s="44">
        <f>H2769+H2775+H2779</f>
        <v>9223.35</v>
      </c>
      <c r="I2780" s="57"/>
      <c r="J2780" s="44" t="e">
        <f>J2769+J2775+J2779</f>
        <v>#REF!</v>
      </c>
      <c r="K2780" s="57"/>
      <c r="L2780" s="44" t="e">
        <f>L2769+L2775+L2779</f>
        <v>#REF!</v>
      </c>
    </row>
    <row r="2781" spans="1:12" ht="12" customHeight="1">
      <c r="B2781" s="42" t="s">
        <v>9</v>
      </c>
      <c r="C2781" s="1254" t="s">
        <v>233</v>
      </c>
      <c r="D2781" s="1255"/>
      <c r="E2781" s="1256"/>
      <c r="F2781" s="1200">
        <f>OP</f>
        <v>0.1</v>
      </c>
      <c r="G2781" s="43" t="s">
        <v>234</v>
      </c>
      <c r="H2781" s="44">
        <f>H2780*F2781</f>
        <v>922.33500000000004</v>
      </c>
      <c r="I2781" s="43" t="s">
        <v>234</v>
      </c>
      <c r="J2781" s="44" t="e">
        <f>J2780*F2781</f>
        <v>#REF!</v>
      </c>
      <c r="K2781" s="43" t="s">
        <v>234</v>
      </c>
      <c r="L2781" s="44" t="e">
        <f>L2780*F2781</f>
        <v>#REF!</v>
      </c>
    </row>
    <row r="2782" spans="1:12" ht="12" customHeight="1">
      <c r="B2782" s="531" t="s">
        <v>10</v>
      </c>
      <c r="C2782" s="536" t="s">
        <v>235</v>
      </c>
      <c r="D2782" s="529"/>
      <c r="E2782" s="535"/>
      <c r="F2782" s="1189"/>
      <c r="G2782" s="532"/>
      <c r="H2782" s="533">
        <f>H2780+H2781</f>
        <v>10145.685000000001</v>
      </c>
      <c r="I2782" s="532"/>
      <c r="J2782" s="533"/>
      <c r="K2782" s="532"/>
      <c r="L2782" s="533"/>
    </row>
    <row r="2783" spans="1:12" ht="12" customHeight="1">
      <c r="B2783" s="531" t="s">
        <v>11</v>
      </c>
      <c r="C2783" s="529" t="s">
        <v>2218</v>
      </c>
      <c r="D2783" s="529"/>
      <c r="E2783" s="529"/>
      <c r="F2783" s="1201">
        <f>ppn</f>
        <v>0.12</v>
      </c>
      <c r="G2783" s="532" t="s">
        <v>2217</v>
      </c>
      <c r="H2783" s="533">
        <f>H2782*F2783</f>
        <v>1217.4822000000001</v>
      </c>
      <c r="I2783" s="532"/>
      <c r="J2783" s="533"/>
      <c r="K2783" s="532"/>
      <c r="L2783" s="533"/>
    </row>
    <row r="2784" spans="1:12" ht="12" customHeight="1">
      <c r="B2784" s="42" t="s">
        <v>1793</v>
      </c>
      <c r="C2784" s="537" t="s">
        <v>2039</v>
      </c>
      <c r="D2784" s="56"/>
      <c r="E2784" s="56"/>
      <c r="F2784" s="1191"/>
      <c r="G2784" s="57"/>
      <c r="H2784" s="49">
        <f>H2782+H2783</f>
        <v>11363.167200000002</v>
      </c>
      <c r="I2784" s="50"/>
      <c r="J2784" s="49" t="e">
        <f>J2780+J2781</f>
        <v>#REF!</v>
      </c>
      <c r="K2784" s="50"/>
      <c r="L2784" s="49" t="e">
        <f>L2780+L2781</f>
        <v>#REF!</v>
      </c>
    </row>
    <row r="2786" spans="1:12" ht="37" customHeight="1">
      <c r="B2786" s="34" t="s">
        <v>481</v>
      </c>
      <c r="C2786" s="1257" t="s">
        <v>482</v>
      </c>
      <c r="D2786" s="1258"/>
      <c r="E2786" s="1258"/>
      <c r="F2786" s="1258"/>
      <c r="G2786" s="1259"/>
      <c r="H2786" s="1260"/>
      <c r="I2786" s="1261" t="s">
        <v>3</v>
      </c>
      <c r="J2786" s="1261"/>
      <c r="K2786" s="1261" t="s">
        <v>4</v>
      </c>
      <c r="L2786" s="1261"/>
    </row>
    <row r="2787" spans="1:12" ht="12" customHeight="1">
      <c r="B2787" s="1249" t="s">
        <v>215</v>
      </c>
      <c r="C2787" s="1249" t="s">
        <v>216</v>
      </c>
      <c r="D2787" s="1250" t="s">
        <v>217</v>
      </c>
      <c r="E2787" s="1249" t="s">
        <v>218</v>
      </c>
      <c r="F2787" s="1253" t="s">
        <v>219</v>
      </c>
      <c r="G2787" s="35" t="s">
        <v>220</v>
      </c>
      <c r="H2787" s="35" t="s">
        <v>221</v>
      </c>
      <c r="I2787" s="36" t="s">
        <v>220</v>
      </c>
      <c r="J2787" s="37" t="s">
        <v>221</v>
      </c>
      <c r="K2787" s="37" t="s">
        <v>220</v>
      </c>
      <c r="L2787" s="37" t="s">
        <v>221</v>
      </c>
    </row>
    <row r="2788" spans="1:12" ht="12" customHeight="1">
      <c r="B2788" s="1249"/>
      <c r="C2788" s="1249"/>
      <c r="D2788" s="1251"/>
      <c r="E2788" s="1249"/>
      <c r="F2788" s="1253"/>
      <c r="G2788" s="35" t="s">
        <v>16</v>
      </c>
      <c r="H2788" s="35" t="s">
        <v>222</v>
      </c>
      <c r="I2788" s="36" t="s">
        <v>16</v>
      </c>
      <c r="J2788" s="37" t="s">
        <v>222</v>
      </c>
      <c r="K2788" s="37" t="s">
        <v>16</v>
      </c>
      <c r="L2788" s="37" t="s">
        <v>222</v>
      </c>
    </row>
    <row r="2789" spans="1:12" ht="12" customHeight="1">
      <c r="B2789" s="1249"/>
      <c r="C2789" s="1249"/>
      <c r="D2789" s="1252"/>
      <c r="E2789" s="1249"/>
      <c r="F2789" s="1253"/>
      <c r="G2789" s="58"/>
      <c r="H2789" s="35" t="s">
        <v>16</v>
      </c>
      <c r="I2789" s="48"/>
      <c r="J2789" s="37" t="s">
        <v>16</v>
      </c>
      <c r="K2789" s="43"/>
      <c r="L2789" s="37" t="s">
        <v>16</v>
      </c>
    </row>
    <row r="2790" spans="1:12" ht="12" customHeight="1">
      <c r="B2790" s="38" t="s">
        <v>5</v>
      </c>
      <c r="C2790" s="39" t="s">
        <v>223</v>
      </c>
      <c r="D2790" s="40"/>
      <c r="E2790" s="40"/>
      <c r="F2790" s="1181"/>
      <c r="G2790" s="40"/>
      <c r="H2790" s="40"/>
      <c r="I2790" s="41"/>
      <c r="J2790" s="41"/>
      <c r="K2790" s="41"/>
      <c r="L2790" s="41"/>
    </row>
    <row r="2791" spans="1:12" ht="12" customHeight="1">
      <c r="A2791" s="65">
        <v>10130000</v>
      </c>
      <c r="B2791" s="42"/>
      <c r="C2791" s="43" t="s">
        <v>20</v>
      </c>
      <c r="D2791" s="42" t="s">
        <v>224</v>
      </c>
      <c r="E2791" s="42" t="str">
        <f>VLOOKUP(C2791,HSD!B:K,2,FALSE)</f>
        <v>OH</v>
      </c>
      <c r="F2791" s="1192">
        <v>0.75</v>
      </c>
      <c r="G2791" s="44">
        <f>VLOOKUP(C2791,HSD!B:K,10,FALSE)</f>
        <v>174000</v>
      </c>
      <c r="H2791" s="44">
        <f>F2791*G2791</f>
        <v>130500</v>
      </c>
      <c r="I2791" s="44">
        <v>91500</v>
      </c>
      <c r="J2791" s="44">
        <f>F2791*I2791</f>
        <v>68625</v>
      </c>
      <c r="K2791" s="44">
        <v>91500</v>
      </c>
      <c r="L2791" s="44">
        <f>F2791*K2791</f>
        <v>68625</v>
      </c>
    </row>
    <row r="2792" spans="1:12" ht="12" customHeight="1">
      <c r="A2792" s="65">
        <v>10143000</v>
      </c>
      <c r="B2792" s="42"/>
      <c r="C2792" s="43" t="s">
        <v>240</v>
      </c>
      <c r="D2792" s="42" t="s">
        <v>224</v>
      </c>
      <c r="E2792" s="42" t="str">
        <f>VLOOKUP(C2792,HSD!B:K,2,FALSE)</f>
        <v>OH</v>
      </c>
      <c r="F2792" s="1192">
        <v>0.25</v>
      </c>
      <c r="G2792" s="44">
        <f>VLOOKUP(C2792,HSD!B:K,10,FALSE)</f>
        <v>213000</v>
      </c>
      <c r="H2792" s="44">
        <f>F2792*G2792</f>
        <v>53250</v>
      </c>
      <c r="I2792" s="44"/>
      <c r="J2792" s="44"/>
      <c r="K2792" s="44"/>
      <c r="L2792" s="44"/>
    </row>
    <row r="2793" spans="1:12" ht="12" customHeight="1">
      <c r="A2793" s="65">
        <v>10120000</v>
      </c>
      <c r="B2793" s="42"/>
      <c r="C2793" s="43" t="s">
        <v>19</v>
      </c>
      <c r="D2793" s="42" t="s">
        <v>224</v>
      </c>
      <c r="E2793" s="42" t="str">
        <f>VLOOKUP(C2793,HSD!B:K,2,FALSE)</f>
        <v>OH</v>
      </c>
      <c r="F2793" s="1192">
        <v>2.5000000000000001E-2</v>
      </c>
      <c r="G2793" s="44">
        <f>VLOOKUP(C2793,HSD!B:K,10,FALSE)</f>
        <v>274000</v>
      </c>
      <c r="H2793" s="44">
        <f t="shared" ref="H2793:H2794" si="5">F2793*G2793</f>
        <v>6850</v>
      </c>
      <c r="I2793" s="44"/>
      <c r="J2793" s="44"/>
      <c r="K2793" s="44"/>
      <c r="L2793" s="44"/>
    </row>
    <row r="2794" spans="1:12" ht="12" customHeight="1">
      <c r="A2794" s="65">
        <v>10146000</v>
      </c>
      <c r="B2794" s="42"/>
      <c r="C2794" s="43" t="s">
        <v>243</v>
      </c>
      <c r="D2794" s="42" t="s">
        <v>224</v>
      </c>
      <c r="E2794" s="42" t="str">
        <f>VLOOKUP(C2794,HSD!B:K,2,FALSE)</f>
        <v>OH</v>
      </c>
      <c r="F2794" s="1192">
        <v>0.15</v>
      </c>
      <c r="G2794" s="44">
        <f>VLOOKUP(C2794,HSD!B:K,10,FALSE)</f>
        <v>213000</v>
      </c>
      <c r="H2794" s="44">
        <f t="shared" si="5"/>
        <v>31950</v>
      </c>
      <c r="I2794" s="44"/>
      <c r="J2794" s="44"/>
      <c r="K2794" s="44"/>
      <c r="L2794" s="44"/>
    </row>
    <row r="2795" spans="1:12" ht="12" customHeight="1">
      <c r="A2795" s="65">
        <v>10110000</v>
      </c>
      <c r="B2795" s="42"/>
      <c r="C2795" s="43" t="s">
        <v>21</v>
      </c>
      <c r="D2795" s="42" t="s">
        <v>224</v>
      </c>
      <c r="E2795" s="42" t="str">
        <f>VLOOKUP(C2795,HSD!B:K,2,FALSE)</f>
        <v>OH</v>
      </c>
      <c r="F2795" s="1192">
        <f>F2791/10</f>
        <v>7.4999999999999997E-2</v>
      </c>
      <c r="G2795" s="44">
        <f>VLOOKUP(C2795,HSD!B:K,10,FALSE)</f>
        <v>285000</v>
      </c>
      <c r="H2795" s="44">
        <f>F2795*G2795</f>
        <v>21375</v>
      </c>
      <c r="I2795" s="44">
        <v>78600</v>
      </c>
      <c r="J2795" s="44">
        <f>F2795*I2795</f>
        <v>5895</v>
      </c>
      <c r="K2795" s="44">
        <v>78600</v>
      </c>
      <c r="L2795" s="44">
        <f>F2795*K2795</f>
        <v>5895</v>
      </c>
    </row>
    <row r="2796" spans="1:12" ht="12" customHeight="1">
      <c r="B2796" s="42"/>
      <c r="C2796" s="43"/>
      <c r="D2796" s="42"/>
      <c r="E2796" s="42"/>
      <c r="F2796" s="1182"/>
      <c r="G2796" s="44"/>
      <c r="H2796" s="44">
        <f>F2796*G2796</f>
        <v>0</v>
      </c>
      <c r="I2796" s="44">
        <v>92500</v>
      </c>
      <c r="J2796" s="44">
        <f>F2796*I2796</f>
        <v>0</v>
      </c>
      <c r="K2796" s="44">
        <v>92500</v>
      </c>
      <c r="L2796" s="44">
        <f>F2796*K2796</f>
        <v>0</v>
      </c>
    </row>
    <row r="2797" spans="1:12" ht="12" customHeight="1">
      <c r="B2797" s="42"/>
      <c r="C2797" s="43"/>
      <c r="D2797" s="42"/>
      <c r="E2797" s="42"/>
      <c r="F2797" s="1182"/>
      <c r="G2797" s="44"/>
      <c r="H2797" s="44"/>
      <c r="I2797" s="44"/>
      <c r="J2797" s="44"/>
      <c r="K2797" s="44"/>
      <c r="L2797" s="44"/>
    </row>
    <row r="2798" spans="1:12" ht="12" customHeight="1">
      <c r="B2798" s="42"/>
      <c r="C2798" s="45"/>
      <c r="D2798" s="37"/>
      <c r="E2798" s="37"/>
      <c r="F2798" s="1183" t="s">
        <v>227</v>
      </c>
      <c r="G2798" s="54"/>
      <c r="H2798" s="44">
        <f>SUM(H2791:H2797)</f>
        <v>243925</v>
      </c>
      <c r="I2798" s="54"/>
      <c r="J2798" s="44">
        <f>SUM(J2795:J2797)</f>
        <v>5895</v>
      </c>
      <c r="K2798" s="54"/>
      <c r="L2798" s="44">
        <f>SUM(L2795:L2797)</f>
        <v>5895</v>
      </c>
    </row>
    <row r="2799" spans="1:12" ht="12" customHeight="1">
      <c r="B2799" s="42" t="s">
        <v>6</v>
      </c>
      <c r="C2799" s="45" t="s">
        <v>228</v>
      </c>
      <c r="D2799" s="37"/>
      <c r="E2799" s="37"/>
      <c r="F2799" s="1184"/>
      <c r="G2799" s="42"/>
      <c r="H2799" s="44"/>
      <c r="I2799" s="42"/>
      <c r="J2799" s="44"/>
      <c r="K2799" s="42"/>
      <c r="L2799" s="44"/>
    </row>
    <row r="2800" spans="1:12" ht="26" customHeight="1">
      <c r="A2800" s="65">
        <v>21901000</v>
      </c>
      <c r="B2800" s="42"/>
      <c r="C2800" s="43" t="s">
        <v>1517</v>
      </c>
      <c r="D2800" s="42" t="s">
        <v>224</v>
      </c>
      <c r="E2800" s="42" t="str">
        <f>VLOOKUP(C2800,HSD!B:K,2,FALSE)</f>
        <v>kg</v>
      </c>
      <c r="F2800" s="1192">
        <v>30</v>
      </c>
      <c r="G2800" s="44">
        <f>VLOOKUP(C2800,HSD!B:K,10,FALSE)</f>
        <v>23500</v>
      </c>
      <c r="H2800" s="44">
        <f>F2800*G2800</f>
        <v>705000</v>
      </c>
      <c r="I2800" s="44">
        <v>232500</v>
      </c>
      <c r="J2800" s="44">
        <f>F2800*I2800</f>
        <v>6975000</v>
      </c>
      <c r="K2800" s="44">
        <v>270000</v>
      </c>
      <c r="L2800" s="44">
        <f>F2800*K2800</f>
        <v>8100000</v>
      </c>
    </row>
    <row r="2801" spans="1:12" ht="12" customHeight="1">
      <c r="A2801" s="65">
        <v>21904003</v>
      </c>
      <c r="B2801" s="42"/>
      <c r="C2801" s="43" t="s">
        <v>1521</v>
      </c>
      <c r="D2801" s="42" t="s">
        <v>224</v>
      </c>
      <c r="E2801" s="42" t="str">
        <f>VLOOKUP(C2801,HSD!B:K,2,FALSE)</f>
        <v>btg</v>
      </c>
      <c r="F2801" s="1192">
        <v>4</v>
      </c>
      <c r="G2801" s="44">
        <f>VLOOKUP(C2801,HSD!B:K,10,FALSE)</f>
        <v>295000</v>
      </c>
      <c r="H2801" s="44">
        <f>F2801*G2801</f>
        <v>1180000</v>
      </c>
      <c r="I2801" s="44">
        <v>1060</v>
      </c>
      <c r="J2801" s="44">
        <f>F2801*I2801</f>
        <v>4240</v>
      </c>
      <c r="K2801" s="44">
        <v>1060</v>
      </c>
      <c r="L2801" s="44">
        <f>F2801*K2801</f>
        <v>4240</v>
      </c>
    </row>
    <row r="2802" spans="1:12" ht="12" customHeight="1">
      <c r="A2802" s="65">
        <v>23100103</v>
      </c>
      <c r="B2802" s="42"/>
      <c r="C2802" s="43" t="s">
        <v>1586</v>
      </c>
      <c r="D2802" s="42" t="s">
        <v>224</v>
      </c>
      <c r="E2802" s="42" t="str">
        <f>VLOOKUP(C2802,HSD!B:K,2,FALSE)</f>
        <v>kg</v>
      </c>
      <c r="F2802" s="1192">
        <v>5.4</v>
      </c>
      <c r="G2802" s="44">
        <f>VLOOKUP(C2802,HSD!B:K,10,FALSE)</f>
        <v>18000</v>
      </c>
      <c r="H2802" s="44">
        <f>F2802*G2802</f>
        <v>97200</v>
      </c>
      <c r="I2802" s="44">
        <v>215000</v>
      </c>
      <c r="J2802" s="44">
        <f>F2802*I2802</f>
        <v>1161000</v>
      </c>
      <c r="K2802" s="44">
        <v>250000</v>
      </c>
      <c r="L2802" s="44">
        <f>F2802*K2802</f>
        <v>1350000</v>
      </c>
    </row>
    <row r="2803" spans="1:12" ht="12" customHeight="1">
      <c r="B2803" s="42"/>
      <c r="C2803" s="43"/>
      <c r="D2803" s="42"/>
      <c r="E2803" s="42"/>
      <c r="F2803" s="1192"/>
      <c r="G2803" s="44"/>
      <c r="H2803" s="44"/>
      <c r="I2803" s="44"/>
      <c r="J2803" s="44"/>
      <c r="K2803" s="44"/>
      <c r="L2803" s="44"/>
    </row>
    <row r="2804" spans="1:12" ht="12" customHeight="1">
      <c r="B2804" s="42"/>
      <c r="C2804" s="45"/>
      <c r="D2804" s="37"/>
      <c r="E2804" s="37"/>
      <c r="F2804" s="1193" t="s">
        <v>229</v>
      </c>
      <c r="G2804" s="61"/>
      <c r="H2804" s="44">
        <f>SUM(H2800:H2803)</f>
        <v>1982200</v>
      </c>
      <c r="I2804" s="54"/>
      <c r="J2804" s="44" t="e">
        <f>SUM(#REF!)</f>
        <v>#REF!</v>
      </c>
      <c r="K2804" s="54"/>
      <c r="L2804" s="44" t="e">
        <f>SUM(#REF!)</f>
        <v>#REF!</v>
      </c>
    </row>
    <row r="2805" spans="1:12" ht="12" customHeight="1">
      <c r="B2805" s="42" t="s">
        <v>7</v>
      </c>
      <c r="C2805" s="45" t="s">
        <v>230</v>
      </c>
      <c r="D2805" s="37"/>
      <c r="E2805" s="37"/>
      <c r="F2805" s="1184"/>
      <c r="G2805" s="42"/>
      <c r="H2805" s="44"/>
      <c r="I2805" s="42"/>
      <c r="J2805" s="44"/>
      <c r="K2805" s="42"/>
      <c r="L2805" s="44"/>
    </row>
    <row r="2806" spans="1:12" ht="12" customHeight="1">
      <c r="A2806" s="65">
        <v>31220101</v>
      </c>
      <c r="B2806" s="42"/>
      <c r="C2806" s="43" t="s">
        <v>483</v>
      </c>
      <c r="D2806" s="42" t="s">
        <v>224</v>
      </c>
      <c r="E2806" s="42" t="str">
        <f>VLOOKUP(C2806,HSD!B:K,2,FALSE)</f>
        <v>jam</v>
      </c>
      <c r="F2806" s="1192">
        <v>0.15</v>
      </c>
      <c r="G2806" s="44">
        <f>VLOOKUP(C2806,HSD!B:K,10,FALSE)</f>
        <v>50000</v>
      </c>
      <c r="H2806" s="44">
        <f>F2806*G2806</f>
        <v>7500</v>
      </c>
      <c r="I2806" s="44"/>
      <c r="J2806" s="44">
        <f>H2806*I2806</f>
        <v>0</v>
      </c>
      <c r="K2806" s="44"/>
      <c r="L2806" s="44">
        <f>J2806*K2806</f>
        <v>0</v>
      </c>
    </row>
    <row r="2807" spans="1:12" ht="12" customHeight="1">
      <c r="A2807" s="65">
        <v>31220105</v>
      </c>
      <c r="B2807" s="42"/>
      <c r="C2807" s="43" t="s">
        <v>484</v>
      </c>
      <c r="D2807" s="42" t="s">
        <v>224</v>
      </c>
      <c r="E2807" s="42" t="str">
        <f>VLOOKUP(C2807,HSD!B:K,2,FALSE)</f>
        <v>jam</v>
      </c>
      <c r="F2807" s="1192">
        <v>0.15</v>
      </c>
      <c r="G2807" s="44">
        <f>VLOOKUP(C2807,HSD!B:K,10,FALSE)</f>
        <v>9750</v>
      </c>
      <c r="H2807" s="44">
        <f>F2807*G2807</f>
        <v>1462.5</v>
      </c>
      <c r="I2807" s="44"/>
      <c r="J2807" s="44"/>
      <c r="K2807" s="44"/>
      <c r="L2807" s="44"/>
    </row>
    <row r="2808" spans="1:12" ht="12" customHeight="1">
      <c r="B2808" s="42"/>
      <c r="C2808" s="43"/>
      <c r="D2808" s="42"/>
      <c r="E2808" s="42"/>
      <c r="F2808" s="1192"/>
      <c r="G2808" s="44"/>
      <c r="H2808" s="44">
        <f>F2808*G2808</f>
        <v>0</v>
      </c>
      <c r="I2808" s="44"/>
      <c r="J2808" s="44"/>
      <c r="K2808" s="44"/>
      <c r="L2808" s="44"/>
    </row>
    <row r="2809" spans="1:12" ht="12" customHeight="1">
      <c r="B2809" s="42"/>
      <c r="C2809" s="45"/>
      <c r="D2809" s="37"/>
      <c r="E2809" s="37"/>
      <c r="F2809" s="1183" t="s">
        <v>231</v>
      </c>
      <c r="G2809" s="54"/>
      <c r="H2809" s="44">
        <f>SUM(H2806:H2808)</f>
        <v>8962.5</v>
      </c>
      <c r="I2809" s="54"/>
      <c r="J2809" s="44">
        <f>SUM(J2806)</f>
        <v>0</v>
      </c>
      <c r="K2809" s="54"/>
      <c r="L2809" s="44">
        <f>SUM(L2806)</f>
        <v>0</v>
      </c>
    </row>
    <row r="2810" spans="1:12" ht="12" customHeight="1">
      <c r="B2810" s="42" t="s">
        <v>8</v>
      </c>
      <c r="C2810" s="55" t="s">
        <v>232</v>
      </c>
      <c r="D2810" s="56"/>
      <c r="E2810" s="56"/>
      <c r="F2810" s="1191"/>
      <c r="G2810" s="57"/>
      <c r="H2810" s="44">
        <f>H2798+H2804+H2809</f>
        <v>2235087.5</v>
      </c>
      <c r="I2810" s="57"/>
      <c r="J2810" s="44" t="e">
        <f>J2798+J2804+J2809</f>
        <v>#REF!</v>
      </c>
      <c r="K2810" s="57"/>
      <c r="L2810" s="44" t="e">
        <f>L2798+L2804+L2809</f>
        <v>#REF!</v>
      </c>
    </row>
    <row r="2811" spans="1:12" ht="12" customHeight="1">
      <c r="B2811" s="42" t="s">
        <v>9</v>
      </c>
      <c r="C2811" s="1254" t="s">
        <v>233</v>
      </c>
      <c r="D2811" s="1255"/>
      <c r="E2811" s="1256"/>
      <c r="F2811" s="1200">
        <f>OP</f>
        <v>0.1</v>
      </c>
      <c r="G2811" s="43" t="s">
        <v>234</v>
      </c>
      <c r="H2811" s="44">
        <f>H2810*F2811</f>
        <v>223508.75</v>
      </c>
      <c r="I2811" s="43" t="s">
        <v>234</v>
      </c>
      <c r="J2811" s="44" t="e">
        <f>J2810*F2811</f>
        <v>#REF!</v>
      </c>
      <c r="K2811" s="43" t="s">
        <v>234</v>
      </c>
      <c r="L2811" s="44" t="e">
        <f>L2810*F2811</f>
        <v>#REF!</v>
      </c>
    </row>
    <row r="2812" spans="1:12" ht="12" customHeight="1">
      <c r="B2812" s="531" t="s">
        <v>10</v>
      </c>
      <c r="C2812" s="536" t="s">
        <v>235</v>
      </c>
      <c r="D2812" s="529"/>
      <c r="E2812" s="535"/>
      <c r="F2812" s="1189"/>
      <c r="G2812" s="532"/>
      <c r="H2812" s="533">
        <f>H2810+H2811</f>
        <v>2458596.25</v>
      </c>
      <c r="I2812" s="532"/>
      <c r="J2812" s="533"/>
      <c r="K2812" s="532"/>
      <c r="L2812" s="533"/>
    </row>
    <row r="2813" spans="1:12" ht="12" customHeight="1">
      <c r="B2813" s="531" t="s">
        <v>11</v>
      </c>
      <c r="C2813" s="529" t="s">
        <v>2218</v>
      </c>
      <c r="D2813" s="529"/>
      <c r="E2813" s="529"/>
      <c r="F2813" s="1201">
        <f>ppn</f>
        <v>0.12</v>
      </c>
      <c r="G2813" s="532" t="s">
        <v>2217</v>
      </c>
      <c r="H2813" s="533">
        <f>H2812*F2813</f>
        <v>295031.55</v>
      </c>
      <c r="I2813" s="532"/>
      <c r="J2813" s="533"/>
      <c r="K2813" s="532"/>
      <c r="L2813" s="533"/>
    </row>
    <row r="2814" spans="1:12" ht="12" customHeight="1">
      <c r="B2814" s="42" t="s">
        <v>1793</v>
      </c>
      <c r="C2814" s="537" t="s">
        <v>2039</v>
      </c>
      <c r="D2814" s="56"/>
      <c r="E2814" s="56"/>
      <c r="F2814" s="1191"/>
      <c r="G2814" s="57"/>
      <c r="H2814" s="49">
        <f>H2812+H2813</f>
        <v>2753627.8</v>
      </c>
      <c r="I2814" s="50"/>
      <c r="J2814" s="49" t="e">
        <f>J2810+J2811</f>
        <v>#REF!</v>
      </c>
      <c r="K2814" s="50"/>
      <c r="L2814" s="49" t="e">
        <f>L2810+L2811</f>
        <v>#REF!</v>
      </c>
    </row>
    <row r="2816" spans="1:12" ht="37" customHeight="1">
      <c r="B2816" s="34" t="s">
        <v>485</v>
      </c>
      <c r="C2816" s="1257" t="s">
        <v>486</v>
      </c>
      <c r="D2816" s="1258"/>
      <c r="E2816" s="1258"/>
      <c r="F2816" s="1258"/>
      <c r="G2816" s="1259"/>
      <c r="H2816" s="1260"/>
      <c r="I2816" s="1261" t="s">
        <v>3</v>
      </c>
      <c r="J2816" s="1261"/>
      <c r="K2816" s="1261" t="s">
        <v>4</v>
      </c>
      <c r="L2816" s="1261"/>
    </row>
    <row r="2817" spans="1:12" ht="12" customHeight="1">
      <c r="B2817" s="1249" t="s">
        <v>215</v>
      </c>
      <c r="C2817" s="1249" t="s">
        <v>216</v>
      </c>
      <c r="D2817" s="1250" t="s">
        <v>217</v>
      </c>
      <c r="E2817" s="1249" t="s">
        <v>218</v>
      </c>
      <c r="F2817" s="1253" t="s">
        <v>219</v>
      </c>
      <c r="G2817" s="35" t="s">
        <v>220</v>
      </c>
      <c r="H2817" s="35" t="s">
        <v>221</v>
      </c>
      <c r="I2817" s="36" t="s">
        <v>220</v>
      </c>
      <c r="J2817" s="37" t="s">
        <v>221</v>
      </c>
      <c r="K2817" s="37" t="s">
        <v>220</v>
      </c>
      <c r="L2817" s="37" t="s">
        <v>221</v>
      </c>
    </row>
    <row r="2818" spans="1:12" ht="12" customHeight="1">
      <c r="B2818" s="1249"/>
      <c r="C2818" s="1249"/>
      <c r="D2818" s="1251"/>
      <c r="E2818" s="1249"/>
      <c r="F2818" s="1253"/>
      <c r="G2818" s="35" t="s">
        <v>16</v>
      </c>
      <c r="H2818" s="35" t="s">
        <v>222</v>
      </c>
      <c r="I2818" s="36" t="s">
        <v>16</v>
      </c>
      <c r="J2818" s="37" t="s">
        <v>222</v>
      </c>
      <c r="K2818" s="37" t="s">
        <v>16</v>
      </c>
      <c r="L2818" s="37" t="s">
        <v>222</v>
      </c>
    </row>
    <row r="2819" spans="1:12" ht="12" customHeight="1">
      <c r="B2819" s="1249"/>
      <c r="C2819" s="1249"/>
      <c r="D2819" s="1252"/>
      <c r="E2819" s="1249"/>
      <c r="F2819" s="1253"/>
      <c r="G2819" s="58"/>
      <c r="H2819" s="35" t="s">
        <v>16</v>
      </c>
      <c r="I2819" s="48"/>
      <c r="J2819" s="37" t="s">
        <v>16</v>
      </c>
      <c r="K2819" s="43"/>
      <c r="L2819" s="37" t="s">
        <v>16</v>
      </c>
    </row>
    <row r="2820" spans="1:12" ht="12" customHeight="1">
      <c r="B2820" s="38" t="s">
        <v>5</v>
      </c>
      <c r="C2820" s="39" t="s">
        <v>223</v>
      </c>
      <c r="D2820" s="40"/>
      <c r="E2820" s="40"/>
      <c r="F2820" s="1181"/>
      <c r="G2820" s="40"/>
      <c r="H2820" s="40"/>
      <c r="I2820" s="41"/>
      <c r="J2820" s="41"/>
      <c r="K2820" s="41"/>
      <c r="L2820" s="41"/>
    </row>
    <row r="2821" spans="1:12" ht="12" customHeight="1">
      <c r="A2821" s="65">
        <v>10130000</v>
      </c>
      <c r="B2821" s="42"/>
      <c r="C2821" s="43" t="s">
        <v>20</v>
      </c>
      <c r="D2821" s="42" t="s">
        <v>224</v>
      </c>
      <c r="E2821" s="42" t="str">
        <f>VLOOKUP(C2821,HSD!B:K,2,FALSE)</f>
        <v>OH</v>
      </c>
      <c r="F2821" s="1192">
        <v>0.25</v>
      </c>
      <c r="G2821" s="44">
        <f>VLOOKUP(C2821,HSD!B:K,10,FALSE)</f>
        <v>174000</v>
      </c>
      <c r="H2821" s="44">
        <f>F2821*G2821</f>
        <v>43500</v>
      </c>
      <c r="I2821" s="44">
        <v>91500</v>
      </c>
      <c r="J2821" s="44">
        <f>F2821*I2821</f>
        <v>22875</v>
      </c>
      <c r="K2821" s="44">
        <v>91500</v>
      </c>
      <c r="L2821" s="44">
        <f>F2821*K2821</f>
        <v>22875</v>
      </c>
    </row>
    <row r="2822" spans="1:12" ht="12" customHeight="1">
      <c r="A2822" s="65">
        <v>10143000</v>
      </c>
      <c r="B2822" s="42"/>
      <c r="C2822" s="43" t="s">
        <v>240</v>
      </c>
      <c r="D2822" s="42" t="s">
        <v>224</v>
      </c>
      <c r="E2822" s="42" t="str">
        <f>VLOOKUP(C2822,HSD!B:K,2,FALSE)</f>
        <v>OH</v>
      </c>
      <c r="F2822" s="1192">
        <v>0.11</v>
      </c>
      <c r="G2822" s="44">
        <f>VLOOKUP(C2822,HSD!B:K,10,FALSE)</f>
        <v>213000</v>
      </c>
      <c r="H2822" s="44">
        <f>F2822*G2822</f>
        <v>23430</v>
      </c>
      <c r="I2822" s="44"/>
      <c r="J2822" s="44"/>
      <c r="K2822" s="44"/>
      <c r="L2822" s="44"/>
    </row>
    <row r="2823" spans="1:12" ht="12" customHeight="1">
      <c r="A2823" s="65">
        <v>10120000</v>
      </c>
      <c r="B2823" s="42"/>
      <c r="C2823" s="43" t="s">
        <v>19</v>
      </c>
      <c r="D2823" s="42" t="s">
        <v>224</v>
      </c>
      <c r="E2823" s="42" t="str">
        <f>VLOOKUP(C2823,HSD!B:K,2,FALSE)</f>
        <v>OH</v>
      </c>
      <c r="F2823" s="1192">
        <v>0.125</v>
      </c>
      <c r="G2823" s="44">
        <f>VLOOKUP(C2823,HSD!B:K,10,FALSE)</f>
        <v>274000</v>
      </c>
      <c r="H2823" s="44">
        <f t="shared" ref="H2823:H2824" si="6">F2823*G2823</f>
        <v>34250</v>
      </c>
      <c r="I2823" s="44"/>
      <c r="J2823" s="44"/>
      <c r="K2823" s="44"/>
      <c r="L2823" s="44"/>
    </row>
    <row r="2824" spans="1:12" ht="12" customHeight="1">
      <c r="A2824" s="65">
        <v>10146000</v>
      </c>
      <c r="B2824" s="42"/>
      <c r="C2824" s="43" t="s">
        <v>243</v>
      </c>
      <c r="D2824" s="42" t="s">
        <v>224</v>
      </c>
      <c r="E2824" s="42" t="str">
        <f>VLOOKUP(C2824,HSD!B:K,2,FALSE)</f>
        <v>OH</v>
      </c>
      <c r="F2824" s="1192">
        <v>1.2999999999999999E-2</v>
      </c>
      <c r="G2824" s="44">
        <f>VLOOKUP(C2824,HSD!B:K,10,FALSE)</f>
        <v>213000</v>
      </c>
      <c r="H2824" s="44">
        <f t="shared" si="6"/>
        <v>2769</v>
      </c>
      <c r="I2824" s="44"/>
      <c r="J2824" s="44"/>
      <c r="K2824" s="44"/>
      <c r="L2824" s="44"/>
    </row>
    <row r="2825" spans="1:12" ht="12" customHeight="1">
      <c r="A2825" s="65">
        <v>10110000</v>
      </c>
      <c r="B2825" s="42"/>
      <c r="C2825" s="43" t="s">
        <v>21</v>
      </c>
      <c r="D2825" s="42" t="s">
        <v>224</v>
      </c>
      <c r="E2825" s="42" t="str">
        <f>VLOOKUP(C2825,HSD!B:K,2,FALSE)</f>
        <v>OH</v>
      </c>
      <c r="F2825" s="1192">
        <f>F2821/10</f>
        <v>2.5000000000000001E-2</v>
      </c>
      <c r="G2825" s="44">
        <f>VLOOKUP(C2825,HSD!B:K,10,FALSE)</f>
        <v>285000</v>
      </c>
      <c r="H2825" s="44">
        <f>F2825*G2825</f>
        <v>7125</v>
      </c>
      <c r="I2825" s="44">
        <v>78600</v>
      </c>
      <c r="J2825" s="44">
        <f>F2825*I2825</f>
        <v>1965</v>
      </c>
      <c r="K2825" s="44">
        <v>78600</v>
      </c>
      <c r="L2825" s="44">
        <f>F2825*K2825</f>
        <v>1965</v>
      </c>
    </row>
    <row r="2826" spans="1:12" ht="12" customHeight="1">
      <c r="B2826" s="42"/>
      <c r="C2826" s="43"/>
      <c r="D2826" s="42"/>
      <c r="E2826" s="42"/>
      <c r="F2826" s="1182"/>
      <c r="G2826" s="44"/>
      <c r="H2826" s="44">
        <f>F2826*G2826</f>
        <v>0</v>
      </c>
      <c r="I2826" s="44">
        <v>92500</v>
      </c>
      <c r="J2826" s="44">
        <f>F2826*I2826</f>
        <v>0</v>
      </c>
      <c r="K2826" s="44">
        <v>92500</v>
      </c>
      <c r="L2826" s="44">
        <f>F2826*K2826</f>
        <v>0</v>
      </c>
    </row>
    <row r="2827" spans="1:12" ht="12" customHeight="1">
      <c r="B2827" s="42"/>
      <c r="C2827" s="43"/>
      <c r="D2827" s="42"/>
      <c r="E2827" s="42"/>
      <c r="F2827" s="1182"/>
      <c r="G2827" s="44"/>
      <c r="H2827" s="44"/>
      <c r="I2827" s="44"/>
      <c r="J2827" s="44"/>
      <c r="K2827" s="44"/>
      <c r="L2827" s="44"/>
    </row>
    <row r="2828" spans="1:12" ht="12" customHeight="1">
      <c r="B2828" s="42"/>
      <c r="C2828" s="45"/>
      <c r="D2828" s="37"/>
      <c r="E2828" s="37"/>
      <c r="F2828" s="1183" t="s">
        <v>227</v>
      </c>
      <c r="G2828" s="54"/>
      <c r="H2828" s="44">
        <f>SUM(H2821:H2827)</f>
        <v>111074</v>
      </c>
      <c r="I2828" s="54"/>
      <c r="J2828" s="44">
        <f>SUM(J2825:J2827)</f>
        <v>1965</v>
      </c>
      <c r="K2828" s="54"/>
      <c r="L2828" s="44">
        <f>SUM(L2825:L2827)</f>
        <v>1965</v>
      </c>
    </row>
    <row r="2829" spans="1:12" ht="12" customHeight="1">
      <c r="B2829" s="42" t="s">
        <v>6</v>
      </c>
      <c r="C2829" s="45" t="s">
        <v>228</v>
      </c>
      <c r="D2829" s="37"/>
      <c r="E2829" s="37"/>
      <c r="F2829" s="1184"/>
      <c r="G2829" s="42"/>
      <c r="H2829" s="44"/>
      <c r="I2829" s="42"/>
      <c r="J2829" s="44"/>
      <c r="K2829" s="42"/>
      <c r="L2829" s="44"/>
    </row>
    <row r="2830" spans="1:12" ht="26" customHeight="1">
      <c r="A2830" s="65">
        <v>21912008</v>
      </c>
      <c r="B2830" s="42"/>
      <c r="C2830" s="43" t="s">
        <v>1550</v>
      </c>
      <c r="D2830" s="42" t="s">
        <v>224</v>
      </c>
      <c r="E2830" s="42" t="str">
        <f>VLOOKUP(C2830,HSD!B:K,2,FALSE)</f>
        <v>kg</v>
      </c>
      <c r="F2830" s="1192">
        <v>20</v>
      </c>
      <c r="G2830" s="44">
        <f>VLOOKUP(C2830,HSD!B:K,10,FALSE)</f>
        <v>43500</v>
      </c>
      <c r="H2830" s="44">
        <f>F2830*G2830</f>
        <v>870000</v>
      </c>
      <c r="I2830" s="44">
        <v>232500</v>
      </c>
      <c r="J2830" s="44">
        <f>F2830*I2830</f>
        <v>4650000</v>
      </c>
      <c r="K2830" s="44">
        <v>270000</v>
      </c>
      <c r="L2830" s="44">
        <f>F2830*K2830</f>
        <v>5400000</v>
      </c>
    </row>
    <row r="2831" spans="1:12" ht="12" customHeight="1">
      <c r="A2831" s="65" t="s">
        <v>490</v>
      </c>
      <c r="B2831" s="42"/>
      <c r="C2831" s="43" t="s">
        <v>1521</v>
      </c>
      <c r="D2831" s="42" t="s">
        <v>224</v>
      </c>
      <c r="E2831" s="42" t="str">
        <f>VLOOKUP(C2831,HSD!B:K,2,FALSE)</f>
        <v>btg</v>
      </c>
      <c r="F2831" s="1192">
        <v>4</v>
      </c>
      <c r="G2831" s="44">
        <f>VLOOKUP(C2831,HSD!B:K,10,FALSE)</f>
        <v>295000</v>
      </c>
      <c r="H2831" s="44">
        <f>F2831*G2831</f>
        <v>1180000</v>
      </c>
      <c r="I2831" s="44">
        <v>1060</v>
      </c>
      <c r="J2831" s="44">
        <f>F2831*I2831</f>
        <v>4240</v>
      </c>
      <c r="K2831" s="44">
        <v>1060</v>
      </c>
      <c r="L2831" s="44">
        <f>F2831*K2831</f>
        <v>4240</v>
      </c>
    </row>
    <row r="2832" spans="1:12" ht="12" customHeight="1">
      <c r="A2832" s="65">
        <v>23100103</v>
      </c>
      <c r="B2832" s="42"/>
      <c r="C2832" s="43" t="s">
        <v>1586</v>
      </c>
      <c r="D2832" s="42" t="s">
        <v>224</v>
      </c>
      <c r="E2832" s="42" t="str">
        <f>VLOOKUP(C2832,HSD!B:K,2,FALSE)</f>
        <v>kg</v>
      </c>
      <c r="F2832" s="1192">
        <v>0.02</v>
      </c>
      <c r="G2832" s="44">
        <f>VLOOKUP(C2832,HSD!B:K,10,FALSE)</f>
        <v>18000</v>
      </c>
      <c r="H2832" s="44">
        <f>F2832*G2832</f>
        <v>360</v>
      </c>
      <c r="I2832" s="44">
        <v>215000</v>
      </c>
      <c r="J2832" s="44">
        <f>F2832*I2832</f>
        <v>4300</v>
      </c>
      <c r="K2832" s="44">
        <v>250000</v>
      </c>
      <c r="L2832" s="44">
        <f>F2832*K2832</f>
        <v>5000</v>
      </c>
    </row>
    <row r="2833" spans="1:12" ht="12" customHeight="1">
      <c r="B2833" s="42"/>
      <c r="C2833" s="43"/>
      <c r="D2833" s="42"/>
      <c r="E2833" s="42"/>
      <c r="F2833" s="1192"/>
      <c r="G2833" s="44"/>
      <c r="H2833" s="44"/>
      <c r="I2833" s="44"/>
      <c r="J2833" s="44"/>
      <c r="K2833" s="44"/>
      <c r="L2833" s="44"/>
    </row>
    <row r="2834" spans="1:12" ht="12" customHeight="1">
      <c r="B2834" s="42"/>
      <c r="C2834" s="45"/>
      <c r="D2834" s="37"/>
      <c r="E2834" s="37"/>
      <c r="F2834" s="1193" t="s">
        <v>229</v>
      </c>
      <c r="G2834" s="61"/>
      <c r="H2834" s="44">
        <f>SUM(H2830:H2833)</f>
        <v>2050360</v>
      </c>
      <c r="I2834" s="54"/>
      <c r="J2834" s="44" t="e">
        <f>SUM(#REF!)</f>
        <v>#REF!</v>
      </c>
      <c r="K2834" s="54"/>
      <c r="L2834" s="44" t="e">
        <f>SUM(#REF!)</f>
        <v>#REF!</v>
      </c>
    </row>
    <row r="2835" spans="1:12" ht="12" customHeight="1">
      <c r="B2835" s="42" t="s">
        <v>7</v>
      </c>
      <c r="C2835" s="45" t="s">
        <v>230</v>
      </c>
      <c r="D2835" s="37"/>
      <c r="E2835" s="37"/>
      <c r="F2835" s="1184"/>
      <c r="G2835" s="42"/>
      <c r="H2835" s="44"/>
      <c r="I2835" s="42"/>
      <c r="J2835" s="44"/>
      <c r="K2835" s="42"/>
      <c r="L2835" s="44"/>
    </row>
    <row r="2836" spans="1:12" ht="12" customHeight="1">
      <c r="A2836" s="65">
        <v>31220101</v>
      </c>
      <c r="B2836" s="42"/>
      <c r="C2836" s="43" t="s">
        <v>483</v>
      </c>
      <c r="D2836" s="42" t="s">
        <v>224</v>
      </c>
      <c r="E2836" s="42" t="str">
        <f>VLOOKUP(C2836,HSD!B:K,2,FALSE)</f>
        <v>jam</v>
      </c>
      <c r="F2836" s="1192">
        <v>0.05</v>
      </c>
      <c r="G2836" s="44">
        <f>VLOOKUP(C2836,HSD!B:K,10,FALSE)</f>
        <v>50000</v>
      </c>
      <c r="H2836" s="44">
        <f>F2836*G2836</f>
        <v>2500</v>
      </c>
      <c r="I2836" s="44"/>
      <c r="J2836" s="44">
        <f>H2836*I2836</f>
        <v>0</v>
      </c>
      <c r="K2836" s="44"/>
      <c r="L2836" s="44">
        <f>J2836*K2836</f>
        <v>0</v>
      </c>
    </row>
    <row r="2837" spans="1:12" ht="12" customHeight="1">
      <c r="A2837" s="65">
        <v>31220105</v>
      </c>
      <c r="B2837" s="42"/>
      <c r="C2837" s="43" t="s">
        <v>484</v>
      </c>
      <c r="D2837" s="42" t="s">
        <v>224</v>
      </c>
      <c r="E2837" s="42" t="str">
        <f>VLOOKUP(C2837,HSD!B:K,2,FALSE)</f>
        <v>jam</v>
      </c>
      <c r="F2837" s="1192">
        <v>0.05</v>
      </c>
      <c r="G2837" s="44">
        <f>VLOOKUP(C2837,HSD!B:K,10,FALSE)</f>
        <v>9750</v>
      </c>
      <c r="H2837" s="44">
        <f>F2837*G2837</f>
        <v>487.5</v>
      </c>
      <c r="I2837" s="44"/>
      <c r="J2837" s="44"/>
      <c r="K2837" s="44"/>
      <c r="L2837" s="44"/>
    </row>
    <row r="2838" spans="1:12" ht="12" customHeight="1">
      <c r="B2838" s="42"/>
      <c r="C2838" s="43"/>
      <c r="D2838" s="42"/>
      <c r="E2838" s="42"/>
      <c r="F2838" s="1192"/>
      <c r="G2838" s="44"/>
      <c r="H2838" s="44">
        <f>F2838*G2838</f>
        <v>0</v>
      </c>
      <c r="I2838" s="44"/>
      <c r="J2838" s="44"/>
      <c r="K2838" s="44"/>
      <c r="L2838" s="44"/>
    </row>
    <row r="2839" spans="1:12" ht="12" customHeight="1">
      <c r="B2839" s="42"/>
      <c r="C2839" s="45"/>
      <c r="D2839" s="37"/>
      <c r="E2839" s="37"/>
      <c r="F2839" s="1183" t="s">
        <v>231</v>
      </c>
      <c r="G2839" s="54"/>
      <c r="H2839" s="44">
        <f>SUM(H2836:H2838)</f>
        <v>2987.5</v>
      </c>
      <c r="I2839" s="54"/>
      <c r="J2839" s="44">
        <f>SUM(J2836)</f>
        <v>0</v>
      </c>
      <c r="K2839" s="54"/>
      <c r="L2839" s="44">
        <f>SUM(L2836)</f>
        <v>0</v>
      </c>
    </row>
    <row r="2840" spans="1:12" ht="12" customHeight="1">
      <c r="B2840" s="42" t="s">
        <v>8</v>
      </c>
      <c r="C2840" s="55" t="s">
        <v>232</v>
      </c>
      <c r="D2840" s="56"/>
      <c r="E2840" s="56"/>
      <c r="F2840" s="1191"/>
      <c r="G2840" s="57"/>
      <c r="H2840" s="44">
        <f>H2828+H2834+H2839</f>
        <v>2164421.5</v>
      </c>
      <c r="I2840" s="57"/>
      <c r="J2840" s="44" t="e">
        <f>J2828+J2834+J2839</f>
        <v>#REF!</v>
      </c>
      <c r="K2840" s="57"/>
      <c r="L2840" s="44" t="e">
        <f>L2828+L2834+L2839</f>
        <v>#REF!</v>
      </c>
    </row>
    <row r="2841" spans="1:12" ht="12" customHeight="1">
      <c r="B2841" s="42" t="s">
        <v>9</v>
      </c>
      <c r="C2841" s="1254" t="s">
        <v>233</v>
      </c>
      <c r="D2841" s="1255"/>
      <c r="E2841" s="1256"/>
      <c r="F2841" s="1200">
        <f>OP</f>
        <v>0.1</v>
      </c>
      <c r="G2841" s="43" t="s">
        <v>234</v>
      </c>
      <c r="H2841" s="44">
        <f>H2840*F2841</f>
        <v>216442.15000000002</v>
      </c>
      <c r="I2841" s="43" t="s">
        <v>234</v>
      </c>
      <c r="J2841" s="44" t="e">
        <f>J2840*F2841</f>
        <v>#REF!</v>
      </c>
      <c r="K2841" s="43" t="s">
        <v>234</v>
      </c>
      <c r="L2841" s="44" t="e">
        <f>L2840*F2841</f>
        <v>#REF!</v>
      </c>
    </row>
    <row r="2842" spans="1:12" ht="12" customHeight="1">
      <c r="B2842" s="531" t="s">
        <v>10</v>
      </c>
      <c r="C2842" s="536" t="s">
        <v>235</v>
      </c>
      <c r="D2842" s="529"/>
      <c r="E2842" s="535"/>
      <c r="F2842" s="1189"/>
      <c r="G2842" s="532"/>
      <c r="H2842" s="533">
        <f>H2840+H2841</f>
        <v>2380863.65</v>
      </c>
      <c r="I2842" s="532"/>
      <c r="J2842" s="533"/>
      <c r="K2842" s="532"/>
      <c r="L2842" s="533"/>
    </row>
    <row r="2843" spans="1:12" ht="12" customHeight="1">
      <c r="B2843" s="531" t="s">
        <v>11</v>
      </c>
      <c r="C2843" s="529" t="s">
        <v>2218</v>
      </c>
      <c r="D2843" s="529"/>
      <c r="E2843" s="529"/>
      <c r="F2843" s="1201">
        <f>ppn</f>
        <v>0.12</v>
      </c>
      <c r="G2843" s="532" t="s">
        <v>2217</v>
      </c>
      <c r="H2843" s="533">
        <f>H2842*F2843</f>
        <v>285703.63799999998</v>
      </c>
      <c r="I2843" s="532"/>
      <c r="J2843" s="533"/>
      <c r="K2843" s="532"/>
      <c r="L2843" s="533"/>
    </row>
    <row r="2844" spans="1:12" ht="12" customHeight="1">
      <c r="B2844" s="42" t="s">
        <v>1793</v>
      </c>
      <c r="C2844" s="537" t="s">
        <v>2039</v>
      </c>
      <c r="D2844" s="56"/>
      <c r="E2844" s="56"/>
      <c r="F2844" s="1191"/>
      <c r="G2844" s="57"/>
      <c r="H2844" s="49">
        <f>H2842+H2843</f>
        <v>2666567.2879999997</v>
      </c>
      <c r="I2844" s="50"/>
      <c r="J2844" s="49" t="e">
        <f>J2840+J2841</f>
        <v>#REF!</v>
      </c>
      <c r="K2844" s="50"/>
      <c r="L2844" s="49" t="e">
        <f>L2840+L2841</f>
        <v>#REF!</v>
      </c>
    </row>
    <row r="2845" spans="1:12" ht="14" customHeight="1"/>
    <row r="2846" spans="1:12" ht="37" customHeight="1">
      <c r="B2846" s="34" t="s">
        <v>491</v>
      </c>
      <c r="C2846" s="1257" t="s">
        <v>492</v>
      </c>
      <c r="D2846" s="1258"/>
      <c r="E2846" s="1258"/>
      <c r="F2846" s="1258"/>
      <c r="G2846" s="1259"/>
      <c r="H2846" s="1260"/>
      <c r="I2846" s="1261" t="s">
        <v>3</v>
      </c>
      <c r="J2846" s="1261"/>
      <c r="K2846" s="1261" t="s">
        <v>4</v>
      </c>
      <c r="L2846" s="1261"/>
    </row>
    <row r="2847" spans="1:12" ht="12" customHeight="1">
      <c r="B2847" s="1249" t="s">
        <v>215</v>
      </c>
      <c r="C2847" s="1249" t="s">
        <v>216</v>
      </c>
      <c r="D2847" s="1250" t="s">
        <v>217</v>
      </c>
      <c r="E2847" s="1249" t="s">
        <v>218</v>
      </c>
      <c r="F2847" s="1253" t="s">
        <v>219</v>
      </c>
      <c r="G2847" s="35" t="s">
        <v>220</v>
      </c>
      <c r="H2847" s="35" t="s">
        <v>221</v>
      </c>
      <c r="I2847" s="36" t="s">
        <v>220</v>
      </c>
      <c r="J2847" s="37" t="s">
        <v>221</v>
      </c>
      <c r="K2847" s="37" t="s">
        <v>220</v>
      </c>
      <c r="L2847" s="37" t="s">
        <v>221</v>
      </c>
    </row>
    <row r="2848" spans="1:12" ht="12" customHeight="1">
      <c r="B2848" s="1249"/>
      <c r="C2848" s="1249"/>
      <c r="D2848" s="1251"/>
      <c r="E2848" s="1249"/>
      <c r="F2848" s="1253"/>
      <c r="G2848" s="35" t="s">
        <v>16</v>
      </c>
      <c r="H2848" s="35" t="s">
        <v>222</v>
      </c>
      <c r="I2848" s="36" t="s">
        <v>16</v>
      </c>
      <c r="J2848" s="37" t="s">
        <v>222</v>
      </c>
      <c r="K2848" s="37" t="s">
        <v>16</v>
      </c>
      <c r="L2848" s="37" t="s">
        <v>222</v>
      </c>
    </row>
    <row r="2849" spans="1:12" ht="12" customHeight="1">
      <c r="B2849" s="1249"/>
      <c r="C2849" s="1249"/>
      <c r="D2849" s="1252"/>
      <c r="E2849" s="1249"/>
      <c r="F2849" s="1253"/>
      <c r="G2849" s="58"/>
      <c r="H2849" s="35" t="s">
        <v>16</v>
      </c>
      <c r="I2849" s="48"/>
      <c r="J2849" s="37" t="s">
        <v>16</v>
      </c>
      <c r="K2849" s="43"/>
      <c r="L2849" s="37" t="s">
        <v>16</v>
      </c>
    </row>
    <row r="2850" spans="1:12" ht="12" customHeight="1">
      <c r="B2850" s="38" t="s">
        <v>5</v>
      </c>
      <c r="C2850" s="39" t="s">
        <v>223</v>
      </c>
      <c r="D2850" s="40"/>
      <c r="E2850" s="40"/>
      <c r="F2850" s="1181"/>
      <c r="G2850" s="40"/>
      <c r="H2850" s="40"/>
      <c r="I2850" s="41"/>
      <c r="J2850" s="41"/>
      <c r="K2850" s="41"/>
      <c r="L2850" s="41"/>
    </row>
    <row r="2851" spans="1:12" ht="12" customHeight="1">
      <c r="A2851" s="65">
        <v>10130000</v>
      </c>
      <c r="B2851" s="42"/>
      <c r="C2851" s="43" t="s">
        <v>20</v>
      </c>
      <c r="D2851" s="42" t="s">
        <v>224</v>
      </c>
      <c r="E2851" s="42" t="str">
        <f>VLOOKUP(C2851,HSD!B:K,2,FALSE)</f>
        <v>OH</v>
      </c>
      <c r="F2851" s="1192">
        <v>0.25</v>
      </c>
      <c r="G2851" s="44">
        <f>VLOOKUP(C2851,HSD!B:K,10,FALSE)</f>
        <v>174000</v>
      </c>
      <c r="H2851" s="44">
        <f>F2851*G2851</f>
        <v>43500</v>
      </c>
      <c r="I2851" s="44">
        <v>91500</v>
      </c>
      <c r="J2851" s="44">
        <f>F2851*I2851</f>
        <v>22875</v>
      </c>
      <c r="K2851" s="44">
        <v>91500</v>
      </c>
      <c r="L2851" s="44">
        <f>F2851*K2851</f>
        <v>22875</v>
      </c>
    </row>
    <row r="2852" spans="1:12" ht="12" customHeight="1">
      <c r="A2852" s="65">
        <v>10110000</v>
      </c>
      <c r="B2852" s="42"/>
      <c r="C2852" s="43" t="s">
        <v>21</v>
      </c>
      <c r="D2852" s="42" t="s">
        <v>224</v>
      </c>
      <c r="E2852" s="42" t="str">
        <f>VLOOKUP(C2852,HSD!B:K,2,FALSE)</f>
        <v>OH</v>
      </c>
      <c r="F2852" s="1192">
        <v>2.5000000000000001E-2</v>
      </c>
      <c r="G2852" s="44">
        <f>VLOOKUP(C2852,HSD!B:K,10,FALSE)</f>
        <v>285000</v>
      </c>
      <c r="H2852" s="44">
        <f>F2852*G2852</f>
        <v>7125</v>
      </c>
      <c r="I2852" s="44"/>
      <c r="J2852" s="44"/>
      <c r="K2852" s="44"/>
      <c r="L2852" s="44"/>
    </row>
    <row r="2853" spans="1:12" ht="12" customHeight="1">
      <c r="A2853" s="65">
        <v>11200003</v>
      </c>
      <c r="B2853" s="42"/>
      <c r="C2853" s="43" t="s">
        <v>496</v>
      </c>
      <c r="D2853" s="42" t="s">
        <v>224</v>
      </c>
      <c r="E2853" s="42" t="str">
        <f>VLOOKUP(C2853,HSD!B:K,2,FALSE)</f>
        <v>OH</v>
      </c>
      <c r="F2853" s="1192">
        <v>2.5000000000000001E-2</v>
      </c>
      <c r="G2853" s="44">
        <f>VLOOKUP(C2853,HSD!B:K,10,FALSE)</f>
        <v>450000</v>
      </c>
      <c r="H2853" s="44">
        <f t="shared" ref="H2853" si="7">F2853*G2853</f>
        <v>11250</v>
      </c>
      <c r="I2853" s="44"/>
      <c r="J2853" s="44"/>
      <c r="K2853" s="44"/>
      <c r="L2853" s="44"/>
    </row>
    <row r="2854" spans="1:12" ht="12" customHeight="1">
      <c r="B2854" s="42"/>
      <c r="C2854" s="43"/>
      <c r="D2854" s="42"/>
      <c r="E2854" s="42"/>
      <c r="F2854" s="1182"/>
      <c r="G2854" s="44"/>
      <c r="H2854" s="44">
        <f>F2854*G2854</f>
        <v>0</v>
      </c>
      <c r="I2854" s="44">
        <v>92500</v>
      </c>
      <c r="J2854" s="44">
        <f>F2854*I2854</f>
        <v>0</v>
      </c>
      <c r="K2854" s="44">
        <v>92500</v>
      </c>
      <c r="L2854" s="44">
        <f>F2854*K2854</f>
        <v>0</v>
      </c>
    </row>
    <row r="2855" spans="1:12" ht="12" customHeight="1">
      <c r="B2855" s="42"/>
      <c r="C2855" s="43"/>
      <c r="D2855" s="42"/>
      <c r="E2855" s="42"/>
      <c r="F2855" s="1182"/>
      <c r="G2855" s="44"/>
      <c r="H2855" s="44"/>
      <c r="I2855" s="44"/>
      <c r="J2855" s="44"/>
      <c r="K2855" s="44"/>
      <c r="L2855" s="44"/>
    </row>
    <row r="2856" spans="1:12" ht="12" customHeight="1">
      <c r="B2856" s="42"/>
      <c r="C2856" s="45"/>
      <c r="D2856" s="37"/>
      <c r="E2856" s="37"/>
      <c r="F2856" s="1183" t="s">
        <v>227</v>
      </c>
      <c r="G2856" s="54"/>
      <c r="H2856" s="44">
        <f>SUM(H2851:H2855)</f>
        <v>61875</v>
      </c>
      <c r="I2856" s="54"/>
      <c r="J2856" s="44">
        <f>SUM(J2854:J2855)</f>
        <v>0</v>
      </c>
      <c r="K2856" s="54"/>
      <c r="L2856" s="44">
        <f>SUM(L2854:L2855)</f>
        <v>0</v>
      </c>
    </row>
    <row r="2857" spans="1:12" ht="12" customHeight="1">
      <c r="B2857" s="42" t="s">
        <v>6</v>
      </c>
      <c r="C2857" s="45" t="s">
        <v>228</v>
      </c>
      <c r="D2857" s="37"/>
      <c r="E2857" s="37"/>
      <c r="F2857" s="1184"/>
      <c r="G2857" s="42"/>
      <c r="H2857" s="44"/>
      <c r="I2857" s="42"/>
      <c r="J2857" s="44"/>
      <c r="K2857" s="42"/>
      <c r="L2857" s="44"/>
    </row>
    <row r="2858" spans="1:12" ht="26" customHeight="1">
      <c r="A2858" s="65">
        <v>21912008</v>
      </c>
      <c r="B2858" s="42"/>
      <c r="C2858" s="43" t="s">
        <v>1550</v>
      </c>
      <c r="D2858" s="42" t="s">
        <v>224</v>
      </c>
      <c r="E2858" s="42" t="str">
        <f>VLOOKUP(C2858,HSD!B:K,2,FALSE)</f>
        <v>kg</v>
      </c>
      <c r="F2858" s="1192">
        <v>4</v>
      </c>
      <c r="G2858" s="44">
        <f>VLOOKUP(C2858,HSD!B:K,10,FALSE)</f>
        <v>43500</v>
      </c>
      <c r="H2858" s="44">
        <f>F2858*G2858</f>
        <v>174000</v>
      </c>
      <c r="I2858" s="44">
        <v>232500</v>
      </c>
      <c r="J2858" s="44">
        <f>F2858*I2858</f>
        <v>930000</v>
      </c>
      <c r="K2858" s="44">
        <v>270000</v>
      </c>
      <c r="L2858" s="44">
        <f>F2858*K2858</f>
        <v>1080000</v>
      </c>
    </row>
    <row r="2859" spans="1:12" ht="12" customHeight="1">
      <c r="A2859" s="65">
        <v>21904003</v>
      </c>
      <c r="B2859" s="42"/>
      <c r="C2859" s="43" t="s">
        <v>1521</v>
      </c>
      <c r="D2859" s="42" t="s">
        <v>224</v>
      </c>
      <c r="E2859" s="42" t="str">
        <f>VLOOKUP(C2859,HSD!B:K,2,FALSE)</f>
        <v>btg</v>
      </c>
      <c r="F2859" s="1192">
        <v>5.5</v>
      </c>
      <c r="G2859" s="44">
        <f>VLOOKUP(C2859,HSD!B:K,10,FALSE)</f>
        <v>295000</v>
      </c>
      <c r="H2859" s="44">
        <f>F2859*G2859</f>
        <v>1622500</v>
      </c>
      <c r="I2859" s="44">
        <v>1060</v>
      </c>
      <c r="J2859" s="44">
        <f>F2859*I2859</f>
        <v>5830</v>
      </c>
      <c r="K2859" s="44">
        <v>1060</v>
      </c>
      <c r="L2859" s="44">
        <f>F2859*K2859</f>
        <v>5830</v>
      </c>
    </row>
    <row r="2860" spans="1:12" ht="12" customHeight="1">
      <c r="A2860" s="65">
        <v>91112013</v>
      </c>
      <c r="B2860" s="42"/>
      <c r="C2860" s="43" t="s">
        <v>1624</v>
      </c>
      <c r="D2860" s="42" t="s">
        <v>224</v>
      </c>
      <c r="E2860" s="42" t="str">
        <f>VLOOKUP(C2860,HSD!B:K,2,FALSE)</f>
        <v>m3</v>
      </c>
      <c r="F2860" s="1192">
        <v>0.09</v>
      </c>
      <c r="G2860" s="44">
        <f>VLOOKUP(C2860,HSD!B:K,10,FALSE)</f>
        <v>3967723.76</v>
      </c>
      <c r="H2860" s="44">
        <f>F2860*G2860</f>
        <v>357095.13839999994</v>
      </c>
      <c r="I2860" s="44">
        <v>215000</v>
      </c>
      <c r="J2860" s="44">
        <f>F2860*I2860</f>
        <v>19350</v>
      </c>
      <c r="K2860" s="44">
        <v>250000</v>
      </c>
      <c r="L2860" s="44">
        <f>F2860*K2860</f>
        <v>22500</v>
      </c>
    </row>
    <row r="2861" spans="1:12" ht="12" customHeight="1">
      <c r="A2861" s="65">
        <v>21904004</v>
      </c>
      <c r="B2861" s="42"/>
      <c r="C2861" s="43" t="s">
        <v>1524</v>
      </c>
      <c r="D2861" s="42" t="s">
        <v>224</v>
      </c>
      <c r="E2861" s="42" t="str">
        <f>VLOOKUP(C2861,HSD!B:K,2,FALSE)</f>
        <v>kg</v>
      </c>
      <c r="F2861" s="1192">
        <v>0.09</v>
      </c>
      <c r="G2861" s="44">
        <f>VLOOKUP(C2861,HSD!B:K,10,FALSE)</f>
        <v>83000</v>
      </c>
      <c r="H2861" s="44">
        <f>F2861*G2861</f>
        <v>7470</v>
      </c>
      <c r="I2861" s="44"/>
      <c r="J2861" s="44"/>
      <c r="K2861" s="44"/>
      <c r="L2861" s="44"/>
    </row>
    <row r="2862" spans="1:12" ht="12" customHeight="1">
      <c r="A2862" s="65">
        <v>21920001</v>
      </c>
      <c r="B2862" s="42"/>
      <c r="C2862" s="43" t="s">
        <v>507</v>
      </c>
      <c r="D2862" s="42" t="s">
        <v>224</v>
      </c>
      <c r="E2862" s="42" t="str">
        <f>VLOOKUP(C2862,HSD!B:K,2,FALSE)</f>
        <v>unit</v>
      </c>
      <c r="F2862" s="1192">
        <v>1</v>
      </c>
      <c r="G2862" s="44">
        <f>VLOOKUP(C2862,HSD!B:K,10,FALSE)</f>
        <v>250000</v>
      </c>
      <c r="H2862" s="44">
        <f>F2862*G2862</f>
        <v>250000</v>
      </c>
      <c r="I2862" s="44"/>
      <c r="J2862" s="44"/>
      <c r="K2862" s="44"/>
      <c r="L2862" s="44"/>
    </row>
    <row r="2863" spans="1:12" ht="12" customHeight="1">
      <c r="B2863" s="42"/>
      <c r="C2863" s="43"/>
      <c r="D2863" s="42"/>
      <c r="E2863" s="42"/>
      <c r="F2863" s="1192"/>
      <c r="G2863" s="44"/>
      <c r="H2863" s="44"/>
      <c r="I2863" s="44"/>
      <c r="J2863" s="44"/>
      <c r="K2863" s="44"/>
      <c r="L2863" s="44"/>
    </row>
    <row r="2864" spans="1:12" ht="12" customHeight="1">
      <c r="B2864" s="42"/>
      <c r="C2864" s="45"/>
      <c r="D2864" s="37"/>
      <c r="E2864" s="37"/>
      <c r="F2864" s="1193" t="s">
        <v>229</v>
      </c>
      <c r="G2864" s="61"/>
      <c r="H2864" s="44">
        <f>SUM(H2858:H2863)</f>
        <v>2411065.1384000001</v>
      </c>
      <c r="I2864" s="54"/>
      <c r="J2864" s="44" t="e">
        <f>SUM(#REF!)</f>
        <v>#REF!</v>
      </c>
      <c r="K2864" s="54"/>
      <c r="L2864" s="44" t="e">
        <f>SUM(#REF!)</f>
        <v>#REF!</v>
      </c>
    </row>
    <row r="2865" spans="2:12" ht="12" customHeight="1">
      <c r="B2865" s="42" t="s">
        <v>7</v>
      </c>
      <c r="C2865" s="45" t="s">
        <v>230</v>
      </c>
      <c r="D2865" s="37"/>
      <c r="E2865" s="37"/>
      <c r="F2865" s="1184"/>
      <c r="G2865" s="42"/>
      <c r="H2865" s="44"/>
      <c r="I2865" s="42"/>
      <c r="J2865" s="44"/>
      <c r="K2865" s="42"/>
      <c r="L2865" s="44"/>
    </row>
    <row r="2866" spans="2:12" ht="12" customHeight="1">
      <c r="B2866" s="42"/>
      <c r="C2866" s="43"/>
      <c r="D2866" s="42"/>
      <c r="E2866" s="42"/>
      <c r="F2866" s="1192"/>
      <c r="G2866" s="44"/>
      <c r="H2866" s="44">
        <f>F2866*G2866</f>
        <v>0</v>
      </c>
      <c r="I2866" s="44"/>
      <c r="J2866" s="44">
        <f>H2866*I2866</f>
        <v>0</v>
      </c>
      <c r="K2866" s="44"/>
      <c r="L2866" s="44">
        <f>J2866*K2866</f>
        <v>0</v>
      </c>
    </row>
    <row r="2867" spans="2:12" ht="12" customHeight="1">
      <c r="B2867" s="42"/>
      <c r="C2867" s="43"/>
      <c r="D2867" s="42"/>
      <c r="E2867" s="42"/>
      <c r="F2867" s="1192"/>
      <c r="G2867" s="44"/>
      <c r="H2867" s="44">
        <f>F2867*G2867</f>
        <v>0</v>
      </c>
      <c r="I2867" s="44"/>
      <c r="J2867" s="44"/>
      <c r="K2867" s="44"/>
      <c r="L2867" s="44"/>
    </row>
    <row r="2868" spans="2:12" ht="12" customHeight="1">
      <c r="B2868" s="42"/>
      <c r="C2868" s="43"/>
      <c r="D2868" s="42"/>
      <c r="E2868" s="42"/>
      <c r="F2868" s="1192"/>
      <c r="G2868" s="44"/>
      <c r="H2868" s="44">
        <f>F2868*G2868</f>
        <v>0</v>
      </c>
      <c r="I2868" s="44"/>
      <c r="J2868" s="44"/>
      <c r="K2868" s="44"/>
      <c r="L2868" s="44"/>
    </row>
    <row r="2869" spans="2:12" ht="12" customHeight="1">
      <c r="B2869" s="42"/>
      <c r="C2869" s="45"/>
      <c r="D2869" s="37"/>
      <c r="E2869" s="37"/>
      <c r="F2869" s="1183" t="s">
        <v>231</v>
      </c>
      <c r="G2869" s="54"/>
      <c r="H2869" s="44">
        <f>SUM(H2866:H2868)</f>
        <v>0</v>
      </c>
      <c r="I2869" s="54"/>
      <c r="J2869" s="44">
        <f>SUM(J2866)</f>
        <v>0</v>
      </c>
      <c r="K2869" s="54"/>
      <c r="L2869" s="44">
        <f>SUM(L2866)</f>
        <v>0</v>
      </c>
    </row>
    <row r="2870" spans="2:12" ht="12" customHeight="1">
      <c r="B2870" s="42" t="s">
        <v>8</v>
      </c>
      <c r="C2870" s="55" t="s">
        <v>232</v>
      </c>
      <c r="D2870" s="56"/>
      <c r="E2870" s="56"/>
      <c r="F2870" s="1191"/>
      <c r="G2870" s="57"/>
      <c r="H2870" s="44">
        <f>H2856+H2864+H2869</f>
        <v>2472940.1384000001</v>
      </c>
      <c r="I2870" s="57"/>
      <c r="J2870" s="44" t="e">
        <f>J2856+J2864+J2869</f>
        <v>#REF!</v>
      </c>
      <c r="K2870" s="57"/>
      <c r="L2870" s="44" t="e">
        <f>L2856+L2864+L2869</f>
        <v>#REF!</v>
      </c>
    </row>
    <row r="2871" spans="2:12" ht="12" customHeight="1">
      <c r="B2871" s="42" t="s">
        <v>9</v>
      </c>
      <c r="C2871" s="1254" t="s">
        <v>233</v>
      </c>
      <c r="D2871" s="1255"/>
      <c r="E2871" s="1256"/>
      <c r="F2871" s="1200">
        <f>OP</f>
        <v>0.1</v>
      </c>
      <c r="G2871" s="43" t="s">
        <v>234</v>
      </c>
      <c r="H2871" s="44">
        <f>H2870*F2871</f>
        <v>247294.01384000003</v>
      </c>
      <c r="I2871" s="43" t="s">
        <v>234</v>
      </c>
      <c r="J2871" s="44" t="e">
        <f>J2870*F2871</f>
        <v>#REF!</v>
      </c>
      <c r="K2871" s="43" t="s">
        <v>234</v>
      </c>
      <c r="L2871" s="44" t="e">
        <f>L2870*F2871</f>
        <v>#REF!</v>
      </c>
    </row>
    <row r="2872" spans="2:12" ht="12" customHeight="1">
      <c r="B2872" s="531" t="s">
        <v>10</v>
      </c>
      <c r="C2872" s="536" t="s">
        <v>235</v>
      </c>
      <c r="D2872" s="529"/>
      <c r="E2872" s="535"/>
      <c r="F2872" s="1189"/>
      <c r="G2872" s="532"/>
      <c r="H2872" s="533">
        <f>H2870+H2871</f>
        <v>2720234.1522400002</v>
      </c>
      <c r="I2872" s="532"/>
      <c r="J2872" s="533"/>
      <c r="K2872" s="532"/>
      <c r="L2872" s="533"/>
    </row>
    <row r="2873" spans="2:12" ht="12" customHeight="1">
      <c r="B2873" s="531" t="s">
        <v>11</v>
      </c>
      <c r="C2873" s="529" t="s">
        <v>2218</v>
      </c>
      <c r="D2873" s="529"/>
      <c r="E2873" s="529"/>
      <c r="F2873" s="1201">
        <f>ppn</f>
        <v>0.12</v>
      </c>
      <c r="G2873" s="532" t="s">
        <v>2217</v>
      </c>
      <c r="H2873" s="533">
        <f>H2872*F2873</f>
        <v>326428.09826880001</v>
      </c>
      <c r="I2873" s="532"/>
      <c r="J2873" s="533"/>
      <c r="K2873" s="532"/>
      <c r="L2873" s="533"/>
    </row>
    <row r="2874" spans="2:12" ht="12" customHeight="1">
      <c r="B2874" s="42" t="s">
        <v>1793</v>
      </c>
      <c r="C2874" s="537" t="s">
        <v>2039</v>
      </c>
      <c r="D2874" s="56"/>
      <c r="E2874" s="56"/>
      <c r="F2874" s="1191"/>
      <c r="G2874" s="57"/>
      <c r="H2874" s="49">
        <f>H2872+H2873</f>
        <v>3046662.2505088001</v>
      </c>
      <c r="I2874" s="50"/>
      <c r="J2874" s="49" t="e">
        <f>J2870+J2871</f>
        <v>#REF!</v>
      </c>
      <c r="K2874" s="50"/>
      <c r="L2874" s="49" t="e">
        <f>L2870+L2871</f>
        <v>#REF!</v>
      </c>
    </row>
    <row r="2875" spans="2:12" ht="14" customHeight="1"/>
    <row r="2876" spans="2:12" ht="37" customHeight="1">
      <c r="B2876" s="34" t="s">
        <v>509</v>
      </c>
      <c r="C2876" s="1257" t="s">
        <v>510</v>
      </c>
      <c r="D2876" s="1258"/>
      <c r="E2876" s="1258"/>
      <c r="F2876" s="1258"/>
      <c r="G2876" s="1259"/>
      <c r="H2876" s="1260"/>
      <c r="I2876" s="1261" t="s">
        <v>3</v>
      </c>
      <c r="J2876" s="1261"/>
      <c r="K2876" s="1261" t="s">
        <v>4</v>
      </c>
      <c r="L2876" s="1261"/>
    </row>
    <row r="2877" spans="2:12" ht="12" customHeight="1">
      <c r="B2877" s="1249" t="s">
        <v>215</v>
      </c>
      <c r="C2877" s="1249" t="s">
        <v>216</v>
      </c>
      <c r="D2877" s="1250" t="s">
        <v>217</v>
      </c>
      <c r="E2877" s="1249" t="s">
        <v>218</v>
      </c>
      <c r="F2877" s="1253" t="s">
        <v>219</v>
      </c>
      <c r="G2877" s="35" t="s">
        <v>220</v>
      </c>
      <c r="H2877" s="35" t="s">
        <v>221</v>
      </c>
      <c r="I2877" s="36" t="s">
        <v>220</v>
      </c>
      <c r="J2877" s="37" t="s">
        <v>221</v>
      </c>
      <c r="K2877" s="37" t="s">
        <v>220</v>
      </c>
      <c r="L2877" s="37" t="s">
        <v>221</v>
      </c>
    </row>
    <row r="2878" spans="2:12" ht="12" customHeight="1">
      <c r="B2878" s="1249"/>
      <c r="C2878" s="1249"/>
      <c r="D2878" s="1251"/>
      <c r="E2878" s="1249"/>
      <c r="F2878" s="1253"/>
      <c r="G2878" s="35" t="s">
        <v>16</v>
      </c>
      <c r="H2878" s="35" t="s">
        <v>222</v>
      </c>
      <c r="I2878" s="36" t="s">
        <v>16</v>
      </c>
      <c r="J2878" s="37" t="s">
        <v>222</v>
      </c>
      <c r="K2878" s="37" t="s">
        <v>16</v>
      </c>
      <c r="L2878" s="37" t="s">
        <v>222</v>
      </c>
    </row>
    <row r="2879" spans="2:12" ht="12" customHeight="1">
      <c r="B2879" s="1249"/>
      <c r="C2879" s="1249"/>
      <c r="D2879" s="1252"/>
      <c r="E2879" s="1249"/>
      <c r="F2879" s="1253"/>
      <c r="G2879" s="58"/>
      <c r="H2879" s="35" t="s">
        <v>16</v>
      </c>
      <c r="I2879" s="48"/>
      <c r="J2879" s="37" t="s">
        <v>16</v>
      </c>
      <c r="K2879" s="43"/>
      <c r="L2879" s="37" t="s">
        <v>16</v>
      </c>
    </row>
    <row r="2880" spans="2:12" ht="12" customHeight="1">
      <c r="B2880" s="38" t="s">
        <v>5</v>
      </c>
      <c r="C2880" s="39" t="s">
        <v>223</v>
      </c>
      <c r="D2880" s="40"/>
      <c r="E2880" s="40"/>
      <c r="F2880" s="1181"/>
      <c r="G2880" s="40"/>
      <c r="H2880" s="40"/>
      <c r="I2880" s="41"/>
      <c r="J2880" s="41"/>
      <c r="K2880" s="41"/>
      <c r="L2880" s="41"/>
    </row>
    <row r="2881" spans="1:14" ht="12" customHeight="1">
      <c r="A2881" s="65">
        <v>10130000</v>
      </c>
      <c r="B2881" s="42"/>
      <c r="C2881" s="43" t="s">
        <v>20</v>
      </c>
      <c r="D2881" s="42" t="s">
        <v>224</v>
      </c>
      <c r="E2881" s="42" t="str">
        <f>VLOOKUP(C2881,HSD!B:K,2,FALSE)</f>
        <v>OH</v>
      </c>
      <c r="F2881" s="1192">
        <v>0.1</v>
      </c>
      <c r="G2881" s="44">
        <f>VLOOKUP(C2881,HSD!B:K,10,FALSE)</f>
        <v>174000</v>
      </c>
      <c r="H2881" s="44">
        <f>F2881*G2881</f>
        <v>17400</v>
      </c>
      <c r="I2881" s="44">
        <v>91500</v>
      </c>
      <c r="J2881" s="44">
        <f>F2881*I2881</f>
        <v>9150</v>
      </c>
      <c r="K2881" s="44">
        <v>91500</v>
      </c>
      <c r="L2881" s="44">
        <f>F2881*K2881</f>
        <v>9150</v>
      </c>
    </row>
    <row r="2882" spans="1:14" ht="12" customHeight="1">
      <c r="A2882" s="65">
        <v>10130000</v>
      </c>
      <c r="B2882" s="42"/>
      <c r="C2882" s="43" t="s">
        <v>20</v>
      </c>
      <c r="D2882" s="42" t="s">
        <v>224</v>
      </c>
      <c r="E2882" s="42" t="str">
        <f>VLOOKUP(C2882,HSD!B:K,2,FALSE)</f>
        <v>OH</v>
      </c>
      <c r="F2882" s="1192">
        <v>0.01</v>
      </c>
      <c r="G2882" s="44">
        <f>VLOOKUP(C2882,HSD!B:K,10,FALSE)</f>
        <v>174000</v>
      </c>
      <c r="H2882" s="44">
        <f>F2882*G2882</f>
        <v>1740</v>
      </c>
      <c r="I2882" s="44"/>
      <c r="J2882" s="44"/>
      <c r="K2882" s="44"/>
      <c r="L2882" s="44"/>
    </row>
    <row r="2883" spans="1:14" ht="12" customHeight="1">
      <c r="A2883" s="65">
        <v>10110000</v>
      </c>
      <c r="B2883" s="42"/>
      <c r="C2883" s="43" t="s">
        <v>21</v>
      </c>
      <c r="D2883" s="42" t="s">
        <v>224</v>
      </c>
      <c r="E2883" s="42" t="str">
        <f>VLOOKUP(C2883,HSD!B:K,2,FALSE)</f>
        <v>OH</v>
      </c>
      <c r="F2883" s="1192">
        <v>1E-3</v>
      </c>
      <c r="G2883" s="44">
        <f>VLOOKUP(C2883,HSD!B:K,10,FALSE)</f>
        <v>285000</v>
      </c>
      <c r="H2883" s="44">
        <f>F2883*G2883</f>
        <v>285</v>
      </c>
      <c r="I2883" s="44"/>
      <c r="J2883" s="44"/>
      <c r="K2883" s="44"/>
      <c r="L2883" s="44"/>
    </row>
    <row r="2884" spans="1:14" ht="12" customHeight="1">
      <c r="B2884" s="42"/>
      <c r="C2884" s="43"/>
      <c r="D2884" s="42"/>
      <c r="E2884" s="42"/>
      <c r="F2884" s="1182"/>
      <c r="G2884" s="44"/>
      <c r="H2884" s="44">
        <f>F2884*G2884</f>
        <v>0</v>
      </c>
      <c r="I2884" s="44">
        <v>92500</v>
      </c>
      <c r="J2884" s="44">
        <f>F2884*I2884</f>
        <v>0</v>
      </c>
      <c r="K2884" s="44">
        <v>92500</v>
      </c>
      <c r="L2884" s="44">
        <f>F2884*K2884</f>
        <v>0</v>
      </c>
    </row>
    <row r="2885" spans="1:14" ht="12" customHeight="1">
      <c r="B2885" s="42"/>
      <c r="C2885" s="43"/>
      <c r="D2885" s="42"/>
      <c r="E2885" s="42"/>
      <c r="F2885" s="1182"/>
      <c r="G2885" s="44"/>
      <c r="H2885" s="44"/>
      <c r="I2885" s="44"/>
      <c r="J2885" s="44"/>
      <c r="K2885" s="44"/>
      <c r="L2885" s="44"/>
    </row>
    <row r="2886" spans="1:14" ht="12" customHeight="1">
      <c r="B2886" s="42"/>
      <c r="C2886" s="45"/>
      <c r="D2886" s="37"/>
      <c r="E2886" s="37"/>
      <c r="F2886" s="1183" t="s">
        <v>227</v>
      </c>
      <c r="G2886" s="54"/>
      <c r="H2886" s="44">
        <f>SUM(H2881:H2885)</f>
        <v>19425</v>
      </c>
      <c r="I2886" s="54"/>
      <c r="J2886" s="44">
        <f>SUM(J2884:J2885)</f>
        <v>0</v>
      </c>
      <c r="K2886" s="54"/>
      <c r="L2886" s="44">
        <f>SUM(L2884:L2885)</f>
        <v>0</v>
      </c>
      <c r="M2886" s="319">
        <f>H2886*2</f>
        <v>38850</v>
      </c>
      <c r="N2886" s="33" t="s">
        <v>1884</v>
      </c>
    </row>
    <row r="2887" spans="1:14" ht="12" customHeight="1">
      <c r="B2887" s="42" t="s">
        <v>6</v>
      </c>
      <c r="C2887" s="45" t="s">
        <v>228</v>
      </c>
      <c r="D2887" s="37"/>
      <c r="E2887" s="37"/>
      <c r="F2887" s="1184"/>
      <c r="G2887" s="42"/>
      <c r="H2887" s="44"/>
      <c r="I2887" s="42"/>
      <c r="J2887" s="44"/>
      <c r="K2887" s="42"/>
      <c r="L2887" s="44"/>
    </row>
    <row r="2888" spans="1:14" ht="26" customHeight="1">
      <c r="A2888" s="65">
        <v>21981013</v>
      </c>
      <c r="B2888" s="42"/>
      <c r="C2888" s="43" t="s">
        <v>1593</v>
      </c>
      <c r="D2888" s="42" t="s">
        <v>224</v>
      </c>
      <c r="E2888" s="42" t="str">
        <f>VLOOKUP(C2888,HSD!B:K,2,FALSE)</f>
        <v>m'</v>
      </c>
      <c r="F2888" s="1192">
        <v>1.05</v>
      </c>
      <c r="G2888" s="44">
        <f>VLOOKUP(C2888,HSD!B:K,10,FALSE)</f>
        <v>91000</v>
      </c>
      <c r="H2888" s="44">
        <f>F2888*G2888</f>
        <v>95550</v>
      </c>
      <c r="I2888" s="44">
        <v>232500</v>
      </c>
      <c r="J2888" s="44">
        <f>F2888*I2888</f>
        <v>244125</v>
      </c>
      <c r="K2888" s="44">
        <v>270000</v>
      </c>
      <c r="L2888" s="44">
        <f>F2888*K2888</f>
        <v>283500</v>
      </c>
    </row>
    <row r="2889" spans="1:14" ht="12" customHeight="1">
      <c r="A2889" s="65">
        <v>24100000</v>
      </c>
      <c r="B2889" s="42"/>
      <c r="C2889" s="43" t="s">
        <v>1571</v>
      </c>
      <c r="D2889" s="42" t="s">
        <v>224</v>
      </c>
      <c r="E2889" s="42" t="str">
        <f>VLOOKUP(C2889,HSD!B:K,2,FALSE)</f>
        <v>kg</v>
      </c>
      <c r="F2889" s="1192">
        <v>0.6774</v>
      </c>
      <c r="G2889" s="44">
        <f>VLOOKUP(C2889,HSD!B:K,10,FALSE)</f>
        <v>15000</v>
      </c>
      <c r="H2889" s="44">
        <f>F2889*G2889</f>
        <v>10161</v>
      </c>
      <c r="I2889" s="44">
        <v>1060</v>
      </c>
      <c r="J2889" s="44">
        <f>F2889*I2889</f>
        <v>718.04399999999998</v>
      </c>
      <c r="K2889" s="44">
        <v>1060</v>
      </c>
      <c r="L2889" s="44">
        <f>F2889*K2889</f>
        <v>718.04399999999998</v>
      </c>
    </row>
    <row r="2890" spans="1:14" ht="12" customHeight="1">
      <c r="A2890" s="65">
        <v>211100108</v>
      </c>
      <c r="B2890" s="42"/>
      <c r="C2890" s="43" t="s">
        <v>1515</v>
      </c>
      <c r="D2890" s="42" t="s">
        <v>224</v>
      </c>
      <c r="E2890" s="42" t="str">
        <f>VLOOKUP(C2890,HSD!B:K,2,FALSE)</f>
        <v>kg</v>
      </c>
      <c r="F2890" s="1192">
        <v>2.3599999999999999E-2</v>
      </c>
      <c r="G2890" s="44">
        <f>VLOOKUP(C2890,HSD!B:K,10,FALSE)</f>
        <v>156.25</v>
      </c>
      <c r="H2890" s="44">
        <f>F2890*G2890</f>
        <v>3.6875</v>
      </c>
      <c r="I2890" s="44">
        <v>215000</v>
      </c>
      <c r="J2890" s="44">
        <f>F2890*I2890</f>
        <v>5074</v>
      </c>
      <c r="K2890" s="44">
        <v>250000</v>
      </c>
      <c r="L2890" s="44">
        <f>F2890*K2890</f>
        <v>5900</v>
      </c>
    </row>
    <row r="2891" spans="1:14" ht="12" customHeight="1">
      <c r="B2891" s="42"/>
      <c r="C2891" s="43"/>
      <c r="D2891" s="42"/>
      <c r="E2891" s="42"/>
      <c r="F2891" s="1192"/>
      <c r="G2891" s="44"/>
      <c r="H2891" s="44"/>
      <c r="I2891" s="44"/>
      <c r="J2891" s="44"/>
      <c r="K2891" s="44"/>
      <c r="L2891" s="44"/>
    </row>
    <row r="2892" spans="1:14" ht="12" customHeight="1">
      <c r="B2892" s="42"/>
      <c r="C2892" s="45"/>
      <c r="D2892" s="37"/>
      <c r="E2892" s="37"/>
      <c r="F2892" s="1193" t="s">
        <v>229</v>
      </c>
      <c r="G2892" s="61"/>
      <c r="H2892" s="44">
        <f>SUM(H2888:H2891)</f>
        <v>105714.6875</v>
      </c>
      <c r="I2892" s="54"/>
      <c r="J2892" s="44" t="e">
        <f>SUM(#REF!)</f>
        <v>#REF!</v>
      </c>
      <c r="K2892" s="54"/>
      <c r="L2892" s="44" t="e">
        <f>SUM(#REF!)</f>
        <v>#REF!</v>
      </c>
    </row>
    <row r="2893" spans="1:14" ht="12" customHeight="1">
      <c r="B2893" s="42" t="s">
        <v>7</v>
      </c>
      <c r="C2893" s="45" t="s">
        <v>230</v>
      </c>
      <c r="D2893" s="37"/>
      <c r="E2893" s="37"/>
      <c r="F2893" s="1184"/>
      <c r="G2893" s="42"/>
      <c r="H2893" s="44"/>
      <c r="I2893" s="42"/>
      <c r="J2893" s="44"/>
      <c r="K2893" s="42"/>
      <c r="L2893" s="44"/>
    </row>
    <row r="2894" spans="1:14" ht="12" customHeight="1">
      <c r="B2894" s="42"/>
      <c r="C2894" s="43"/>
      <c r="D2894" s="42"/>
      <c r="E2894" s="42"/>
      <c r="F2894" s="1192"/>
      <c r="G2894" s="44"/>
      <c r="H2894" s="44">
        <f>F2894*G2894</f>
        <v>0</v>
      </c>
      <c r="I2894" s="44"/>
      <c r="J2894" s="44">
        <f>H2894*I2894</f>
        <v>0</v>
      </c>
      <c r="K2894" s="44"/>
      <c r="L2894" s="44">
        <f>J2894*K2894</f>
        <v>0</v>
      </c>
    </row>
    <row r="2895" spans="1:14" ht="12" customHeight="1">
      <c r="B2895" s="42"/>
      <c r="C2895" s="43"/>
      <c r="D2895" s="42"/>
      <c r="E2895" s="42"/>
      <c r="F2895" s="1192"/>
      <c r="G2895" s="44"/>
      <c r="H2895" s="44">
        <f>F2895*G2895</f>
        <v>0</v>
      </c>
      <c r="I2895" s="44"/>
      <c r="J2895" s="44"/>
      <c r="K2895" s="44"/>
      <c r="L2895" s="44"/>
    </row>
    <row r="2896" spans="1:14" ht="12" customHeight="1">
      <c r="B2896" s="42"/>
      <c r="C2896" s="43"/>
      <c r="D2896" s="42"/>
      <c r="E2896" s="42"/>
      <c r="F2896" s="1192"/>
      <c r="G2896" s="44"/>
      <c r="H2896" s="44">
        <f>F2896*G2896</f>
        <v>0</v>
      </c>
      <c r="I2896" s="44"/>
      <c r="J2896" s="44"/>
      <c r="K2896" s="44"/>
      <c r="L2896" s="44"/>
    </row>
    <row r="2897" spans="1:12" ht="12" customHeight="1">
      <c r="B2897" s="42"/>
      <c r="C2897" s="45"/>
      <c r="D2897" s="37"/>
      <c r="E2897" s="37"/>
      <c r="F2897" s="1183" t="s">
        <v>231</v>
      </c>
      <c r="G2897" s="54"/>
      <c r="H2897" s="44">
        <f>SUM(H2894:H2896)</f>
        <v>0</v>
      </c>
      <c r="I2897" s="54"/>
      <c r="J2897" s="44">
        <f>SUM(J2894)</f>
        <v>0</v>
      </c>
      <c r="K2897" s="54"/>
      <c r="L2897" s="44">
        <f>SUM(L2894)</f>
        <v>0</v>
      </c>
    </row>
    <row r="2898" spans="1:12" ht="12" customHeight="1">
      <c r="B2898" s="42" t="s">
        <v>8</v>
      </c>
      <c r="C2898" s="55" t="s">
        <v>232</v>
      </c>
      <c r="D2898" s="56"/>
      <c r="E2898" s="56"/>
      <c r="F2898" s="1191"/>
      <c r="G2898" s="57"/>
      <c r="H2898" s="44">
        <f>H2886+H2892+H2897</f>
        <v>125139.6875</v>
      </c>
      <c r="I2898" s="57"/>
      <c r="J2898" s="44" t="e">
        <f>J2886+J2892+J2897</f>
        <v>#REF!</v>
      </c>
      <c r="K2898" s="57"/>
      <c r="L2898" s="44" t="e">
        <f>L2886+L2892+L2897</f>
        <v>#REF!</v>
      </c>
    </row>
    <row r="2899" spans="1:12" ht="12" customHeight="1">
      <c r="B2899" s="42" t="s">
        <v>9</v>
      </c>
      <c r="C2899" s="1254" t="s">
        <v>233</v>
      </c>
      <c r="D2899" s="1255"/>
      <c r="E2899" s="1256"/>
      <c r="F2899" s="1200">
        <f>OP</f>
        <v>0.1</v>
      </c>
      <c r="G2899" s="43" t="s">
        <v>234</v>
      </c>
      <c r="H2899" s="44">
        <f>H2898*F2899</f>
        <v>12513.96875</v>
      </c>
      <c r="I2899" s="43" t="s">
        <v>234</v>
      </c>
      <c r="J2899" s="44" t="e">
        <f>J2898*F2899</f>
        <v>#REF!</v>
      </c>
      <c r="K2899" s="43" t="s">
        <v>234</v>
      </c>
      <c r="L2899" s="44" t="e">
        <f>L2898*F2899</f>
        <v>#REF!</v>
      </c>
    </row>
    <row r="2900" spans="1:12" ht="12" customHeight="1">
      <c r="B2900" s="531" t="s">
        <v>10</v>
      </c>
      <c r="C2900" s="536" t="s">
        <v>235</v>
      </c>
      <c r="D2900" s="529"/>
      <c r="E2900" s="535"/>
      <c r="F2900" s="1189"/>
      <c r="G2900" s="532"/>
      <c r="H2900" s="533">
        <f>H2898+H2899</f>
        <v>137653.65625</v>
      </c>
      <c r="I2900" s="532"/>
      <c r="J2900" s="533"/>
      <c r="K2900" s="532"/>
      <c r="L2900" s="533"/>
    </row>
    <row r="2901" spans="1:12" ht="12" customHeight="1">
      <c r="B2901" s="531" t="s">
        <v>11</v>
      </c>
      <c r="C2901" s="529" t="s">
        <v>2218</v>
      </c>
      <c r="D2901" s="529"/>
      <c r="E2901" s="529"/>
      <c r="F2901" s="1201">
        <f>ppn</f>
        <v>0.12</v>
      </c>
      <c r="G2901" s="532" t="s">
        <v>2217</v>
      </c>
      <c r="H2901" s="533">
        <f>H2900*F2901</f>
        <v>16518.438750000001</v>
      </c>
      <c r="I2901" s="532"/>
      <c r="J2901" s="533"/>
      <c r="K2901" s="532"/>
      <c r="L2901" s="533"/>
    </row>
    <row r="2902" spans="1:12" ht="12" customHeight="1">
      <c r="B2902" s="42" t="s">
        <v>1793</v>
      </c>
      <c r="C2902" s="537" t="s">
        <v>2039</v>
      </c>
      <c r="D2902" s="56"/>
      <c r="E2902" s="56"/>
      <c r="F2902" s="1191"/>
      <c r="G2902" s="57"/>
      <c r="H2902" s="49">
        <f>H2900+H2901</f>
        <v>154172.095</v>
      </c>
      <c r="I2902" s="50"/>
      <c r="J2902" s="49" t="e">
        <f>J2898+J2899</f>
        <v>#REF!</v>
      </c>
      <c r="K2902" s="50"/>
      <c r="L2902" s="49" t="e">
        <f>L2898+L2899</f>
        <v>#REF!</v>
      </c>
    </row>
    <row r="2903" spans="1:12" ht="14" customHeight="1"/>
    <row r="2904" spans="1:12" ht="37" customHeight="1">
      <c r="B2904" s="34" t="s">
        <v>511</v>
      </c>
      <c r="C2904" s="1257" t="s">
        <v>512</v>
      </c>
      <c r="D2904" s="1258"/>
      <c r="E2904" s="1258"/>
      <c r="F2904" s="1258"/>
      <c r="G2904" s="1259"/>
      <c r="H2904" s="1260"/>
      <c r="I2904" s="1261" t="s">
        <v>3</v>
      </c>
      <c r="J2904" s="1261"/>
      <c r="K2904" s="1261" t="s">
        <v>4</v>
      </c>
      <c r="L2904" s="1261"/>
    </row>
    <row r="2905" spans="1:12" ht="12" customHeight="1">
      <c r="B2905" s="1249" t="s">
        <v>215</v>
      </c>
      <c r="C2905" s="1249" t="s">
        <v>216</v>
      </c>
      <c r="D2905" s="1250" t="s">
        <v>217</v>
      </c>
      <c r="E2905" s="1249" t="s">
        <v>218</v>
      </c>
      <c r="F2905" s="1253" t="s">
        <v>219</v>
      </c>
      <c r="G2905" s="35" t="s">
        <v>220</v>
      </c>
      <c r="H2905" s="35" t="s">
        <v>221</v>
      </c>
      <c r="I2905" s="36" t="s">
        <v>220</v>
      </c>
      <c r="J2905" s="37" t="s">
        <v>221</v>
      </c>
      <c r="K2905" s="37" t="s">
        <v>220</v>
      </c>
      <c r="L2905" s="37" t="s">
        <v>221</v>
      </c>
    </row>
    <row r="2906" spans="1:12" ht="12" customHeight="1">
      <c r="B2906" s="1249"/>
      <c r="C2906" s="1249"/>
      <c r="D2906" s="1251"/>
      <c r="E2906" s="1249"/>
      <c r="F2906" s="1253"/>
      <c r="G2906" s="35" t="s">
        <v>16</v>
      </c>
      <c r="H2906" s="35" t="s">
        <v>222</v>
      </c>
      <c r="I2906" s="36" t="s">
        <v>16</v>
      </c>
      <c r="J2906" s="37" t="s">
        <v>222</v>
      </c>
      <c r="K2906" s="37" t="s">
        <v>16</v>
      </c>
      <c r="L2906" s="37" t="s">
        <v>222</v>
      </c>
    </row>
    <row r="2907" spans="1:12" ht="12" customHeight="1">
      <c r="B2907" s="1249"/>
      <c r="C2907" s="1249"/>
      <c r="D2907" s="1252"/>
      <c r="E2907" s="1249"/>
      <c r="F2907" s="1253"/>
      <c r="G2907" s="58"/>
      <c r="H2907" s="35" t="s">
        <v>16</v>
      </c>
      <c r="I2907" s="48"/>
      <c r="J2907" s="37" t="s">
        <v>16</v>
      </c>
      <c r="K2907" s="43"/>
      <c r="L2907" s="37" t="s">
        <v>16</v>
      </c>
    </row>
    <row r="2908" spans="1:12" ht="12" customHeight="1">
      <c r="B2908" s="38" t="s">
        <v>5</v>
      </c>
      <c r="C2908" s="39" t="s">
        <v>223</v>
      </c>
      <c r="D2908" s="40"/>
      <c r="E2908" s="40"/>
      <c r="F2908" s="1181"/>
      <c r="G2908" s="40"/>
      <c r="H2908" s="40"/>
      <c r="I2908" s="41"/>
      <c r="J2908" s="41"/>
      <c r="K2908" s="41"/>
      <c r="L2908" s="41"/>
    </row>
    <row r="2909" spans="1:12" ht="12" customHeight="1">
      <c r="A2909" s="65">
        <v>10130000</v>
      </c>
      <c r="B2909" s="42"/>
      <c r="C2909" s="43" t="s">
        <v>20</v>
      </c>
      <c r="D2909" s="42" t="s">
        <v>224</v>
      </c>
      <c r="E2909" s="42" t="s">
        <v>17</v>
      </c>
      <c r="F2909" s="1192">
        <v>1.65</v>
      </c>
      <c r="G2909" s="44">
        <f>VLOOKUP(C2909,HSD!B:K,10,FALSE)</f>
        <v>174000</v>
      </c>
      <c r="H2909" s="44">
        <f>F2909*G2909</f>
        <v>287100</v>
      </c>
      <c r="I2909" s="44">
        <v>91500</v>
      </c>
      <c r="J2909" s="44">
        <f>F2909*I2909</f>
        <v>150975</v>
      </c>
      <c r="K2909" s="44">
        <v>91500</v>
      </c>
      <c r="L2909" s="44">
        <f>F2909*K2909</f>
        <v>150975</v>
      </c>
    </row>
    <row r="2910" spans="1:12" ht="12" customHeight="1">
      <c r="A2910" s="65">
        <v>10143000</v>
      </c>
      <c r="B2910" s="42"/>
      <c r="C2910" s="43" t="s">
        <v>240</v>
      </c>
      <c r="D2910" s="42" t="s">
        <v>224</v>
      </c>
      <c r="E2910" s="42" t="s">
        <v>17</v>
      </c>
      <c r="F2910" s="1192">
        <v>0.27500000000000002</v>
      </c>
      <c r="G2910" s="44">
        <f>VLOOKUP(C2910,HSD!B:K,10,FALSE)</f>
        <v>213000</v>
      </c>
      <c r="H2910" s="44">
        <f>F2910*G2910</f>
        <v>58575.000000000007</v>
      </c>
      <c r="I2910" s="44"/>
      <c r="J2910" s="44"/>
      <c r="K2910" s="44"/>
      <c r="L2910" s="44"/>
    </row>
    <row r="2911" spans="1:12" ht="12" customHeight="1">
      <c r="A2911" s="65">
        <v>10120000</v>
      </c>
      <c r="B2911" s="42"/>
      <c r="C2911" s="43" t="s">
        <v>19</v>
      </c>
      <c r="D2911" s="42" t="s">
        <v>224</v>
      </c>
      <c r="E2911" s="42" t="s">
        <v>17</v>
      </c>
      <c r="F2911" s="1192">
        <f>F2910/10</f>
        <v>2.7500000000000004E-2</v>
      </c>
      <c r="G2911" s="44">
        <f>VLOOKUP(C2911,HSD!B:K,10,FALSE)</f>
        <v>274000</v>
      </c>
      <c r="H2911" s="44">
        <f>F2911*G2911</f>
        <v>7535.0000000000009</v>
      </c>
      <c r="I2911" s="44"/>
      <c r="J2911" s="44"/>
      <c r="K2911" s="44"/>
      <c r="L2911" s="44"/>
    </row>
    <row r="2912" spans="1:12" ht="12" customHeight="1">
      <c r="A2912" s="65">
        <v>10110000</v>
      </c>
      <c r="B2912" s="42"/>
      <c r="C2912" s="43" t="s">
        <v>21</v>
      </c>
      <c r="D2912" s="42" t="s">
        <v>224</v>
      </c>
      <c r="E2912" s="42" t="s">
        <v>17</v>
      </c>
      <c r="F2912" s="1192">
        <f>F2909/10</f>
        <v>0.16499999999999998</v>
      </c>
      <c r="G2912" s="44">
        <f>VLOOKUP(C2912,HSD!B:K,10,FALSE)</f>
        <v>285000</v>
      </c>
      <c r="H2912" s="44">
        <f>F2912*G2912</f>
        <v>47024.999999999993</v>
      </c>
      <c r="I2912" s="44">
        <v>92500</v>
      </c>
      <c r="J2912" s="44">
        <f>F2912*I2912</f>
        <v>15262.499999999998</v>
      </c>
      <c r="K2912" s="44">
        <v>92500</v>
      </c>
      <c r="L2912" s="44">
        <f>F2912*K2912</f>
        <v>15262.499999999998</v>
      </c>
    </row>
    <row r="2913" spans="1:18" ht="12" customHeight="1">
      <c r="B2913" s="42"/>
      <c r="C2913" s="43"/>
      <c r="D2913" s="42"/>
      <c r="E2913" s="42"/>
      <c r="F2913" s="1182"/>
      <c r="G2913" s="44"/>
      <c r="H2913" s="44"/>
      <c r="I2913" s="44"/>
      <c r="J2913" s="44"/>
      <c r="K2913" s="44"/>
      <c r="L2913" s="44"/>
    </row>
    <row r="2914" spans="1:18" ht="12" customHeight="1">
      <c r="B2914" s="42"/>
      <c r="C2914" s="45"/>
      <c r="D2914" s="37"/>
      <c r="E2914" s="37"/>
      <c r="F2914" s="1183" t="s">
        <v>227</v>
      </c>
      <c r="G2914" s="54"/>
      <c r="H2914" s="44">
        <f>SUM(H2909:H2913)</f>
        <v>400235</v>
      </c>
      <c r="I2914" s="54"/>
      <c r="J2914" s="44">
        <f>SUM(J2912:J2913)</f>
        <v>15262.499999999998</v>
      </c>
      <c r="K2914" s="54"/>
      <c r="L2914" s="44">
        <f>SUM(L2912:L2913)</f>
        <v>15262.499999999998</v>
      </c>
    </row>
    <row r="2915" spans="1:18" ht="12" customHeight="1">
      <c r="B2915" s="42" t="s">
        <v>6</v>
      </c>
      <c r="C2915" s="45" t="s">
        <v>228</v>
      </c>
      <c r="D2915" s="37"/>
      <c r="E2915" s="37"/>
      <c r="F2915" s="1184"/>
      <c r="G2915" s="42"/>
      <c r="H2915" s="44"/>
      <c r="I2915" s="42"/>
      <c r="J2915" s="44"/>
      <c r="K2915" s="42"/>
      <c r="L2915" s="44"/>
    </row>
    <row r="2916" spans="1:18" ht="26" customHeight="1">
      <c r="A2916" s="65">
        <v>21301000</v>
      </c>
      <c r="B2916" s="42"/>
      <c r="C2916" s="43" t="s">
        <v>35</v>
      </c>
      <c r="D2916" s="42" t="s">
        <v>224</v>
      </c>
      <c r="E2916" s="42" t="str">
        <f>VLOOKUP(C2916,HSD!B:K,2,FALSE)</f>
        <v>kg</v>
      </c>
      <c r="F2916" s="1192">
        <v>267</v>
      </c>
      <c r="G2916" s="44">
        <f>VLOOKUP(C2916,HSD!B:K,10,FALSE)</f>
        <v>1350</v>
      </c>
      <c r="H2916" s="44">
        <f>F2916*G2916</f>
        <v>360450</v>
      </c>
      <c r="I2916" s="44">
        <v>232500</v>
      </c>
      <c r="J2916" s="44">
        <f>F2916*I2916</f>
        <v>62077500</v>
      </c>
      <c r="K2916" s="44">
        <v>270000</v>
      </c>
      <c r="L2916" s="44">
        <f>F2916*K2916</f>
        <v>72090000</v>
      </c>
    </row>
    <row r="2917" spans="1:18" ht="12" customHeight="1">
      <c r="A2917" s="65">
        <v>211100115</v>
      </c>
      <c r="B2917" s="42"/>
      <c r="C2917" s="43" t="s">
        <v>32</v>
      </c>
      <c r="D2917" s="42" t="s">
        <v>224</v>
      </c>
      <c r="E2917" s="42" t="str">
        <f>VLOOKUP(C2917,HSD!B:K,2,FALSE)</f>
        <v>kg</v>
      </c>
      <c r="F2917" s="1192">
        <v>871</v>
      </c>
      <c r="G2917" s="44">
        <f>VLOOKUP(C2917,HSD!B:K,10,FALSE)</f>
        <v>140.625</v>
      </c>
      <c r="H2917" s="44">
        <f>F2917*G2917</f>
        <v>122484.375</v>
      </c>
      <c r="I2917" s="44">
        <v>1060</v>
      </c>
      <c r="J2917" s="44">
        <f>F2917*I2917</f>
        <v>923260</v>
      </c>
      <c r="K2917" s="44">
        <v>1060</v>
      </c>
      <c r="L2917" s="44">
        <f>F2917*K2917</f>
        <v>923260</v>
      </c>
      <c r="N2917" s="33">
        <v>1</v>
      </c>
      <c r="O2917" s="33" t="s">
        <v>24</v>
      </c>
      <c r="P2917" s="33" t="s">
        <v>513</v>
      </c>
      <c r="Q2917" s="33">
        <v>6.2500000000000001E-4</v>
      </c>
      <c r="R2917" s="33" t="s">
        <v>26</v>
      </c>
    </row>
    <row r="2918" spans="1:18" ht="12" customHeight="1">
      <c r="A2918" s="65" t="s">
        <v>514</v>
      </c>
      <c r="B2918" s="42"/>
      <c r="C2918" s="43" t="s">
        <v>1515</v>
      </c>
      <c r="D2918" s="42" t="s">
        <v>224</v>
      </c>
      <c r="E2918" s="42" t="str">
        <f>VLOOKUP(C2918,HSD!B:K,2,FALSE)</f>
        <v>kg</v>
      </c>
      <c r="F2918" s="1192">
        <v>1009</v>
      </c>
      <c r="G2918" s="44">
        <f>VLOOKUP(C2918,HSD!B:K,10,FALSE)</f>
        <v>156.25</v>
      </c>
      <c r="H2918" s="44">
        <f>F2918*G2918</f>
        <v>157656.25</v>
      </c>
      <c r="I2918" s="44">
        <v>215000</v>
      </c>
      <c r="J2918" s="44">
        <f>F2918*I2918</f>
        <v>216935000</v>
      </c>
      <c r="K2918" s="44">
        <v>250000</v>
      </c>
      <c r="L2918" s="44">
        <f>F2918*K2918</f>
        <v>252250000</v>
      </c>
      <c r="N2918" s="33">
        <f>N2917/Q2917</f>
        <v>1600</v>
      </c>
      <c r="O2918" s="33" t="s">
        <v>24</v>
      </c>
      <c r="P2918" s="33" t="s">
        <v>513</v>
      </c>
      <c r="Q2918" s="33">
        <v>1</v>
      </c>
      <c r="R2918" s="33" t="s">
        <v>26</v>
      </c>
    </row>
    <row r="2919" spans="1:18" ht="12" customHeight="1">
      <c r="A2919" s="65">
        <v>21962000</v>
      </c>
      <c r="B2919" s="42"/>
      <c r="C2919" s="43" t="s">
        <v>52</v>
      </c>
      <c r="D2919" s="42" t="s">
        <v>224</v>
      </c>
      <c r="E2919" s="42" t="str">
        <f>VLOOKUP(C2919,HSD!B:K,2,FALSE)</f>
        <v>liter</v>
      </c>
      <c r="F2919" s="1192">
        <v>202</v>
      </c>
      <c r="G2919" s="44">
        <f>VLOOKUP(C2919,HSD!B:K,10,FALSE)</f>
        <v>50</v>
      </c>
      <c r="H2919" s="44">
        <f>F2919*G2919</f>
        <v>10100</v>
      </c>
      <c r="I2919" s="44"/>
      <c r="J2919" s="44"/>
      <c r="K2919" s="44"/>
      <c r="L2919" s="44"/>
    </row>
    <row r="2920" spans="1:18" ht="12" customHeight="1">
      <c r="B2920" s="42"/>
      <c r="C2920" s="45"/>
      <c r="D2920" s="37"/>
      <c r="E2920" s="37"/>
      <c r="F2920" s="1193" t="s">
        <v>229</v>
      </c>
      <c r="G2920" s="61"/>
      <c r="H2920" s="44">
        <f>SUM(H2916:H2919)</f>
        <v>650690.625</v>
      </c>
      <c r="I2920" s="54"/>
      <c r="J2920" s="44" t="e">
        <f>SUM(#REF!)</f>
        <v>#REF!</v>
      </c>
      <c r="K2920" s="54"/>
      <c r="L2920" s="44" t="e">
        <f>SUM(#REF!)</f>
        <v>#REF!</v>
      </c>
    </row>
    <row r="2921" spans="1:18" ht="12" customHeight="1">
      <c r="B2921" s="42" t="s">
        <v>7</v>
      </c>
      <c r="C2921" s="45" t="s">
        <v>230</v>
      </c>
      <c r="D2921" s="37"/>
      <c r="E2921" s="37"/>
      <c r="F2921" s="1184"/>
      <c r="G2921" s="42"/>
      <c r="H2921" s="44"/>
      <c r="I2921" s="42"/>
      <c r="J2921" s="44"/>
      <c r="K2921" s="42"/>
      <c r="L2921" s="44"/>
    </row>
    <row r="2922" spans="1:18" ht="12" customHeight="1">
      <c r="B2922" s="42"/>
      <c r="C2922" s="43"/>
      <c r="D2922" s="42"/>
      <c r="E2922" s="42"/>
      <c r="F2922" s="1192"/>
      <c r="G2922" s="44"/>
      <c r="H2922" s="44">
        <f>F2922*G2922</f>
        <v>0</v>
      </c>
      <c r="I2922" s="44"/>
      <c r="J2922" s="44">
        <f>H2922*I2922</f>
        <v>0</v>
      </c>
      <c r="K2922" s="44"/>
      <c r="L2922" s="44">
        <f>J2922*K2922</f>
        <v>0</v>
      </c>
    </row>
    <row r="2923" spans="1:18" ht="12" customHeight="1">
      <c r="B2923" s="42"/>
      <c r="C2923" s="43"/>
      <c r="D2923" s="42"/>
      <c r="E2923" s="42"/>
      <c r="F2923" s="1192"/>
      <c r="G2923" s="44"/>
      <c r="H2923" s="44">
        <f>F2923*G2923</f>
        <v>0</v>
      </c>
      <c r="I2923" s="44"/>
      <c r="J2923" s="44"/>
      <c r="K2923" s="44"/>
      <c r="L2923" s="44"/>
    </row>
    <row r="2924" spans="1:18" ht="12" customHeight="1">
      <c r="B2924" s="42"/>
      <c r="C2924" s="43"/>
      <c r="D2924" s="42"/>
      <c r="E2924" s="42"/>
      <c r="F2924" s="1192"/>
      <c r="G2924" s="44"/>
      <c r="H2924" s="44">
        <f>F2924*G2924</f>
        <v>0</v>
      </c>
      <c r="I2924" s="44"/>
      <c r="J2924" s="44"/>
      <c r="K2924" s="44"/>
      <c r="L2924" s="44"/>
    </row>
    <row r="2925" spans="1:18" ht="12" customHeight="1">
      <c r="B2925" s="42"/>
      <c r="C2925" s="45"/>
      <c r="D2925" s="37"/>
      <c r="E2925" s="37"/>
      <c r="F2925" s="1183" t="s">
        <v>231</v>
      </c>
      <c r="G2925" s="54"/>
      <c r="H2925" s="44">
        <f>SUM(H2922:H2924)</f>
        <v>0</v>
      </c>
      <c r="I2925" s="54"/>
      <c r="J2925" s="44">
        <f>SUM(J2922)</f>
        <v>0</v>
      </c>
      <c r="K2925" s="54"/>
      <c r="L2925" s="44">
        <f>SUM(L2922)</f>
        <v>0</v>
      </c>
    </row>
    <row r="2926" spans="1:18" ht="12" customHeight="1">
      <c r="B2926" s="42" t="s">
        <v>8</v>
      </c>
      <c r="C2926" s="55" t="s">
        <v>232</v>
      </c>
      <c r="D2926" s="56"/>
      <c r="E2926" s="56"/>
      <c r="F2926" s="1191"/>
      <c r="G2926" s="57"/>
      <c r="H2926" s="44">
        <f>H2914+H2920+H2925</f>
        <v>1050925.625</v>
      </c>
      <c r="I2926" s="57"/>
      <c r="J2926" s="44" t="e">
        <f>J2914+J2920+J2925</f>
        <v>#REF!</v>
      </c>
      <c r="K2926" s="57"/>
      <c r="L2926" s="44" t="e">
        <f>L2914+L2920+L2925</f>
        <v>#REF!</v>
      </c>
    </row>
    <row r="2927" spans="1:18" ht="12" customHeight="1">
      <c r="B2927" s="42" t="s">
        <v>9</v>
      </c>
      <c r="C2927" s="1254" t="s">
        <v>233</v>
      </c>
      <c r="D2927" s="1255"/>
      <c r="E2927" s="1256"/>
      <c r="F2927" s="1200">
        <f>OP</f>
        <v>0.1</v>
      </c>
      <c r="G2927" s="43" t="s">
        <v>234</v>
      </c>
      <c r="H2927" s="44">
        <f>H2926*F2927</f>
        <v>105092.5625</v>
      </c>
      <c r="I2927" s="43" t="s">
        <v>234</v>
      </c>
      <c r="J2927" s="44" t="e">
        <f>J2926*F2927</f>
        <v>#REF!</v>
      </c>
      <c r="K2927" s="43" t="s">
        <v>234</v>
      </c>
      <c r="L2927" s="44" t="e">
        <f>L2926*F2927</f>
        <v>#REF!</v>
      </c>
    </row>
    <row r="2928" spans="1:18" ht="12" customHeight="1">
      <c r="B2928" s="531" t="s">
        <v>10</v>
      </c>
      <c r="C2928" s="536" t="s">
        <v>235</v>
      </c>
      <c r="D2928" s="529"/>
      <c r="E2928" s="535"/>
      <c r="F2928" s="1189"/>
      <c r="G2928" s="532"/>
      <c r="H2928" s="533">
        <f>H2926+H2927</f>
        <v>1156018.1875</v>
      </c>
      <c r="I2928" s="532"/>
      <c r="J2928" s="533"/>
      <c r="K2928" s="532"/>
      <c r="L2928" s="533"/>
    </row>
    <row r="2929" spans="1:12" ht="12" customHeight="1">
      <c r="B2929" s="531" t="s">
        <v>11</v>
      </c>
      <c r="C2929" s="529" t="s">
        <v>2218</v>
      </c>
      <c r="D2929" s="529"/>
      <c r="E2929" s="529"/>
      <c r="F2929" s="1201">
        <f>ppn</f>
        <v>0.12</v>
      </c>
      <c r="G2929" s="532" t="s">
        <v>2217</v>
      </c>
      <c r="H2929" s="533">
        <f>H2928*F2929</f>
        <v>138722.1825</v>
      </c>
      <c r="I2929" s="532"/>
      <c r="J2929" s="533"/>
      <c r="K2929" s="532"/>
      <c r="L2929" s="533"/>
    </row>
    <row r="2930" spans="1:12" ht="12" customHeight="1">
      <c r="B2930" s="42" t="s">
        <v>1793</v>
      </c>
      <c r="C2930" s="537" t="s">
        <v>2039</v>
      </c>
      <c r="D2930" s="56"/>
      <c r="E2930" s="56"/>
      <c r="F2930" s="1191"/>
      <c r="G2930" s="57"/>
      <c r="H2930" s="49">
        <f>H2928+H2929</f>
        <v>1294740.3700000001</v>
      </c>
      <c r="I2930" s="50"/>
      <c r="J2930" s="49" t="e">
        <f>J2926+J2927</f>
        <v>#REF!</v>
      </c>
      <c r="K2930" s="50"/>
      <c r="L2930" s="49" t="e">
        <f>L2926+L2927</f>
        <v>#REF!</v>
      </c>
    </row>
    <row r="2931" spans="1:12" ht="14" customHeight="1"/>
    <row r="2932" spans="1:12" ht="37" customHeight="1">
      <c r="B2932" s="34" t="s">
        <v>515</v>
      </c>
      <c r="C2932" s="1257" t="s">
        <v>516</v>
      </c>
      <c r="D2932" s="1258"/>
      <c r="E2932" s="1258"/>
      <c r="F2932" s="1258"/>
      <c r="G2932" s="1259"/>
      <c r="H2932" s="1260"/>
      <c r="I2932" s="1261" t="s">
        <v>3</v>
      </c>
      <c r="J2932" s="1261"/>
      <c r="K2932" s="1261" t="s">
        <v>4</v>
      </c>
      <c r="L2932" s="1261"/>
    </row>
    <row r="2933" spans="1:12" ht="12" customHeight="1">
      <c r="B2933" s="1249" t="s">
        <v>215</v>
      </c>
      <c r="C2933" s="1249" t="s">
        <v>216</v>
      </c>
      <c r="D2933" s="1250" t="s">
        <v>217</v>
      </c>
      <c r="E2933" s="1249" t="s">
        <v>218</v>
      </c>
      <c r="F2933" s="1253" t="s">
        <v>219</v>
      </c>
      <c r="G2933" s="35" t="s">
        <v>220</v>
      </c>
      <c r="H2933" s="35" t="s">
        <v>221</v>
      </c>
      <c r="I2933" s="36" t="s">
        <v>220</v>
      </c>
      <c r="J2933" s="37" t="s">
        <v>221</v>
      </c>
      <c r="K2933" s="37" t="s">
        <v>220</v>
      </c>
      <c r="L2933" s="37" t="s">
        <v>221</v>
      </c>
    </row>
    <row r="2934" spans="1:12" ht="12" customHeight="1">
      <c r="B2934" s="1249"/>
      <c r="C2934" s="1249"/>
      <c r="D2934" s="1251"/>
      <c r="E2934" s="1249"/>
      <c r="F2934" s="1253"/>
      <c r="G2934" s="35" t="s">
        <v>16</v>
      </c>
      <c r="H2934" s="35" t="s">
        <v>222</v>
      </c>
      <c r="I2934" s="36" t="s">
        <v>16</v>
      </c>
      <c r="J2934" s="37" t="s">
        <v>222</v>
      </c>
      <c r="K2934" s="37" t="s">
        <v>16</v>
      </c>
      <c r="L2934" s="37" t="s">
        <v>222</v>
      </c>
    </row>
    <row r="2935" spans="1:12" ht="12" customHeight="1">
      <c r="B2935" s="1249"/>
      <c r="C2935" s="1249"/>
      <c r="D2935" s="1252"/>
      <c r="E2935" s="1249"/>
      <c r="F2935" s="1253"/>
      <c r="G2935" s="58"/>
      <c r="H2935" s="35" t="s">
        <v>16</v>
      </c>
      <c r="I2935" s="48"/>
      <c r="J2935" s="37" t="s">
        <v>16</v>
      </c>
      <c r="K2935" s="43"/>
      <c r="L2935" s="37" t="s">
        <v>16</v>
      </c>
    </row>
    <row r="2936" spans="1:12" ht="12" customHeight="1">
      <c r="B2936" s="38" t="s">
        <v>5</v>
      </c>
      <c r="C2936" s="39" t="s">
        <v>223</v>
      </c>
      <c r="D2936" s="40"/>
      <c r="E2936" s="40"/>
      <c r="F2936" s="1181"/>
      <c r="G2936" s="40"/>
      <c r="H2936" s="40"/>
      <c r="I2936" s="41"/>
      <c r="J2936" s="41"/>
      <c r="K2936" s="41"/>
      <c r="L2936" s="41"/>
    </row>
    <row r="2937" spans="1:12" ht="12" customHeight="1">
      <c r="A2937" s="65">
        <v>10130000</v>
      </c>
      <c r="B2937" s="42"/>
      <c r="C2937" s="43" t="s">
        <v>20</v>
      </c>
      <c r="D2937" s="42" t="s">
        <v>224</v>
      </c>
      <c r="E2937" s="42" t="str">
        <f>VLOOKUP(C2937,HSD!B:K,2,FALSE)</f>
        <v>OH</v>
      </c>
      <c r="F2937" s="1192">
        <v>1.65</v>
      </c>
      <c r="G2937" s="44">
        <f>VLOOKUP(C2937,HSD!B:K,10,FALSE)</f>
        <v>174000</v>
      </c>
      <c r="H2937" s="44">
        <f>F2937*G2937</f>
        <v>287100</v>
      </c>
      <c r="I2937" s="44">
        <v>91500</v>
      </c>
      <c r="J2937" s="44">
        <f>F2937*I2937</f>
        <v>150975</v>
      </c>
      <c r="K2937" s="44">
        <v>91500</v>
      </c>
      <c r="L2937" s="44">
        <f>F2937*K2937</f>
        <v>150975</v>
      </c>
    </row>
    <row r="2938" spans="1:12" ht="12" customHeight="1">
      <c r="A2938" s="65">
        <v>10143000</v>
      </c>
      <c r="B2938" s="42"/>
      <c r="C2938" s="43" t="s">
        <v>240</v>
      </c>
      <c r="D2938" s="42" t="s">
        <v>224</v>
      </c>
      <c r="E2938" s="42" t="str">
        <f>VLOOKUP(C2938,HSD!B:K,2,FALSE)</f>
        <v>OH</v>
      </c>
      <c r="F2938" s="1192">
        <v>0.27500000000000002</v>
      </c>
      <c r="G2938" s="44">
        <f>VLOOKUP(C2938,HSD!B:K,10,FALSE)</f>
        <v>213000</v>
      </c>
      <c r="H2938" s="44">
        <f>F2938*G2938</f>
        <v>58575.000000000007</v>
      </c>
      <c r="I2938" s="44"/>
      <c r="J2938" s="44"/>
      <c r="K2938" s="44"/>
      <c r="L2938" s="44"/>
    </row>
    <row r="2939" spans="1:12" ht="12" customHeight="1">
      <c r="A2939" s="65">
        <v>10120000</v>
      </c>
      <c r="B2939" s="42"/>
      <c r="C2939" s="43" t="s">
        <v>19</v>
      </c>
      <c r="D2939" s="42" t="s">
        <v>224</v>
      </c>
      <c r="E2939" s="42" t="str">
        <f>VLOOKUP(C2939,HSD!B:K,2,FALSE)</f>
        <v>OH</v>
      </c>
      <c r="F2939" s="1192">
        <f>F2938/10</f>
        <v>2.7500000000000004E-2</v>
      </c>
      <c r="G2939" s="44">
        <f>VLOOKUP(C2939,HSD!B:K,10,FALSE)</f>
        <v>274000</v>
      </c>
      <c r="H2939" s="44">
        <f>F2939*G2939</f>
        <v>7535.0000000000009</v>
      </c>
      <c r="I2939" s="44"/>
      <c r="J2939" s="44"/>
      <c r="K2939" s="44"/>
      <c r="L2939" s="44"/>
    </row>
    <row r="2940" spans="1:12" ht="12" customHeight="1">
      <c r="A2940" s="65">
        <v>10110000</v>
      </c>
      <c r="B2940" s="42"/>
      <c r="C2940" s="43" t="s">
        <v>21</v>
      </c>
      <c r="D2940" s="42" t="s">
        <v>224</v>
      </c>
      <c r="E2940" s="42" t="str">
        <f>VLOOKUP(C2940,HSD!B:K,2,FALSE)</f>
        <v>OH</v>
      </c>
      <c r="F2940" s="1192">
        <f>F2937/10</f>
        <v>0.16499999999999998</v>
      </c>
      <c r="G2940" s="44">
        <f>VLOOKUP(C2940,HSD!B:K,10,FALSE)</f>
        <v>285000</v>
      </c>
      <c r="H2940" s="44">
        <f>F2940*G2940</f>
        <v>47024.999999999993</v>
      </c>
      <c r="I2940" s="44">
        <v>92500</v>
      </c>
      <c r="J2940" s="44">
        <f>F2940*I2940</f>
        <v>15262.499999999998</v>
      </c>
      <c r="K2940" s="44">
        <v>92500</v>
      </c>
      <c r="L2940" s="44">
        <f>F2940*K2940</f>
        <v>15262.499999999998</v>
      </c>
    </row>
    <row r="2941" spans="1:12" ht="12" customHeight="1">
      <c r="B2941" s="42"/>
      <c r="C2941" s="43"/>
      <c r="D2941" s="42"/>
      <c r="E2941" s="42"/>
      <c r="F2941" s="1182"/>
      <c r="G2941" s="44"/>
      <c r="H2941" s="44"/>
      <c r="I2941" s="44"/>
      <c r="J2941" s="44"/>
      <c r="K2941" s="44"/>
      <c r="L2941" s="44"/>
    </row>
    <row r="2942" spans="1:12" ht="12" customHeight="1">
      <c r="B2942" s="42"/>
      <c r="C2942" s="45"/>
      <c r="D2942" s="37"/>
      <c r="E2942" s="37"/>
      <c r="F2942" s="1183" t="s">
        <v>227</v>
      </c>
      <c r="G2942" s="54"/>
      <c r="H2942" s="44">
        <f>SUM(H2937:H2941)</f>
        <v>400235</v>
      </c>
      <c r="I2942" s="54"/>
      <c r="J2942" s="44">
        <f>SUM(J2940:J2941)</f>
        <v>15262.499999999998</v>
      </c>
      <c r="K2942" s="54"/>
      <c r="L2942" s="44">
        <f>SUM(L2940:L2941)</f>
        <v>15262.499999999998</v>
      </c>
    </row>
    <row r="2943" spans="1:12" ht="12" customHeight="1">
      <c r="B2943" s="42" t="s">
        <v>6</v>
      </c>
      <c r="C2943" s="45" t="s">
        <v>228</v>
      </c>
      <c r="D2943" s="37"/>
      <c r="E2943" s="37"/>
      <c r="F2943" s="1184"/>
      <c r="G2943" s="42"/>
      <c r="H2943" s="44"/>
      <c r="I2943" s="42"/>
      <c r="J2943" s="44"/>
      <c r="K2943" s="42"/>
      <c r="L2943" s="44"/>
    </row>
    <row r="2944" spans="1:12" ht="26" customHeight="1">
      <c r="A2944" s="65">
        <v>21301000</v>
      </c>
      <c r="B2944" s="42"/>
      <c r="C2944" s="43" t="s">
        <v>35</v>
      </c>
      <c r="D2944" s="42" t="s">
        <v>224</v>
      </c>
      <c r="E2944" s="42" t="str">
        <f>VLOOKUP(C2944,HSD!B:K,2,FALSE)</f>
        <v>kg</v>
      </c>
      <c r="F2944" s="1192">
        <v>306</v>
      </c>
      <c r="G2944" s="44">
        <f>VLOOKUP(C2944,HSD!B:K,10,FALSE)</f>
        <v>1350</v>
      </c>
      <c r="H2944" s="44">
        <f>F2944*G2944</f>
        <v>413100</v>
      </c>
      <c r="I2944" s="44">
        <v>232500</v>
      </c>
      <c r="J2944" s="44">
        <f>F2944*I2944</f>
        <v>71145000</v>
      </c>
      <c r="K2944" s="44">
        <v>270000</v>
      </c>
      <c r="L2944" s="44">
        <f>F2944*K2944</f>
        <v>82620000</v>
      </c>
    </row>
    <row r="2945" spans="1:18" ht="12" customHeight="1">
      <c r="A2945" s="65">
        <v>211100115</v>
      </c>
      <c r="B2945" s="42"/>
      <c r="C2945" s="43" t="s">
        <v>32</v>
      </c>
      <c r="D2945" s="42" t="s">
        <v>224</v>
      </c>
      <c r="E2945" s="42" t="str">
        <f>VLOOKUP(C2945,HSD!B:K,2,FALSE)</f>
        <v>kg</v>
      </c>
      <c r="F2945" s="1192">
        <v>832</v>
      </c>
      <c r="G2945" s="44">
        <f>VLOOKUP(C2945,HSD!B:K,10,FALSE)</f>
        <v>140.625</v>
      </c>
      <c r="H2945" s="44">
        <f>F2945*G2945</f>
        <v>117000</v>
      </c>
      <c r="I2945" s="44">
        <v>1060</v>
      </c>
      <c r="J2945" s="44">
        <f>F2945*I2945</f>
        <v>881920</v>
      </c>
      <c r="K2945" s="44">
        <v>1060</v>
      </c>
      <c r="L2945" s="44">
        <f>F2945*K2945</f>
        <v>881920</v>
      </c>
      <c r="N2945" s="33">
        <v>1</v>
      </c>
      <c r="O2945" s="33" t="s">
        <v>24</v>
      </c>
      <c r="P2945" s="33" t="s">
        <v>513</v>
      </c>
      <c r="Q2945" s="33">
        <v>6.2500000000000001E-4</v>
      </c>
      <c r="R2945" s="33" t="s">
        <v>26</v>
      </c>
    </row>
    <row r="2946" spans="1:18" ht="12" customHeight="1">
      <c r="A2946" s="65" t="s">
        <v>514</v>
      </c>
      <c r="B2946" s="42"/>
      <c r="C2946" s="43" t="s">
        <v>1515</v>
      </c>
      <c r="D2946" s="42" t="s">
        <v>224</v>
      </c>
      <c r="E2946" s="42" t="str">
        <f>VLOOKUP(C2946,HSD!B:K,2,FALSE)</f>
        <v>kg</v>
      </c>
      <c r="F2946" s="1192">
        <v>1009</v>
      </c>
      <c r="G2946" s="44">
        <f>VLOOKUP(C2946,HSD!B:K,10,FALSE)</f>
        <v>156.25</v>
      </c>
      <c r="H2946" s="44">
        <f>F2946*G2946</f>
        <v>157656.25</v>
      </c>
      <c r="I2946" s="44">
        <v>215000</v>
      </c>
      <c r="J2946" s="44">
        <f>F2946*I2946</f>
        <v>216935000</v>
      </c>
      <c r="K2946" s="44">
        <v>250000</v>
      </c>
      <c r="L2946" s="44">
        <f>F2946*K2946</f>
        <v>252250000</v>
      </c>
      <c r="N2946" s="33">
        <f>N2945/Q2945</f>
        <v>1600</v>
      </c>
      <c r="O2946" s="33" t="s">
        <v>24</v>
      </c>
      <c r="P2946" s="33" t="s">
        <v>513</v>
      </c>
      <c r="Q2946" s="33">
        <v>1</v>
      </c>
      <c r="R2946" s="33" t="s">
        <v>26</v>
      </c>
    </row>
    <row r="2947" spans="1:18" ht="12" customHeight="1">
      <c r="A2947" s="65">
        <v>21962000</v>
      </c>
      <c r="B2947" s="42"/>
      <c r="C2947" s="43" t="s">
        <v>52</v>
      </c>
      <c r="D2947" s="42" t="s">
        <v>224</v>
      </c>
      <c r="E2947" s="42" t="str">
        <f>VLOOKUP(C2947,HSD!B:K,2,FALSE)</f>
        <v>liter</v>
      </c>
      <c r="F2947" s="1192">
        <v>202</v>
      </c>
      <c r="G2947" s="44">
        <f>VLOOKUP(C2947,HSD!B:K,10,FALSE)</f>
        <v>50</v>
      </c>
      <c r="H2947" s="44">
        <f>F2947*G2947</f>
        <v>10100</v>
      </c>
      <c r="I2947" s="44"/>
      <c r="J2947" s="44"/>
      <c r="K2947" s="44"/>
      <c r="L2947" s="44"/>
    </row>
    <row r="2948" spans="1:18" ht="12" customHeight="1">
      <c r="B2948" s="42"/>
      <c r="C2948" s="45"/>
      <c r="D2948" s="37"/>
      <c r="E2948" s="37"/>
      <c r="F2948" s="1193" t="s">
        <v>229</v>
      </c>
      <c r="G2948" s="61"/>
      <c r="H2948" s="44">
        <f>SUM(H2944:H2947)</f>
        <v>697856.25</v>
      </c>
      <c r="I2948" s="54"/>
      <c r="J2948" s="44" t="e">
        <f>SUM(#REF!)</f>
        <v>#REF!</v>
      </c>
      <c r="K2948" s="54"/>
      <c r="L2948" s="44" t="e">
        <f>SUM(#REF!)</f>
        <v>#REF!</v>
      </c>
    </row>
    <row r="2949" spans="1:18" ht="12" customHeight="1">
      <c r="B2949" s="42" t="s">
        <v>7</v>
      </c>
      <c r="C2949" s="45" t="s">
        <v>230</v>
      </c>
      <c r="D2949" s="37"/>
      <c r="E2949" s="37"/>
      <c r="F2949" s="1184"/>
      <c r="G2949" s="42"/>
      <c r="H2949" s="44"/>
      <c r="I2949" s="42"/>
      <c r="J2949" s="44"/>
      <c r="K2949" s="42"/>
      <c r="L2949" s="44"/>
    </row>
    <row r="2950" spans="1:18" ht="12" customHeight="1">
      <c r="B2950" s="42"/>
      <c r="C2950" s="43"/>
      <c r="D2950" s="42"/>
      <c r="E2950" s="42"/>
      <c r="F2950" s="1192"/>
      <c r="G2950" s="44"/>
      <c r="H2950" s="44">
        <f>F2950*G2950</f>
        <v>0</v>
      </c>
      <c r="I2950" s="44"/>
      <c r="J2950" s="44">
        <f>H2950*I2950</f>
        <v>0</v>
      </c>
      <c r="K2950" s="44"/>
      <c r="L2950" s="44">
        <f>J2950*K2950</f>
        <v>0</v>
      </c>
    </row>
    <row r="2951" spans="1:18" ht="12" customHeight="1">
      <c r="B2951" s="42"/>
      <c r="C2951" s="43"/>
      <c r="D2951" s="42"/>
      <c r="E2951" s="42"/>
      <c r="F2951" s="1192"/>
      <c r="G2951" s="44"/>
      <c r="H2951" s="44">
        <f>F2951*G2951</f>
        <v>0</v>
      </c>
      <c r="I2951" s="44"/>
      <c r="J2951" s="44"/>
      <c r="K2951" s="44"/>
      <c r="L2951" s="44"/>
    </row>
    <row r="2952" spans="1:18" ht="12" customHeight="1">
      <c r="B2952" s="42"/>
      <c r="C2952" s="43"/>
      <c r="D2952" s="42"/>
      <c r="E2952" s="42"/>
      <c r="F2952" s="1192"/>
      <c r="G2952" s="44"/>
      <c r="H2952" s="44">
        <f>F2952*G2952</f>
        <v>0</v>
      </c>
      <c r="I2952" s="44"/>
      <c r="J2952" s="44"/>
      <c r="K2952" s="44"/>
      <c r="L2952" s="44"/>
    </row>
    <row r="2953" spans="1:18" ht="12" customHeight="1">
      <c r="B2953" s="42"/>
      <c r="C2953" s="45"/>
      <c r="D2953" s="37"/>
      <c r="E2953" s="37"/>
      <c r="F2953" s="1183" t="s">
        <v>231</v>
      </c>
      <c r="G2953" s="54"/>
      <c r="H2953" s="44">
        <f>SUM(H2950:H2952)</f>
        <v>0</v>
      </c>
      <c r="I2953" s="54"/>
      <c r="J2953" s="44">
        <f>SUM(J2950)</f>
        <v>0</v>
      </c>
      <c r="K2953" s="54"/>
      <c r="L2953" s="44">
        <f>SUM(L2950)</f>
        <v>0</v>
      </c>
    </row>
    <row r="2954" spans="1:18" ht="12" customHeight="1">
      <c r="B2954" s="42" t="s">
        <v>8</v>
      </c>
      <c r="C2954" s="55" t="s">
        <v>232</v>
      </c>
      <c r="D2954" s="56"/>
      <c r="E2954" s="56"/>
      <c r="F2954" s="1191"/>
      <c r="G2954" s="57"/>
      <c r="H2954" s="44">
        <f>H2942+H2948+H2953</f>
        <v>1098091.25</v>
      </c>
      <c r="I2954" s="57"/>
      <c r="J2954" s="44" t="e">
        <f>J2942+J2948+J2953</f>
        <v>#REF!</v>
      </c>
      <c r="K2954" s="57"/>
      <c r="L2954" s="44" t="e">
        <f>L2942+L2948+L2953</f>
        <v>#REF!</v>
      </c>
    </row>
    <row r="2955" spans="1:18" ht="12" customHeight="1">
      <c r="B2955" s="42" t="s">
        <v>9</v>
      </c>
      <c r="C2955" s="1254" t="s">
        <v>233</v>
      </c>
      <c r="D2955" s="1255"/>
      <c r="E2955" s="1256"/>
      <c r="F2955" s="1200">
        <f>OP</f>
        <v>0.1</v>
      </c>
      <c r="G2955" s="43" t="s">
        <v>234</v>
      </c>
      <c r="H2955" s="44">
        <f>H2954*F2955</f>
        <v>109809.125</v>
      </c>
      <c r="I2955" s="43" t="s">
        <v>234</v>
      </c>
      <c r="J2955" s="44" t="e">
        <f>J2954*F2955</f>
        <v>#REF!</v>
      </c>
      <c r="K2955" s="43" t="s">
        <v>234</v>
      </c>
      <c r="L2955" s="44" t="e">
        <f>L2954*F2955</f>
        <v>#REF!</v>
      </c>
    </row>
    <row r="2956" spans="1:18" ht="12" customHeight="1">
      <c r="B2956" s="531" t="s">
        <v>10</v>
      </c>
      <c r="C2956" s="536" t="s">
        <v>235</v>
      </c>
      <c r="D2956" s="529"/>
      <c r="E2956" s="535"/>
      <c r="F2956" s="1189"/>
      <c r="G2956" s="532"/>
      <c r="H2956" s="533">
        <f>H2954+H2955</f>
        <v>1207900.375</v>
      </c>
      <c r="I2956" s="532"/>
      <c r="J2956" s="533"/>
      <c r="K2956" s="532"/>
      <c r="L2956" s="533"/>
    </row>
    <row r="2957" spans="1:18" ht="12" customHeight="1">
      <c r="B2957" s="531" t="s">
        <v>11</v>
      </c>
      <c r="C2957" s="529" t="s">
        <v>2218</v>
      </c>
      <c r="D2957" s="529"/>
      <c r="E2957" s="529"/>
      <c r="F2957" s="1201">
        <f>ppn</f>
        <v>0.12</v>
      </c>
      <c r="G2957" s="532" t="s">
        <v>2217</v>
      </c>
      <c r="H2957" s="533">
        <f>H2956*F2957</f>
        <v>144948.04499999998</v>
      </c>
      <c r="I2957" s="532"/>
      <c r="J2957" s="533"/>
      <c r="K2957" s="532"/>
      <c r="L2957" s="533"/>
    </row>
    <row r="2958" spans="1:18" ht="12" customHeight="1">
      <c r="B2958" s="42" t="s">
        <v>1793</v>
      </c>
      <c r="C2958" s="537" t="s">
        <v>2039</v>
      </c>
      <c r="D2958" s="56"/>
      <c r="E2958" s="56"/>
      <c r="F2958" s="1191"/>
      <c r="G2958" s="57"/>
      <c r="H2958" s="49">
        <f>H2956+H2957</f>
        <v>1352848.42</v>
      </c>
      <c r="I2958" s="50"/>
      <c r="J2958" s="49" t="e">
        <f>J2954+J2955</f>
        <v>#REF!</v>
      </c>
      <c r="K2958" s="50"/>
      <c r="L2958" s="49" t="e">
        <f>L2954+L2955</f>
        <v>#REF!</v>
      </c>
    </row>
    <row r="2959" spans="1:18" ht="14" customHeight="1"/>
    <row r="2960" spans="1:18" ht="37" customHeight="1">
      <c r="B2960" s="34" t="s">
        <v>517</v>
      </c>
      <c r="C2960" s="1257" t="s">
        <v>518</v>
      </c>
      <c r="D2960" s="1258"/>
      <c r="E2960" s="1258"/>
      <c r="F2960" s="1258"/>
      <c r="G2960" s="1259"/>
      <c r="H2960" s="1260"/>
      <c r="I2960" s="1261" t="s">
        <v>3</v>
      </c>
      <c r="J2960" s="1261"/>
      <c r="K2960" s="1261" t="s">
        <v>4</v>
      </c>
      <c r="L2960" s="1261"/>
    </row>
    <row r="2961" spans="1:18" ht="12" customHeight="1">
      <c r="B2961" s="1249" t="s">
        <v>215</v>
      </c>
      <c r="C2961" s="1249" t="s">
        <v>216</v>
      </c>
      <c r="D2961" s="1250" t="s">
        <v>217</v>
      </c>
      <c r="E2961" s="1249" t="s">
        <v>218</v>
      </c>
      <c r="F2961" s="1253" t="s">
        <v>219</v>
      </c>
      <c r="G2961" s="35" t="s">
        <v>220</v>
      </c>
      <c r="H2961" s="35" t="s">
        <v>221</v>
      </c>
      <c r="I2961" s="36" t="s">
        <v>220</v>
      </c>
      <c r="J2961" s="37" t="s">
        <v>221</v>
      </c>
      <c r="K2961" s="37" t="s">
        <v>220</v>
      </c>
      <c r="L2961" s="37" t="s">
        <v>221</v>
      </c>
    </row>
    <row r="2962" spans="1:18" ht="12" customHeight="1">
      <c r="B2962" s="1249"/>
      <c r="C2962" s="1249"/>
      <c r="D2962" s="1251"/>
      <c r="E2962" s="1249"/>
      <c r="F2962" s="1253"/>
      <c r="G2962" s="35" t="s">
        <v>16</v>
      </c>
      <c r="H2962" s="35" t="s">
        <v>222</v>
      </c>
      <c r="I2962" s="36" t="s">
        <v>16</v>
      </c>
      <c r="J2962" s="37" t="s">
        <v>222</v>
      </c>
      <c r="K2962" s="37" t="s">
        <v>16</v>
      </c>
      <c r="L2962" s="37" t="s">
        <v>222</v>
      </c>
    </row>
    <row r="2963" spans="1:18" ht="12" customHeight="1">
      <c r="B2963" s="1249"/>
      <c r="C2963" s="1249"/>
      <c r="D2963" s="1252"/>
      <c r="E2963" s="1249"/>
      <c r="F2963" s="1253"/>
      <c r="G2963" s="58"/>
      <c r="H2963" s="35" t="s">
        <v>16</v>
      </c>
      <c r="I2963" s="48"/>
      <c r="J2963" s="37" t="s">
        <v>16</v>
      </c>
      <c r="K2963" s="43"/>
      <c r="L2963" s="37" t="s">
        <v>16</v>
      </c>
    </row>
    <row r="2964" spans="1:18" ht="12" customHeight="1">
      <c r="B2964" s="38" t="s">
        <v>5</v>
      </c>
      <c r="C2964" s="39" t="s">
        <v>223</v>
      </c>
      <c r="D2964" s="40"/>
      <c r="E2964" s="40"/>
      <c r="F2964" s="1181"/>
      <c r="G2964" s="40"/>
      <c r="H2964" s="40"/>
      <c r="I2964" s="41"/>
      <c r="J2964" s="41"/>
      <c r="K2964" s="41"/>
      <c r="L2964" s="41"/>
    </row>
    <row r="2965" spans="1:18" ht="12" customHeight="1">
      <c r="A2965" s="65">
        <v>10130000</v>
      </c>
      <c r="B2965" s="42"/>
      <c r="C2965" s="43" t="s">
        <v>20</v>
      </c>
      <c r="D2965" s="42" t="s">
        <v>224</v>
      </c>
      <c r="E2965" s="42" t="str">
        <f>VLOOKUP(C2965,HSD!B:K,2,FALSE)</f>
        <v>OH</v>
      </c>
      <c r="F2965" s="1192">
        <v>1.65</v>
      </c>
      <c r="G2965" s="44">
        <f>VLOOKUP(C2965,HSD!B:K,10,FALSE)</f>
        <v>174000</v>
      </c>
      <c r="H2965" s="44">
        <f>F2965*G2965</f>
        <v>287100</v>
      </c>
      <c r="I2965" s="44">
        <v>91500</v>
      </c>
      <c r="J2965" s="44">
        <f>F2965*I2965</f>
        <v>150975</v>
      </c>
      <c r="K2965" s="44">
        <v>91500</v>
      </c>
      <c r="L2965" s="44">
        <f>F2965*K2965</f>
        <v>150975</v>
      </c>
    </row>
    <row r="2966" spans="1:18" ht="12" customHeight="1">
      <c r="A2966" s="65">
        <v>10143000</v>
      </c>
      <c r="B2966" s="42"/>
      <c r="C2966" s="43" t="s">
        <v>240</v>
      </c>
      <c r="D2966" s="42" t="s">
        <v>224</v>
      </c>
      <c r="E2966" s="42" t="str">
        <f>VLOOKUP(C2966,HSD!B:K,2,FALSE)</f>
        <v>OH</v>
      </c>
      <c r="F2966" s="1192">
        <v>0.27500000000000002</v>
      </c>
      <c r="G2966" s="44">
        <f>VLOOKUP(C2966,HSD!B:K,10,FALSE)</f>
        <v>213000</v>
      </c>
      <c r="H2966" s="44">
        <f>F2966*G2966</f>
        <v>58575.000000000007</v>
      </c>
      <c r="I2966" s="44"/>
      <c r="J2966" s="44"/>
      <c r="K2966" s="44"/>
      <c r="L2966" s="44"/>
    </row>
    <row r="2967" spans="1:18" ht="12" customHeight="1">
      <c r="A2967" s="65">
        <v>10120000</v>
      </c>
      <c r="B2967" s="42"/>
      <c r="C2967" s="43" t="s">
        <v>19</v>
      </c>
      <c r="D2967" s="42" t="s">
        <v>224</v>
      </c>
      <c r="E2967" s="42" t="str">
        <f>VLOOKUP(C2967,HSD!B:K,2,FALSE)</f>
        <v>OH</v>
      </c>
      <c r="F2967" s="1192">
        <f>F2966/10</f>
        <v>2.7500000000000004E-2</v>
      </c>
      <c r="G2967" s="44">
        <f>VLOOKUP(C2967,HSD!B:K,10,FALSE)</f>
        <v>274000</v>
      </c>
      <c r="H2967" s="44">
        <f>F2967*G2967</f>
        <v>7535.0000000000009</v>
      </c>
      <c r="I2967" s="44"/>
      <c r="J2967" s="44"/>
      <c r="K2967" s="44"/>
      <c r="L2967" s="44"/>
    </row>
    <row r="2968" spans="1:18" ht="12" customHeight="1">
      <c r="A2968" s="65">
        <v>10110000</v>
      </c>
      <c r="B2968" s="42"/>
      <c r="C2968" s="43" t="s">
        <v>21</v>
      </c>
      <c r="D2968" s="42" t="s">
        <v>224</v>
      </c>
      <c r="E2968" s="42" t="str">
        <f>VLOOKUP(C2968,HSD!B:K,2,FALSE)</f>
        <v>OH</v>
      </c>
      <c r="F2968" s="1192">
        <f>F2965/10</f>
        <v>0.16499999999999998</v>
      </c>
      <c r="G2968" s="44">
        <f>VLOOKUP(C2968,HSD!B:K,10,FALSE)</f>
        <v>285000</v>
      </c>
      <c r="H2968" s="44">
        <f>F2968*G2968</f>
        <v>47024.999999999993</v>
      </c>
      <c r="I2968" s="44">
        <v>92500</v>
      </c>
      <c r="J2968" s="44">
        <f>F2968*I2968</f>
        <v>15262.499999999998</v>
      </c>
      <c r="K2968" s="44">
        <v>92500</v>
      </c>
      <c r="L2968" s="44">
        <f>F2968*K2968</f>
        <v>15262.499999999998</v>
      </c>
    </row>
    <row r="2969" spans="1:18" ht="12" customHeight="1">
      <c r="B2969" s="42"/>
      <c r="C2969" s="43"/>
      <c r="D2969" s="42"/>
      <c r="E2969" s="42"/>
      <c r="F2969" s="1182"/>
      <c r="G2969" s="44"/>
      <c r="H2969" s="44"/>
      <c r="I2969" s="44"/>
      <c r="J2969" s="44"/>
      <c r="K2969" s="44"/>
      <c r="L2969" s="44"/>
    </row>
    <row r="2970" spans="1:18" ht="12" customHeight="1">
      <c r="B2970" s="42"/>
      <c r="C2970" s="45"/>
      <c r="D2970" s="37"/>
      <c r="E2970" s="37"/>
      <c r="F2970" s="1183" t="s">
        <v>227</v>
      </c>
      <c r="G2970" s="54"/>
      <c r="H2970" s="44">
        <f>SUM(H2965:H2969)</f>
        <v>400235</v>
      </c>
      <c r="I2970" s="54"/>
      <c r="J2970" s="44">
        <f>SUM(J2968:J2969)</f>
        <v>15262.499999999998</v>
      </c>
      <c r="K2970" s="54"/>
      <c r="L2970" s="44">
        <f>SUM(L2968:L2969)</f>
        <v>15262.499999999998</v>
      </c>
    </row>
    <row r="2971" spans="1:18" ht="12" customHeight="1">
      <c r="B2971" s="42" t="s">
        <v>6</v>
      </c>
      <c r="C2971" s="45" t="s">
        <v>228</v>
      </c>
      <c r="D2971" s="37"/>
      <c r="E2971" s="37"/>
      <c r="F2971" s="1184"/>
      <c r="G2971" s="42"/>
      <c r="H2971" s="44"/>
      <c r="I2971" s="42"/>
      <c r="J2971" s="44"/>
      <c r="K2971" s="42"/>
      <c r="L2971" s="44"/>
    </row>
    <row r="2972" spans="1:18" ht="26" customHeight="1">
      <c r="A2972" s="65">
        <v>21301000</v>
      </c>
      <c r="B2972" s="42"/>
      <c r="C2972" s="43" t="s">
        <v>35</v>
      </c>
      <c r="D2972" s="42" t="s">
        <v>224</v>
      </c>
      <c r="E2972" s="42" t="str">
        <f>VLOOKUP(C2972,HSD!B:K,2,FALSE)</f>
        <v>kg</v>
      </c>
      <c r="F2972" s="1192">
        <v>348</v>
      </c>
      <c r="G2972" s="44">
        <f>VLOOKUP(C2972,HSD!B:K,10,FALSE)</f>
        <v>1350</v>
      </c>
      <c r="H2972" s="44">
        <f>F2972*G2972</f>
        <v>469800</v>
      </c>
      <c r="I2972" s="44">
        <v>232500</v>
      </c>
      <c r="J2972" s="44">
        <f>F2972*I2972</f>
        <v>80910000</v>
      </c>
      <c r="K2972" s="44">
        <v>270000</v>
      </c>
      <c r="L2972" s="44">
        <f>F2972*K2972</f>
        <v>93960000</v>
      </c>
    </row>
    <row r="2973" spans="1:18" ht="12" customHeight="1">
      <c r="A2973" s="65">
        <v>211100115</v>
      </c>
      <c r="B2973" s="42"/>
      <c r="C2973" s="43" t="s">
        <v>32</v>
      </c>
      <c r="D2973" s="42" t="s">
        <v>224</v>
      </c>
      <c r="E2973" s="42" t="str">
        <f>VLOOKUP(C2973,HSD!B:K,2,FALSE)</f>
        <v>kg</v>
      </c>
      <c r="F2973" s="1192">
        <v>790</v>
      </c>
      <c r="G2973" s="44">
        <f>VLOOKUP(C2973,HSD!B:K,10,FALSE)</f>
        <v>140.625</v>
      </c>
      <c r="H2973" s="44">
        <f>F2973*G2973</f>
        <v>111093.75</v>
      </c>
      <c r="I2973" s="44">
        <v>1060</v>
      </c>
      <c r="J2973" s="44">
        <f>F2973*I2973</f>
        <v>837400</v>
      </c>
      <c r="K2973" s="44">
        <v>1060</v>
      </c>
      <c r="L2973" s="44">
        <f>F2973*K2973</f>
        <v>837400</v>
      </c>
      <c r="N2973" s="33">
        <v>1</v>
      </c>
      <c r="O2973" s="33" t="s">
        <v>24</v>
      </c>
      <c r="P2973" s="33" t="s">
        <v>513</v>
      </c>
      <c r="Q2973" s="33">
        <v>6.2500000000000001E-4</v>
      </c>
      <c r="R2973" s="33" t="s">
        <v>26</v>
      </c>
    </row>
    <row r="2974" spans="1:18" ht="12" customHeight="1">
      <c r="A2974" s="65" t="s">
        <v>514</v>
      </c>
      <c r="B2974" s="42"/>
      <c r="C2974" s="43" t="s">
        <v>1515</v>
      </c>
      <c r="D2974" s="42" t="s">
        <v>224</v>
      </c>
      <c r="E2974" s="42" t="str">
        <f>VLOOKUP(C2974,HSD!B:K,2,FALSE)</f>
        <v>kg</v>
      </c>
      <c r="F2974" s="1192">
        <v>1009</v>
      </c>
      <c r="G2974" s="44">
        <f>VLOOKUP(C2974,HSD!B:K,10,FALSE)</f>
        <v>156.25</v>
      </c>
      <c r="H2974" s="44">
        <f>F2974*G2974</f>
        <v>157656.25</v>
      </c>
      <c r="I2974" s="44">
        <v>215000</v>
      </c>
      <c r="J2974" s="44">
        <f>F2974*I2974</f>
        <v>216935000</v>
      </c>
      <c r="K2974" s="44">
        <v>250000</v>
      </c>
      <c r="L2974" s="44">
        <f>F2974*K2974</f>
        <v>252250000</v>
      </c>
      <c r="N2974" s="33">
        <f>N2973/Q2973</f>
        <v>1600</v>
      </c>
      <c r="O2974" s="33" t="s">
        <v>24</v>
      </c>
      <c r="P2974" s="33" t="s">
        <v>513</v>
      </c>
      <c r="Q2974" s="33">
        <v>1</v>
      </c>
      <c r="R2974" s="33" t="s">
        <v>26</v>
      </c>
    </row>
    <row r="2975" spans="1:18" ht="12" customHeight="1">
      <c r="A2975" s="65">
        <v>21962000</v>
      </c>
      <c r="B2975" s="42"/>
      <c r="C2975" s="43" t="s">
        <v>52</v>
      </c>
      <c r="D2975" s="42" t="s">
        <v>224</v>
      </c>
      <c r="E2975" s="42" t="str">
        <f>VLOOKUP(C2975,HSD!B:K,2,FALSE)</f>
        <v>liter</v>
      </c>
      <c r="F2975" s="1192">
        <v>202</v>
      </c>
      <c r="G2975" s="44">
        <f>VLOOKUP(C2975,HSD!B:K,10,FALSE)</f>
        <v>50</v>
      </c>
      <c r="H2975" s="44">
        <f>F2975*G2975</f>
        <v>10100</v>
      </c>
      <c r="I2975" s="44"/>
      <c r="J2975" s="44"/>
      <c r="K2975" s="44"/>
      <c r="L2975" s="44"/>
    </row>
    <row r="2976" spans="1:18" ht="12" customHeight="1">
      <c r="B2976" s="42"/>
      <c r="C2976" s="45"/>
      <c r="D2976" s="37"/>
      <c r="E2976" s="37"/>
      <c r="F2976" s="1193" t="s">
        <v>229</v>
      </c>
      <c r="G2976" s="61"/>
      <c r="H2976" s="44">
        <f>SUM(H2972:H2975)</f>
        <v>748650</v>
      </c>
      <c r="I2976" s="54"/>
      <c r="J2976" s="44" t="e">
        <f>SUM(#REF!)</f>
        <v>#REF!</v>
      </c>
      <c r="K2976" s="54"/>
      <c r="L2976" s="44" t="e">
        <f>SUM(#REF!)</f>
        <v>#REF!</v>
      </c>
    </row>
    <row r="2977" spans="2:12" ht="12" customHeight="1">
      <c r="B2977" s="42" t="s">
        <v>7</v>
      </c>
      <c r="C2977" s="45" t="s">
        <v>230</v>
      </c>
      <c r="D2977" s="37"/>
      <c r="E2977" s="37"/>
      <c r="F2977" s="1184"/>
      <c r="G2977" s="42"/>
      <c r="H2977" s="44"/>
      <c r="I2977" s="42"/>
      <c r="J2977" s="44"/>
      <c r="K2977" s="42"/>
      <c r="L2977" s="44"/>
    </row>
    <row r="2978" spans="2:12" ht="12" customHeight="1">
      <c r="B2978" s="42"/>
      <c r="C2978" s="43"/>
      <c r="D2978" s="42"/>
      <c r="E2978" s="42"/>
      <c r="F2978" s="1192"/>
      <c r="G2978" s="44"/>
      <c r="H2978" s="44">
        <f>F2978*G2978</f>
        <v>0</v>
      </c>
      <c r="I2978" s="44"/>
      <c r="J2978" s="44">
        <f>H2978*I2978</f>
        <v>0</v>
      </c>
      <c r="K2978" s="44"/>
      <c r="L2978" s="44">
        <f>J2978*K2978</f>
        <v>0</v>
      </c>
    </row>
    <row r="2979" spans="2:12" ht="12" customHeight="1">
      <c r="B2979" s="42"/>
      <c r="C2979" s="43"/>
      <c r="D2979" s="42"/>
      <c r="E2979" s="42"/>
      <c r="F2979" s="1192"/>
      <c r="G2979" s="44"/>
      <c r="H2979" s="44">
        <f>F2979*G2979</f>
        <v>0</v>
      </c>
      <c r="I2979" s="44"/>
      <c r="J2979" s="44"/>
      <c r="K2979" s="44"/>
      <c r="L2979" s="44"/>
    </row>
    <row r="2980" spans="2:12" ht="12" customHeight="1">
      <c r="B2980" s="42"/>
      <c r="C2980" s="43"/>
      <c r="D2980" s="42"/>
      <c r="E2980" s="42"/>
      <c r="F2980" s="1192"/>
      <c r="G2980" s="44"/>
      <c r="H2980" s="44">
        <f>F2980*G2980</f>
        <v>0</v>
      </c>
      <c r="I2980" s="44"/>
      <c r="J2980" s="44"/>
      <c r="K2980" s="44"/>
      <c r="L2980" s="44"/>
    </row>
    <row r="2981" spans="2:12" ht="12" customHeight="1">
      <c r="B2981" s="42"/>
      <c r="C2981" s="45"/>
      <c r="D2981" s="37"/>
      <c r="E2981" s="37"/>
      <c r="F2981" s="1183" t="s">
        <v>231</v>
      </c>
      <c r="G2981" s="54"/>
      <c r="H2981" s="44">
        <f>SUM(H2978:H2980)</f>
        <v>0</v>
      </c>
      <c r="I2981" s="54"/>
      <c r="J2981" s="44">
        <f>SUM(J2978)</f>
        <v>0</v>
      </c>
      <c r="K2981" s="54"/>
      <c r="L2981" s="44">
        <f>SUM(L2978)</f>
        <v>0</v>
      </c>
    </row>
    <row r="2982" spans="2:12" ht="12" customHeight="1">
      <c r="B2982" s="42" t="s">
        <v>8</v>
      </c>
      <c r="C2982" s="55" t="s">
        <v>232</v>
      </c>
      <c r="D2982" s="56"/>
      <c r="E2982" s="56"/>
      <c r="F2982" s="1191"/>
      <c r="G2982" s="57"/>
      <c r="H2982" s="44">
        <f>H2970+H2976+H2981</f>
        <v>1148885</v>
      </c>
      <c r="I2982" s="57"/>
      <c r="J2982" s="44" t="e">
        <f>J2970+J2976+J2981</f>
        <v>#REF!</v>
      </c>
      <c r="K2982" s="57"/>
      <c r="L2982" s="44" t="e">
        <f>L2970+L2976+L2981</f>
        <v>#REF!</v>
      </c>
    </row>
    <row r="2983" spans="2:12" ht="12" customHeight="1">
      <c r="B2983" s="42" t="s">
        <v>9</v>
      </c>
      <c r="C2983" s="1254" t="s">
        <v>233</v>
      </c>
      <c r="D2983" s="1255"/>
      <c r="E2983" s="1256"/>
      <c r="F2983" s="1200">
        <f>OP</f>
        <v>0.1</v>
      </c>
      <c r="G2983" s="43" t="s">
        <v>234</v>
      </c>
      <c r="H2983" s="44">
        <f>H2982*F2983</f>
        <v>114888.5</v>
      </c>
      <c r="I2983" s="43" t="s">
        <v>234</v>
      </c>
      <c r="J2983" s="44" t="e">
        <f>J2982*F2983</f>
        <v>#REF!</v>
      </c>
      <c r="K2983" s="43" t="s">
        <v>234</v>
      </c>
      <c r="L2983" s="44" t="e">
        <f>L2982*F2983</f>
        <v>#REF!</v>
      </c>
    </row>
    <row r="2984" spans="2:12" ht="12" customHeight="1">
      <c r="B2984" s="531" t="s">
        <v>10</v>
      </c>
      <c r="C2984" s="536" t="s">
        <v>235</v>
      </c>
      <c r="D2984" s="529"/>
      <c r="E2984" s="535"/>
      <c r="F2984" s="1189"/>
      <c r="G2984" s="532"/>
      <c r="H2984" s="533">
        <f>H2982+H2983</f>
        <v>1263773.5</v>
      </c>
      <c r="I2984" s="532"/>
      <c r="J2984" s="533"/>
      <c r="K2984" s="532"/>
      <c r="L2984" s="533"/>
    </row>
    <row r="2985" spans="2:12" ht="12" customHeight="1">
      <c r="B2985" s="531" t="s">
        <v>11</v>
      </c>
      <c r="C2985" s="529" t="s">
        <v>2218</v>
      </c>
      <c r="D2985" s="529"/>
      <c r="E2985" s="529"/>
      <c r="F2985" s="1201">
        <f>ppn</f>
        <v>0.12</v>
      </c>
      <c r="G2985" s="532" t="s">
        <v>2217</v>
      </c>
      <c r="H2985" s="533">
        <f>H2984*F2985</f>
        <v>151652.82</v>
      </c>
      <c r="I2985" s="532"/>
      <c r="J2985" s="533"/>
      <c r="K2985" s="532"/>
      <c r="L2985" s="533"/>
    </row>
    <row r="2986" spans="2:12" ht="12" customHeight="1">
      <c r="B2986" s="42" t="s">
        <v>1793</v>
      </c>
      <c r="C2986" s="537" t="s">
        <v>2039</v>
      </c>
      <c r="D2986" s="56"/>
      <c r="E2986" s="56"/>
      <c r="F2986" s="1191"/>
      <c r="G2986" s="57"/>
      <c r="H2986" s="49">
        <f>H2984+H2985</f>
        <v>1415426.32</v>
      </c>
      <c r="I2986" s="50"/>
      <c r="J2986" s="49" t="e">
        <f>J2982+J2983</f>
        <v>#REF!</v>
      </c>
      <c r="K2986" s="50"/>
      <c r="L2986" s="49" t="e">
        <f>L2982+L2983</f>
        <v>#REF!</v>
      </c>
    </row>
    <row r="2987" spans="2:12" ht="14" customHeight="1"/>
    <row r="2988" spans="2:12" ht="37" customHeight="1">
      <c r="B2988" s="34" t="s">
        <v>519</v>
      </c>
      <c r="C2988" s="1257" t="s">
        <v>520</v>
      </c>
      <c r="D2988" s="1258"/>
      <c r="E2988" s="1258"/>
      <c r="F2988" s="1258"/>
      <c r="G2988" s="1259"/>
      <c r="H2988" s="1260"/>
      <c r="I2988" s="1261" t="s">
        <v>3</v>
      </c>
      <c r="J2988" s="1261"/>
      <c r="K2988" s="1261" t="s">
        <v>4</v>
      </c>
      <c r="L2988" s="1261"/>
    </row>
    <row r="2989" spans="2:12" ht="12" customHeight="1">
      <c r="B2989" s="1249" t="s">
        <v>215</v>
      </c>
      <c r="C2989" s="1249" t="s">
        <v>216</v>
      </c>
      <c r="D2989" s="1250" t="s">
        <v>217</v>
      </c>
      <c r="E2989" s="1249" t="s">
        <v>218</v>
      </c>
      <c r="F2989" s="1253" t="s">
        <v>219</v>
      </c>
      <c r="G2989" s="35" t="s">
        <v>220</v>
      </c>
      <c r="H2989" s="35" t="s">
        <v>221</v>
      </c>
      <c r="I2989" s="36" t="s">
        <v>220</v>
      </c>
      <c r="J2989" s="37" t="s">
        <v>221</v>
      </c>
      <c r="K2989" s="37" t="s">
        <v>220</v>
      </c>
      <c r="L2989" s="37" t="s">
        <v>221</v>
      </c>
    </row>
    <row r="2990" spans="2:12" ht="12" customHeight="1">
      <c r="B2990" s="1249"/>
      <c r="C2990" s="1249"/>
      <c r="D2990" s="1251"/>
      <c r="E2990" s="1249"/>
      <c r="F2990" s="1253"/>
      <c r="G2990" s="35" t="s">
        <v>16</v>
      </c>
      <c r="H2990" s="35" t="s">
        <v>222</v>
      </c>
      <c r="I2990" s="36" t="s">
        <v>16</v>
      </c>
      <c r="J2990" s="37" t="s">
        <v>222</v>
      </c>
      <c r="K2990" s="37" t="s">
        <v>16</v>
      </c>
      <c r="L2990" s="37" t="s">
        <v>222</v>
      </c>
    </row>
    <row r="2991" spans="2:12" ht="12" customHeight="1">
      <c r="B2991" s="1249"/>
      <c r="C2991" s="1249"/>
      <c r="D2991" s="1252"/>
      <c r="E2991" s="1249"/>
      <c r="F2991" s="1253"/>
      <c r="G2991" s="58"/>
      <c r="H2991" s="35" t="s">
        <v>16</v>
      </c>
      <c r="I2991" s="48"/>
      <c r="J2991" s="37" t="s">
        <v>16</v>
      </c>
      <c r="K2991" s="43"/>
      <c r="L2991" s="37" t="s">
        <v>16</v>
      </c>
    </row>
    <row r="2992" spans="2:12" ht="12" customHeight="1">
      <c r="B2992" s="38" t="s">
        <v>5</v>
      </c>
      <c r="C2992" s="39" t="s">
        <v>223</v>
      </c>
      <c r="D2992" s="40"/>
      <c r="E2992" s="40"/>
      <c r="F2992" s="1181"/>
      <c r="G2992" s="40"/>
      <c r="H2992" s="40"/>
      <c r="I2992" s="41"/>
      <c r="J2992" s="41"/>
      <c r="K2992" s="41"/>
      <c r="L2992" s="41"/>
    </row>
    <row r="2993" spans="1:18" ht="12" customHeight="1">
      <c r="A2993" s="65">
        <v>10130000</v>
      </c>
      <c r="B2993" s="42"/>
      <c r="C2993" s="43" t="s">
        <v>20</v>
      </c>
      <c r="D2993" s="42" t="s">
        <v>224</v>
      </c>
      <c r="E2993" s="42" t="str">
        <f>VLOOKUP(C2993,HSD!B:K,2,FALSE)</f>
        <v>OH</v>
      </c>
      <c r="F2993" s="1192">
        <v>1.65</v>
      </c>
      <c r="G2993" s="44">
        <f>VLOOKUP(C2993,HSD!B:K,10,FALSE)</f>
        <v>174000</v>
      </c>
      <c r="H2993" s="44">
        <f>F2993*G2993</f>
        <v>287100</v>
      </c>
      <c r="I2993" s="44">
        <v>91500</v>
      </c>
      <c r="J2993" s="44">
        <f>F2993*I2993</f>
        <v>150975</v>
      </c>
      <c r="K2993" s="44">
        <v>91500</v>
      </c>
      <c r="L2993" s="44">
        <f>F2993*K2993</f>
        <v>150975</v>
      </c>
    </row>
    <row r="2994" spans="1:18" ht="12" customHeight="1">
      <c r="A2994" s="65">
        <v>10143000</v>
      </c>
      <c r="B2994" s="42"/>
      <c r="C2994" s="43" t="s">
        <v>240</v>
      </c>
      <c r="D2994" s="42" t="s">
        <v>224</v>
      </c>
      <c r="E2994" s="42" t="str">
        <f>VLOOKUP(C2994,HSD!B:K,2,FALSE)</f>
        <v>OH</v>
      </c>
      <c r="F2994" s="1192">
        <v>0.27500000000000002</v>
      </c>
      <c r="G2994" s="44">
        <f>VLOOKUP(C2994,HSD!B:K,10,FALSE)</f>
        <v>213000</v>
      </c>
      <c r="H2994" s="44">
        <f>F2994*G2994</f>
        <v>58575.000000000007</v>
      </c>
      <c r="I2994" s="44"/>
      <c r="J2994" s="44"/>
      <c r="K2994" s="44"/>
      <c r="L2994" s="44"/>
    </row>
    <row r="2995" spans="1:18" ht="12" customHeight="1">
      <c r="A2995" s="65">
        <v>10120000</v>
      </c>
      <c r="B2995" s="42"/>
      <c r="C2995" s="43" t="s">
        <v>19</v>
      </c>
      <c r="D2995" s="42" t="s">
        <v>224</v>
      </c>
      <c r="E2995" s="42" t="str">
        <f>VLOOKUP(C2995,HSD!B:K,2,FALSE)</f>
        <v>OH</v>
      </c>
      <c r="F2995" s="1192">
        <f>F2994/10</f>
        <v>2.7500000000000004E-2</v>
      </c>
      <c r="G2995" s="44">
        <f>VLOOKUP(C2995,HSD!B:K,10,FALSE)</f>
        <v>274000</v>
      </c>
      <c r="H2995" s="44">
        <f>F2995*G2995</f>
        <v>7535.0000000000009</v>
      </c>
      <c r="I2995" s="44"/>
      <c r="J2995" s="44"/>
      <c r="K2995" s="44"/>
      <c r="L2995" s="44"/>
    </row>
    <row r="2996" spans="1:18" ht="12" customHeight="1">
      <c r="A2996" s="65">
        <v>10110000</v>
      </c>
      <c r="B2996" s="42"/>
      <c r="C2996" s="43" t="s">
        <v>21</v>
      </c>
      <c r="D2996" s="42" t="s">
        <v>224</v>
      </c>
      <c r="E2996" s="42" t="str">
        <f>VLOOKUP(C2996,HSD!B:K,2,FALSE)</f>
        <v>OH</v>
      </c>
      <c r="F2996" s="1192">
        <f>F2993/10</f>
        <v>0.16499999999999998</v>
      </c>
      <c r="G2996" s="44">
        <f>VLOOKUP(C2996,HSD!B:K,10,FALSE)</f>
        <v>285000</v>
      </c>
      <c r="H2996" s="44">
        <f>F2996*G2996</f>
        <v>47024.999999999993</v>
      </c>
      <c r="I2996" s="44">
        <v>92500</v>
      </c>
      <c r="J2996" s="44">
        <f>F2996*I2996</f>
        <v>15262.499999999998</v>
      </c>
      <c r="K2996" s="44">
        <v>92500</v>
      </c>
      <c r="L2996" s="44">
        <f>F2996*K2996</f>
        <v>15262.499999999998</v>
      </c>
    </row>
    <row r="2997" spans="1:18" ht="12" customHeight="1">
      <c r="B2997" s="42"/>
      <c r="C2997" s="43"/>
      <c r="D2997" s="42"/>
      <c r="E2997" s="42"/>
      <c r="F2997" s="1182"/>
      <c r="G2997" s="44"/>
      <c r="H2997" s="44"/>
      <c r="I2997" s="44"/>
      <c r="J2997" s="44"/>
      <c r="K2997" s="44"/>
      <c r="L2997" s="44"/>
    </row>
    <row r="2998" spans="1:18" ht="12" customHeight="1">
      <c r="B2998" s="42"/>
      <c r="C2998" s="45"/>
      <c r="D2998" s="37"/>
      <c r="E2998" s="37"/>
      <c r="F2998" s="1183" t="s">
        <v>227</v>
      </c>
      <c r="G2998" s="54"/>
      <c r="H2998" s="44">
        <f>SUM(H2993:H2997)</f>
        <v>400235</v>
      </c>
      <c r="I2998" s="54"/>
      <c r="J2998" s="44">
        <f>SUM(J2996:J2997)</f>
        <v>15262.499999999998</v>
      </c>
      <c r="K2998" s="54"/>
      <c r="L2998" s="44">
        <f>SUM(L2996:L2997)</f>
        <v>15262.499999999998</v>
      </c>
    </row>
    <row r="2999" spans="1:18" ht="12" customHeight="1">
      <c r="B2999" s="42" t="s">
        <v>6</v>
      </c>
      <c r="C2999" s="45" t="s">
        <v>228</v>
      </c>
      <c r="D2999" s="37"/>
      <c r="E2999" s="37"/>
      <c r="F2999" s="1184"/>
      <c r="G2999" s="42"/>
      <c r="H2999" s="44"/>
      <c r="I2999" s="42"/>
      <c r="J2999" s="44"/>
      <c r="K2999" s="42"/>
      <c r="L2999" s="44"/>
    </row>
    <row r="3000" spans="1:18" ht="26" customHeight="1">
      <c r="A3000" s="65">
        <v>21301000</v>
      </c>
      <c r="B3000" s="42"/>
      <c r="C3000" s="43" t="s">
        <v>35</v>
      </c>
      <c r="D3000" s="42" t="s">
        <v>224</v>
      </c>
      <c r="E3000" s="42" t="str">
        <f>VLOOKUP(C3000,HSD!B:K,2,FALSE)</f>
        <v>kg</v>
      </c>
      <c r="F3000" s="1192">
        <v>407</v>
      </c>
      <c r="G3000" s="44">
        <f>VLOOKUP(C3000,HSD!B:K,10,FALSE)</f>
        <v>1350</v>
      </c>
      <c r="H3000" s="44">
        <f>F3000*G3000</f>
        <v>549450</v>
      </c>
      <c r="I3000" s="44">
        <v>232500</v>
      </c>
      <c r="J3000" s="44">
        <f>F3000*I3000</f>
        <v>94627500</v>
      </c>
      <c r="K3000" s="44">
        <v>270000</v>
      </c>
      <c r="L3000" s="44">
        <f>F3000*K3000</f>
        <v>109890000</v>
      </c>
    </row>
    <row r="3001" spans="1:18" ht="12" customHeight="1">
      <c r="A3001" s="65">
        <v>211100115</v>
      </c>
      <c r="B3001" s="42"/>
      <c r="C3001" s="43" t="s">
        <v>32</v>
      </c>
      <c r="D3001" s="42" t="s">
        <v>224</v>
      </c>
      <c r="E3001" s="42" t="str">
        <f>VLOOKUP(C3001,HSD!B:K,2,FALSE)</f>
        <v>kg</v>
      </c>
      <c r="F3001" s="1192">
        <v>731</v>
      </c>
      <c r="G3001" s="44">
        <f>VLOOKUP(C3001,HSD!B:K,10,FALSE)</f>
        <v>140.625</v>
      </c>
      <c r="H3001" s="44">
        <f>F3001*G3001</f>
        <v>102796.875</v>
      </c>
      <c r="I3001" s="44">
        <v>1060</v>
      </c>
      <c r="J3001" s="44">
        <f>F3001*I3001</f>
        <v>774860</v>
      </c>
      <c r="K3001" s="44">
        <v>1060</v>
      </c>
      <c r="L3001" s="44">
        <f>F3001*K3001</f>
        <v>774860</v>
      </c>
      <c r="N3001" s="33">
        <v>1</v>
      </c>
      <c r="O3001" s="33" t="s">
        <v>24</v>
      </c>
      <c r="P3001" s="33" t="s">
        <v>513</v>
      </c>
      <c r="Q3001" s="33">
        <v>6.2500000000000001E-4</v>
      </c>
      <c r="R3001" s="33" t="s">
        <v>26</v>
      </c>
    </row>
    <row r="3002" spans="1:18" ht="12" customHeight="1">
      <c r="A3002" s="65" t="s">
        <v>514</v>
      </c>
      <c r="B3002" s="42"/>
      <c r="C3002" s="43" t="s">
        <v>1515</v>
      </c>
      <c r="D3002" s="42" t="s">
        <v>224</v>
      </c>
      <c r="E3002" s="42" t="str">
        <f>VLOOKUP(C3002,HSD!B:K,2,FALSE)</f>
        <v>kg</v>
      </c>
      <c r="F3002" s="1192">
        <v>1009</v>
      </c>
      <c r="G3002" s="44">
        <f>VLOOKUP(C3002,HSD!B:K,10,FALSE)</f>
        <v>156.25</v>
      </c>
      <c r="H3002" s="44">
        <f>F3002*G3002</f>
        <v>157656.25</v>
      </c>
      <c r="I3002" s="44">
        <v>215000</v>
      </c>
      <c r="J3002" s="44">
        <f>F3002*I3002</f>
        <v>216935000</v>
      </c>
      <c r="K3002" s="44">
        <v>250000</v>
      </c>
      <c r="L3002" s="44">
        <f>F3002*K3002</f>
        <v>252250000</v>
      </c>
      <c r="N3002" s="33">
        <f>N3001/Q3001</f>
        <v>1600</v>
      </c>
      <c r="O3002" s="33" t="s">
        <v>24</v>
      </c>
      <c r="P3002" s="33" t="s">
        <v>513</v>
      </c>
      <c r="Q3002" s="33">
        <v>1</v>
      </c>
      <c r="R3002" s="33" t="s">
        <v>26</v>
      </c>
    </row>
    <row r="3003" spans="1:18" ht="12" customHeight="1">
      <c r="A3003" s="65">
        <v>21962000</v>
      </c>
      <c r="B3003" s="42"/>
      <c r="C3003" s="43" t="s">
        <v>52</v>
      </c>
      <c r="D3003" s="42" t="s">
        <v>224</v>
      </c>
      <c r="E3003" s="42" t="str">
        <f>VLOOKUP(C3003,HSD!B:K,2,FALSE)</f>
        <v>liter</v>
      </c>
      <c r="F3003" s="1192">
        <v>202</v>
      </c>
      <c r="G3003" s="44">
        <f>VLOOKUP(C3003,HSD!B:K,10,FALSE)</f>
        <v>50</v>
      </c>
      <c r="H3003" s="44">
        <f>F3003*G3003</f>
        <v>10100</v>
      </c>
      <c r="I3003" s="44"/>
      <c r="J3003" s="44"/>
      <c r="K3003" s="44"/>
      <c r="L3003" s="44"/>
    </row>
    <row r="3004" spans="1:18" ht="12" customHeight="1">
      <c r="B3004" s="42"/>
      <c r="C3004" s="45"/>
      <c r="D3004" s="37"/>
      <c r="E3004" s="37"/>
      <c r="F3004" s="1193" t="s">
        <v>229</v>
      </c>
      <c r="G3004" s="61"/>
      <c r="H3004" s="44">
        <f>SUM(H3000:H3003)</f>
        <v>820003.125</v>
      </c>
      <c r="I3004" s="54"/>
      <c r="J3004" s="44" t="e">
        <f>SUM(#REF!)</f>
        <v>#REF!</v>
      </c>
      <c r="K3004" s="54"/>
      <c r="L3004" s="44" t="e">
        <f>SUM(#REF!)</f>
        <v>#REF!</v>
      </c>
    </row>
    <row r="3005" spans="1:18" ht="12" customHeight="1">
      <c r="B3005" s="42" t="s">
        <v>7</v>
      </c>
      <c r="C3005" s="45" t="s">
        <v>230</v>
      </c>
      <c r="D3005" s="37"/>
      <c r="E3005" s="37"/>
      <c r="F3005" s="1184"/>
      <c r="G3005" s="42"/>
      <c r="H3005" s="44"/>
      <c r="I3005" s="42"/>
      <c r="J3005" s="44"/>
      <c r="K3005" s="42"/>
      <c r="L3005" s="44"/>
    </row>
    <row r="3006" spans="1:18" ht="12" customHeight="1">
      <c r="B3006" s="42"/>
      <c r="C3006" s="43"/>
      <c r="D3006" s="42"/>
      <c r="E3006" s="42"/>
      <c r="F3006" s="1192"/>
      <c r="G3006" s="44"/>
      <c r="H3006" s="44">
        <f>F3006*G3006</f>
        <v>0</v>
      </c>
      <c r="I3006" s="44"/>
      <c r="J3006" s="44">
        <f>H3006*I3006</f>
        <v>0</v>
      </c>
      <c r="K3006" s="44"/>
      <c r="L3006" s="44">
        <f>J3006*K3006</f>
        <v>0</v>
      </c>
    </row>
    <row r="3007" spans="1:18" ht="12" customHeight="1">
      <c r="B3007" s="42"/>
      <c r="C3007" s="43"/>
      <c r="D3007" s="42"/>
      <c r="E3007" s="42"/>
      <c r="F3007" s="1192"/>
      <c r="G3007" s="44"/>
      <c r="H3007" s="44">
        <f>F3007*G3007</f>
        <v>0</v>
      </c>
      <c r="I3007" s="44"/>
      <c r="J3007" s="44"/>
      <c r="K3007" s="44"/>
      <c r="L3007" s="44"/>
    </row>
    <row r="3008" spans="1:18" ht="12" customHeight="1">
      <c r="B3008" s="42"/>
      <c r="C3008" s="43"/>
      <c r="D3008" s="42"/>
      <c r="E3008" s="42"/>
      <c r="F3008" s="1192"/>
      <c r="G3008" s="44"/>
      <c r="H3008" s="44">
        <f>F3008*G3008</f>
        <v>0</v>
      </c>
      <c r="I3008" s="44"/>
      <c r="J3008" s="44"/>
      <c r="K3008" s="44"/>
      <c r="L3008" s="44"/>
    </row>
    <row r="3009" spans="1:12" ht="12" customHeight="1">
      <c r="B3009" s="42"/>
      <c r="C3009" s="45"/>
      <c r="D3009" s="37"/>
      <c r="E3009" s="37"/>
      <c r="F3009" s="1183" t="s">
        <v>231</v>
      </c>
      <c r="G3009" s="54"/>
      <c r="H3009" s="44">
        <f>SUM(H3006:H3008)</f>
        <v>0</v>
      </c>
      <c r="I3009" s="54"/>
      <c r="J3009" s="44">
        <f>SUM(J3006)</f>
        <v>0</v>
      </c>
      <c r="K3009" s="54"/>
      <c r="L3009" s="44">
        <f>SUM(L3006)</f>
        <v>0</v>
      </c>
    </row>
    <row r="3010" spans="1:12" ht="12" customHeight="1">
      <c r="B3010" s="42" t="s">
        <v>8</v>
      </c>
      <c r="C3010" s="55" t="s">
        <v>232</v>
      </c>
      <c r="D3010" s="56"/>
      <c r="E3010" s="56"/>
      <c r="F3010" s="1191"/>
      <c r="G3010" s="57"/>
      <c r="H3010" s="44">
        <f>H2998+H3004+H3009</f>
        <v>1220238.125</v>
      </c>
      <c r="I3010" s="57"/>
      <c r="J3010" s="44" t="e">
        <f>J2998+J3004+J3009</f>
        <v>#REF!</v>
      </c>
      <c r="K3010" s="57"/>
      <c r="L3010" s="44" t="e">
        <f>L2998+L3004+L3009</f>
        <v>#REF!</v>
      </c>
    </row>
    <row r="3011" spans="1:12" ht="12" customHeight="1">
      <c r="B3011" s="42" t="s">
        <v>9</v>
      </c>
      <c r="C3011" s="1254" t="s">
        <v>233</v>
      </c>
      <c r="D3011" s="1255"/>
      <c r="E3011" s="1256"/>
      <c r="F3011" s="1200">
        <f>OP</f>
        <v>0.1</v>
      </c>
      <c r="G3011" s="43" t="s">
        <v>234</v>
      </c>
      <c r="H3011" s="44">
        <f>H3010*F3011</f>
        <v>122023.8125</v>
      </c>
      <c r="I3011" s="43" t="s">
        <v>234</v>
      </c>
      <c r="J3011" s="44" t="e">
        <f>J3010*F3011</f>
        <v>#REF!</v>
      </c>
      <c r="K3011" s="43" t="s">
        <v>234</v>
      </c>
      <c r="L3011" s="44" t="e">
        <f>L3010*F3011</f>
        <v>#REF!</v>
      </c>
    </row>
    <row r="3012" spans="1:12" ht="12" customHeight="1">
      <c r="B3012" s="531" t="s">
        <v>10</v>
      </c>
      <c r="C3012" s="536" t="s">
        <v>235</v>
      </c>
      <c r="D3012" s="529"/>
      <c r="E3012" s="535"/>
      <c r="F3012" s="1189"/>
      <c r="G3012" s="532"/>
      <c r="H3012" s="533">
        <f>H3010+H3011</f>
        <v>1342261.9375</v>
      </c>
      <c r="I3012" s="532"/>
      <c r="J3012" s="533"/>
      <c r="K3012" s="532"/>
      <c r="L3012" s="533"/>
    </row>
    <row r="3013" spans="1:12" ht="12" customHeight="1">
      <c r="B3013" s="531" t="s">
        <v>11</v>
      </c>
      <c r="C3013" s="529" t="s">
        <v>2218</v>
      </c>
      <c r="D3013" s="529"/>
      <c r="E3013" s="529"/>
      <c r="F3013" s="1201">
        <f>ppn</f>
        <v>0.12</v>
      </c>
      <c r="G3013" s="532" t="s">
        <v>2217</v>
      </c>
      <c r="H3013" s="533">
        <f>H3012*F3013</f>
        <v>161071.4325</v>
      </c>
      <c r="I3013" s="532"/>
      <c r="J3013" s="533"/>
      <c r="K3013" s="532"/>
      <c r="L3013" s="533"/>
    </row>
    <row r="3014" spans="1:12" ht="12" customHeight="1">
      <c r="B3014" s="42" t="s">
        <v>1793</v>
      </c>
      <c r="C3014" s="537" t="s">
        <v>2039</v>
      </c>
      <c r="D3014" s="56"/>
      <c r="E3014" s="56"/>
      <c r="F3014" s="1191"/>
      <c r="G3014" s="57"/>
      <c r="H3014" s="49">
        <f>H3012+H3013</f>
        <v>1503333.37</v>
      </c>
      <c r="I3014" s="50"/>
      <c r="J3014" s="49" t="e">
        <f>J3010+J3011</f>
        <v>#REF!</v>
      </c>
      <c r="K3014" s="50"/>
      <c r="L3014" s="49" t="e">
        <f>L3010+L3011</f>
        <v>#REF!</v>
      </c>
    </row>
    <row r="3015" spans="1:12" ht="14" customHeight="1"/>
    <row r="3016" spans="1:12" ht="37" customHeight="1">
      <c r="B3016" s="34" t="s">
        <v>521</v>
      </c>
      <c r="C3016" s="1257" t="s">
        <v>522</v>
      </c>
      <c r="D3016" s="1258"/>
      <c r="E3016" s="1258"/>
      <c r="F3016" s="1258"/>
      <c r="G3016" s="1259"/>
      <c r="H3016" s="1260"/>
      <c r="I3016" s="1261" t="s">
        <v>3</v>
      </c>
      <c r="J3016" s="1261"/>
      <c r="K3016" s="1261" t="s">
        <v>4</v>
      </c>
      <c r="L3016" s="1261"/>
    </row>
    <row r="3017" spans="1:12" ht="12" customHeight="1">
      <c r="B3017" s="1249" t="s">
        <v>215</v>
      </c>
      <c r="C3017" s="1249" t="s">
        <v>216</v>
      </c>
      <c r="D3017" s="1250" t="s">
        <v>217</v>
      </c>
      <c r="E3017" s="1249" t="s">
        <v>218</v>
      </c>
      <c r="F3017" s="1253" t="s">
        <v>219</v>
      </c>
      <c r="G3017" s="35" t="s">
        <v>220</v>
      </c>
      <c r="H3017" s="35" t="s">
        <v>221</v>
      </c>
      <c r="I3017" s="36" t="s">
        <v>220</v>
      </c>
      <c r="J3017" s="37" t="s">
        <v>221</v>
      </c>
      <c r="K3017" s="37" t="s">
        <v>220</v>
      </c>
      <c r="L3017" s="37" t="s">
        <v>221</v>
      </c>
    </row>
    <row r="3018" spans="1:12" ht="12" customHeight="1">
      <c r="B3018" s="1249"/>
      <c r="C3018" s="1249"/>
      <c r="D3018" s="1251"/>
      <c r="E3018" s="1249"/>
      <c r="F3018" s="1253"/>
      <c r="G3018" s="35" t="s">
        <v>16</v>
      </c>
      <c r="H3018" s="35" t="s">
        <v>222</v>
      </c>
      <c r="I3018" s="36" t="s">
        <v>16</v>
      </c>
      <c r="J3018" s="37" t="s">
        <v>222</v>
      </c>
      <c r="K3018" s="37" t="s">
        <v>16</v>
      </c>
      <c r="L3018" s="37" t="s">
        <v>222</v>
      </c>
    </row>
    <row r="3019" spans="1:12" ht="12" customHeight="1">
      <c r="B3019" s="1249"/>
      <c r="C3019" s="1249"/>
      <c r="D3019" s="1252"/>
      <c r="E3019" s="1249"/>
      <c r="F3019" s="1253"/>
      <c r="G3019" s="58"/>
      <c r="H3019" s="35" t="s">
        <v>16</v>
      </c>
      <c r="I3019" s="48"/>
      <c r="J3019" s="37" t="s">
        <v>16</v>
      </c>
      <c r="K3019" s="43"/>
      <c r="L3019" s="37" t="s">
        <v>16</v>
      </c>
    </row>
    <row r="3020" spans="1:12" ht="12" customHeight="1">
      <c r="B3020" s="38" t="s">
        <v>5</v>
      </c>
      <c r="C3020" s="39" t="s">
        <v>223</v>
      </c>
      <c r="D3020" s="40"/>
      <c r="E3020" s="40"/>
      <c r="F3020" s="1181"/>
      <c r="G3020" s="40"/>
      <c r="H3020" s="40"/>
      <c r="I3020" s="41"/>
      <c r="J3020" s="41"/>
      <c r="K3020" s="41"/>
      <c r="L3020" s="41"/>
    </row>
    <row r="3021" spans="1:12" ht="12" customHeight="1">
      <c r="A3021" s="65">
        <v>10130000</v>
      </c>
      <c r="B3021" s="42"/>
      <c r="C3021" s="43" t="s">
        <v>20</v>
      </c>
      <c r="D3021" s="42" t="s">
        <v>224</v>
      </c>
      <c r="E3021" s="42" t="str">
        <f>VLOOKUP(C3021,HSD!B:K,2,FALSE)</f>
        <v>OH</v>
      </c>
      <c r="F3021" s="1192">
        <v>1</v>
      </c>
      <c r="G3021" s="44">
        <f>VLOOKUP(C3021,HSD!B:K,10,FALSE)</f>
        <v>174000</v>
      </c>
      <c r="H3021" s="44">
        <f>F3021*G3021</f>
        <v>174000</v>
      </c>
      <c r="I3021" s="44">
        <v>91500</v>
      </c>
      <c r="J3021" s="44">
        <f>F3021*I3021</f>
        <v>91500</v>
      </c>
      <c r="K3021" s="44">
        <v>91500</v>
      </c>
      <c r="L3021" s="44">
        <f>F3021*K3021</f>
        <v>91500</v>
      </c>
    </row>
    <row r="3022" spans="1:12" ht="12" customHeight="1">
      <c r="A3022" s="65">
        <v>10143000</v>
      </c>
      <c r="B3022" s="42"/>
      <c r="C3022" s="43" t="s">
        <v>240</v>
      </c>
      <c r="D3022" s="42" t="s">
        <v>224</v>
      </c>
      <c r="E3022" s="42" t="str">
        <f>VLOOKUP(C3022,HSD!B:K,2,FALSE)</f>
        <v>OH</v>
      </c>
      <c r="F3022" s="1192">
        <v>0.25</v>
      </c>
      <c r="G3022" s="44">
        <f>VLOOKUP(C3022,HSD!B:K,10,FALSE)</f>
        <v>213000</v>
      </c>
      <c r="H3022" s="44">
        <f>F3022*G3022</f>
        <v>53250</v>
      </c>
      <c r="I3022" s="44"/>
      <c r="J3022" s="44"/>
      <c r="K3022" s="44"/>
      <c r="L3022" s="44"/>
    </row>
    <row r="3023" spans="1:12" ht="12" customHeight="1">
      <c r="A3023" s="65">
        <v>10120000</v>
      </c>
      <c r="B3023" s="42"/>
      <c r="C3023" s="43" t="s">
        <v>19</v>
      </c>
      <c r="D3023" s="42" t="s">
        <v>224</v>
      </c>
      <c r="E3023" s="42" t="str">
        <f>VLOOKUP(C3023,HSD!B:K,2,FALSE)</f>
        <v>OH</v>
      </c>
      <c r="F3023" s="1192">
        <f>F3022/10</f>
        <v>2.5000000000000001E-2</v>
      </c>
      <c r="G3023" s="44">
        <f>VLOOKUP(C3023,HSD!B:K,10,FALSE)</f>
        <v>274000</v>
      </c>
      <c r="H3023" s="44">
        <f>F3023*G3023</f>
        <v>6850</v>
      </c>
      <c r="I3023" s="44"/>
      <c r="J3023" s="44"/>
      <c r="K3023" s="44"/>
      <c r="L3023" s="44"/>
    </row>
    <row r="3024" spans="1:12" ht="12" customHeight="1">
      <c r="A3024" s="65">
        <v>10110000</v>
      </c>
      <c r="B3024" s="42"/>
      <c r="C3024" s="43" t="s">
        <v>21</v>
      </c>
      <c r="D3024" s="42" t="s">
        <v>224</v>
      </c>
      <c r="E3024" s="42" t="str">
        <f>VLOOKUP(C3024,HSD!B:K,2,FALSE)</f>
        <v>OH</v>
      </c>
      <c r="F3024" s="1192">
        <f>F3021/10</f>
        <v>0.1</v>
      </c>
      <c r="G3024" s="44">
        <f>VLOOKUP(C3024,HSD!B:K,10,FALSE)</f>
        <v>285000</v>
      </c>
      <c r="H3024" s="44">
        <f>F3024*G3024</f>
        <v>28500</v>
      </c>
      <c r="I3024" s="44">
        <v>92500</v>
      </c>
      <c r="J3024" s="44">
        <f>F3024*I3024</f>
        <v>9250</v>
      </c>
      <c r="K3024" s="44">
        <v>92500</v>
      </c>
      <c r="L3024" s="44">
        <f>F3024*K3024</f>
        <v>9250</v>
      </c>
    </row>
    <row r="3025" spans="1:18" ht="12" customHeight="1">
      <c r="B3025" s="42"/>
      <c r="C3025" s="43"/>
      <c r="D3025" s="42"/>
      <c r="E3025" s="42"/>
      <c r="F3025" s="1182"/>
      <c r="G3025" s="44"/>
      <c r="H3025" s="44"/>
      <c r="I3025" s="44"/>
      <c r="J3025" s="44"/>
      <c r="K3025" s="44"/>
      <c r="L3025" s="44"/>
    </row>
    <row r="3026" spans="1:18" ht="12" customHeight="1">
      <c r="B3026" s="42"/>
      <c r="C3026" s="45"/>
      <c r="D3026" s="37"/>
      <c r="E3026" s="37"/>
      <c r="F3026" s="1183" t="s">
        <v>227</v>
      </c>
      <c r="G3026" s="54"/>
      <c r="H3026" s="44">
        <f>SUM(H3021:H3025)</f>
        <v>262600</v>
      </c>
      <c r="I3026" s="54"/>
      <c r="J3026" s="44">
        <f>SUM(J3024:J3025)</f>
        <v>9250</v>
      </c>
      <c r="K3026" s="54"/>
      <c r="L3026" s="44">
        <f>SUM(L3024:L3025)</f>
        <v>9250</v>
      </c>
    </row>
    <row r="3027" spans="1:18" ht="12" customHeight="1">
      <c r="B3027" s="42" t="s">
        <v>6</v>
      </c>
      <c r="C3027" s="45" t="s">
        <v>228</v>
      </c>
      <c r="D3027" s="37"/>
      <c r="E3027" s="37"/>
      <c r="F3027" s="1184"/>
      <c r="G3027" s="42"/>
      <c r="H3027" s="44"/>
      <c r="I3027" s="42"/>
      <c r="J3027" s="44"/>
      <c r="K3027" s="42"/>
      <c r="L3027" s="44"/>
    </row>
    <row r="3028" spans="1:18">
      <c r="A3028" s="65">
        <v>21301000</v>
      </c>
      <c r="B3028" s="42"/>
      <c r="C3028" s="43" t="s">
        <v>35</v>
      </c>
      <c r="D3028" s="42" t="s">
        <v>224</v>
      </c>
      <c r="E3028" s="42" t="str">
        <f>VLOOKUP(C3028,HSD!B:K,2,FALSE)</f>
        <v>kg</v>
      </c>
      <c r="F3028" s="1192">
        <v>452</v>
      </c>
      <c r="G3028" s="44">
        <f>VLOOKUP(C3028,HSD!B:K,10,FALSE)</f>
        <v>1350</v>
      </c>
      <c r="H3028" s="44">
        <f t="shared" ref="H3028:H3033" si="8">F3028*G3028</f>
        <v>610200</v>
      </c>
      <c r="I3028" s="44">
        <v>232500</v>
      </c>
      <c r="J3028" s="44">
        <f>F3028*I3028</f>
        <v>105090000</v>
      </c>
      <c r="K3028" s="44">
        <v>270000</v>
      </c>
      <c r="L3028" s="44">
        <f>F3028*K3028</f>
        <v>122040000</v>
      </c>
    </row>
    <row r="3029" spans="1:18">
      <c r="A3029" s="65">
        <v>21302010</v>
      </c>
      <c r="B3029" s="42"/>
      <c r="C3029" s="43" t="s">
        <v>523</v>
      </c>
      <c r="D3029" s="42" t="s">
        <v>224</v>
      </c>
      <c r="E3029" s="42" t="str">
        <f>VLOOKUP(C3029,HSD!B:K,2,FALSE)</f>
        <v>kg</v>
      </c>
      <c r="F3029" s="1192">
        <v>113</v>
      </c>
      <c r="G3029" s="44">
        <f>VLOOKUP(C3029,HSD!B:K,10,FALSE)</f>
        <v>1000</v>
      </c>
      <c r="H3029" s="44">
        <f t="shared" si="8"/>
        <v>113000</v>
      </c>
      <c r="I3029" s="44"/>
      <c r="J3029" s="44"/>
      <c r="K3029" s="44"/>
      <c r="L3029" s="44"/>
    </row>
    <row r="3030" spans="1:18">
      <c r="A3030" s="65">
        <v>21302050</v>
      </c>
      <c r="B3030" s="42"/>
      <c r="C3030" s="62" t="s">
        <v>1554</v>
      </c>
      <c r="D3030" s="63" t="s">
        <v>224</v>
      </c>
      <c r="E3030" s="63" t="str">
        <f>VLOOKUP(C3030,HSD!B:K,2,FALSE)</f>
        <v>kg</v>
      </c>
      <c r="F3030" s="1194">
        <v>4.5199999999999996</v>
      </c>
      <c r="G3030" s="64">
        <f>VLOOKUP(C3030,HSD!B:K,10,FALSE)</f>
        <v>65000</v>
      </c>
      <c r="H3030" s="44">
        <f t="shared" si="8"/>
        <v>293800</v>
      </c>
      <c r="I3030" s="44"/>
      <c r="J3030" s="44"/>
      <c r="K3030" s="44"/>
      <c r="L3030" s="44"/>
    </row>
    <row r="3031" spans="1:18" ht="12" customHeight="1">
      <c r="A3031" s="65">
        <v>211100115</v>
      </c>
      <c r="B3031" s="42"/>
      <c r="C3031" s="43" t="s">
        <v>32</v>
      </c>
      <c r="D3031" s="42" t="s">
        <v>224</v>
      </c>
      <c r="E3031" s="42" t="str">
        <f>VLOOKUP(C3031,HSD!B:K,2,FALSE)</f>
        <v>kg</v>
      </c>
      <c r="F3031" s="1192">
        <v>573</v>
      </c>
      <c r="G3031" s="44">
        <f>VLOOKUP(C3031,HSD!B:K,10,FALSE)</f>
        <v>140.625</v>
      </c>
      <c r="H3031" s="44">
        <f t="shared" si="8"/>
        <v>80578.125</v>
      </c>
      <c r="I3031" s="44">
        <v>1060</v>
      </c>
      <c r="J3031" s="44">
        <f>F3031*I3031</f>
        <v>607380</v>
      </c>
      <c r="K3031" s="44">
        <v>1060</v>
      </c>
      <c r="L3031" s="44">
        <f>F3031*K3031</f>
        <v>607380</v>
      </c>
      <c r="N3031" s="33">
        <v>1</v>
      </c>
      <c r="O3031" s="33" t="s">
        <v>24</v>
      </c>
      <c r="P3031" s="33" t="s">
        <v>513</v>
      </c>
      <c r="Q3031" s="33">
        <v>6.2500000000000001E-4</v>
      </c>
      <c r="R3031" s="33" t="s">
        <v>26</v>
      </c>
    </row>
    <row r="3032" spans="1:18" ht="12" customHeight="1">
      <c r="A3032" s="65" t="s">
        <v>514</v>
      </c>
      <c r="B3032" s="42"/>
      <c r="C3032" s="43" t="s">
        <v>1515</v>
      </c>
      <c r="D3032" s="42" t="s">
        <v>224</v>
      </c>
      <c r="E3032" s="42" t="str">
        <f>VLOOKUP(C3032,HSD!B:K,2,FALSE)</f>
        <v>kg</v>
      </c>
      <c r="F3032" s="1192">
        <v>1009</v>
      </c>
      <c r="G3032" s="44">
        <f>VLOOKUP(C3032,HSD!B:K,10,FALSE)</f>
        <v>156.25</v>
      </c>
      <c r="H3032" s="44">
        <f t="shared" si="8"/>
        <v>157656.25</v>
      </c>
      <c r="I3032" s="44">
        <v>215000</v>
      </c>
      <c r="J3032" s="44">
        <f>F3032*I3032</f>
        <v>216935000</v>
      </c>
      <c r="K3032" s="44">
        <v>250000</v>
      </c>
      <c r="L3032" s="44">
        <f>F3032*K3032</f>
        <v>252250000</v>
      </c>
      <c r="N3032" s="33">
        <f>N3031/Q3031</f>
        <v>1600</v>
      </c>
      <c r="O3032" s="33" t="s">
        <v>24</v>
      </c>
      <c r="P3032" s="33" t="s">
        <v>513</v>
      </c>
      <c r="Q3032" s="33">
        <v>1</v>
      </c>
      <c r="R3032" s="33" t="s">
        <v>26</v>
      </c>
    </row>
    <row r="3033" spans="1:18" ht="12" customHeight="1">
      <c r="A3033" s="65">
        <v>21962000</v>
      </c>
      <c r="B3033" s="42"/>
      <c r="C3033" s="43" t="s">
        <v>52</v>
      </c>
      <c r="D3033" s="42" t="s">
        <v>224</v>
      </c>
      <c r="E3033" s="42" t="str">
        <f>VLOOKUP(C3033,HSD!B:K,2,FALSE)</f>
        <v>liter</v>
      </c>
      <c r="F3033" s="1192">
        <v>202</v>
      </c>
      <c r="G3033" s="44">
        <f>VLOOKUP(C3033,HSD!B:K,10,FALSE)</f>
        <v>50</v>
      </c>
      <c r="H3033" s="44">
        <f t="shared" si="8"/>
        <v>10100</v>
      </c>
      <c r="I3033" s="44"/>
      <c r="J3033" s="44"/>
      <c r="K3033" s="44"/>
      <c r="L3033" s="44"/>
    </row>
    <row r="3034" spans="1:18" ht="12" customHeight="1">
      <c r="B3034" s="42"/>
      <c r="C3034" s="45"/>
      <c r="D3034" s="37"/>
      <c r="E3034" s="37"/>
      <c r="F3034" s="1193" t="s">
        <v>229</v>
      </c>
      <c r="G3034" s="61"/>
      <c r="H3034" s="44">
        <f>SUM(H3028:H3033)</f>
        <v>1265334.375</v>
      </c>
      <c r="I3034" s="54"/>
      <c r="J3034" s="44" t="e">
        <f>SUM(#REF!)</f>
        <v>#REF!</v>
      </c>
      <c r="K3034" s="54"/>
      <c r="L3034" s="44" t="e">
        <f>SUM(#REF!)</f>
        <v>#REF!</v>
      </c>
    </row>
    <row r="3035" spans="1:18" ht="12" customHeight="1">
      <c r="B3035" s="42" t="s">
        <v>7</v>
      </c>
      <c r="C3035" s="45" t="s">
        <v>230</v>
      </c>
      <c r="D3035" s="37"/>
      <c r="E3035" s="37"/>
      <c r="F3035" s="1184"/>
      <c r="G3035" s="42"/>
      <c r="H3035" s="44"/>
      <c r="I3035" s="42"/>
      <c r="J3035" s="44"/>
      <c r="K3035" s="42"/>
      <c r="L3035" s="44"/>
    </row>
    <row r="3036" spans="1:18" ht="12" customHeight="1">
      <c r="A3036" s="65">
        <v>31100004</v>
      </c>
      <c r="B3036" s="42"/>
      <c r="C3036" s="43" t="s">
        <v>1544</v>
      </c>
      <c r="D3036" s="42" t="s">
        <v>224</v>
      </c>
      <c r="E3036" s="42" t="s">
        <v>260</v>
      </c>
      <c r="F3036" s="1192">
        <v>0.14749999999999999</v>
      </c>
      <c r="G3036" s="44">
        <f>VLOOKUP(C3036,HSD!B:K,10,FALSE)</f>
        <v>688000</v>
      </c>
      <c r="H3036" s="44">
        <f>F3036*G3036</f>
        <v>101480</v>
      </c>
      <c r="I3036" s="44"/>
      <c r="J3036" s="44">
        <f>H3036*I3036</f>
        <v>0</v>
      </c>
      <c r="K3036" s="44"/>
      <c r="L3036" s="44">
        <f>J3036*K3036</f>
        <v>0</v>
      </c>
    </row>
    <row r="3037" spans="1:18" ht="12" customHeight="1">
      <c r="B3037" s="42"/>
      <c r="C3037" s="43"/>
      <c r="D3037" s="42"/>
      <c r="E3037" s="42"/>
      <c r="F3037" s="1192"/>
      <c r="G3037" s="44"/>
      <c r="H3037" s="44">
        <f>F3037*G3037</f>
        <v>0</v>
      </c>
      <c r="I3037" s="44"/>
      <c r="J3037" s="44"/>
      <c r="K3037" s="44"/>
      <c r="L3037" s="44"/>
    </row>
    <row r="3038" spans="1:18" ht="12" customHeight="1">
      <c r="B3038" s="42"/>
      <c r="C3038" s="43"/>
      <c r="D3038" s="42"/>
      <c r="E3038" s="42"/>
      <c r="F3038" s="1192"/>
      <c r="G3038" s="44"/>
      <c r="H3038" s="44">
        <f>F3038*G3038</f>
        <v>0</v>
      </c>
      <c r="I3038" s="44"/>
      <c r="J3038" s="44"/>
      <c r="K3038" s="44"/>
      <c r="L3038" s="44"/>
    </row>
    <row r="3039" spans="1:18" ht="12" customHeight="1">
      <c r="B3039" s="42"/>
      <c r="C3039" s="45"/>
      <c r="D3039" s="37"/>
      <c r="E3039" s="37"/>
      <c r="F3039" s="1183" t="s">
        <v>231</v>
      </c>
      <c r="G3039" s="54"/>
      <c r="H3039" s="44">
        <f>SUM(H3036:H3038)</f>
        <v>101480</v>
      </c>
      <c r="I3039" s="54"/>
      <c r="J3039" s="44">
        <f>SUM(J3036)</f>
        <v>0</v>
      </c>
      <c r="K3039" s="54"/>
      <c r="L3039" s="44">
        <f>SUM(L3036)</f>
        <v>0</v>
      </c>
    </row>
    <row r="3040" spans="1:18" ht="12" customHeight="1">
      <c r="B3040" s="42" t="s">
        <v>8</v>
      </c>
      <c r="C3040" s="55" t="s">
        <v>232</v>
      </c>
      <c r="D3040" s="56"/>
      <c r="E3040" s="56"/>
      <c r="F3040" s="1191"/>
      <c r="G3040" s="57"/>
      <c r="H3040" s="44">
        <f>H3026+H3034+H3039</f>
        <v>1629414.375</v>
      </c>
      <c r="I3040" s="57"/>
      <c r="J3040" s="44" t="e">
        <f>J3026+J3034+J3039</f>
        <v>#REF!</v>
      </c>
      <c r="K3040" s="57"/>
      <c r="L3040" s="44" t="e">
        <f>L3026+L3034+L3039</f>
        <v>#REF!</v>
      </c>
    </row>
    <row r="3041" spans="1:12" ht="12" customHeight="1">
      <c r="B3041" s="42" t="s">
        <v>9</v>
      </c>
      <c r="C3041" s="1254" t="s">
        <v>233</v>
      </c>
      <c r="D3041" s="1255"/>
      <c r="E3041" s="1256"/>
      <c r="F3041" s="1200">
        <f>OP</f>
        <v>0.1</v>
      </c>
      <c r="G3041" s="43" t="s">
        <v>234</v>
      </c>
      <c r="H3041" s="44">
        <f>H3040*F3041</f>
        <v>162941.4375</v>
      </c>
      <c r="I3041" s="43" t="s">
        <v>234</v>
      </c>
      <c r="J3041" s="44" t="e">
        <f>J3040*F3041</f>
        <v>#REF!</v>
      </c>
      <c r="K3041" s="43" t="s">
        <v>234</v>
      </c>
      <c r="L3041" s="44" t="e">
        <f>L3040*F3041</f>
        <v>#REF!</v>
      </c>
    </row>
    <row r="3042" spans="1:12" ht="12" customHeight="1">
      <c r="B3042" s="531" t="s">
        <v>10</v>
      </c>
      <c r="C3042" s="536" t="s">
        <v>235</v>
      </c>
      <c r="D3042" s="529"/>
      <c r="E3042" s="535"/>
      <c r="F3042" s="1189"/>
      <c r="G3042" s="532"/>
      <c r="H3042" s="533">
        <f>H3040+H3041</f>
        <v>1792355.8125</v>
      </c>
      <c r="I3042" s="532"/>
      <c r="J3042" s="533"/>
      <c r="K3042" s="532"/>
      <c r="L3042" s="533"/>
    </row>
    <row r="3043" spans="1:12" ht="12" customHeight="1">
      <c r="B3043" s="531" t="s">
        <v>11</v>
      </c>
      <c r="C3043" s="529" t="s">
        <v>2218</v>
      </c>
      <c r="D3043" s="529"/>
      <c r="E3043" s="529"/>
      <c r="F3043" s="1201">
        <f>ppn</f>
        <v>0.12</v>
      </c>
      <c r="G3043" s="532" t="s">
        <v>2217</v>
      </c>
      <c r="H3043" s="533">
        <f>H3042*F3043</f>
        <v>215082.69749999998</v>
      </c>
      <c r="I3043" s="532"/>
      <c r="J3043" s="533"/>
      <c r="K3043" s="532"/>
      <c r="L3043" s="533"/>
    </row>
    <row r="3044" spans="1:12" ht="12" customHeight="1">
      <c r="B3044" s="42" t="s">
        <v>1793</v>
      </c>
      <c r="C3044" s="537" t="s">
        <v>2039</v>
      </c>
      <c r="D3044" s="56"/>
      <c r="E3044" s="56"/>
      <c r="F3044" s="1191"/>
      <c r="G3044" s="57"/>
      <c r="H3044" s="49">
        <f>H3042+H3043</f>
        <v>2007438.51</v>
      </c>
      <c r="I3044" s="50"/>
      <c r="J3044" s="49" t="e">
        <f>J3040+J3041</f>
        <v>#REF!</v>
      </c>
      <c r="K3044" s="50"/>
      <c r="L3044" s="49" t="e">
        <f>L3040+L3041</f>
        <v>#REF!</v>
      </c>
    </row>
    <row r="3045" spans="1:12" ht="14" customHeight="1"/>
    <row r="3046" spans="1:12" ht="37" customHeight="1">
      <c r="B3046" s="34" t="s">
        <v>525</v>
      </c>
      <c r="C3046" s="1257" t="s">
        <v>526</v>
      </c>
      <c r="D3046" s="1258"/>
      <c r="E3046" s="1258"/>
      <c r="F3046" s="1258"/>
      <c r="G3046" s="1259"/>
      <c r="H3046" s="1260"/>
      <c r="I3046" s="1261" t="s">
        <v>3</v>
      </c>
      <c r="J3046" s="1261"/>
      <c r="K3046" s="1261" t="s">
        <v>4</v>
      </c>
      <c r="L3046" s="1261"/>
    </row>
    <row r="3047" spans="1:12" ht="12" customHeight="1">
      <c r="B3047" s="1249" t="s">
        <v>215</v>
      </c>
      <c r="C3047" s="1249" t="s">
        <v>216</v>
      </c>
      <c r="D3047" s="1250" t="s">
        <v>217</v>
      </c>
      <c r="E3047" s="1249" t="s">
        <v>218</v>
      </c>
      <c r="F3047" s="1253" t="s">
        <v>219</v>
      </c>
      <c r="G3047" s="35" t="s">
        <v>220</v>
      </c>
      <c r="H3047" s="35" t="s">
        <v>221</v>
      </c>
      <c r="I3047" s="36" t="s">
        <v>220</v>
      </c>
      <c r="J3047" s="37" t="s">
        <v>221</v>
      </c>
      <c r="K3047" s="37" t="s">
        <v>220</v>
      </c>
      <c r="L3047" s="37" t="s">
        <v>221</v>
      </c>
    </row>
    <row r="3048" spans="1:12" ht="12" customHeight="1">
      <c r="B3048" s="1249"/>
      <c r="C3048" s="1249"/>
      <c r="D3048" s="1251"/>
      <c r="E3048" s="1249"/>
      <c r="F3048" s="1253"/>
      <c r="G3048" s="35" t="s">
        <v>16</v>
      </c>
      <c r="H3048" s="35" t="s">
        <v>222</v>
      </c>
      <c r="I3048" s="36" t="s">
        <v>16</v>
      </c>
      <c r="J3048" s="37" t="s">
        <v>222</v>
      </c>
      <c r="K3048" s="37" t="s">
        <v>16</v>
      </c>
      <c r="L3048" s="37" t="s">
        <v>222</v>
      </c>
    </row>
    <row r="3049" spans="1:12" ht="12" customHeight="1">
      <c r="B3049" s="1249"/>
      <c r="C3049" s="1249"/>
      <c r="D3049" s="1252"/>
      <c r="E3049" s="1249"/>
      <c r="F3049" s="1253"/>
      <c r="G3049" s="58"/>
      <c r="H3049" s="35" t="s">
        <v>16</v>
      </c>
      <c r="I3049" s="48"/>
      <c r="J3049" s="37" t="s">
        <v>16</v>
      </c>
      <c r="K3049" s="43"/>
      <c r="L3049" s="37" t="s">
        <v>16</v>
      </c>
    </row>
    <row r="3050" spans="1:12" ht="12" customHeight="1">
      <c r="B3050" s="38" t="s">
        <v>5</v>
      </c>
      <c r="C3050" s="39" t="s">
        <v>223</v>
      </c>
      <c r="D3050" s="40"/>
      <c r="E3050" s="40"/>
      <c r="F3050" s="1181"/>
      <c r="G3050" s="40"/>
      <c r="H3050" s="40"/>
      <c r="I3050" s="41"/>
      <c r="J3050" s="41"/>
      <c r="K3050" s="41"/>
      <c r="L3050" s="41"/>
    </row>
    <row r="3051" spans="1:12" ht="12" customHeight="1">
      <c r="A3051" s="65">
        <v>10130000</v>
      </c>
      <c r="B3051" s="42"/>
      <c r="C3051" s="43" t="s">
        <v>20</v>
      </c>
      <c r="D3051" s="42" t="s">
        <v>224</v>
      </c>
      <c r="E3051" s="42" t="str">
        <f>VLOOKUP(C3051,HSD!B:K,2,FALSE)</f>
        <v>OH</v>
      </c>
      <c r="F3051" s="1192">
        <v>1</v>
      </c>
      <c r="G3051" s="44">
        <f>VLOOKUP(C3051,HSD!B:K,10,FALSE)</f>
        <v>174000</v>
      </c>
      <c r="H3051" s="44">
        <f>F3051*G3051</f>
        <v>174000</v>
      </c>
      <c r="I3051" s="44">
        <v>91500</v>
      </c>
      <c r="J3051" s="44">
        <f>F3051*I3051</f>
        <v>91500</v>
      </c>
      <c r="K3051" s="44">
        <v>91500</v>
      </c>
      <c r="L3051" s="44">
        <f>F3051*K3051</f>
        <v>91500</v>
      </c>
    </row>
    <row r="3052" spans="1:12" ht="12" customHeight="1">
      <c r="A3052" s="65">
        <v>10143000</v>
      </c>
      <c r="B3052" s="42"/>
      <c r="C3052" s="43" t="s">
        <v>240</v>
      </c>
      <c r="D3052" s="42" t="s">
        <v>224</v>
      </c>
      <c r="E3052" s="42" t="str">
        <f>VLOOKUP(C3052,HSD!B:K,2,FALSE)</f>
        <v>OH</v>
      </c>
      <c r="F3052" s="1192">
        <v>0.25</v>
      </c>
      <c r="G3052" s="44">
        <f>VLOOKUP(C3052,HSD!B:K,10,FALSE)</f>
        <v>213000</v>
      </c>
      <c r="H3052" s="44">
        <f>F3052*G3052</f>
        <v>53250</v>
      </c>
      <c r="I3052" s="44"/>
      <c r="J3052" s="44"/>
      <c r="K3052" s="44"/>
      <c r="L3052" s="44"/>
    </row>
    <row r="3053" spans="1:12" ht="12" customHeight="1">
      <c r="A3053" s="65">
        <v>10120000</v>
      </c>
      <c r="B3053" s="42"/>
      <c r="C3053" s="43" t="s">
        <v>19</v>
      </c>
      <c r="D3053" s="42" t="s">
        <v>224</v>
      </c>
      <c r="E3053" s="42" t="str">
        <f>VLOOKUP(C3053,HSD!B:K,2,FALSE)</f>
        <v>OH</v>
      </c>
      <c r="F3053" s="1192">
        <f>F3052/10</f>
        <v>2.5000000000000001E-2</v>
      </c>
      <c r="G3053" s="44">
        <f>VLOOKUP(C3053,HSD!B:K,10,FALSE)</f>
        <v>274000</v>
      </c>
      <c r="H3053" s="44">
        <f>F3053*G3053</f>
        <v>6850</v>
      </c>
      <c r="I3053" s="44"/>
      <c r="J3053" s="44"/>
      <c r="K3053" s="44"/>
      <c r="L3053" s="44"/>
    </row>
    <row r="3054" spans="1:12" ht="12" customHeight="1">
      <c r="A3054" s="65">
        <v>10110000</v>
      </c>
      <c r="B3054" s="42"/>
      <c r="C3054" s="43" t="s">
        <v>21</v>
      </c>
      <c r="D3054" s="42" t="s">
        <v>224</v>
      </c>
      <c r="E3054" s="42" t="str">
        <f>VLOOKUP(C3054,HSD!B:K,2,FALSE)</f>
        <v>OH</v>
      </c>
      <c r="F3054" s="1192">
        <f>F3051/10</f>
        <v>0.1</v>
      </c>
      <c r="G3054" s="44">
        <f>VLOOKUP(C3054,HSD!B:K,10,FALSE)</f>
        <v>285000</v>
      </c>
      <c r="H3054" s="44">
        <f>F3054*G3054</f>
        <v>28500</v>
      </c>
      <c r="I3054" s="44">
        <v>92500</v>
      </c>
      <c r="J3054" s="44">
        <f>F3054*I3054</f>
        <v>9250</v>
      </c>
      <c r="K3054" s="44">
        <v>92500</v>
      </c>
      <c r="L3054" s="44">
        <f>F3054*K3054</f>
        <v>9250</v>
      </c>
    </row>
    <row r="3055" spans="1:12" ht="12" customHeight="1">
      <c r="B3055" s="42"/>
      <c r="C3055" s="43"/>
      <c r="D3055" s="42"/>
      <c r="E3055" s="42"/>
      <c r="F3055" s="1182"/>
      <c r="G3055" s="44"/>
      <c r="H3055" s="44"/>
      <c r="I3055" s="44"/>
      <c r="J3055" s="44"/>
      <c r="K3055" s="44"/>
      <c r="L3055" s="44"/>
    </row>
    <row r="3056" spans="1:12" ht="12" customHeight="1">
      <c r="B3056" s="42"/>
      <c r="C3056" s="45"/>
      <c r="D3056" s="37"/>
      <c r="E3056" s="37"/>
      <c r="F3056" s="1183" t="s">
        <v>227</v>
      </c>
      <c r="G3056" s="54"/>
      <c r="H3056" s="44">
        <f>SUM(H3051:H3055)</f>
        <v>262600</v>
      </c>
      <c r="I3056" s="54"/>
      <c r="J3056" s="44">
        <f>SUM(J3054:J3055)</f>
        <v>9250</v>
      </c>
      <c r="K3056" s="54"/>
      <c r="L3056" s="44">
        <f>SUM(L3054:L3055)</f>
        <v>9250</v>
      </c>
    </row>
    <row r="3057" spans="1:12" ht="12" customHeight="1">
      <c r="B3057" s="42" t="s">
        <v>6</v>
      </c>
      <c r="C3057" s="45" t="s">
        <v>228</v>
      </c>
      <c r="D3057" s="37"/>
      <c r="E3057" s="37"/>
      <c r="F3057" s="1184"/>
      <c r="G3057" s="42"/>
      <c r="H3057" s="44"/>
      <c r="I3057" s="42"/>
      <c r="J3057" s="44"/>
      <c r="K3057" s="42"/>
      <c r="L3057" s="44"/>
    </row>
    <row r="3058" spans="1:12" ht="26">
      <c r="A3058" s="65">
        <v>22101016</v>
      </c>
      <c r="B3058" s="42"/>
      <c r="C3058" s="62" t="s">
        <v>1525</v>
      </c>
      <c r="D3058" s="63" t="s">
        <v>224</v>
      </c>
      <c r="E3058" s="63" t="str">
        <f>VLOOKUP(C3058,HSD!B:K,2,FALSE)</f>
        <v>m3</v>
      </c>
      <c r="F3058" s="1194">
        <v>1.02</v>
      </c>
      <c r="G3058" s="64">
        <f>VLOOKUP(C3058,HSD!B:K,10,FALSE)</f>
        <v>1015000</v>
      </c>
      <c r="H3058" s="64">
        <f>F3058*G3058</f>
        <v>1035300</v>
      </c>
      <c r="I3058" s="44">
        <v>232500</v>
      </c>
      <c r="J3058" s="44">
        <f>F3058*I3058</f>
        <v>237150</v>
      </c>
      <c r="K3058" s="44">
        <v>270000</v>
      </c>
      <c r="L3058" s="44">
        <f>F3058*K3058</f>
        <v>275400</v>
      </c>
    </row>
    <row r="3059" spans="1:12">
      <c r="B3059" s="42"/>
      <c r="C3059" s="43"/>
      <c r="D3059" s="42"/>
      <c r="E3059" s="42"/>
      <c r="F3059" s="1192"/>
      <c r="G3059" s="44"/>
      <c r="H3059" s="44">
        <f>F3059*G3059</f>
        <v>0</v>
      </c>
      <c r="I3059" s="44"/>
      <c r="J3059" s="44"/>
      <c r="K3059" s="44"/>
      <c r="L3059" s="44"/>
    </row>
    <row r="3060" spans="1:12">
      <c r="B3060" s="42"/>
      <c r="C3060" s="43"/>
      <c r="D3060" s="42"/>
      <c r="E3060" s="42"/>
      <c r="F3060" s="1192"/>
      <c r="G3060" s="44"/>
      <c r="H3060" s="44">
        <f>F3060*G3060</f>
        <v>0</v>
      </c>
      <c r="I3060" s="44"/>
      <c r="J3060" s="44"/>
      <c r="K3060" s="44"/>
      <c r="L3060" s="44"/>
    </row>
    <row r="3061" spans="1:12" ht="12" customHeight="1">
      <c r="B3061" s="42"/>
      <c r="C3061" s="45"/>
      <c r="D3061" s="37"/>
      <c r="E3061" s="37"/>
      <c r="F3061" s="1193" t="s">
        <v>229</v>
      </c>
      <c r="G3061" s="61"/>
      <c r="H3061" s="44">
        <f>SUM(H3058:H3060)</f>
        <v>1035300</v>
      </c>
      <c r="I3061" s="54"/>
      <c r="J3061" s="44" t="e">
        <f>SUM(#REF!)</f>
        <v>#REF!</v>
      </c>
      <c r="K3061" s="54"/>
      <c r="L3061" s="44" t="e">
        <f>SUM(#REF!)</f>
        <v>#REF!</v>
      </c>
    </row>
    <row r="3062" spans="1:12" ht="12" customHeight="1">
      <c r="B3062" s="42" t="s">
        <v>7</v>
      </c>
      <c r="C3062" s="45" t="s">
        <v>230</v>
      </c>
      <c r="D3062" s="37"/>
      <c r="E3062" s="37"/>
      <c r="F3062" s="1184"/>
      <c r="G3062" s="42"/>
      <c r="H3062" s="44"/>
      <c r="I3062" s="42"/>
      <c r="J3062" s="44"/>
      <c r="K3062" s="42"/>
      <c r="L3062" s="44"/>
    </row>
    <row r="3063" spans="1:12" ht="12" customHeight="1">
      <c r="B3063" s="42"/>
      <c r="C3063" s="43"/>
      <c r="D3063" s="42"/>
      <c r="E3063" s="42"/>
      <c r="F3063" s="1192"/>
      <c r="G3063" s="44"/>
      <c r="H3063" s="44">
        <f>F3063*G3063</f>
        <v>0</v>
      </c>
      <c r="I3063" s="44"/>
      <c r="J3063" s="44">
        <f>H3063*I3063</f>
        <v>0</v>
      </c>
      <c r="K3063" s="44"/>
      <c r="L3063" s="44">
        <f>J3063*K3063</f>
        <v>0</v>
      </c>
    </row>
    <row r="3064" spans="1:12" ht="12" customHeight="1">
      <c r="B3064" s="42"/>
      <c r="C3064" s="43"/>
      <c r="D3064" s="42"/>
      <c r="E3064" s="42"/>
      <c r="F3064" s="1192"/>
      <c r="G3064" s="44"/>
      <c r="H3064" s="44">
        <f>F3064*G3064</f>
        <v>0</v>
      </c>
      <c r="I3064" s="44"/>
      <c r="J3064" s="44"/>
      <c r="K3064" s="44"/>
      <c r="L3064" s="44"/>
    </row>
    <row r="3065" spans="1:12" ht="12" customHeight="1">
      <c r="B3065" s="42"/>
      <c r="C3065" s="43"/>
      <c r="D3065" s="42"/>
      <c r="E3065" s="42"/>
      <c r="F3065" s="1192"/>
      <c r="G3065" s="44"/>
      <c r="H3065" s="44">
        <f>F3065*G3065</f>
        <v>0</v>
      </c>
      <c r="I3065" s="44"/>
      <c r="J3065" s="44"/>
      <c r="K3065" s="44"/>
      <c r="L3065" s="44"/>
    </row>
    <row r="3066" spans="1:12" ht="12" customHeight="1">
      <c r="B3066" s="42"/>
      <c r="C3066" s="45"/>
      <c r="D3066" s="37"/>
      <c r="E3066" s="37"/>
      <c r="F3066" s="1183" t="s">
        <v>231</v>
      </c>
      <c r="G3066" s="54"/>
      <c r="H3066" s="44">
        <f>SUM(H3063:H3065)</f>
        <v>0</v>
      </c>
      <c r="I3066" s="54"/>
      <c r="J3066" s="44">
        <f>SUM(J3063)</f>
        <v>0</v>
      </c>
      <c r="K3066" s="54"/>
      <c r="L3066" s="44">
        <f>SUM(L3063)</f>
        <v>0</v>
      </c>
    </row>
    <row r="3067" spans="1:12" ht="12" customHeight="1">
      <c r="B3067" s="42" t="s">
        <v>8</v>
      </c>
      <c r="C3067" s="55" t="s">
        <v>232</v>
      </c>
      <c r="D3067" s="56"/>
      <c r="E3067" s="56"/>
      <c r="F3067" s="1191"/>
      <c r="G3067" s="57"/>
      <c r="H3067" s="44">
        <f>H3056+H3061+H3066</f>
        <v>1297900</v>
      </c>
      <c r="I3067" s="57"/>
      <c r="J3067" s="44" t="e">
        <f>J3056+J3061+J3066</f>
        <v>#REF!</v>
      </c>
      <c r="K3067" s="57"/>
      <c r="L3067" s="44" t="e">
        <f>L3056+L3061+L3066</f>
        <v>#REF!</v>
      </c>
    </row>
    <row r="3068" spans="1:12" ht="12" customHeight="1">
      <c r="B3068" s="42" t="s">
        <v>9</v>
      </c>
      <c r="C3068" s="1254" t="s">
        <v>233</v>
      </c>
      <c r="D3068" s="1255"/>
      <c r="E3068" s="1256"/>
      <c r="F3068" s="1200">
        <f>OP</f>
        <v>0.1</v>
      </c>
      <c r="G3068" s="43" t="s">
        <v>234</v>
      </c>
      <c r="H3068" s="44">
        <f>H3067*F3068</f>
        <v>129790</v>
      </c>
      <c r="I3068" s="43" t="s">
        <v>234</v>
      </c>
      <c r="J3068" s="44" t="e">
        <f>J3067*F3068</f>
        <v>#REF!</v>
      </c>
      <c r="K3068" s="43" t="s">
        <v>234</v>
      </c>
      <c r="L3068" s="44" t="e">
        <f>L3067*F3068</f>
        <v>#REF!</v>
      </c>
    </row>
    <row r="3069" spans="1:12" ht="12" customHeight="1">
      <c r="B3069" s="531" t="s">
        <v>10</v>
      </c>
      <c r="C3069" s="536" t="s">
        <v>235</v>
      </c>
      <c r="D3069" s="529"/>
      <c r="E3069" s="535"/>
      <c r="F3069" s="1189"/>
      <c r="G3069" s="532"/>
      <c r="H3069" s="533">
        <f>H3067+H3068</f>
        <v>1427690</v>
      </c>
      <c r="I3069" s="532"/>
      <c r="J3069" s="533"/>
      <c r="K3069" s="532"/>
      <c r="L3069" s="533"/>
    </row>
    <row r="3070" spans="1:12" ht="12" customHeight="1">
      <c r="B3070" s="531" t="s">
        <v>11</v>
      </c>
      <c r="C3070" s="529" t="s">
        <v>2218</v>
      </c>
      <c r="D3070" s="529"/>
      <c r="E3070" s="529"/>
      <c r="F3070" s="1201">
        <f>ppn</f>
        <v>0.12</v>
      </c>
      <c r="G3070" s="532" t="s">
        <v>2217</v>
      </c>
      <c r="H3070" s="533">
        <f>H3069*F3070</f>
        <v>171322.8</v>
      </c>
      <c r="I3070" s="532"/>
      <c r="J3070" s="533"/>
      <c r="K3070" s="532"/>
      <c r="L3070" s="533"/>
    </row>
    <row r="3071" spans="1:12" ht="12" customHeight="1">
      <c r="B3071" s="42" t="s">
        <v>1793</v>
      </c>
      <c r="C3071" s="537" t="s">
        <v>2039</v>
      </c>
      <c r="D3071" s="56"/>
      <c r="E3071" s="56"/>
      <c r="F3071" s="1191"/>
      <c r="G3071" s="57"/>
      <c r="H3071" s="49">
        <f>H3069+H3070</f>
        <v>1599012.8</v>
      </c>
      <c r="I3071" s="50"/>
      <c r="J3071" s="49" t="e">
        <f>J3067+J3068</f>
        <v>#REF!</v>
      </c>
      <c r="K3071" s="50"/>
      <c r="L3071" s="49" t="e">
        <f>L3067+L3068</f>
        <v>#REF!</v>
      </c>
    </row>
    <row r="3072" spans="1:12">
      <c r="B3072" s="33" t="s">
        <v>529</v>
      </c>
    </row>
    <row r="3073" spans="1:12" ht="14" customHeight="1"/>
    <row r="3074" spans="1:12" ht="37" customHeight="1">
      <c r="B3074" s="34" t="s">
        <v>530</v>
      </c>
      <c r="C3074" s="1257" t="s">
        <v>531</v>
      </c>
      <c r="D3074" s="1258"/>
      <c r="E3074" s="1258"/>
      <c r="F3074" s="1258"/>
      <c r="G3074" s="1259"/>
      <c r="H3074" s="1260"/>
      <c r="I3074" s="1261" t="s">
        <v>3</v>
      </c>
      <c r="J3074" s="1261"/>
      <c r="K3074" s="1261" t="s">
        <v>4</v>
      </c>
      <c r="L3074" s="1261"/>
    </row>
    <row r="3075" spans="1:12" ht="12" customHeight="1">
      <c r="B3075" s="1249" t="s">
        <v>215</v>
      </c>
      <c r="C3075" s="1249" t="s">
        <v>216</v>
      </c>
      <c r="D3075" s="1250" t="s">
        <v>217</v>
      </c>
      <c r="E3075" s="1249" t="s">
        <v>218</v>
      </c>
      <c r="F3075" s="1253" t="s">
        <v>219</v>
      </c>
      <c r="G3075" s="35" t="s">
        <v>220</v>
      </c>
      <c r="H3075" s="35" t="s">
        <v>221</v>
      </c>
      <c r="I3075" s="36" t="s">
        <v>220</v>
      </c>
      <c r="J3075" s="37" t="s">
        <v>221</v>
      </c>
      <c r="K3075" s="37" t="s">
        <v>220</v>
      </c>
      <c r="L3075" s="37" t="s">
        <v>221</v>
      </c>
    </row>
    <row r="3076" spans="1:12" ht="12" customHeight="1">
      <c r="B3076" s="1249"/>
      <c r="C3076" s="1249"/>
      <c r="D3076" s="1251"/>
      <c r="E3076" s="1249"/>
      <c r="F3076" s="1253"/>
      <c r="G3076" s="35" t="s">
        <v>16</v>
      </c>
      <c r="H3076" s="35" t="s">
        <v>222</v>
      </c>
      <c r="I3076" s="36" t="s">
        <v>16</v>
      </c>
      <c r="J3076" s="37" t="s">
        <v>222</v>
      </c>
      <c r="K3076" s="37" t="s">
        <v>16</v>
      </c>
      <c r="L3076" s="37" t="s">
        <v>222</v>
      </c>
    </row>
    <row r="3077" spans="1:12" ht="12" customHeight="1">
      <c r="B3077" s="1249"/>
      <c r="C3077" s="1249"/>
      <c r="D3077" s="1252"/>
      <c r="E3077" s="1249"/>
      <c r="F3077" s="1253"/>
      <c r="G3077" s="58"/>
      <c r="H3077" s="35" t="s">
        <v>16</v>
      </c>
      <c r="I3077" s="48"/>
      <c r="J3077" s="37" t="s">
        <v>16</v>
      </c>
      <c r="K3077" s="43"/>
      <c r="L3077" s="37" t="s">
        <v>16</v>
      </c>
    </row>
    <row r="3078" spans="1:12" ht="12" customHeight="1">
      <c r="B3078" s="38" t="s">
        <v>5</v>
      </c>
      <c r="C3078" s="39" t="s">
        <v>223</v>
      </c>
      <c r="D3078" s="40"/>
      <c r="E3078" s="40"/>
      <c r="F3078" s="1181"/>
      <c r="G3078" s="40"/>
      <c r="H3078" s="40"/>
      <c r="I3078" s="41"/>
      <c r="J3078" s="41"/>
      <c r="K3078" s="41"/>
      <c r="L3078" s="41"/>
    </row>
    <row r="3079" spans="1:12" ht="12" customHeight="1">
      <c r="A3079" s="65">
        <v>10130000</v>
      </c>
      <c r="B3079" s="42"/>
      <c r="C3079" s="43" t="s">
        <v>20</v>
      </c>
      <c r="D3079" s="42" t="s">
        <v>224</v>
      </c>
      <c r="E3079" s="42" t="str">
        <f>VLOOKUP(C3079,HSD!B:K,2,FALSE)</f>
        <v>OH</v>
      </c>
      <c r="F3079" s="1192">
        <v>1.9E-2</v>
      </c>
      <c r="G3079" s="44">
        <f>VLOOKUP(C3079,HSD!B:K,10,FALSE)</f>
        <v>174000</v>
      </c>
      <c r="H3079" s="44">
        <f>F3079*G3079</f>
        <v>3306</v>
      </c>
      <c r="I3079" s="44">
        <v>91500</v>
      </c>
      <c r="J3079" s="44">
        <f>F3079*I3079</f>
        <v>1738.5</v>
      </c>
      <c r="K3079" s="44">
        <v>91500</v>
      </c>
      <c r="L3079" s="44">
        <f>F3079*K3079</f>
        <v>1738.5</v>
      </c>
    </row>
    <row r="3080" spans="1:12" ht="12" customHeight="1">
      <c r="A3080" s="65">
        <v>10143000</v>
      </c>
      <c r="B3080" s="42"/>
      <c r="C3080" s="43" t="s">
        <v>240</v>
      </c>
      <c r="D3080" s="42" t="s">
        <v>224</v>
      </c>
      <c r="E3080" s="42" t="str">
        <f>VLOOKUP(C3080,HSD!B:K,2,FALSE)</f>
        <v>OH</v>
      </c>
      <c r="F3080" s="1192">
        <v>4.7499999999999999E-3</v>
      </c>
      <c r="G3080" s="44">
        <f>VLOOKUP(C3080,HSD!B:K,10,FALSE)</f>
        <v>213000</v>
      </c>
      <c r="H3080" s="44">
        <f>F3080*G3080</f>
        <v>1011.75</v>
      </c>
      <c r="I3080" s="44"/>
      <c r="J3080" s="44"/>
      <c r="K3080" s="44"/>
      <c r="L3080" s="44"/>
    </row>
    <row r="3081" spans="1:12" ht="12" customHeight="1">
      <c r="A3081" s="65">
        <v>10120000</v>
      </c>
      <c r="B3081" s="42"/>
      <c r="C3081" s="43" t="s">
        <v>19</v>
      </c>
      <c r="D3081" s="42" t="s">
        <v>224</v>
      </c>
      <c r="E3081" s="42" t="str">
        <f>VLOOKUP(C3081,HSD!B:K,2,FALSE)</f>
        <v>OH</v>
      </c>
      <c r="F3081" s="1192">
        <f>F3080/10</f>
        <v>4.75E-4</v>
      </c>
      <c r="G3081" s="44">
        <f>VLOOKUP(C3081,HSD!B:K,10,FALSE)</f>
        <v>274000</v>
      </c>
      <c r="H3081" s="44">
        <f>F3081*G3081</f>
        <v>130.15</v>
      </c>
      <c r="I3081" s="44"/>
      <c r="J3081" s="44"/>
      <c r="K3081" s="44"/>
      <c r="L3081" s="44"/>
    </row>
    <row r="3082" spans="1:12" ht="12" customHeight="1">
      <c r="A3082" s="65">
        <v>10110000</v>
      </c>
      <c r="B3082" s="42"/>
      <c r="C3082" s="43" t="s">
        <v>21</v>
      </c>
      <c r="D3082" s="42" t="s">
        <v>224</v>
      </c>
      <c r="E3082" s="42" t="str">
        <f>VLOOKUP(C3082,HSD!B:K,2,FALSE)</f>
        <v>OH</v>
      </c>
      <c r="F3082" s="1192">
        <f>F3079/10</f>
        <v>1.9E-3</v>
      </c>
      <c r="G3082" s="44">
        <f>VLOOKUP(C3082,HSD!B:K,10,FALSE)</f>
        <v>285000</v>
      </c>
      <c r="H3082" s="44">
        <f>F3082*G3082</f>
        <v>541.5</v>
      </c>
      <c r="I3082" s="44">
        <v>92500</v>
      </c>
      <c r="J3082" s="44">
        <f>F3082*I3082</f>
        <v>175.75</v>
      </c>
      <c r="K3082" s="44">
        <v>92500</v>
      </c>
      <c r="L3082" s="44">
        <f>F3082*K3082</f>
        <v>175.75</v>
      </c>
    </row>
    <row r="3083" spans="1:12" ht="12" customHeight="1">
      <c r="B3083" s="42"/>
      <c r="C3083" s="43"/>
      <c r="D3083" s="42"/>
      <c r="E3083" s="42"/>
      <c r="F3083" s="1182"/>
      <c r="G3083" s="44"/>
      <c r="H3083" s="44"/>
      <c r="I3083" s="44"/>
      <c r="J3083" s="44"/>
      <c r="K3083" s="44"/>
      <c r="L3083" s="44"/>
    </row>
    <row r="3084" spans="1:12" ht="12" customHeight="1">
      <c r="B3084" s="42"/>
      <c r="C3084" s="45"/>
      <c r="D3084" s="37"/>
      <c r="E3084" s="37"/>
      <c r="F3084" s="1183" t="s">
        <v>227</v>
      </c>
      <c r="G3084" s="54"/>
      <c r="H3084" s="44">
        <f>SUM(H3079:H3083)</f>
        <v>4989.3999999999996</v>
      </c>
      <c r="I3084" s="54"/>
      <c r="J3084" s="44">
        <f>SUM(J3082:J3083)</f>
        <v>175.75</v>
      </c>
      <c r="K3084" s="54"/>
      <c r="L3084" s="44">
        <f>SUM(L3082:L3083)</f>
        <v>175.75</v>
      </c>
    </row>
    <row r="3085" spans="1:12" ht="12" customHeight="1">
      <c r="B3085" s="42" t="s">
        <v>6</v>
      </c>
      <c r="C3085" s="45" t="s">
        <v>228</v>
      </c>
      <c r="D3085" s="37"/>
      <c r="E3085" s="37"/>
      <c r="F3085" s="1184"/>
      <c r="G3085" s="42"/>
      <c r="H3085" s="44"/>
      <c r="I3085" s="42"/>
      <c r="J3085" s="44"/>
      <c r="K3085" s="42"/>
      <c r="L3085" s="44"/>
    </row>
    <row r="3086" spans="1:12" ht="26">
      <c r="A3086" s="65">
        <v>22101016</v>
      </c>
      <c r="B3086" s="42"/>
      <c r="C3086" s="62" t="s">
        <v>1525</v>
      </c>
      <c r="D3086" s="63" t="s">
        <v>224</v>
      </c>
      <c r="E3086" s="63" t="str">
        <f>VLOOKUP(C3086,HSD!B:K,2,FALSE)</f>
        <v>m3</v>
      </c>
      <c r="F3086" s="1194">
        <v>1.02</v>
      </c>
      <c r="G3086" s="64">
        <f>VLOOKUP(C3086,HSD!B:K,10,FALSE)</f>
        <v>1015000</v>
      </c>
      <c r="H3086" s="64">
        <f>F3086*G3086</f>
        <v>1035300</v>
      </c>
      <c r="I3086" s="44">
        <v>232500</v>
      </c>
      <c r="J3086" s="44">
        <f>F3086*I3086</f>
        <v>237150</v>
      </c>
      <c r="K3086" s="44">
        <v>270000</v>
      </c>
      <c r="L3086" s="44">
        <f>F3086*K3086</f>
        <v>275400</v>
      </c>
    </row>
    <row r="3087" spans="1:12">
      <c r="B3087" s="42"/>
      <c r="C3087" s="43"/>
      <c r="D3087" s="42"/>
      <c r="E3087" s="42"/>
      <c r="F3087" s="1192"/>
      <c r="G3087" s="44"/>
      <c r="H3087" s="44">
        <f>F3087*G3087</f>
        <v>0</v>
      </c>
      <c r="I3087" s="44"/>
      <c r="J3087" s="44"/>
      <c r="K3087" s="44"/>
      <c r="L3087" s="44"/>
    </row>
    <row r="3088" spans="1:12">
      <c r="B3088" s="42"/>
      <c r="C3088" s="43"/>
      <c r="D3088" s="42"/>
      <c r="E3088" s="42"/>
      <c r="F3088" s="1192"/>
      <c r="G3088" s="44"/>
      <c r="H3088" s="44">
        <f>F3088*G3088</f>
        <v>0</v>
      </c>
      <c r="I3088" s="44"/>
      <c r="J3088" s="44"/>
      <c r="K3088" s="44"/>
      <c r="L3088" s="44"/>
    </row>
    <row r="3089" spans="1:12" ht="12" customHeight="1">
      <c r="B3089" s="42"/>
      <c r="C3089" s="45"/>
      <c r="D3089" s="37"/>
      <c r="E3089" s="37"/>
      <c r="F3089" s="1193" t="s">
        <v>229</v>
      </c>
      <c r="G3089" s="61"/>
      <c r="H3089" s="44">
        <f>SUM(H3086:H3088)</f>
        <v>1035300</v>
      </c>
      <c r="I3089" s="54"/>
      <c r="J3089" s="44" t="e">
        <f>SUM(#REF!)</f>
        <v>#REF!</v>
      </c>
      <c r="K3089" s="54"/>
      <c r="L3089" s="44" t="e">
        <f>SUM(#REF!)</f>
        <v>#REF!</v>
      </c>
    </row>
    <row r="3090" spans="1:12" ht="12" customHeight="1">
      <c r="B3090" s="42" t="s">
        <v>7</v>
      </c>
      <c r="C3090" s="45" t="s">
        <v>230</v>
      </c>
      <c r="D3090" s="37"/>
      <c r="E3090" s="37"/>
      <c r="F3090" s="1184"/>
      <c r="G3090" s="42"/>
      <c r="H3090" s="44"/>
      <c r="I3090" s="42"/>
      <c r="J3090" s="44"/>
      <c r="K3090" s="42"/>
      <c r="L3090" s="44"/>
    </row>
    <row r="3091" spans="1:12" ht="12" customHeight="1">
      <c r="A3091" s="65">
        <v>31100026</v>
      </c>
      <c r="B3091" s="42"/>
      <c r="C3091" s="43" t="s">
        <v>1545</v>
      </c>
      <c r="D3091" s="42" t="s">
        <v>224</v>
      </c>
      <c r="E3091" s="42" t="str">
        <f>VLOOKUP(C3091,HSD!B:K,2,FALSE)</f>
        <v>Sewa-hari</v>
      </c>
      <c r="F3091" s="1192">
        <f>F3081*24</f>
        <v>1.14E-2</v>
      </c>
      <c r="G3091" s="44">
        <f>VLOOKUP(C3091,HSD!B:K,10,FALSE)</f>
        <v>0</v>
      </c>
      <c r="H3091" s="44">
        <f>F3091*G3091</f>
        <v>0</v>
      </c>
      <c r="I3091" s="44"/>
      <c r="J3091" s="44">
        <f>H3091*I3091</f>
        <v>0</v>
      </c>
      <c r="K3091" s="44"/>
      <c r="L3091" s="44">
        <f>J3091*K3091</f>
        <v>0</v>
      </c>
    </row>
    <row r="3092" spans="1:12" ht="12" customHeight="1">
      <c r="B3092" s="42"/>
      <c r="C3092" s="43"/>
      <c r="D3092" s="42"/>
      <c r="E3092" s="42"/>
      <c r="F3092" s="1192"/>
      <c r="G3092" s="44"/>
      <c r="H3092" s="44">
        <f>F3092*G3092</f>
        <v>0</v>
      </c>
      <c r="I3092" s="44"/>
      <c r="J3092" s="44"/>
      <c r="K3092" s="44"/>
      <c r="L3092" s="44"/>
    </row>
    <row r="3093" spans="1:12" ht="12" customHeight="1">
      <c r="B3093" s="42"/>
      <c r="C3093" s="43"/>
      <c r="D3093" s="42"/>
      <c r="E3093" s="42"/>
      <c r="F3093" s="1192"/>
      <c r="G3093" s="44"/>
      <c r="H3093" s="44">
        <f>F3093*G3093</f>
        <v>0</v>
      </c>
      <c r="I3093" s="44"/>
      <c r="J3093" s="44"/>
      <c r="K3093" s="44"/>
      <c r="L3093" s="44"/>
    </row>
    <row r="3094" spans="1:12" ht="12" customHeight="1">
      <c r="B3094" s="42"/>
      <c r="C3094" s="45"/>
      <c r="D3094" s="37"/>
      <c r="E3094" s="37"/>
      <c r="F3094" s="1183" t="s">
        <v>231</v>
      </c>
      <c r="G3094" s="54"/>
      <c r="H3094" s="44">
        <f>SUM(H3091:H3093)</f>
        <v>0</v>
      </c>
      <c r="I3094" s="54"/>
      <c r="J3094" s="44">
        <f>SUM(J3091)</f>
        <v>0</v>
      </c>
      <c r="K3094" s="54"/>
      <c r="L3094" s="44">
        <f>SUM(L3091)</f>
        <v>0</v>
      </c>
    </row>
    <row r="3095" spans="1:12" ht="12" customHeight="1">
      <c r="B3095" s="42" t="s">
        <v>8</v>
      </c>
      <c r="C3095" s="55" t="s">
        <v>232</v>
      </c>
      <c r="D3095" s="56"/>
      <c r="E3095" s="56"/>
      <c r="F3095" s="1191"/>
      <c r="G3095" s="57"/>
      <c r="H3095" s="44">
        <f>H3084+H3089+H3094</f>
        <v>1040289.4</v>
      </c>
      <c r="I3095" s="57"/>
      <c r="J3095" s="44" t="e">
        <f>J3084+J3089+J3094</f>
        <v>#REF!</v>
      </c>
      <c r="K3095" s="57"/>
      <c r="L3095" s="44" t="e">
        <f>L3084+L3089+L3094</f>
        <v>#REF!</v>
      </c>
    </row>
    <row r="3096" spans="1:12" ht="12" customHeight="1">
      <c r="B3096" s="42" t="s">
        <v>9</v>
      </c>
      <c r="C3096" s="1254" t="s">
        <v>233</v>
      </c>
      <c r="D3096" s="1255"/>
      <c r="E3096" s="1256"/>
      <c r="F3096" s="1200">
        <f>OP</f>
        <v>0.1</v>
      </c>
      <c r="G3096" s="43" t="s">
        <v>234</v>
      </c>
      <c r="H3096" s="44">
        <f>H3095*F3096</f>
        <v>104028.94</v>
      </c>
      <c r="I3096" s="43" t="s">
        <v>234</v>
      </c>
      <c r="J3096" s="44" t="e">
        <f>J3095*F3096</f>
        <v>#REF!</v>
      </c>
      <c r="K3096" s="43" t="s">
        <v>234</v>
      </c>
      <c r="L3096" s="44" t="e">
        <f>L3095*F3096</f>
        <v>#REF!</v>
      </c>
    </row>
    <row r="3097" spans="1:12" ht="12" customHeight="1">
      <c r="B3097" s="531" t="s">
        <v>10</v>
      </c>
      <c r="C3097" s="536" t="s">
        <v>235</v>
      </c>
      <c r="D3097" s="529"/>
      <c r="E3097" s="535"/>
      <c r="F3097" s="1189"/>
      <c r="G3097" s="532"/>
      <c r="H3097" s="533">
        <f>H3095+H3096</f>
        <v>1144318.3400000001</v>
      </c>
      <c r="I3097" s="532"/>
      <c r="J3097" s="533"/>
      <c r="K3097" s="532"/>
      <c r="L3097" s="533"/>
    </row>
    <row r="3098" spans="1:12" ht="12" customHeight="1">
      <c r="B3098" s="531" t="s">
        <v>11</v>
      </c>
      <c r="C3098" s="529" t="s">
        <v>2218</v>
      </c>
      <c r="D3098" s="529"/>
      <c r="E3098" s="529"/>
      <c r="F3098" s="1201">
        <f>ppn</f>
        <v>0.12</v>
      </c>
      <c r="G3098" s="532" t="s">
        <v>2217</v>
      </c>
      <c r="H3098" s="533">
        <f>H3097*F3098</f>
        <v>137318.20079999999</v>
      </c>
      <c r="I3098" s="532"/>
      <c r="J3098" s="533"/>
      <c r="K3098" s="532"/>
      <c r="L3098" s="533"/>
    </row>
    <row r="3099" spans="1:12" ht="12" customHeight="1">
      <c r="B3099" s="42" t="s">
        <v>1793</v>
      </c>
      <c r="C3099" s="537" t="s">
        <v>2039</v>
      </c>
      <c r="D3099" s="56"/>
      <c r="E3099" s="56"/>
      <c r="F3099" s="1191"/>
      <c r="G3099" s="57"/>
      <c r="H3099" s="49">
        <f>H3097+H3098</f>
        <v>1281636.5408000001</v>
      </c>
      <c r="I3099" s="50"/>
      <c r="J3099" s="49" t="e">
        <f>J3095+J3096</f>
        <v>#REF!</v>
      </c>
      <c r="K3099" s="50"/>
      <c r="L3099" s="49" t="e">
        <f>L3095+L3096</f>
        <v>#REF!</v>
      </c>
    </row>
    <row r="3100" spans="1:12">
      <c r="B3100" s="33" t="s">
        <v>529</v>
      </c>
    </row>
    <row r="3101" spans="1:12" ht="14" customHeight="1"/>
    <row r="3102" spans="1:12" ht="37" customHeight="1">
      <c r="B3102" s="34" t="s">
        <v>532</v>
      </c>
      <c r="C3102" s="1257" t="s">
        <v>533</v>
      </c>
      <c r="D3102" s="1258"/>
      <c r="E3102" s="1258"/>
      <c r="F3102" s="1258"/>
      <c r="G3102" s="1259"/>
      <c r="H3102" s="1260"/>
      <c r="I3102" s="1261" t="s">
        <v>3</v>
      </c>
      <c r="J3102" s="1261"/>
      <c r="K3102" s="1261" t="s">
        <v>4</v>
      </c>
      <c r="L3102" s="1261"/>
    </row>
    <row r="3103" spans="1:12" ht="12" customHeight="1">
      <c r="B3103" s="1249" t="s">
        <v>215</v>
      </c>
      <c r="C3103" s="1249" t="s">
        <v>216</v>
      </c>
      <c r="D3103" s="1250" t="s">
        <v>217</v>
      </c>
      <c r="E3103" s="1249" t="s">
        <v>218</v>
      </c>
      <c r="F3103" s="1253" t="s">
        <v>219</v>
      </c>
      <c r="G3103" s="35" t="s">
        <v>220</v>
      </c>
      <c r="H3103" s="35" t="s">
        <v>221</v>
      </c>
      <c r="I3103" s="36" t="s">
        <v>220</v>
      </c>
      <c r="J3103" s="37" t="s">
        <v>221</v>
      </c>
      <c r="K3103" s="37" t="s">
        <v>220</v>
      </c>
      <c r="L3103" s="37" t="s">
        <v>221</v>
      </c>
    </row>
    <row r="3104" spans="1:12" ht="12" customHeight="1">
      <c r="B3104" s="1249"/>
      <c r="C3104" s="1249"/>
      <c r="D3104" s="1251"/>
      <c r="E3104" s="1249"/>
      <c r="F3104" s="1253"/>
      <c r="G3104" s="35" t="s">
        <v>16</v>
      </c>
      <c r="H3104" s="35" t="s">
        <v>222</v>
      </c>
      <c r="I3104" s="36" t="s">
        <v>16</v>
      </c>
      <c r="J3104" s="37" t="s">
        <v>222</v>
      </c>
      <c r="K3104" s="37" t="s">
        <v>16</v>
      </c>
      <c r="L3104" s="37" t="s">
        <v>222</v>
      </c>
    </row>
    <row r="3105" spans="1:12" ht="12" customHeight="1">
      <c r="B3105" s="1249"/>
      <c r="C3105" s="1249"/>
      <c r="D3105" s="1252"/>
      <c r="E3105" s="1249"/>
      <c r="F3105" s="1253"/>
      <c r="G3105" s="58"/>
      <c r="H3105" s="35" t="s">
        <v>16</v>
      </c>
      <c r="I3105" s="48"/>
      <c r="J3105" s="37" t="s">
        <v>16</v>
      </c>
      <c r="K3105" s="43"/>
      <c r="L3105" s="37" t="s">
        <v>16</v>
      </c>
    </row>
    <row r="3106" spans="1:12" ht="12" customHeight="1">
      <c r="B3106" s="38" t="s">
        <v>5</v>
      </c>
      <c r="C3106" s="39" t="s">
        <v>223</v>
      </c>
      <c r="D3106" s="40"/>
      <c r="E3106" s="40"/>
      <c r="F3106" s="1181"/>
      <c r="G3106" s="40"/>
      <c r="H3106" s="40"/>
      <c r="I3106" s="41"/>
      <c r="J3106" s="41"/>
      <c r="K3106" s="41"/>
      <c r="L3106" s="41"/>
    </row>
    <row r="3107" spans="1:12" ht="12" customHeight="1">
      <c r="A3107" s="65">
        <v>10130000</v>
      </c>
      <c r="B3107" s="42"/>
      <c r="C3107" s="43" t="s">
        <v>20</v>
      </c>
      <c r="D3107" s="42" t="s">
        <v>224</v>
      </c>
      <c r="E3107" s="42" t="str">
        <f>VLOOKUP(C3107,HSD!B:K,2,FALSE)</f>
        <v>OH</v>
      </c>
      <c r="F3107" s="1192">
        <v>0.2</v>
      </c>
      <c r="G3107" s="44">
        <f>VLOOKUP(C3107,HSD!B:K,10,FALSE)</f>
        <v>174000</v>
      </c>
      <c r="H3107" s="44">
        <f>F3107*G3107</f>
        <v>34800</v>
      </c>
      <c r="I3107" s="44">
        <v>91500</v>
      </c>
      <c r="J3107" s="44">
        <f>F3107*I3107</f>
        <v>18300</v>
      </c>
      <c r="K3107" s="44">
        <v>91500</v>
      </c>
      <c r="L3107" s="44">
        <f>F3107*K3107</f>
        <v>18300</v>
      </c>
    </row>
    <row r="3108" spans="1:12" ht="12" customHeight="1">
      <c r="A3108" s="65">
        <v>10142000</v>
      </c>
      <c r="B3108" s="42"/>
      <c r="C3108" s="43" t="s">
        <v>239</v>
      </c>
      <c r="D3108" s="42" t="s">
        <v>224</v>
      </c>
      <c r="E3108" s="42" t="str">
        <f>VLOOKUP(C3108,HSD!B:K,2,FALSE)</f>
        <v>OH</v>
      </c>
      <c r="F3108" s="1192">
        <v>0.1</v>
      </c>
      <c r="G3108" s="44">
        <f>VLOOKUP(C3108,HSD!B:K,10,FALSE)</f>
        <v>213000</v>
      </c>
      <c r="H3108" s="44">
        <f>F3108*G3108</f>
        <v>21300</v>
      </c>
      <c r="I3108" s="44"/>
      <c r="J3108" s="44"/>
      <c r="K3108" s="44"/>
      <c r="L3108" s="44"/>
    </row>
    <row r="3109" spans="1:12" ht="12" customHeight="1">
      <c r="A3109" s="65">
        <v>10120000</v>
      </c>
      <c r="B3109" s="42"/>
      <c r="C3109" s="43" t="s">
        <v>19</v>
      </c>
      <c r="D3109" s="42" t="s">
        <v>224</v>
      </c>
      <c r="E3109" s="42" t="str">
        <f>VLOOKUP(C3109,HSD!B:K,2,FALSE)</f>
        <v>OH</v>
      </c>
      <c r="F3109" s="1192">
        <f>F3108/10</f>
        <v>0.01</v>
      </c>
      <c r="G3109" s="44">
        <f>VLOOKUP(C3109,HSD!B:K,10,FALSE)</f>
        <v>274000</v>
      </c>
      <c r="H3109" s="44">
        <f>F3109*G3109</f>
        <v>2740</v>
      </c>
      <c r="I3109" s="44"/>
      <c r="J3109" s="44"/>
      <c r="K3109" s="44"/>
      <c r="L3109" s="44"/>
    </row>
    <row r="3110" spans="1:12" ht="12" customHeight="1">
      <c r="A3110" s="65">
        <v>10110000</v>
      </c>
      <c r="B3110" s="42"/>
      <c r="C3110" s="43" t="s">
        <v>21</v>
      </c>
      <c r="D3110" s="42" t="s">
        <v>224</v>
      </c>
      <c r="E3110" s="42" t="str">
        <f>VLOOKUP(C3110,HSD!B:K,2,FALSE)</f>
        <v>OH</v>
      </c>
      <c r="F3110" s="1192">
        <f>F3107/10</f>
        <v>0.02</v>
      </c>
      <c r="G3110" s="44">
        <f>VLOOKUP(C3110,HSD!B:K,10,FALSE)</f>
        <v>285000</v>
      </c>
      <c r="H3110" s="44">
        <f>F3110*G3110</f>
        <v>5700</v>
      </c>
      <c r="I3110" s="44">
        <v>92500</v>
      </c>
      <c r="J3110" s="44">
        <f>F3110*I3110</f>
        <v>1850</v>
      </c>
      <c r="K3110" s="44">
        <v>92500</v>
      </c>
      <c r="L3110" s="44">
        <f>F3110*K3110</f>
        <v>1850</v>
      </c>
    </row>
    <row r="3111" spans="1:12" ht="12" customHeight="1">
      <c r="B3111" s="42"/>
      <c r="C3111" s="43"/>
      <c r="D3111" s="42"/>
      <c r="E3111" s="42"/>
      <c r="F3111" s="1182"/>
      <c r="G3111" s="44"/>
      <c r="H3111" s="44"/>
      <c r="I3111" s="44"/>
      <c r="J3111" s="44"/>
      <c r="K3111" s="44"/>
      <c r="L3111" s="44"/>
    </row>
    <row r="3112" spans="1:12" ht="12" customHeight="1">
      <c r="B3112" s="42"/>
      <c r="C3112" s="45"/>
      <c r="D3112" s="37"/>
      <c r="E3112" s="37"/>
      <c r="F3112" s="1183" t="s">
        <v>227</v>
      </c>
      <c r="G3112" s="54"/>
      <c r="H3112" s="44">
        <f>SUM(H3107:H3111)</f>
        <v>64540</v>
      </c>
      <c r="I3112" s="54"/>
      <c r="J3112" s="44">
        <f>SUM(J3110:J3111)</f>
        <v>1850</v>
      </c>
      <c r="K3112" s="54"/>
      <c r="L3112" s="44">
        <f>SUM(L3110:L3111)</f>
        <v>1850</v>
      </c>
    </row>
    <row r="3113" spans="1:12" ht="12" customHeight="1">
      <c r="B3113" s="42" t="s">
        <v>6</v>
      </c>
      <c r="C3113" s="45" t="s">
        <v>228</v>
      </c>
      <c r="D3113" s="37"/>
      <c r="E3113" s="37"/>
      <c r="F3113" s="1184"/>
      <c r="G3113" s="42"/>
      <c r="H3113" s="44"/>
      <c r="I3113" s="42"/>
      <c r="J3113" s="44"/>
      <c r="K3113" s="42"/>
      <c r="L3113" s="44"/>
    </row>
    <row r="3114" spans="1:12">
      <c r="A3114" s="65">
        <v>21924004</v>
      </c>
      <c r="B3114" s="42"/>
      <c r="C3114" s="43" t="s">
        <v>247</v>
      </c>
      <c r="D3114" s="42" t="s">
        <v>224</v>
      </c>
      <c r="E3114" s="42" t="str">
        <f>VLOOKUP(C3114,HSD!B:K,2,FALSE)</f>
        <v>lbr</v>
      </c>
      <c r="F3114" s="1192">
        <v>0.128</v>
      </c>
      <c r="G3114" s="44">
        <f>VLOOKUP(C3114,HSD!B:K,10,FALSE)</f>
        <v>372000</v>
      </c>
      <c r="H3114" s="44">
        <f>F3114*G3114</f>
        <v>47616</v>
      </c>
      <c r="I3114" s="44">
        <v>232500</v>
      </c>
      <c r="J3114" s="44">
        <f>F3114*I3114</f>
        <v>29760</v>
      </c>
      <c r="K3114" s="44">
        <v>270000</v>
      </c>
      <c r="L3114" s="44">
        <f>F3114*K3114</f>
        <v>34560</v>
      </c>
    </row>
    <row r="3115" spans="1:12">
      <c r="A3115" s="65">
        <v>21401200</v>
      </c>
      <c r="B3115" s="42"/>
      <c r="C3115" s="43" t="s">
        <v>1588</v>
      </c>
      <c r="D3115" s="42" t="s">
        <v>224</v>
      </c>
      <c r="E3115" s="42" t="str">
        <f>VLOOKUP(C3115,HSD!B:K,2,FALSE)</f>
        <v>m3</v>
      </c>
      <c r="F3115" s="1192">
        <v>5.0000000000000001E-3</v>
      </c>
      <c r="G3115" s="44">
        <f>VLOOKUP(C3115,HSD!B:K,10,FALSE)</f>
        <v>4854000</v>
      </c>
      <c r="H3115" s="44">
        <f>F3115*G3115</f>
        <v>24270</v>
      </c>
      <c r="I3115" s="44"/>
      <c r="J3115" s="44"/>
      <c r="K3115" s="44"/>
      <c r="L3115" s="44"/>
    </row>
    <row r="3116" spans="1:12">
      <c r="A3116" s="65">
        <v>21911005</v>
      </c>
      <c r="B3116" s="42"/>
      <c r="C3116" s="43" t="s">
        <v>47</v>
      </c>
      <c r="D3116" s="42" t="s">
        <v>224</v>
      </c>
      <c r="E3116" s="42" t="str">
        <f>VLOOKUP(C3116,HSD!B:K,2,FALSE)</f>
        <v>kg</v>
      </c>
      <c r="F3116" s="1192">
        <v>0.22</v>
      </c>
      <c r="G3116" s="44">
        <f>VLOOKUP(C3116,HSD!B:K,10,FALSE)</f>
        <v>44500</v>
      </c>
      <c r="H3116" s="44">
        <f>F3116*G3116</f>
        <v>9790</v>
      </c>
      <c r="I3116" s="44"/>
      <c r="J3116" s="44"/>
      <c r="K3116" s="44"/>
      <c r="L3116" s="44"/>
    </row>
    <row r="3117" spans="1:12">
      <c r="A3117" s="65">
        <v>21961000</v>
      </c>
      <c r="B3117" s="42"/>
      <c r="C3117" s="43" t="s">
        <v>54</v>
      </c>
      <c r="D3117" s="42" t="s">
        <v>224</v>
      </c>
      <c r="E3117" s="42" t="str">
        <f>VLOOKUP(C3117,HSD!B:K,2,FALSE)</f>
        <v>ltr</v>
      </c>
      <c r="F3117" s="1192">
        <v>0.2</v>
      </c>
      <c r="G3117" s="44">
        <f>VLOOKUP(C3117,HSD!B:K,10,FALSE)</f>
        <v>7150</v>
      </c>
      <c r="H3117" s="44">
        <f>F3117*G3117</f>
        <v>1430</v>
      </c>
      <c r="I3117" s="44"/>
      <c r="J3117" s="44"/>
      <c r="K3117" s="44"/>
      <c r="L3117" s="44"/>
    </row>
    <row r="3118" spans="1:12" ht="12" customHeight="1">
      <c r="B3118" s="42"/>
      <c r="C3118" s="45"/>
      <c r="D3118" s="37"/>
      <c r="E3118" s="37"/>
      <c r="F3118" s="1193" t="s">
        <v>229</v>
      </c>
      <c r="G3118" s="61"/>
      <c r="H3118" s="44">
        <f>SUM(H3114:H3117)</f>
        <v>83106</v>
      </c>
      <c r="I3118" s="54"/>
      <c r="J3118" s="44" t="e">
        <f>SUM(#REF!)</f>
        <v>#REF!</v>
      </c>
      <c r="K3118" s="54"/>
      <c r="L3118" s="44" t="e">
        <f>SUM(#REF!)</f>
        <v>#REF!</v>
      </c>
    </row>
    <row r="3119" spans="1:12" ht="12" customHeight="1">
      <c r="B3119" s="42" t="s">
        <v>7</v>
      </c>
      <c r="C3119" s="45" t="s">
        <v>230</v>
      </c>
      <c r="D3119" s="37"/>
      <c r="E3119" s="37"/>
      <c r="F3119" s="1184"/>
      <c r="G3119" s="42"/>
      <c r="H3119" s="44"/>
      <c r="I3119" s="42"/>
      <c r="J3119" s="44"/>
      <c r="K3119" s="42"/>
      <c r="L3119" s="44"/>
    </row>
    <row r="3120" spans="1:12" ht="12" customHeight="1">
      <c r="B3120" s="42"/>
      <c r="C3120" s="43"/>
      <c r="D3120" s="42"/>
      <c r="E3120" s="42"/>
      <c r="F3120" s="1192"/>
      <c r="G3120" s="44"/>
      <c r="H3120" s="44">
        <f>F3120*G3120</f>
        <v>0</v>
      </c>
      <c r="I3120" s="44"/>
      <c r="J3120" s="44">
        <f>H3120*I3120</f>
        <v>0</v>
      </c>
      <c r="K3120" s="44"/>
      <c r="L3120" s="44">
        <f>J3120*K3120</f>
        <v>0</v>
      </c>
    </row>
    <row r="3121" spans="1:12" ht="12" customHeight="1">
      <c r="B3121" s="42"/>
      <c r="C3121" s="43"/>
      <c r="D3121" s="42"/>
      <c r="E3121" s="42"/>
      <c r="F3121" s="1192"/>
      <c r="G3121" s="44"/>
      <c r="H3121" s="44">
        <f>F3121*G3121</f>
        <v>0</v>
      </c>
      <c r="I3121" s="44"/>
      <c r="J3121" s="44"/>
      <c r="K3121" s="44"/>
      <c r="L3121" s="44"/>
    </row>
    <row r="3122" spans="1:12" ht="12" customHeight="1">
      <c r="B3122" s="42"/>
      <c r="C3122" s="43"/>
      <c r="D3122" s="42"/>
      <c r="E3122" s="42"/>
      <c r="F3122" s="1192"/>
      <c r="G3122" s="44"/>
      <c r="H3122" s="44">
        <f>F3122*G3122</f>
        <v>0</v>
      </c>
      <c r="I3122" s="44"/>
      <c r="J3122" s="44"/>
      <c r="K3122" s="44"/>
      <c r="L3122" s="44"/>
    </row>
    <row r="3123" spans="1:12" ht="12" customHeight="1">
      <c r="B3123" s="42"/>
      <c r="C3123" s="45"/>
      <c r="D3123" s="37"/>
      <c r="E3123" s="37"/>
      <c r="F3123" s="1183" t="s">
        <v>231</v>
      </c>
      <c r="G3123" s="54"/>
      <c r="H3123" s="44">
        <f>SUM(H3120:H3122)</f>
        <v>0</v>
      </c>
      <c r="I3123" s="54"/>
      <c r="J3123" s="44">
        <f>SUM(J3120)</f>
        <v>0</v>
      </c>
      <c r="K3123" s="54"/>
      <c r="L3123" s="44">
        <f>SUM(L3120)</f>
        <v>0</v>
      </c>
    </row>
    <row r="3124" spans="1:12" ht="12" customHeight="1">
      <c r="B3124" s="42" t="s">
        <v>8</v>
      </c>
      <c r="C3124" s="55" t="s">
        <v>232</v>
      </c>
      <c r="D3124" s="56"/>
      <c r="E3124" s="56"/>
      <c r="F3124" s="1191"/>
      <c r="G3124" s="57"/>
      <c r="H3124" s="44">
        <f>H3112+H3118+H3123</f>
        <v>147646</v>
      </c>
      <c r="I3124" s="57"/>
      <c r="J3124" s="44" t="e">
        <f>J3112+J3118+J3123</f>
        <v>#REF!</v>
      </c>
      <c r="K3124" s="57"/>
      <c r="L3124" s="44" t="e">
        <f>L3112+L3118+L3123</f>
        <v>#REF!</v>
      </c>
    </row>
    <row r="3125" spans="1:12" ht="12" customHeight="1">
      <c r="B3125" s="42" t="s">
        <v>9</v>
      </c>
      <c r="C3125" s="1254" t="s">
        <v>233</v>
      </c>
      <c r="D3125" s="1255"/>
      <c r="E3125" s="1256"/>
      <c r="F3125" s="1200">
        <f>OP</f>
        <v>0.1</v>
      </c>
      <c r="G3125" s="43" t="s">
        <v>234</v>
      </c>
      <c r="H3125" s="44">
        <f>H3124*F3125</f>
        <v>14764.6</v>
      </c>
      <c r="I3125" s="43" t="s">
        <v>234</v>
      </c>
      <c r="J3125" s="44" t="e">
        <f>J3124*F3125</f>
        <v>#REF!</v>
      </c>
      <c r="K3125" s="43" t="s">
        <v>234</v>
      </c>
      <c r="L3125" s="44" t="e">
        <f>L3124*F3125</f>
        <v>#REF!</v>
      </c>
    </row>
    <row r="3126" spans="1:12" ht="12" customHeight="1">
      <c r="B3126" s="531" t="s">
        <v>10</v>
      </c>
      <c r="C3126" s="536" t="s">
        <v>235</v>
      </c>
      <c r="D3126" s="529"/>
      <c r="E3126" s="535"/>
      <c r="F3126" s="1189"/>
      <c r="G3126" s="532"/>
      <c r="H3126" s="533">
        <f>H3124+H3125</f>
        <v>162410.6</v>
      </c>
      <c r="I3126" s="532"/>
      <c r="J3126" s="533"/>
      <c r="K3126" s="532"/>
      <c r="L3126" s="533"/>
    </row>
    <row r="3127" spans="1:12" ht="12" customHeight="1">
      <c r="B3127" s="531" t="s">
        <v>11</v>
      </c>
      <c r="C3127" s="529" t="s">
        <v>2218</v>
      </c>
      <c r="D3127" s="529"/>
      <c r="E3127" s="529"/>
      <c r="F3127" s="1201">
        <f>ppn</f>
        <v>0.12</v>
      </c>
      <c r="G3127" s="532" t="s">
        <v>2217</v>
      </c>
      <c r="H3127" s="533">
        <f>H3126*F3127</f>
        <v>19489.272000000001</v>
      </c>
      <c r="I3127" s="532"/>
      <c r="J3127" s="533"/>
      <c r="K3127" s="532"/>
      <c r="L3127" s="533"/>
    </row>
    <row r="3128" spans="1:12" ht="12" customHeight="1">
      <c r="B3128" s="42" t="s">
        <v>1793</v>
      </c>
      <c r="C3128" s="537" t="s">
        <v>2039</v>
      </c>
      <c r="D3128" s="56"/>
      <c r="E3128" s="56"/>
      <c r="F3128" s="1191"/>
      <c r="G3128" s="57"/>
      <c r="H3128" s="49">
        <f>H3126+H3127</f>
        <v>181899.872</v>
      </c>
      <c r="I3128" s="50"/>
      <c r="J3128" s="49" t="e">
        <f>J3124+J3125</f>
        <v>#REF!</v>
      </c>
      <c r="K3128" s="50"/>
      <c r="L3128" s="49" t="e">
        <f>L3124+L3125</f>
        <v>#REF!</v>
      </c>
    </row>
    <row r="3129" spans="1:12">
      <c r="B3129" s="33" t="s">
        <v>534</v>
      </c>
    </row>
    <row r="3130" spans="1:12" ht="14" customHeight="1"/>
    <row r="3131" spans="1:12" ht="37" customHeight="1">
      <c r="B3131" s="34" t="s">
        <v>535</v>
      </c>
      <c r="C3131" s="1257" t="s">
        <v>536</v>
      </c>
      <c r="D3131" s="1258"/>
      <c r="E3131" s="1258"/>
      <c r="F3131" s="1258"/>
      <c r="G3131" s="1259"/>
      <c r="H3131" s="1260"/>
      <c r="I3131" s="1261" t="s">
        <v>3</v>
      </c>
      <c r="J3131" s="1261"/>
      <c r="K3131" s="1261" t="s">
        <v>4</v>
      </c>
      <c r="L3131" s="1261"/>
    </row>
    <row r="3132" spans="1:12" ht="12" customHeight="1">
      <c r="B3132" s="1249" t="s">
        <v>215</v>
      </c>
      <c r="C3132" s="1249" t="s">
        <v>216</v>
      </c>
      <c r="D3132" s="1250" t="s">
        <v>217</v>
      </c>
      <c r="E3132" s="1249" t="s">
        <v>218</v>
      </c>
      <c r="F3132" s="1253" t="s">
        <v>219</v>
      </c>
      <c r="G3132" s="35" t="s">
        <v>220</v>
      </c>
      <c r="H3132" s="35" t="s">
        <v>221</v>
      </c>
      <c r="I3132" s="36" t="s">
        <v>220</v>
      </c>
      <c r="J3132" s="37" t="s">
        <v>221</v>
      </c>
      <c r="K3132" s="37" t="s">
        <v>220</v>
      </c>
      <c r="L3132" s="37" t="s">
        <v>221</v>
      </c>
    </row>
    <row r="3133" spans="1:12" ht="12" customHeight="1">
      <c r="B3133" s="1249"/>
      <c r="C3133" s="1249"/>
      <c r="D3133" s="1251"/>
      <c r="E3133" s="1249"/>
      <c r="F3133" s="1253"/>
      <c r="G3133" s="35" t="s">
        <v>16</v>
      </c>
      <c r="H3133" s="35" t="s">
        <v>222</v>
      </c>
      <c r="I3133" s="36" t="s">
        <v>16</v>
      </c>
      <c r="J3133" s="37" t="s">
        <v>222</v>
      </c>
      <c r="K3133" s="37" t="s">
        <v>16</v>
      </c>
      <c r="L3133" s="37" t="s">
        <v>222</v>
      </c>
    </row>
    <row r="3134" spans="1:12" ht="12" customHeight="1">
      <c r="B3134" s="1249"/>
      <c r="C3134" s="1249"/>
      <c r="D3134" s="1252"/>
      <c r="E3134" s="1249"/>
      <c r="F3134" s="1253"/>
      <c r="G3134" s="58"/>
      <c r="H3134" s="35" t="s">
        <v>16</v>
      </c>
      <c r="I3134" s="48"/>
      <c r="J3134" s="37" t="s">
        <v>16</v>
      </c>
      <c r="K3134" s="43"/>
      <c r="L3134" s="37" t="s">
        <v>16</v>
      </c>
    </row>
    <row r="3135" spans="1:12" ht="12" customHeight="1">
      <c r="B3135" s="38" t="s">
        <v>5</v>
      </c>
      <c r="C3135" s="39" t="s">
        <v>223</v>
      </c>
      <c r="D3135" s="40"/>
      <c r="E3135" s="40"/>
      <c r="F3135" s="1181"/>
      <c r="G3135" s="40"/>
      <c r="H3135" s="40"/>
      <c r="I3135" s="41"/>
      <c r="J3135" s="41"/>
      <c r="K3135" s="41"/>
      <c r="L3135" s="41"/>
    </row>
    <row r="3136" spans="1:12" ht="12" customHeight="1">
      <c r="A3136" s="65">
        <v>10130000</v>
      </c>
      <c r="B3136" s="42"/>
      <c r="C3136" s="43" t="s">
        <v>20</v>
      </c>
      <c r="D3136" s="42" t="s">
        <v>224</v>
      </c>
      <c r="E3136" s="42" t="str">
        <f>VLOOKUP(C3136,HSD!B:K,2,FALSE)</f>
        <v>OH</v>
      </c>
      <c r="F3136" s="1192">
        <v>0.3</v>
      </c>
      <c r="G3136" s="44">
        <f>VLOOKUP(C3136,HSD!B:K,10,FALSE)</f>
        <v>174000</v>
      </c>
      <c r="H3136" s="44">
        <f>F3136*G3136</f>
        <v>52200</v>
      </c>
      <c r="I3136" s="44">
        <v>91500</v>
      </c>
      <c r="J3136" s="44">
        <f>F3136*I3136</f>
        <v>27450</v>
      </c>
      <c r="K3136" s="44">
        <v>91500</v>
      </c>
      <c r="L3136" s="44">
        <f>F3136*K3136</f>
        <v>27450</v>
      </c>
    </row>
    <row r="3137" spans="1:12" ht="12" customHeight="1">
      <c r="A3137" s="65">
        <v>10142000</v>
      </c>
      <c r="B3137" s="42"/>
      <c r="C3137" s="43" t="s">
        <v>239</v>
      </c>
      <c r="D3137" s="42" t="s">
        <v>224</v>
      </c>
      <c r="E3137" s="42" t="str">
        <f>VLOOKUP(C3137,HSD!B:K,2,FALSE)</f>
        <v>OH</v>
      </c>
      <c r="F3137" s="1192">
        <v>0.3</v>
      </c>
      <c r="G3137" s="44">
        <f>VLOOKUP(C3137,HSD!B:K,10,FALSE)</f>
        <v>213000</v>
      </c>
      <c r="H3137" s="44">
        <f>F3137*G3137</f>
        <v>63900</v>
      </c>
      <c r="I3137" s="44"/>
      <c r="J3137" s="44"/>
      <c r="K3137" s="44"/>
      <c r="L3137" s="44"/>
    </row>
    <row r="3138" spans="1:12" ht="12" customHeight="1">
      <c r="A3138" s="65">
        <v>10120000</v>
      </c>
      <c r="B3138" s="42"/>
      <c r="C3138" s="43" t="s">
        <v>19</v>
      </c>
      <c r="D3138" s="42" t="s">
        <v>224</v>
      </c>
      <c r="E3138" s="42" t="str">
        <f>VLOOKUP(C3138,HSD!B:K,2,FALSE)</f>
        <v>OH</v>
      </c>
      <c r="F3138" s="1192">
        <f>F3137/10</f>
        <v>0.03</v>
      </c>
      <c r="G3138" s="44">
        <f>VLOOKUP(C3138,HSD!B:K,10,FALSE)</f>
        <v>274000</v>
      </c>
      <c r="H3138" s="44">
        <f>F3138*G3138</f>
        <v>8220</v>
      </c>
      <c r="I3138" s="44"/>
      <c r="J3138" s="44"/>
      <c r="K3138" s="44"/>
      <c r="L3138" s="44"/>
    </row>
    <row r="3139" spans="1:12" ht="12" customHeight="1">
      <c r="A3139" s="65">
        <v>10110000</v>
      </c>
      <c r="B3139" s="42"/>
      <c r="C3139" s="43" t="s">
        <v>21</v>
      </c>
      <c r="D3139" s="42" t="s">
        <v>224</v>
      </c>
      <c r="E3139" s="42" t="str">
        <f>VLOOKUP(C3139,HSD!B:K,2,FALSE)</f>
        <v>OH</v>
      </c>
      <c r="F3139" s="1192">
        <f>F3136/10</f>
        <v>0.03</v>
      </c>
      <c r="G3139" s="44">
        <f>VLOOKUP(C3139,HSD!B:K,10,FALSE)</f>
        <v>285000</v>
      </c>
      <c r="H3139" s="44">
        <f>F3139*G3139</f>
        <v>8550</v>
      </c>
      <c r="I3139" s="44">
        <v>92500</v>
      </c>
      <c r="J3139" s="44">
        <f>F3139*I3139</f>
        <v>2775</v>
      </c>
      <c r="K3139" s="44">
        <v>92500</v>
      </c>
      <c r="L3139" s="44">
        <f>F3139*K3139</f>
        <v>2775</v>
      </c>
    </row>
    <row r="3140" spans="1:12" ht="12" customHeight="1">
      <c r="B3140" s="42"/>
      <c r="C3140" s="43"/>
      <c r="D3140" s="42"/>
      <c r="E3140" s="42"/>
      <c r="F3140" s="1182"/>
      <c r="G3140" s="44"/>
      <c r="H3140" s="44"/>
      <c r="I3140" s="44"/>
      <c r="J3140" s="44"/>
      <c r="K3140" s="44"/>
      <c r="L3140" s="44"/>
    </row>
    <row r="3141" spans="1:12" ht="12" customHeight="1">
      <c r="B3141" s="42"/>
      <c r="C3141" s="45"/>
      <c r="D3141" s="37"/>
      <c r="E3141" s="37"/>
      <c r="F3141" s="1183" t="s">
        <v>227</v>
      </c>
      <c r="G3141" s="54"/>
      <c r="H3141" s="44">
        <f>SUM(H3136:H3140)</f>
        <v>132870</v>
      </c>
      <c r="I3141" s="54"/>
      <c r="J3141" s="44">
        <f>SUM(J3139:J3140)</f>
        <v>2775</v>
      </c>
      <c r="K3141" s="54"/>
      <c r="L3141" s="44">
        <f>SUM(L3139:L3140)</f>
        <v>2775</v>
      </c>
    </row>
    <row r="3142" spans="1:12" ht="12" customHeight="1">
      <c r="B3142" s="42" t="s">
        <v>6</v>
      </c>
      <c r="C3142" s="45" t="s">
        <v>228</v>
      </c>
      <c r="D3142" s="37"/>
      <c r="E3142" s="37"/>
      <c r="F3142" s="1184"/>
      <c r="G3142" s="42"/>
      <c r="H3142" s="44"/>
      <c r="I3142" s="42"/>
      <c r="J3142" s="44"/>
      <c r="K3142" s="42"/>
      <c r="L3142" s="44"/>
    </row>
    <row r="3143" spans="1:12">
      <c r="A3143" s="65">
        <v>21924002</v>
      </c>
      <c r="B3143" s="42"/>
      <c r="C3143" s="43" t="s">
        <v>248</v>
      </c>
      <c r="D3143" s="42" t="s">
        <v>224</v>
      </c>
      <c r="E3143" s="42" t="str">
        <f>VLOOKUP(C3143,HSD!B:K,2,FALSE)</f>
        <v>m2</v>
      </c>
      <c r="F3143" s="1192">
        <v>0.128</v>
      </c>
      <c r="G3143" s="44">
        <f>VLOOKUP(C3143,HSD!B:K,10,FALSE)</f>
        <v>129166.66666666667</v>
      </c>
      <c r="H3143" s="44">
        <f>F3143*G3143</f>
        <v>16533.333333333336</v>
      </c>
      <c r="I3143" s="44">
        <v>232500</v>
      </c>
      <c r="J3143" s="44">
        <f>F3143*I3143</f>
        <v>29760</v>
      </c>
      <c r="K3143" s="44">
        <v>270000</v>
      </c>
      <c r="L3143" s="44">
        <f>F3143*K3143</f>
        <v>34560</v>
      </c>
    </row>
    <row r="3144" spans="1:12">
      <c r="A3144" s="65">
        <v>21401200</v>
      </c>
      <c r="B3144" s="42"/>
      <c r="C3144" s="43" t="s">
        <v>1588</v>
      </c>
      <c r="D3144" s="42" t="s">
        <v>224</v>
      </c>
      <c r="E3144" s="42" t="str">
        <f>VLOOKUP(C3144,HSD!B:K,2,FALSE)</f>
        <v>m3</v>
      </c>
      <c r="F3144" s="1192">
        <v>6.0000000000000001E-3</v>
      </c>
      <c r="G3144" s="44">
        <f>VLOOKUP(C3144,HSD!B:K,10,FALSE)</f>
        <v>4854000</v>
      </c>
      <c r="H3144" s="44">
        <f>F3144*G3144</f>
        <v>29124</v>
      </c>
      <c r="I3144" s="44"/>
      <c r="J3144" s="44"/>
      <c r="K3144" s="44"/>
      <c r="L3144" s="44"/>
    </row>
    <row r="3145" spans="1:12">
      <c r="A3145" s="65">
        <v>21911005</v>
      </c>
      <c r="B3145" s="42"/>
      <c r="C3145" s="43" t="s">
        <v>47</v>
      </c>
      <c r="D3145" s="42" t="s">
        <v>224</v>
      </c>
      <c r="E3145" s="42" t="str">
        <f>VLOOKUP(C3145,HSD!B:K,2,FALSE)</f>
        <v>kg</v>
      </c>
      <c r="F3145" s="1192">
        <v>0.28000000000000003</v>
      </c>
      <c r="G3145" s="44">
        <f>VLOOKUP(C3145,HSD!B:K,10,FALSE)</f>
        <v>44500</v>
      </c>
      <c r="H3145" s="44">
        <f>F3145*G3145</f>
        <v>12460.000000000002</v>
      </c>
      <c r="I3145" s="44"/>
      <c r="J3145" s="44"/>
      <c r="K3145" s="44"/>
      <c r="L3145" s="44"/>
    </row>
    <row r="3146" spans="1:12">
      <c r="A3146" s="65">
        <v>21961000</v>
      </c>
      <c r="B3146" s="42"/>
      <c r="C3146" s="43" t="s">
        <v>54</v>
      </c>
      <c r="D3146" s="42" t="s">
        <v>224</v>
      </c>
      <c r="E3146" s="42" t="str">
        <f>VLOOKUP(C3146,HSD!B:K,2,FALSE)</f>
        <v>ltr</v>
      </c>
      <c r="F3146" s="1192">
        <v>0.25</v>
      </c>
      <c r="G3146" s="44">
        <f>VLOOKUP(C3146,HSD!B:K,10,FALSE)</f>
        <v>7150</v>
      </c>
      <c r="H3146" s="44">
        <f>F3146*G3146</f>
        <v>1787.5</v>
      </c>
      <c r="I3146" s="44"/>
      <c r="J3146" s="44"/>
      <c r="K3146" s="44"/>
      <c r="L3146" s="44"/>
    </row>
    <row r="3147" spans="1:12" ht="12" customHeight="1">
      <c r="B3147" s="42"/>
      <c r="C3147" s="45"/>
      <c r="D3147" s="37"/>
      <c r="E3147" s="37"/>
      <c r="F3147" s="1193" t="s">
        <v>229</v>
      </c>
      <c r="G3147" s="61"/>
      <c r="H3147" s="44">
        <f>SUM(H3143:H3146)</f>
        <v>59904.833333333336</v>
      </c>
      <c r="I3147" s="54"/>
      <c r="J3147" s="44" t="e">
        <f>SUM(#REF!)</f>
        <v>#REF!</v>
      </c>
      <c r="K3147" s="54"/>
      <c r="L3147" s="44" t="e">
        <f>SUM(#REF!)</f>
        <v>#REF!</v>
      </c>
    </row>
    <row r="3148" spans="1:12" ht="12" customHeight="1">
      <c r="B3148" s="42" t="s">
        <v>7</v>
      </c>
      <c r="C3148" s="45" t="s">
        <v>230</v>
      </c>
      <c r="D3148" s="37"/>
      <c r="E3148" s="37"/>
      <c r="F3148" s="1184"/>
      <c r="G3148" s="42"/>
      <c r="H3148" s="44"/>
      <c r="I3148" s="42"/>
      <c r="J3148" s="44"/>
      <c r="K3148" s="42"/>
      <c r="L3148" s="44"/>
    </row>
    <row r="3149" spans="1:12" ht="12" customHeight="1">
      <c r="B3149" s="42"/>
      <c r="C3149" s="43"/>
      <c r="D3149" s="42"/>
      <c r="E3149" s="42"/>
      <c r="F3149" s="1192"/>
      <c r="G3149" s="44"/>
      <c r="H3149" s="44">
        <f>F3149*G3149</f>
        <v>0</v>
      </c>
      <c r="I3149" s="44"/>
      <c r="J3149" s="44">
        <f>H3149*I3149</f>
        <v>0</v>
      </c>
      <c r="K3149" s="44"/>
      <c r="L3149" s="44">
        <f>J3149*K3149</f>
        <v>0</v>
      </c>
    </row>
    <row r="3150" spans="1:12" ht="12" customHeight="1">
      <c r="B3150" s="42"/>
      <c r="C3150" s="43"/>
      <c r="D3150" s="42"/>
      <c r="E3150" s="42"/>
      <c r="F3150" s="1192"/>
      <c r="G3150" s="44"/>
      <c r="H3150" s="44">
        <f>F3150*G3150</f>
        <v>0</v>
      </c>
      <c r="I3150" s="44"/>
      <c r="J3150" s="44"/>
      <c r="K3150" s="44"/>
      <c r="L3150" s="44"/>
    </row>
    <row r="3151" spans="1:12" ht="12" customHeight="1">
      <c r="B3151" s="42"/>
      <c r="C3151" s="43"/>
      <c r="D3151" s="42"/>
      <c r="E3151" s="42"/>
      <c r="F3151" s="1192"/>
      <c r="G3151" s="44"/>
      <c r="H3151" s="44">
        <f>F3151*G3151</f>
        <v>0</v>
      </c>
      <c r="I3151" s="44"/>
      <c r="J3151" s="44"/>
      <c r="K3151" s="44"/>
      <c r="L3151" s="44"/>
    </row>
    <row r="3152" spans="1:12" ht="12" customHeight="1">
      <c r="B3152" s="42"/>
      <c r="C3152" s="45"/>
      <c r="D3152" s="37"/>
      <c r="E3152" s="37"/>
      <c r="F3152" s="1183" t="s">
        <v>231</v>
      </c>
      <c r="G3152" s="54"/>
      <c r="H3152" s="44">
        <f>SUM(H3149:H3151)</f>
        <v>0</v>
      </c>
      <c r="I3152" s="54"/>
      <c r="J3152" s="44">
        <f>SUM(J3149)</f>
        <v>0</v>
      </c>
      <c r="K3152" s="54"/>
      <c r="L3152" s="44">
        <f>SUM(L3149)</f>
        <v>0</v>
      </c>
    </row>
    <row r="3153" spans="1:12" ht="12" customHeight="1">
      <c r="B3153" s="42" t="s">
        <v>8</v>
      </c>
      <c r="C3153" s="55" t="s">
        <v>232</v>
      </c>
      <c r="D3153" s="56"/>
      <c r="E3153" s="56"/>
      <c r="F3153" s="1191"/>
      <c r="G3153" s="57"/>
      <c r="H3153" s="44">
        <f>H3141+H3147+H3152</f>
        <v>192774.83333333334</v>
      </c>
      <c r="I3153" s="57"/>
      <c r="J3153" s="44" t="e">
        <f>J3141+J3147+J3152</f>
        <v>#REF!</v>
      </c>
      <c r="K3153" s="57"/>
      <c r="L3153" s="44" t="e">
        <f>L3141+L3147+L3152</f>
        <v>#REF!</v>
      </c>
    </row>
    <row r="3154" spans="1:12" ht="12" customHeight="1">
      <c r="B3154" s="42" t="s">
        <v>9</v>
      </c>
      <c r="C3154" s="1254" t="s">
        <v>233</v>
      </c>
      <c r="D3154" s="1255"/>
      <c r="E3154" s="1256"/>
      <c r="F3154" s="1200">
        <f>OP</f>
        <v>0.1</v>
      </c>
      <c r="G3154" s="43" t="s">
        <v>234</v>
      </c>
      <c r="H3154" s="44">
        <f>H3153*F3154</f>
        <v>19277.483333333334</v>
      </c>
      <c r="I3154" s="43" t="s">
        <v>234</v>
      </c>
      <c r="J3154" s="44" t="e">
        <f>J3153*F3154</f>
        <v>#REF!</v>
      </c>
      <c r="K3154" s="43" t="s">
        <v>234</v>
      </c>
      <c r="L3154" s="44" t="e">
        <f>L3153*F3154</f>
        <v>#REF!</v>
      </c>
    </row>
    <row r="3155" spans="1:12" ht="12" customHeight="1">
      <c r="B3155" s="531" t="s">
        <v>10</v>
      </c>
      <c r="C3155" s="536" t="s">
        <v>235</v>
      </c>
      <c r="D3155" s="529"/>
      <c r="E3155" s="535"/>
      <c r="F3155" s="1189"/>
      <c r="G3155" s="532"/>
      <c r="H3155" s="533">
        <f>H3153+H3154</f>
        <v>212052.31666666668</v>
      </c>
      <c r="I3155" s="532"/>
      <c r="J3155" s="533"/>
      <c r="K3155" s="532"/>
      <c r="L3155" s="533"/>
    </row>
    <row r="3156" spans="1:12" ht="12" customHeight="1">
      <c r="B3156" s="531" t="s">
        <v>11</v>
      </c>
      <c r="C3156" s="529" t="s">
        <v>2218</v>
      </c>
      <c r="D3156" s="529"/>
      <c r="E3156" s="529"/>
      <c r="F3156" s="1201">
        <f>ppn</f>
        <v>0.12</v>
      </c>
      <c r="G3156" s="532" t="s">
        <v>2217</v>
      </c>
      <c r="H3156" s="533">
        <f>H3155*F3156</f>
        <v>25446.278000000002</v>
      </c>
      <c r="I3156" s="532"/>
      <c r="J3156" s="533"/>
      <c r="K3156" s="532"/>
      <c r="L3156" s="533"/>
    </row>
    <row r="3157" spans="1:12" ht="12" customHeight="1">
      <c r="B3157" s="42" t="s">
        <v>1793</v>
      </c>
      <c r="C3157" s="537" t="s">
        <v>2039</v>
      </c>
      <c r="D3157" s="56"/>
      <c r="E3157" s="56"/>
      <c r="F3157" s="1191"/>
      <c r="G3157" s="57"/>
      <c r="H3157" s="49">
        <f>H3155+H3156</f>
        <v>237498.59466666667</v>
      </c>
      <c r="I3157" s="50"/>
      <c r="J3157" s="49" t="e">
        <f>J3153+J3154</f>
        <v>#REF!</v>
      </c>
      <c r="K3157" s="50"/>
      <c r="L3157" s="49" t="e">
        <f>L3153+L3154</f>
        <v>#REF!</v>
      </c>
    </row>
    <row r="3158" spans="1:12">
      <c r="B3158" s="33" t="s">
        <v>534</v>
      </c>
    </row>
    <row r="3159" spans="1:12" ht="14" customHeight="1"/>
    <row r="3160" spans="1:12" ht="37" customHeight="1">
      <c r="B3160" s="34" t="s">
        <v>537</v>
      </c>
      <c r="C3160" s="1257" t="s">
        <v>538</v>
      </c>
      <c r="D3160" s="1258"/>
      <c r="E3160" s="1258"/>
      <c r="F3160" s="1258"/>
      <c r="G3160" s="1259"/>
      <c r="H3160" s="1260"/>
      <c r="I3160" s="1261" t="s">
        <v>3</v>
      </c>
      <c r="J3160" s="1261"/>
      <c r="K3160" s="1261" t="s">
        <v>4</v>
      </c>
      <c r="L3160" s="1261"/>
    </row>
    <row r="3161" spans="1:12" ht="12" customHeight="1">
      <c r="B3161" s="1249" t="s">
        <v>215</v>
      </c>
      <c r="C3161" s="1249" t="s">
        <v>216</v>
      </c>
      <c r="D3161" s="1250" t="s">
        <v>217</v>
      </c>
      <c r="E3161" s="1249" t="s">
        <v>218</v>
      </c>
      <c r="F3161" s="1253" t="s">
        <v>219</v>
      </c>
      <c r="G3161" s="35" t="s">
        <v>220</v>
      </c>
      <c r="H3161" s="35" t="s">
        <v>221</v>
      </c>
      <c r="I3161" s="36" t="s">
        <v>220</v>
      </c>
      <c r="J3161" s="37" t="s">
        <v>221</v>
      </c>
      <c r="K3161" s="37" t="s">
        <v>220</v>
      </c>
      <c r="L3161" s="37" t="s">
        <v>221</v>
      </c>
    </row>
    <row r="3162" spans="1:12" ht="12" customHeight="1">
      <c r="B3162" s="1249"/>
      <c r="C3162" s="1249"/>
      <c r="D3162" s="1251"/>
      <c r="E3162" s="1249"/>
      <c r="F3162" s="1253"/>
      <c r="G3162" s="35" t="s">
        <v>16</v>
      </c>
      <c r="H3162" s="35" t="s">
        <v>222</v>
      </c>
      <c r="I3162" s="36" t="s">
        <v>16</v>
      </c>
      <c r="J3162" s="37" t="s">
        <v>222</v>
      </c>
      <c r="K3162" s="37" t="s">
        <v>16</v>
      </c>
      <c r="L3162" s="37" t="s">
        <v>222</v>
      </c>
    </row>
    <row r="3163" spans="1:12" ht="12" customHeight="1">
      <c r="B3163" s="1249"/>
      <c r="C3163" s="1249"/>
      <c r="D3163" s="1252"/>
      <c r="E3163" s="1249"/>
      <c r="F3163" s="1253"/>
      <c r="G3163" s="58"/>
      <c r="H3163" s="35" t="s">
        <v>16</v>
      </c>
      <c r="I3163" s="48"/>
      <c r="J3163" s="37" t="s">
        <v>16</v>
      </c>
      <c r="K3163" s="43"/>
      <c r="L3163" s="37" t="s">
        <v>16</v>
      </c>
    </row>
    <row r="3164" spans="1:12" ht="12" customHeight="1">
      <c r="B3164" s="38" t="s">
        <v>5</v>
      </c>
      <c r="C3164" s="39" t="s">
        <v>223</v>
      </c>
      <c r="D3164" s="40"/>
      <c r="E3164" s="40"/>
      <c r="F3164" s="1181"/>
      <c r="G3164" s="40"/>
      <c r="H3164" s="40"/>
      <c r="I3164" s="41"/>
      <c r="J3164" s="41"/>
      <c r="K3164" s="41"/>
      <c r="L3164" s="41"/>
    </row>
    <row r="3165" spans="1:12" ht="12" customHeight="1">
      <c r="A3165" s="65">
        <v>10130000</v>
      </c>
      <c r="B3165" s="42"/>
      <c r="C3165" s="43" t="s">
        <v>20</v>
      </c>
      <c r="D3165" s="42" t="s">
        <v>224</v>
      </c>
      <c r="E3165" s="42" t="str">
        <f>VLOOKUP(C3165,HSD!B:K,2,FALSE)</f>
        <v>OH</v>
      </c>
      <c r="F3165" s="1192">
        <v>0.3</v>
      </c>
      <c r="G3165" s="44">
        <f>VLOOKUP(C3165,HSD!B:K,10,FALSE)</f>
        <v>174000</v>
      </c>
      <c r="H3165" s="44">
        <f>F3165*G3165</f>
        <v>52200</v>
      </c>
      <c r="I3165" s="44">
        <v>91500</v>
      </c>
      <c r="J3165" s="44">
        <f>F3165*I3165</f>
        <v>27450</v>
      </c>
      <c r="K3165" s="44">
        <v>91500</v>
      </c>
      <c r="L3165" s="44">
        <f>F3165*K3165</f>
        <v>27450</v>
      </c>
    </row>
    <row r="3166" spans="1:12" ht="12" customHeight="1">
      <c r="A3166" s="65">
        <v>10142000</v>
      </c>
      <c r="B3166" s="42"/>
      <c r="C3166" s="43" t="s">
        <v>239</v>
      </c>
      <c r="D3166" s="42" t="s">
        <v>224</v>
      </c>
      <c r="E3166" s="42" t="str">
        <f>VLOOKUP(C3166,HSD!B:K,2,FALSE)</f>
        <v>OH</v>
      </c>
      <c r="F3166" s="1192">
        <v>0.15</v>
      </c>
      <c r="G3166" s="44">
        <f>VLOOKUP(C3166,HSD!B:K,10,FALSE)</f>
        <v>213000</v>
      </c>
      <c r="H3166" s="44">
        <f>F3166*G3166</f>
        <v>31950</v>
      </c>
      <c r="I3166" s="44"/>
      <c r="J3166" s="44"/>
      <c r="K3166" s="44"/>
      <c r="L3166" s="44"/>
    </row>
    <row r="3167" spans="1:12" ht="12" customHeight="1">
      <c r="A3167" s="65">
        <v>10120000</v>
      </c>
      <c r="B3167" s="42"/>
      <c r="C3167" s="43" t="s">
        <v>19</v>
      </c>
      <c r="D3167" s="42" t="s">
        <v>224</v>
      </c>
      <c r="E3167" s="42" t="str">
        <f>VLOOKUP(C3167,HSD!B:K,2,FALSE)</f>
        <v>OH</v>
      </c>
      <c r="F3167" s="1192">
        <f>F3166/10</f>
        <v>1.4999999999999999E-2</v>
      </c>
      <c r="G3167" s="44">
        <f>VLOOKUP(C3167,HSD!B:K,10,FALSE)</f>
        <v>274000</v>
      </c>
      <c r="H3167" s="44">
        <f>F3167*G3167</f>
        <v>4110</v>
      </c>
      <c r="I3167" s="44"/>
      <c r="J3167" s="44"/>
      <c r="K3167" s="44"/>
      <c r="L3167" s="44"/>
    </row>
    <row r="3168" spans="1:12" ht="12" customHeight="1">
      <c r="A3168" s="65">
        <v>10110000</v>
      </c>
      <c r="B3168" s="42"/>
      <c r="C3168" s="43" t="s">
        <v>21</v>
      </c>
      <c r="D3168" s="42" t="s">
        <v>224</v>
      </c>
      <c r="E3168" s="42" t="str">
        <f>VLOOKUP(C3168,HSD!B:K,2,FALSE)</f>
        <v>OH</v>
      </c>
      <c r="F3168" s="1192">
        <f>F3165/10</f>
        <v>0.03</v>
      </c>
      <c r="G3168" s="44">
        <f>VLOOKUP(C3168,HSD!B:K,10,FALSE)</f>
        <v>285000</v>
      </c>
      <c r="H3168" s="44">
        <f>F3168*G3168</f>
        <v>8550</v>
      </c>
      <c r="I3168" s="44">
        <v>92500</v>
      </c>
      <c r="J3168" s="44">
        <f>F3168*I3168</f>
        <v>2775</v>
      </c>
      <c r="K3168" s="44">
        <v>92500</v>
      </c>
      <c r="L3168" s="44">
        <f>F3168*K3168</f>
        <v>2775</v>
      </c>
    </row>
    <row r="3169" spans="1:12" ht="12" customHeight="1">
      <c r="B3169" s="42"/>
      <c r="C3169" s="43"/>
      <c r="D3169" s="42"/>
      <c r="E3169" s="42"/>
      <c r="F3169" s="1182"/>
      <c r="G3169" s="44"/>
      <c r="H3169" s="44"/>
      <c r="I3169" s="44"/>
      <c r="J3169" s="44"/>
      <c r="K3169" s="44"/>
      <c r="L3169" s="44"/>
    </row>
    <row r="3170" spans="1:12" ht="12" customHeight="1">
      <c r="B3170" s="42"/>
      <c r="C3170" s="45"/>
      <c r="D3170" s="37"/>
      <c r="E3170" s="37"/>
      <c r="F3170" s="1183" t="s">
        <v>227</v>
      </c>
      <c r="G3170" s="54"/>
      <c r="H3170" s="44">
        <f>SUM(H3165:H3169)</f>
        <v>96810</v>
      </c>
      <c r="I3170" s="54"/>
      <c r="J3170" s="44">
        <f>SUM(J3168:J3169)</f>
        <v>2775</v>
      </c>
      <c r="K3170" s="54"/>
      <c r="L3170" s="44">
        <f>SUM(L3168:L3169)</f>
        <v>2775</v>
      </c>
    </row>
    <row r="3171" spans="1:12" ht="12" customHeight="1">
      <c r="B3171" s="42" t="s">
        <v>6</v>
      </c>
      <c r="C3171" s="45" t="s">
        <v>228</v>
      </c>
      <c r="D3171" s="37"/>
      <c r="E3171" s="37"/>
      <c r="F3171" s="1184"/>
      <c r="G3171" s="42"/>
      <c r="H3171" s="44"/>
      <c r="I3171" s="42"/>
      <c r="J3171" s="44"/>
      <c r="K3171" s="42"/>
      <c r="L3171" s="44"/>
    </row>
    <row r="3172" spans="1:12">
      <c r="A3172" s="65">
        <v>21924002</v>
      </c>
      <c r="B3172" s="42"/>
      <c r="C3172" s="43" t="s">
        <v>248</v>
      </c>
      <c r="D3172" s="42" t="s">
        <v>224</v>
      </c>
      <c r="E3172" s="42" t="str">
        <f>VLOOKUP(C3172,HSD!B:K,2,FALSE)</f>
        <v>m2</v>
      </c>
      <c r="F3172" s="1192">
        <v>0.128</v>
      </c>
      <c r="G3172" s="44">
        <f>VLOOKUP(C3172,HSD!B:K,10,FALSE)</f>
        <v>129166.66666666667</v>
      </c>
      <c r="H3172" s="44"/>
      <c r="I3172" s="44">
        <v>232500</v>
      </c>
      <c r="J3172" s="44">
        <f>F3172*I3172</f>
        <v>29760</v>
      </c>
      <c r="K3172" s="44">
        <v>270000</v>
      </c>
      <c r="L3172" s="44">
        <f>F3172*K3172</f>
        <v>34560</v>
      </c>
    </row>
    <row r="3173" spans="1:12">
      <c r="A3173" s="65">
        <v>21401200</v>
      </c>
      <c r="B3173" s="42"/>
      <c r="C3173" s="43" t="s">
        <v>1588</v>
      </c>
      <c r="D3173" s="42" t="s">
        <v>224</v>
      </c>
      <c r="E3173" s="42" t="str">
        <f>VLOOKUP(C3173,HSD!B:K,2,FALSE)</f>
        <v>m3</v>
      </c>
      <c r="F3173" s="1192">
        <v>0.02</v>
      </c>
      <c r="G3173" s="44">
        <f>VLOOKUP(C3173,HSD!B:K,10,FALSE)</f>
        <v>4854000</v>
      </c>
      <c r="H3173" s="44">
        <f>F3173*G3173</f>
        <v>97080</v>
      </c>
      <c r="I3173" s="44"/>
      <c r="J3173" s="44"/>
      <c r="K3173" s="44"/>
      <c r="L3173" s="44"/>
    </row>
    <row r="3174" spans="1:12">
      <c r="A3174" s="65">
        <v>21911005</v>
      </c>
      <c r="B3174" s="42"/>
      <c r="C3174" s="43" t="s">
        <v>47</v>
      </c>
      <c r="D3174" s="42" t="s">
        <v>224</v>
      </c>
      <c r="E3174" s="42" t="str">
        <f>VLOOKUP(C3174,HSD!B:K,2,FALSE)</f>
        <v>kg</v>
      </c>
      <c r="F3174" s="1192">
        <v>0.25</v>
      </c>
      <c r="G3174" s="44">
        <f>VLOOKUP(C3174,HSD!B:K,10,FALSE)</f>
        <v>44500</v>
      </c>
      <c r="H3174" s="44">
        <f>F3174*G3174</f>
        <v>11125</v>
      </c>
      <c r="I3174" s="44"/>
      <c r="J3174" s="44"/>
      <c r="K3174" s="44"/>
      <c r="L3174" s="44"/>
    </row>
    <row r="3175" spans="1:12">
      <c r="A3175" s="65">
        <v>21961000</v>
      </c>
      <c r="B3175" s="42"/>
      <c r="C3175" s="43" t="s">
        <v>54</v>
      </c>
      <c r="D3175" s="42" t="s">
        <v>224</v>
      </c>
      <c r="E3175" s="42" t="str">
        <f>VLOOKUP(C3175,HSD!B:K,2,FALSE)</f>
        <v>ltr</v>
      </c>
      <c r="F3175" s="1192">
        <v>0.25</v>
      </c>
      <c r="G3175" s="44">
        <f>VLOOKUP(C3175,HSD!B:K,10,FALSE)</f>
        <v>7150</v>
      </c>
      <c r="H3175" s="44"/>
      <c r="I3175" s="44"/>
      <c r="J3175" s="44"/>
      <c r="K3175" s="44"/>
      <c r="L3175" s="44"/>
    </row>
    <row r="3176" spans="1:12" ht="12" customHeight="1">
      <c r="B3176" s="42"/>
      <c r="C3176" s="45"/>
      <c r="D3176" s="37"/>
      <c r="E3176" s="37"/>
      <c r="F3176" s="1193" t="s">
        <v>229</v>
      </c>
      <c r="G3176" s="61"/>
      <c r="H3176" s="44">
        <f>SUM(H3172:H3175)</f>
        <v>108205</v>
      </c>
      <c r="I3176" s="54"/>
      <c r="J3176" s="44" t="e">
        <f>SUM(#REF!)</f>
        <v>#REF!</v>
      </c>
      <c r="K3176" s="54"/>
      <c r="L3176" s="44" t="e">
        <f>SUM(#REF!)</f>
        <v>#REF!</v>
      </c>
    </row>
    <row r="3177" spans="1:12" ht="12" customHeight="1">
      <c r="B3177" s="42" t="s">
        <v>7</v>
      </c>
      <c r="C3177" s="45" t="s">
        <v>230</v>
      </c>
      <c r="D3177" s="37"/>
      <c r="E3177" s="37"/>
      <c r="F3177" s="1184"/>
      <c r="G3177" s="42"/>
      <c r="H3177" s="44"/>
      <c r="I3177" s="42"/>
      <c r="J3177" s="44"/>
      <c r="K3177" s="42"/>
      <c r="L3177" s="44"/>
    </row>
    <row r="3178" spans="1:12" ht="12" customHeight="1">
      <c r="B3178" s="42"/>
      <c r="C3178" s="43"/>
      <c r="D3178" s="42"/>
      <c r="E3178" s="42"/>
      <c r="F3178" s="1192"/>
      <c r="G3178" s="44"/>
      <c r="H3178" s="44">
        <f>F3178*G3178</f>
        <v>0</v>
      </c>
      <c r="I3178" s="44"/>
      <c r="J3178" s="44">
        <f>H3178*I3178</f>
        <v>0</v>
      </c>
      <c r="K3178" s="44"/>
      <c r="L3178" s="44">
        <f>J3178*K3178</f>
        <v>0</v>
      </c>
    </row>
    <row r="3179" spans="1:12" ht="12" customHeight="1">
      <c r="B3179" s="42"/>
      <c r="C3179" s="43"/>
      <c r="D3179" s="42"/>
      <c r="E3179" s="42"/>
      <c r="F3179" s="1192"/>
      <c r="G3179" s="44"/>
      <c r="H3179" s="44">
        <f>F3179*G3179</f>
        <v>0</v>
      </c>
      <c r="I3179" s="44"/>
      <c r="J3179" s="44"/>
      <c r="K3179" s="44"/>
      <c r="L3179" s="44"/>
    </row>
    <row r="3180" spans="1:12" ht="12" customHeight="1">
      <c r="B3180" s="42"/>
      <c r="C3180" s="43"/>
      <c r="D3180" s="42"/>
      <c r="E3180" s="42"/>
      <c r="F3180" s="1192"/>
      <c r="G3180" s="44"/>
      <c r="H3180" s="44">
        <f>F3180*G3180</f>
        <v>0</v>
      </c>
      <c r="I3180" s="44"/>
      <c r="J3180" s="44"/>
      <c r="K3180" s="44"/>
      <c r="L3180" s="44"/>
    </row>
    <row r="3181" spans="1:12" ht="12" customHeight="1">
      <c r="B3181" s="42"/>
      <c r="C3181" s="45"/>
      <c r="D3181" s="37"/>
      <c r="E3181" s="37"/>
      <c r="F3181" s="1183" t="s">
        <v>231</v>
      </c>
      <c r="G3181" s="54"/>
      <c r="H3181" s="44">
        <f>SUM(H3178:H3180)</f>
        <v>0</v>
      </c>
      <c r="I3181" s="54"/>
      <c r="J3181" s="44">
        <f>SUM(J3178)</f>
        <v>0</v>
      </c>
      <c r="K3181" s="54"/>
      <c r="L3181" s="44">
        <f>SUM(L3178)</f>
        <v>0</v>
      </c>
    </row>
    <row r="3182" spans="1:12" ht="12" customHeight="1">
      <c r="B3182" s="42" t="s">
        <v>8</v>
      </c>
      <c r="C3182" s="55" t="s">
        <v>232</v>
      </c>
      <c r="D3182" s="56"/>
      <c r="E3182" s="56"/>
      <c r="F3182" s="1191"/>
      <c r="G3182" s="57"/>
      <c r="H3182" s="44">
        <f>H3170+H3176+H3181</f>
        <v>205015</v>
      </c>
      <c r="I3182" s="57"/>
      <c r="J3182" s="44" t="e">
        <f>J3170+J3176+J3181</f>
        <v>#REF!</v>
      </c>
      <c r="K3182" s="57"/>
      <c r="L3182" s="44" t="e">
        <f>L3170+L3176+L3181</f>
        <v>#REF!</v>
      </c>
    </row>
    <row r="3183" spans="1:12" ht="12" customHeight="1">
      <c r="B3183" s="42" t="s">
        <v>9</v>
      </c>
      <c r="C3183" s="1254" t="s">
        <v>233</v>
      </c>
      <c r="D3183" s="1255"/>
      <c r="E3183" s="1256"/>
      <c r="F3183" s="1200">
        <f>OP</f>
        <v>0.1</v>
      </c>
      <c r="G3183" s="43" t="s">
        <v>234</v>
      </c>
      <c r="H3183" s="44">
        <f>H3182*F3183</f>
        <v>20501.5</v>
      </c>
      <c r="I3183" s="43" t="s">
        <v>234</v>
      </c>
      <c r="J3183" s="44" t="e">
        <f>J3182*F3183</f>
        <v>#REF!</v>
      </c>
      <c r="K3183" s="43" t="s">
        <v>234</v>
      </c>
      <c r="L3183" s="44" t="e">
        <f>L3182*F3183</f>
        <v>#REF!</v>
      </c>
    </row>
    <row r="3184" spans="1:12" ht="12" customHeight="1">
      <c r="B3184" s="531" t="s">
        <v>10</v>
      </c>
      <c r="C3184" s="536" t="s">
        <v>235</v>
      </c>
      <c r="D3184" s="529"/>
      <c r="E3184" s="535"/>
      <c r="F3184" s="1189"/>
      <c r="G3184" s="532"/>
      <c r="H3184" s="533">
        <f>H3182+H3183</f>
        <v>225516.5</v>
      </c>
      <c r="I3184" s="532"/>
      <c r="J3184" s="533"/>
      <c r="K3184" s="532"/>
      <c r="L3184" s="533"/>
    </row>
    <row r="3185" spans="1:12" ht="12" customHeight="1">
      <c r="B3185" s="531" t="s">
        <v>11</v>
      </c>
      <c r="C3185" s="529" t="s">
        <v>2218</v>
      </c>
      <c r="D3185" s="529"/>
      <c r="E3185" s="529"/>
      <c r="F3185" s="1201">
        <f>ppn</f>
        <v>0.12</v>
      </c>
      <c r="G3185" s="532" t="s">
        <v>2217</v>
      </c>
      <c r="H3185" s="533">
        <f>H3184*F3185</f>
        <v>27061.98</v>
      </c>
      <c r="I3185" s="532"/>
      <c r="J3185" s="533"/>
      <c r="K3185" s="532"/>
      <c r="L3185" s="533"/>
    </row>
    <row r="3186" spans="1:12" ht="12" customHeight="1">
      <c r="B3186" s="42" t="s">
        <v>1793</v>
      </c>
      <c r="C3186" s="537" t="s">
        <v>2039</v>
      </c>
      <c r="D3186" s="56"/>
      <c r="E3186" s="56"/>
      <c r="F3186" s="1191"/>
      <c r="G3186" s="57"/>
      <c r="H3186" s="49">
        <f>H3184+H3185</f>
        <v>252578.48</v>
      </c>
      <c r="I3186" s="50"/>
      <c r="J3186" s="49" t="e">
        <f>J3182+J3183</f>
        <v>#REF!</v>
      </c>
      <c r="K3186" s="50"/>
      <c r="L3186" s="49" t="e">
        <f>L3182+L3183</f>
        <v>#REF!</v>
      </c>
    </row>
    <row r="3187" spans="1:12">
      <c r="B3187" s="33" t="s">
        <v>534</v>
      </c>
    </row>
    <row r="3188" spans="1:12" ht="14" customHeight="1"/>
    <row r="3189" spans="1:12" ht="37" customHeight="1">
      <c r="B3189" s="34" t="s">
        <v>539</v>
      </c>
      <c r="C3189" s="1257" t="s">
        <v>546</v>
      </c>
      <c r="D3189" s="1258"/>
      <c r="E3189" s="1258"/>
      <c r="F3189" s="1258"/>
      <c r="G3189" s="1259"/>
      <c r="H3189" s="1260"/>
      <c r="I3189" s="1261" t="s">
        <v>3</v>
      </c>
      <c r="J3189" s="1261"/>
      <c r="K3189" s="1261" t="s">
        <v>4</v>
      </c>
      <c r="L3189" s="1261"/>
    </row>
    <row r="3190" spans="1:12" ht="12" customHeight="1">
      <c r="B3190" s="1249" t="s">
        <v>215</v>
      </c>
      <c r="C3190" s="1249" t="s">
        <v>216</v>
      </c>
      <c r="D3190" s="1250" t="s">
        <v>217</v>
      </c>
      <c r="E3190" s="1249" t="s">
        <v>218</v>
      </c>
      <c r="F3190" s="1253" t="s">
        <v>219</v>
      </c>
      <c r="G3190" s="35" t="s">
        <v>220</v>
      </c>
      <c r="H3190" s="35" t="s">
        <v>221</v>
      </c>
      <c r="I3190" s="36" t="s">
        <v>220</v>
      </c>
      <c r="J3190" s="37" t="s">
        <v>221</v>
      </c>
      <c r="K3190" s="37" t="s">
        <v>220</v>
      </c>
      <c r="L3190" s="37" t="s">
        <v>221</v>
      </c>
    </row>
    <row r="3191" spans="1:12" ht="12" customHeight="1">
      <c r="B3191" s="1249"/>
      <c r="C3191" s="1249"/>
      <c r="D3191" s="1251"/>
      <c r="E3191" s="1249"/>
      <c r="F3191" s="1253"/>
      <c r="G3191" s="35" t="s">
        <v>16</v>
      </c>
      <c r="H3191" s="35" t="s">
        <v>222</v>
      </c>
      <c r="I3191" s="36" t="s">
        <v>16</v>
      </c>
      <c r="J3191" s="37" t="s">
        <v>222</v>
      </c>
      <c r="K3191" s="37" t="s">
        <v>16</v>
      </c>
      <c r="L3191" s="37" t="s">
        <v>222</v>
      </c>
    </row>
    <row r="3192" spans="1:12" ht="12" customHeight="1">
      <c r="B3192" s="1249"/>
      <c r="C3192" s="1249"/>
      <c r="D3192" s="1252"/>
      <c r="E3192" s="1249"/>
      <c r="F3192" s="1253"/>
      <c r="G3192" s="58"/>
      <c r="H3192" s="35" t="s">
        <v>16</v>
      </c>
      <c r="I3192" s="48"/>
      <c r="J3192" s="37" t="s">
        <v>16</v>
      </c>
      <c r="K3192" s="43"/>
      <c r="L3192" s="37" t="s">
        <v>16</v>
      </c>
    </row>
    <row r="3193" spans="1:12" ht="12" customHeight="1">
      <c r="B3193" s="38" t="s">
        <v>5</v>
      </c>
      <c r="C3193" s="39" t="s">
        <v>223</v>
      </c>
      <c r="D3193" s="40"/>
      <c r="E3193" s="40"/>
      <c r="F3193" s="1181"/>
      <c r="G3193" s="40"/>
      <c r="H3193" s="40"/>
      <c r="I3193" s="41"/>
      <c r="J3193" s="41"/>
      <c r="K3193" s="41"/>
      <c r="L3193" s="41"/>
    </row>
    <row r="3194" spans="1:12" ht="12" customHeight="1">
      <c r="A3194" s="65">
        <v>10130000</v>
      </c>
      <c r="B3194" s="42"/>
      <c r="C3194" s="43" t="s">
        <v>20</v>
      </c>
      <c r="D3194" s="42" t="s">
        <v>224</v>
      </c>
      <c r="E3194" s="42" t="str">
        <f>VLOOKUP(C3194,HSD!B:K,2,FALSE)</f>
        <v>OH</v>
      </c>
      <c r="F3194" s="1192">
        <v>0.34</v>
      </c>
      <c r="G3194" s="44">
        <f>VLOOKUP(C3194,HSD!B:K,10,FALSE)</f>
        <v>174000</v>
      </c>
      <c r="H3194" s="44">
        <f>F3194*G3194</f>
        <v>59160.000000000007</v>
      </c>
      <c r="I3194" s="44">
        <v>91500</v>
      </c>
      <c r="J3194" s="44">
        <f>F3194*I3194</f>
        <v>31110.000000000004</v>
      </c>
      <c r="K3194" s="44">
        <v>91500</v>
      </c>
      <c r="L3194" s="44">
        <f>F3194*K3194</f>
        <v>31110.000000000004</v>
      </c>
    </row>
    <row r="3195" spans="1:12" ht="12" customHeight="1">
      <c r="A3195" s="65">
        <v>10142000</v>
      </c>
      <c r="B3195" s="42"/>
      <c r="C3195" s="43" t="s">
        <v>239</v>
      </c>
      <c r="D3195" s="42" t="s">
        <v>224</v>
      </c>
      <c r="E3195" s="42" t="str">
        <f>VLOOKUP(C3195,HSD!B:K,2,FALSE)</f>
        <v>OH</v>
      </c>
      <c r="F3195" s="1192">
        <v>0.17</v>
      </c>
      <c r="G3195" s="44">
        <f>VLOOKUP(C3195,HSD!B:K,10,FALSE)</f>
        <v>213000</v>
      </c>
      <c r="H3195" s="44">
        <f>F3195*G3195</f>
        <v>36210</v>
      </c>
      <c r="I3195" s="44"/>
      <c r="J3195" s="44"/>
      <c r="K3195" s="44"/>
      <c r="L3195" s="44"/>
    </row>
    <row r="3196" spans="1:12" ht="12" customHeight="1">
      <c r="A3196" s="65">
        <v>10120000</v>
      </c>
      <c r="B3196" s="42"/>
      <c r="C3196" s="43" t="s">
        <v>19</v>
      </c>
      <c r="D3196" s="42" t="s">
        <v>224</v>
      </c>
      <c r="E3196" s="42" t="str">
        <f>VLOOKUP(C3196,HSD!B:K,2,FALSE)</f>
        <v>OH</v>
      </c>
      <c r="F3196" s="1192">
        <f>F3195/10</f>
        <v>1.7000000000000001E-2</v>
      </c>
      <c r="G3196" s="44">
        <f>VLOOKUP(C3196,HSD!B:K,10,FALSE)</f>
        <v>274000</v>
      </c>
      <c r="H3196" s="44">
        <f>F3196*G3196</f>
        <v>4658</v>
      </c>
      <c r="I3196" s="44"/>
      <c r="J3196" s="44"/>
      <c r="K3196" s="44"/>
      <c r="L3196" s="44"/>
    </row>
    <row r="3197" spans="1:12" ht="12" customHeight="1">
      <c r="A3197" s="65">
        <v>10110000</v>
      </c>
      <c r="B3197" s="42"/>
      <c r="C3197" s="43" t="s">
        <v>21</v>
      </c>
      <c r="D3197" s="42" t="s">
        <v>224</v>
      </c>
      <c r="E3197" s="42" t="str">
        <f>VLOOKUP(C3197,HSD!B:K,2,FALSE)</f>
        <v>OH</v>
      </c>
      <c r="F3197" s="1192">
        <f>F3194/10</f>
        <v>3.4000000000000002E-2</v>
      </c>
      <c r="G3197" s="44">
        <f>VLOOKUP(C3197,HSD!B:K,10,FALSE)</f>
        <v>285000</v>
      </c>
      <c r="H3197" s="44">
        <f>F3197*G3197</f>
        <v>9690</v>
      </c>
      <c r="I3197" s="44">
        <v>92500</v>
      </c>
      <c r="J3197" s="44">
        <f>F3197*I3197</f>
        <v>3145</v>
      </c>
      <c r="K3197" s="44">
        <v>92500</v>
      </c>
      <c r="L3197" s="44">
        <f>F3197*K3197</f>
        <v>3145</v>
      </c>
    </row>
    <row r="3198" spans="1:12" ht="12" customHeight="1">
      <c r="B3198" s="42"/>
      <c r="C3198" s="43"/>
      <c r="D3198" s="42"/>
      <c r="E3198" s="42"/>
      <c r="F3198" s="1182"/>
      <c r="G3198" s="44"/>
      <c r="H3198" s="44"/>
      <c r="I3198" s="44"/>
      <c r="J3198" s="44"/>
      <c r="K3198" s="44"/>
      <c r="L3198" s="44"/>
    </row>
    <row r="3199" spans="1:12" ht="12" customHeight="1">
      <c r="B3199" s="42"/>
      <c r="C3199" s="45"/>
      <c r="D3199" s="37"/>
      <c r="E3199" s="37"/>
      <c r="F3199" s="1183" t="s">
        <v>227</v>
      </c>
      <c r="G3199" s="54"/>
      <c r="H3199" s="44">
        <f>SUM(H3194:H3198)</f>
        <v>109718</v>
      </c>
      <c r="I3199" s="54"/>
      <c r="J3199" s="44">
        <f>SUM(J3197:J3198)</f>
        <v>3145</v>
      </c>
      <c r="K3199" s="54"/>
      <c r="L3199" s="44">
        <f>SUM(L3197:L3198)</f>
        <v>3145</v>
      </c>
    </row>
    <row r="3200" spans="1:12" ht="12" customHeight="1">
      <c r="B3200" s="42" t="s">
        <v>6</v>
      </c>
      <c r="C3200" s="45" t="s">
        <v>228</v>
      </c>
      <c r="D3200" s="37"/>
      <c r="E3200" s="37"/>
      <c r="F3200" s="1184"/>
      <c r="G3200" s="42"/>
      <c r="H3200" s="44"/>
      <c r="I3200" s="42"/>
      <c r="J3200" s="44"/>
      <c r="K3200" s="42"/>
      <c r="L3200" s="44"/>
    </row>
    <row r="3201" spans="1:12">
      <c r="A3201" s="65">
        <v>21404010</v>
      </c>
      <c r="B3201" s="42"/>
      <c r="C3201" s="43" t="s">
        <v>1549</v>
      </c>
      <c r="D3201" s="42" t="s">
        <v>224</v>
      </c>
      <c r="E3201" s="42" t="str">
        <f>VLOOKUP(C3201,HSD!B:K,2,FALSE)</f>
        <v>btg</v>
      </c>
      <c r="F3201" s="1192">
        <v>1.4630000000000001</v>
      </c>
      <c r="G3201" s="44">
        <f>VLOOKUP(C3201,HSD!B:K,10,FALSE)</f>
        <v>36000</v>
      </c>
      <c r="H3201" s="44">
        <f>F3201*G3201</f>
        <v>52668</v>
      </c>
      <c r="I3201" s="44"/>
      <c r="J3201" s="44"/>
      <c r="K3201" s="44"/>
      <c r="L3201" s="44"/>
    </row>
    <row r="3202" spans="1:12">
      <c r="A3202" s="65">
        <v>21911005</v>
      </c>
      <c r="B3202" s="42"/>
      <c r="C3202" s="43" t="s">
        <v>47</v>
      </c>
      <c r="D3202" s="42" t="s">
        <v>224</v>
      </c>
      <c r="E3202" s="42" t="str">
        <f>VLOOKUP(C3202,HSD!B:K,2,FALSE)</f>
        <v>kg</v>
      </c>
      <c r="F3202" s="1192">
        <v>0.3</v>
      </c>
      <c r="G3202" s="44">
        <f>VLOOKUP(C3202,HSD!B:K,10,FALSE)</f>
        <v>44500</v>
      </c>
      <c r="H3202" s="44">
        <f>F3202*G3202</f>
        <v>13350</v>
      </c>
      <c r="I3202" s="44"/>
      <c r="J3202" s="44"/>
      <c r="K3202" s="44"/>
      <c r="L3202" s="44"/>
    </row>
    <row r="3203" spans="1:12">
      <c r="B3203" s="42"/>
      <c r="C3203" s="43"/>
      <c r="D3203" s="42"/>
      <c r="E3203" s="42"/>
      <c r="F3203" s="1192"/>
      <c r="G3203" s="44"/>
      <c r="H3203" s="44">
        <f>F3203*G3203</f>
        <v>0</v>
      </c>
      <c r="I3203" s="44"/>
      <c r="J3203" s="44"/>
      <c r="K3203" s="44"/>
      <c r="L3203" s="44"/>
    </row>
    <row r="3204" spans="1:12" ht="12" customHeight="1">
      <c r="B3204" s="42"/>
      <c r="C3204" s="45"/>
      <c r="D3204" s="37"/>
      <c r="E3204" s="37"/>
      <c r="F3204" s="1193" t="s">
        <v>229</v>
      </c>
      <c r="G3204" s="61"/>
      <c r="H3204" s="44">
        <f>SUM(H3201:H3203)</f>
        <v>66018</v>
      </c>
      <c r="I3204" s="54"/>
      <c r="J3204" s="44" t="e">
        <f>SUM(#REF!)</f>
        <v>#REF!</v>
      </c>
      <c r="K3204" s="54"/>
      <c r="L3204" s="44" t="e">
        <f>SUM(#REF!)</f>
        <v>#REF!</v>
      </c>
    </row>
    <row r="3205" spans="1:12" ht="12" customHeight="1">
      <c r="B3205" s="42" t="s">
        <v>7</v>
      </c>
      <c r="C3205" s="45" t="s">
        <v>230</v>
      </c>
      <c r="D3205" s="37"/>
      <c r="E3205" s="37"/>
      <c r="F3205" s="1184"/>
      <c r="G3205" s="42"/>
      <c r="H3205" s="44"/>
      <c r="I3205" s="42"/>
      <c r="J3205" s="44"/>
      <c r="K3205" s="42"/>
      <c r="L3205" s="44"/>
    </row>
    <row r="3206" spans="1:12" ht="12" customHeight="1">
      <c r="B3206" s="42"/>
      <c r="C3206" s="43"/>
      <c r="D3206" s="42"/>
      <c r="E3206" s="42"/>
      <c r="F3206" s="1192"/>
      <c r="G3206" s="44"/>
      <c r="H3206" s="44">
        <f>F3206*G3206</f>
        <v>0</v>
      </c>
      <c r="I3206" s="44"/>
      <c r="J3206" s="44">
        <f>H3206*I3206</f>
        <v>0</v>
      </c>
      <c r="K3206" s="44"/>
      <c r="L3206" s="44">
        <f>J3206*K3206</f>
        <v>0</v>
      </c>
    </row>
    <row r="3207" spans="1:12" ht="12" customHeight="1">
      <c r="B3207" s="42"/>
      <c r="C3207" s="43"/>
      <c r="D3207" s="42"/>
      <c r="E3207" s="42"/>
      <c r="F3207" s="1192"/>
      <c r="G3207" s="44"/>
      <c r="H3207" s="44">
        <f>F3207*G3207</f>
        <v>0</v>
      </c>
      <c r="I3207" s="44"/>
      <c r="J3207" s="44"/>
      <c r="K3207" s="44"/>
      <c r="L3207" s="44"/>
    </row>
    <row r="3208" spans="1:12" ht="12" customHeight="1">
      <c r="B3208" s="42"/>
      <c r="C3208" s="43"/>
      <c r="D3208" s="42"/>
      <c r="E3208" s="42"/>
      <c r="F3208" s="1192"/>
      <c r="G3208" s="44"/>
      <c r="H3208" s="44">
        <f>F3208*G3208</f>
        <v>0</v>
      </c>
      <c r="I3208" s="44"/>
      <c r="J3208" s="44"/>
      <c r="K3208" s="44"/>
      <c r="L3208" s="44"/>
    </row>
    <row r="3209" spans="1:12" ht="12" customHeight="1">
      <c r="B3209" s="42"/>
      <c r="C3209" s="45"/>
      <c r="D3209" s="37"/>
      <c r="E3209" s="37"/>
      <c r="F3209" s="1183" t="s">
        <v>231</v>
      </c>
      <c r="G3209" s="54"/>
      <c r="H3209" s="44">
        <f>SUM(H3206:H3208)</f>
        <v>0</v>
      </c>
      <c r="I3209" s="54"/>
      <c r="J3209" s="44">
        <f>SUM(J3206)</f>
        <v>0</v>
      </c>
      <c r="K3209" s="54"/>
      <c r="L3209" s="44">
        <f>SUM(L3206)</f>
        <v>0</v>
      </c>
    </row>
    <row r="3210" spans="1:12" ht="12" customHeight="1">
      <c r="B3210" s="42" t="s">
        <v>8</v>
      </c>
      <c r="C3210" s="55" t="s">
        <v>232</v>
      </c>
      <c r="D3210" s="56"/>
      <c r="E3210" s="56"/>
      <c r="F3210" s="1191"/>
      <c r="G3210" s="57"/>
      <c r="H3210" s="44">
        <f>H3199+H3204+H3209</f>
        <v>175736</v>
      </c>
      <c r="I3210" s="57"/>
      <c r="J3210" s="44" t="e">
        <f>J3199+J3204+J3209</f>
        <v>#REF!</v>
      </c>
      <c r="K3210" s="57"/>
      <c r="L3210" s="44" t="e">
        <f>L3199+L3204+L3209</f>
        <v>#REF!</v>
      </c>
    </row>
    <row r="3211" spans="1:12" ht="12" customHeight="1">
      <c r="B3211" s="42" t="s">
        <v>9</v>
      </c>
      <c r="C3211" s="1254" t="s">
        <v>233</v>
      </c>
      <c r="D3211" s="1255"/>
      <c r="E3211" s="1256"/>
      <c r="F3211" s="1200">
        <f>OP</f>
        <v>0.1</v>
      </c>
      <c r="G3211" s="43" t="s">
        <v>234</v>
      </c>
      <c r="H3211" s="44">
        <f>H3210*F3211</f>
        <v>17573.600000000002</v>
      </c>
      <c r="I3211" s="43" t="s">
        <v>234</v>
      </c>
      <c r="J3211" s="44" t="e">
        <f>J3210*F3211</f>
        <v>#REF!</v>
      </c>
      <c r="K3211" s="43" t="s">
        <v>234</v>
      </c>
      <c r="L3211" s="44" t="e">
        <f>L3210*F3211</f>
        <v>#REF!</v>
      </c>
    </row>
    <row r="3212" spans="1:12" ht="12" customHeight="1">
      <c r="B3212" s="531" t="s">
        <v>10</v>
      </c>
      <c r="C3212" s="536" t="s">
        <v>235</v>
      </c>
      <c r="D3212" s="529"/>
      <c r="E3212" s="535"/>
      <c r="F3212" s="1189"/>
      <c r="G3212" s="532"/>
      <c r="H3212" s="533">
        <f>H3210+H3211</f>
        <v>193309.6</v>
      </c>
      <c r="I3212" s="532"/>
      <c r="J3212" s="533"/>
      <c r="K3212" s="532"/>
      <c r="L3212" s="533"/>
    </row>
    <row r="3213" spans="1:12" ht="12" customHeight="1">
      <c r="B3213" s="531" t="s">
        <v>11</v>
      </c>
      <c r="C3213" s="529" t="s">
        <v>2218</v>
      </c>
      <c r="D3213" s="529"/>
      <c r="E3213" s="529"/>
      <c r="F3213" s="1201">
        <f>ppn</f>
        <v>0.12</v>
      </c>
      <c r="G3213" s="532" t="s">
        <v>2217</v>
      </c>
      <c r="H3213" s="533">
        <f>H3212*F3213</f>
        <v>23197.151999999998</v>
      </c>
      <c r="I3213" s="532"/>
      <c r="J3213" s="533"/>
      <c r="K3213" s="532"/>
      <c r="L3213" s="533"/>
    </row>
    <row r="3214" spans="1:12" ht="12" customHeight="1">
      <c r="B3214" s="42" t="s">
        <v>1793</v>
      </c>
      <c r="C3214" s="537" t="s">
        <v>2039</v>
      </c>
      <c r="D3214" s="56"/>
      <c r="E3214" s="56"/>
      <c r="F3214" s="1191"/>
      <c r="G3214" s="57"/>
      <c r="H3214" s="49">
        <f>H3212+H3213</f>
        <v>216506.75200000001</v>
      </c>
      <c r="I3214" s="50"/>
      <c r="J3214" s="49" t="e">
        <f>J3210+J3211</f>
        <v>#REF!</v>
      </c>
      <c r="K3214" s="50"/>
      <c r="L3214" s="49" t="e">
        <f>L3210+L3211</f>
        <v>#REF!</v>
      </c>
    </row>
    <row r="3215" spans="1:12">
      <c r="B3215" s="33" t="s">
        <v>534</v>
      </c>
    </row>
    <row r="3216" spans="1:12" ht="14" customHeight="1"/>
    <row r="3217" spans="1:12" ht="37" customHeight="1">
      <c r="B3217" s="34" t="s">
        <v>540</v>
      </c>
      <c r="C3217" s="1257" t="s">
        <v>541</v>
      </c>
      <c r="D3217" s="1258"/>
      <c r="E3217" s="1258"/>
      <c r="F3217" s="1258"/>
      <c r="G3217" s="1259"/>
      <c r="H3217" s="1260"/>
      <c r="I3217" s="1261" t="s">
        <v>3</v>
      </c>
      <c r="J3217" s="1261"/>
      <c r="K3217" s="1261" t="s">
        <v>4</v>
      </c>
      <c r="L3217" s="1261"/>
    </row>
    <row r="3218" spans="1:12" ht="12" customHeight="1">
      <c r="B3218" s="1249" t="s">
        <v>215</v>
      </c>
      <c r="C3218" s="1249" t="s">
        <v>216</v>
      </c>
      <c r="D3218" s="1250" t="s">
        <v>217</v>
      </c>
      <c r="E3218" s="1249" t="s">
        <v>218</v>
      </c>
      <c r="F3218" s="1253" t="s">
        <v>219</v>
      </c>
      <c r="G3218" s="35" t="s">
        <v>220</v>
      </c>
      <c r="H3218" s="35" t="s">
        <v>221</v>
      </c>
      <c r="I3218" s="36" t="s">
        <v>220</v>
      </c>
      <c r="J3218" s="37" t="s">
        <v>221</v>
      </c>
      <c r="K3218" s="37" t="s">
        <v>220</v>
      </c>
      <c r="L3218" s="37" t="s">
        <v>221</v>
      </c>
    </row>
    <row r="3219" spans="1:12" ht="12" customHeight="1">
      <c r="B3219" s="1249"/>
      <c r="C3219" s="1249"/>
      <c r="D3219" s="1251"/>
      <c r="E3219" s="1249"/>
      <c r="F3219" s="1253"/>
      <c r="G3219" s="35" t="s">
        <v>16</v>
      </c>
      <c r="H3219" s="35" t="s">
        <v>222</v>
      </c>
      <c r="I3219" s="36" t="s">
        <v>16</v>
      </c>
      <c r="J3219" s="37" t="s">
        <v>222</v>
      </c>
      <c r="K3219" s="37" t="s">
        <v>16</v>
      </c>
      <c r="L3219" s="37" t="s">
        <v>222</v>
      </c>
    </row>
    <row r="3220" spans="1:12" ht="12" customHeight="1">
      <c r="B3220" s="1249"/>
      <c r="C3220" s="1249"/>
      <c r="D3220" s="1252"/>
      <c r="E3220" s="1249"/>
      <c r="F3220" s="1253"/>
      <c r="G3220" s="58"/>
      <c r="H3220" s="35" t="s">
        <v>16</v>
      </c>
      <c r="I3220" s="48"/>
      <c r="J3220" s="37" t="s">
        <v>16</v>
      </c>
      <c r="K3220" s="43"/>
      <c r="L3220" s="37" t="s">
        <v>16</v>
      </c>
    </row>
    <row r="3221" spans="1:12" ht="12" customHeight="1">
      <c r="B3221" s="38" t="s">
        <v>5</v>
      </c>
      <c r="C3221" s="39" t="s">
        <v>223</v>
      </c>
      <c r="D3221" s="40"/>
      <c r="E3221" s="40"/>
      <c r="F3221" s="1181"/>
      <c r="G3221" s="40"/>
      <c r="H3221" s="40"/>
      <c r="I3221" s="41"/>
      <c r="J3221" s="41"/>
      <c r="K3221" s="41"/>
      <c r="L3221" s="41"/>
    </row>
    <row r="3222" spans="1:12" ht="12" customHeight="1">
      <c r="A3222" s="65">
        <v>10130000</v>
      </c>
      <c r="B3222" s="42"/>
      <c r="C3222" s="43" t="s">
        <v>20</v>
      </c>
      <c r="D3222" s="42" t="s">
        <v>224</v>
      </c>
      <c r="E3222" s="42" t="str">
        <f>VLOOKUP(C3222,HSD!B:K,2,FALSE)</f>
        <v>OH</v>
      </c>
      <c r="F3222" s="1192">
        <v>0.34</v>
      </c>
      <c r="G3222" s="44">
        <f>VLOOKUP(C3222,HSD!B:K,10,FALSE)</f>
        <v>174000</v>
      </c>
      <c r="H3222" s="44">
        <f>F3222*G3222</f>
        <v>59160.000000000007</v>
      </c>
      <c r="I3222" s="44">
        <v>91500</v>
      </c>
      <c r="J3222" s="44">
        <f>F3222*I3222</f>
        <v>31110.000000000004</v>
      </c>
      <c r="K3222" s="44">
        <v>91500</v>
      </c>
      <c r="L3222" s="44">
        <f>F3222*K3222</f>
        <v>31110.000000000004</v>
      </c>
    </row>
    <row r="3223" spans="1:12" ht="12" customHeight="1">
      <c r="A3223" s="65">
        <v>10142000</v>
      </c>
      <c r="B3223" s="42"/>
      <c r="C3223" s="43" t="s">
        <v>239</v>
      </c>
      <c r="D3223" s="42" t="s">
        <v>224</v>
      </c>
      <c r="E3223" s="42" t="str">
        <f>VLOOKUP(C3223,HSD!B:K,2,FALSE)</f>
        <v>OH</v>
      </c>
      <c r="F3223" s="1192">
        <v>0.17</v>
      </c>
      <c r="G3223" s="44">
        <f>VLOOKUP(C3223,HSD!B:K,10,FALSE)</f>
        <v>213000</v>
      </c>
      <c r="H3223" s="44">
        <f>F3223*G3223</f>
        <v>36210</v>
      </c>
      <c r="I3223" s="44"/>
      <c r="J3223" s="44"/>
      <c r="K3223" s="44"/>
      <c r="L3223" s="44"/>
    </row>
    <row r="3224" spans="1:12" ht="12" customHeight="1">
      <c r="A3224" s="65">
        <v>10120000</v>
      </c>
      <c r="B3224" s="42"/>
      <c r="C3224" s="43" t="s">
        <v>19</v>
      </c>
      <c r="D3224" s="42" t="s">
        <v>224</v>
      </c>
      <c r="E3224" s="42" t="str">
        <f>VLOOKUP(C3224,HSD!B:K,2,FALSE)</f>
        <v>OH</v>
      </c>
      <c r="F3224" s="1192">
        <f>F3223/10</f>
        <v>1.7000000000000001E-2</v>
      </c>
      <c r="G3224" s="44">
        <f>VLOOKUP(C3224,HSD!B:K,10,FALSE)</f>
        <v>274000</v>
      </c>
      <c r="H3224" s="44">
        <f>F3224*G3224</f>
        <v>4658</v>
      </c>
      <c r="I3224" s="44"/>
      <c r="J3224" s="44"/>
      <c r="K3224" s="44"/>
      <c r="L3224" s="44"/>
    </row>
    <row r="3225" spans="1:12" ht="12" customHeight="1">
      <c r="A3225" s="65">
        <v>10110000</v>
      </c>
      <c r="B3225" s="42"/>
      <c r="C3225" s="43" t="s">
        <v>21</v>
      </c>
      <c r="D3225" s="42" t="s">
        <v>224</v>
      </c>
      <c r="E3225" s="42" t="str">
        <f>VLOOKUP(C3225,HSD!B:K,2,FALSE)</f>
        <v>OH</v>
      </c>
      <c r="F3225" s="1192">
        <f>F3222/10</f>
        <v>3.4000000000000002E-2</v>
      </c>
      <c r="G3225" s="44">
        <f>VLOOKUP(C3225,HSD!B:K,10,FALSE)</f>
        <v>285000</v>
      </c>
      <c r="H3225" s="44">
        <f>F3225*G3225</f>
        <v>9690</v>
      </c>
      <c r="I3225" s="44">
        <v>92500</v>
      </c>
      <c r="J3225" s="44">
        <f>F3225*I3225</f>
        <v>3145</v>
      </c>
      <c r="K3225" s="44">
        <v>92500</v>
      </c>
      <c r="L3225" s="44">
        <f>F3225*K3225</f>
        <v>3145</v>
      </c>
    </row>
    <row r="3226" spans="1:12" ht="12" customHeight="1">
      <c r="B3226" s="42"/>
      <c r="C3226" s="43"/>
      <c r="D3226" s="42"/>
      <c r="E3226" s="42"/>
      <c r="F3226" s="1182"/>
      <c r="G3226" s="44"/>
      <c r="H3226" s="44"/>
      <c r="I3226" s="44"/>
      <c r="J3226" s="44"/>
      <c r="K3226" s="44"/>
      <c r="L3226" s="44"/>
    </row>
    <row r="3227" spans="1:12" ht="12" customHeight="1">
      <c r="B3227" s="42"/>
      <c r="C3227" s="45"/>
      <c r="D3227" s="37"/>
      <c r="E3227" s="37"/>
      <c r="F3227" s="1183" t="s">
        <v>227</v>
      </c>
      <c r="G3227" s="54"/>
      <c r="H3227" s="44">
        <f>SUM(H3222:H3226)</f>
        <v>109718</v>
      </c>
      <c r="I3227" s="54"/>
      <c r="J3227" s="44">
        <f>SUM(J3225:J3226)</f>
        <v>3145</v>
      </c>
      <c r="K3227" s="54"/>
      <c r="L3227" s="44">
        <f>SUM(L3225:L3226)</f>
        <v>3145</v>
      </c>
    </row>
    <row r="3228" spans="1:12" ht="12" customHeight="1">
      <c r="B3228" s="42" t="s">
        <v>6</v>
      </c>
      <c r="C3228" s="45" t="s">
        <v>228</v>
      </c>
      <c r="D3228" s="37"/>
      <c r="E3228" s="37"/>
      <c r="F3228" s="1184"/>
      <c r="G3228" s="42"/>
      <c r="H3228" s="44"/>
      <c r="I3228" s="42"/>
      <c r="J3228" s="44"/>
      <c r="K3228" s="42"/>
      <c r="L3228" s="44"/>
    </row>
    <row r="3229" spans="1:12">
      <c r="A3229" s="65">
        <v>21403008</v>
      </c>
      <c r="B3229" s="42"/>
      <c r="C3229" s="43" t="s">
        <v>1505</v>
      </c>
      <c r="D3229" s="42" t="s">
        <v>224</v>
      </c>
      <c r="E3229" s="42" t="str">
        <f>VLOOKUP(C3229,HSD!B:K,2,FALSE)</f>
        <v>btg</v>
      </c>
      <c r="F3229" s="1192">
        <v>1.8</v>
      </c>
      <c r="G3229" s="44">
        <f>VLOOKUP(C3229,HSD!B:K,10,FALSE)</f>
        <v>56000</v>
      </c>
      <c r="H3229" s="44">
        <f>F3229*G3229</f>
        <v>100800</v>
      </c>
      <c r="I3229" s="44"/>
      <c r="J3229" s="44"/>
      <c r="K3229" s="44"/>
      <c r="L3229" s="44"/>
    </row>
    <row r="3230" spans="1:12">
      <c r="A3230" s="65">
        <v>21911005</v>
      </c>
      <c r="B3230" s="42"/>
      <c r="C3230" s="43" t="s">
        <v>47</v>
      </c>
      <c r="D3230" s="42" t="s">
        <v>224</v>
      </c>
      <c r="E3230" s="42" t="str">
        <f>VLOOKUP(C3230,HSD!B:K,2,FALSE)</f>
        <v>kg</v>
      </c>
      <c r="F3230" s="1192">
        <v>0.3</v>
      </c>
      <c r="G3230" s="44">
        <f>VLOOKUP(C3230,HSD!B:K,10,FALSE)</f>
        <v>44500</v>
      </c>
      <c r="H3230" s="44">
        <f>F3230*G3230</f>
        <v>13350</v>
      </c>
      <c r="I3230" s="44"/>
      <c r="J3230" s="44"/>
      <c r="K3230" s="44"/>
      <c r="L3230" s="44"/>
    </row>
    <row r="3231" spans="1:12">
      <c r="A3231" s="65">
        <v>24100000</v>
      </c>
      <c r="B3231" s="42"/>
      <c r="C3231" s="43" t="s">
        <v>1571</v>
      </c>
      <c r="D3231" s="42" t="s">
        <v>224</v>
      </c>
      <c r="E3231" s="42" t="str">
        <f>VLOOKUP(C3231,HSD!B:K,2,FALSE)</f>
        <v>kg</v>
      </c>
      <c r="F3231" s="1192">
        <v>0.3</v>
      </c>
      <c r="G3231" s="44">
        <f>VLOOKUP(C3231,HSD!B:K,10,FALSE)</f>
        <v>15000</v>
      </c>
      <c r="H3231" s="44">
        <f>F3231*G3231</f>
        <v>4500</v>
      </c>
      <c r="I3231" s="44"/>
      <c r="J3231" s="44"/>
      <c r="K3231" s="44"/>
      <c r="L3231" s="44"/>
    </row>
    <row r="3232" spans="1:12" ht="12" customHeight="1">
      <c r="B3232" s="42"/>
      <c r="C3232" s="45"/>
      <c r="D3232" s="37"/>
      <c r="E3232" s="37"/>
      <c r="F3232" s="1193" t="s">
        <v>229</v>
      </c>
      <c r="G3232" s="61"/>
      <c r="H3232" s="44">
        <f>SUM(H3229:H3231)</f>
        <v>118650</v>
      </c>
      <c r="I3232" s="54"/>
      <c r="J3232" s="44" t="e">
        <f>SUM(#REF!)</f>
        <v>#REF!</v>
      </c>
      <c r="K3232" s="54"/>
      <c r="L3232" s="44" t="e">
        <f>SUM(#REF!)</f>
        <v>#REF!</v>
      </c>
    </row>
    <row r="3233" spans="2:12" ht="12" customHeight="1">
      <c r="B3233" s="42" t="s">
        <v>7</v>
      </c>
      <c r="C3233" s="45" t="s">
        <v>230</v>
      </c>
      <c r="D3233" s="37"/>
      <c r="E3233" s="37"/>
      <c r="F3233" s="1184"/>
      <c r="G3233" s="42"/>
      <c r="H3233" s="44"/>
      <c r="I3233" s="42"/>
      <c r="J3233" s="44"/>
      <c r="K3233" s="42"/>
      <c r="L3233" s="44"/>
    </row>
    <row r="3234" spans="2:12" ht="12" customHeight="1">
      <c r="B3234" s="42"/>
      <c r="C3234" s="43"/>
      <c r="D3234" s="42"/>
      <c r="E3234" s="42"/>
      <c r="F3234" s="1192"/>
      <c r="G3234" s="44"/>
      <c r="H3234" s="44">
        <f>F3234*G3234</f>
        <v>0</v>
      </c>
      <c r="I3234" s="44"/>
      <c r="J3234" s="44">
        <f>H3234*I3234</f>
        <v>0</v>
      </c>
      <c r="K3234" s="44"/>
      <c r="L3234" s="44">
        <f>J3234*K3234</f>
        <v>0</v>
      </c>
    </row>
    <row r="3235" spans="2:12" ht="12" customHeight="1">
      <c r="B3235" s="42"/>
      <c r="C3235" s="43"/>
      <c r="D3235" s="42"/>
      <c r="E3235" s="42"/>
      <c r="F3235" s="1192"/>
      <c r="G3235" s="44"/>
      <c r="H3235" s="44">
        <f>F3235*G3235</f>
        <v>0</v>
      </c>
      <c r="I3235" s="44"/>
      <c r="J3235" s="44"/>
      <c r="K3235" s="44"/>
      <c r="L3235" s="44"/>
    </row>
    <row r="3236" spans="2:12" ht="12" customHeight="1">
      <c r="B3236" s="42"/>
      <c r="C3236" s="43"/>
      <c r="D3236" s="42"/>
      <c r="E3236" s="42"/>
      <c r="F3236" s="1192"/>
      <c r="G3236" s="44"/>
      <c r="H3236" s="44">
        <f>F3236*G3236</f>
        <v>0</v>
      </c>
      <c r="I3236" s="44"/>
      <c r="J3236" s="44"/>
      <c r="K3236" s="44"/>
      <c r="L3236" s="44"/>
    </row>
    <row r="3237" spans="2:12" ht="12" customHeight="1">
      <c r="B3237" s="42"/>
      <c r="C3237" s="45"/>
      <c r="D3237" s="37"/>
      <c r="E3237" s="37"/>
      <c r="F3237" s="1183" t="s">
        <v>231</v>
      </c>
      <c r="G3237" s="54"/>
      <c r="H3237" s="44">
        <f>SUM(H3234:H3236)</f>
        <v>0</v>
      </c>
      <c r="I3237" s="54"/>
      <c r="J3237" s="44">
        <f>SUM(J3234)</f>
        <v>0</v>
      </c>
      <c r="K3237" s="54"/>
      <c r="L3237" s="44">
        <f>SUM(L3234)</f>
        <v>0</v>
      </c>
    </row>
    <row r="3238" spans="2:12" ht="12" customHeight="1">
      <c r="B3238" s="42" t="s">
        <v>8</v>
      </c>
      <c r="C3238" s="55" t="s">
        <v>232</v>
      </c>
      <c r="D3238" s="56"/>
      <c r="E3238" s="56"/>
      <c r="F3238" s="1191"/>
      <c r="G3238" s="57"/>
      <c r="H3238" s="44">
        <f>H3227+H3232+H3237</f>
        <v>228368</v>
      </c>
      <c r="I3238" s="57"/>
      <c r="J3238" s="44" t="e">
        <f>J3227+J3232+J3237</f>
        <v>#REF!</v>
      </c>
      <c r="K3238" s="57"/>
      <c r="L3238" s="44" t="e">
        <f>L3227+L3232+L3237</f>
        <v>#REF!</v>
      </c>
    </row>
    <row r="3239" spans="2:12" ht="12" customHeight="1">
      <c r="B3239" s="42" t="s">
        <v>9</v>
      </c>
      <c r="C3239" s="1254" t="s">
        <v>233</v>
      </c>
      <c r="D3239" s="1255"/>
      <c r="E3239" s="1256"/>
      <c r="F3239" s="1200">
        <f>OP</f>
        <v>0.1</v>
      </c>
      <c r="G3239" s="43" t="s">
        <v>234</v>
      </c>
      <c r="H3239" s="44">
        <f>H3238*F3239</f>
        <v>22836.800000000003</v>
      </c>
      <c r="I3239" s="43" t="s">
        <v>234</v>
      </c>
      <c r="J3239" s="44" t="e">
        <f>J3238*F3239</f>
        <v>#REF!</v>
      </c>
      <c r="K3239" s="43" t="s">
        <v>234</v>
      </c>
      <c r="L3239" s="44" t="e">
        <f>L3238*F3239</f>
        <v>#REF!</v>
      </c>
    </row>
    <row r="3240" spans="2:12" ht="12" customHeight="1">
      <c r="B3240" s="531" t="s">
        <v>10</v>
      </c>
      <c r="C3240" s="536" t="s">
        <v>235</v>
      </c>
      <c r="D3240" s="529"/>
      <c r="E3240" s="535"/>
      <c r="F3240" s="1189"/>
      <c r="G3240" s="532"/>
      <c r="H3240" s="533">
        <f>H3238+H3239</f>
        <v>251204.8</v>
      </c>
      <c r="I3240" s="532"/>
      <c r="J3240" s="533"/>
      <c r="K3240" s="532"/>
      <c r="L3240" s="533"/>
    </row>
    <row r="3241" spans="2:12" ht="12" customHeight="1">
      <c r="B3241" s="531" t="s">
        <v>11</v>
      </c>
      <c r="C3241" s="529" t="s">
        <v>2218</v>
      </c>
      <c r="D3241" s="529"/>
      <c r="E3241" s="529"/>
      <c r="F3241" s="1201">
        <f>ppn</f>
        <v>0.12</v>
      </c>
      <c r="G3241" s="532" t="s">
        <v>2217</v>
      </c>
      <c r="H3241" s="533">
        <f>H3240*F3241</f>
        <v>30144.575999999997</v>
      </c>
      <c r="I3241" s="532"/>
      <c r="J3241" s="533"/>
      <c r="K3241" s="532"/>
      <c r="L3241" s="533"/>
    </row>
    <row r="3242" spans="2:12" ht="12" customHeight="1">
      <c r="B3242" s="42" t="s">
        <v>1793</v>
      </c>
      <c r="C3242" s="537" t="s">
        <v>2039</v>
      </c>
      <c r="D3242" s="56"/>
      <c r="E3242" s="56"/>
      <c r="F3242" s="1191"/>
      <c r="G3242" s="57"/>
      <c r="H3242" s="49">
        <f>H3240+H3241</f>
        <v>281349.37599999999</v>
      </c>
      <c r="I3242" s="50"/>
      <c r="J3242" s="49" t="e">
        <f>J3238+J3239</f>
        <v>#REF!</v>
      </c>
      <c r="K3242" s="50"/>
      <c r="L3242" s="49" t="e">
        <f>L3238+L3239</f>
        <v>#REF!</v>
      </c>
    </row>
    <row r="3243" spans="2:12">
      <c r="B3243" s="33" t="s">
        <v>534</v>
      </c>
    </row>
    <row r="3244" spans="2:12" ht="14" customHeight="1"/>
    <row r="3245" spans="2:12" ht="37" customHeight="1">
      <c r="B3245" s="34" t="s">
        <v>542</v>
      </c>
      <c r="C3245" s="1257" t="s">
        <v>543</v>
      </c>
      <c r="D3245" s="1258"/>
      <c r="E3245" s="1258"/>
      <c r="F3245" s="1258"/>
      <c r="G3245" s="1259"/>
      <c r="H3245" s="1260"/>
      <c r="I3245" s="1261" t="s">
        <v>3</v>
      </c>
      <c r="J3245" s="1261"/>
      <c r="K3245" s="1261" t="s">
        <v>4</v>
      </c>
      <c r="L3245" s="1261"/>
    </row>
    <row r="3246" spans="2:12" ht="12" customHeight="1">
      <c r="B3246" s="1249" t="s">
        <v>215</v>
      </c>
      <c r="C3246" s="1249" t="s">
        <v>216</v>
      </c>
      <c r="D3246" s="1250" t="s">
        <v>217</v>
      </c>
      <c r="E3246" s="1249" t="s">
        <v>218</v>
      </c>
      <c r="F3246" s="1253" t="s">
        <v>219</v>
      </c>
      <c r="G3246" s="35" t="s">
        <v>220</v>
      </c>
      <c r="H3246" s="35" t="s">
        <v>221</v>
      </c>
      <c r="I3246" s="36" t="s">
        <v>220</v>
      </c>
      <c r="J3246" s="37" t="s">
        <v>221</v>
      </c>
      <c r="K3246" s="37" t="s">
        <v>220</v>
      </c>
      <c r="L3246" s="37" t="s">
        <v>221</v>
      </c>
    </row>
    <row r="3247" spans="2:12" ht="12" customHeight="1">
      <c r="B3247" s="1249"/>
      <c r="C3247" s="1249"/>
      <c r="D3247" s="1251"/>
      <c r="E3247" s="1249"/>
      <c r="F3247" s="1253"/>
      <c r="G3247" s="35" t="s">
        <v>16</v>
      </c>
      <c r="H3247" s="35" t="s">
        <v>222</v>
      </c>
      <c r="I3247" s="36" t="s">
        <v>16</v>
      </c>
      <c r="J3247" s="37" t="s">
        <v>222</v>
      </c>
      <c r="K3247" s="37" t="s">
        <v>16</v>
      </c>
      <c r="L3247" s="37" t="s">
        <v>222</v>
      </c>
    </row>
    <row r="3248" spans="2:12" ht="12" customHeight="1">
      <c r="B3248" s="1249"/>
      <c r="C3248" s="1249"/>
      <c r="D3248" s="1252"/>
      <c r="E3248" s="1249"/>
      <c r="F3248" s="1253"/>
      <c r="G3248" s="58"/>
      <c r="H3248" s="35" t="s">
        <v>16</v>
      </c>
      <c r="I3248" s="48"/>
      <c r="J3248" s="37" t="s">
        <v>16</v>
      </c>
      <c r="K3248" s="43"/>
      <c r="L3248" s="37" t="s">
        <v>16</v>
      </c>
    </row>
    <row r="3249" spans="1:12" ht="12" customHeight="1">
      <c r="B3249" s="38" t="s">
        <v>5</v>
      </c>
      <c r="C3249" s="39" t="s">
        <v>223</v>
      </c>
      <c r="D3249" s="40"/>
      <c r="E3249" s="40"/>
      <c r="F3249" s="1181"/>
      <c r="G3249" s="40"/>
      <c r="H3249" s="40"/>
      <c r="I3249" s="41"/>
      <c r="J3249" s="41"/>
      <c r="K3249" s="41"/>
      <c r="L3249" s="41"/>
    </row>
    <row r="3250" spans="1:12" ht="12" customHeight="1">
      <c r="A3250" s="65">
        <v>10130000</v>
      </c>
      <c r="B3250" s="42"/>
      <c r="C3250" s="43" t="s">
        <v>20</v>
      </c>
      <c r="D3250" s="42" t="s">
        <v>224</v>
      </c>
      <c r="E3250" s="42" t="str">
        <f>VLOOKUP(C3250,HSD!B:K,2,FALSE)</f>
        <v>OH</v>
      </c>
      <c r="F3250" s="1192">
        <v>0.2</v>
      </c>
      <c r="G3250" s="44">
        <f>VLOOKUP(C3250,HSD!B:K,10,FALSE)</f>
        <v>174000</v>
      </c>
      <c r="H3250" s="44">
        <f>F3250*G3250</f>
        <v>34800</v>
      </c>
      <c r="I3250" s="44">
        <v>91500</v>
      </c>
      <c r="J3250" s="44">
        <f>F3250*I3250</f>
        <v>18300</v>
      </c>
      <c r="K3250" s="44">
        <v>91500</v>
      </c>
      <c r="L3250" s="44">
        <f>F3250*K3250</f>
        <v>18300</v>
      </c>
    </row>
    <row r="3251" spans="1:12" ht="12" customHeight="1">
      <c r="A3251" s="65">
        <v>10142000</v>
      </c>
      <c r="B3251" s="42"/>
      <c r="C3251" s="43" t="s">
        <v>239</v>
      </c>
      <c r="D3251" s="42" t="s">
        <v>224</v>
      </c>
      <c r="E3251" s="42" t="str">
        <f>VLOOKUP(C3251,HSD!B:K,2,FALSE)</f>
        <v>OH</v>
      </c>
      <c r="F3251" s="1192">
        <v>0.1</v>
      </c>
      <c r="G3251" s="44">
        <f>VLOOKUP(C3251,HSD!B:K,10,FALSE)</f>
        <v>213000</v>
      </c>
      <c r="H3251" s="44">
        <f>F3251*G3251</f>
        <v>21300</v>
      </c>
      <c r="I3251" s="44"/>
      <c r="J3251" s="44"/>
      <c r="K3251" s="44"/>
      <c r="L3251" s="44"/>
    </row>
    <row r="3252" spans="1:12" ht="12" customHeight="1">
      <c r="A3252" s="65">
        <v>10120000</v>
      </c>
      <c r="B3252" s="42"/>
      <c r="C3252" s="43" t="s">
        <v>19</v>
      </c>
      <c r="D3252" s="42" t="s">
        <v>224</v>
      </c>
      <c r="E3252" s="42" t="str">
        <f>VLOOKUP(C3252,HSD!B:K,2,FALSE)</f>
        <v>OH</v>
      </c>
      <c r="F3252" s="1192">
        <f>F3251/10</f>
        <v>0.01</v>
      </c>
      <c r="G3252" s="44">
        <f>VLOOKUP(C3252,HSD!B:K,10,FALSE)</f>
        <v>274000</v>
      </c>
      <c r="H3252" s="44">
        <f>F3252*G3252</f>
        <v>2740</v>
      </c>
      <c r="I3252" s="44"/>
      <c r="J3252" s="44"/>
      <c r="K3252" s="44"/>
      <c r="L3252" s="44"/>
    </row>
    <row r="3253" spans="1:12" ht="12" customHeight="1">
      <c r="A3253" s="65">
        <v>10110000</v>
      </c>
      <c r="B3253" s="42"/>
      <c r="C3253" s="43" t="s">
        <v>21</v>
      </c>
      <c r="D3253" s="42" t="s">
        <v>224</v>
      </c>
      <c r="E3253" s="42" t="str">
        <f>VLOOKUP(C3253,HSD!B:K,2,FALSE)</f>
        <v>OH</v>
      </c>
      <c r="F3253" s="1192">
        <f>F3250/10</f>
        <v>0.02</v>
      </c>
      <c r="G3253" s="44">
        <f>VLOOKUP(C3253,HSD!B:K,10,FALSE)</f>
        <v>285000</v>
      </c>
      <c r="H3253" s="44">
        <f>F3253*G3253</f>
        <v>5700</v>
      </c>
      <c r="I3253" s="44">
        <v>92500</v>
      </c>
      <c r="J3253" s="44">
        <f>F3253*I3253</f>
        <v>1850</v>
      </c>
      <c r="K3253" s="44">
        <v>92500</v>
      </c>
      <c r="L3253" s="44">
        <f>F3253*K3253</f>
        <v>1850</v>
      </c>
    </row>
    <row r="3254" spans="1:12" ht="12" customHeight="1">
      <c r="B3254" s="42"/>
      <c r="C3254" s="43"/>
      <c r="D3254" s="42"/>
      <c r="E3254" s="42"/>
      <c r="F3254" s="1182"/>
      <c r="G3254" s="44"/>
      <c r="H3254" s="44"/>
      <c r="I3254" s="44"/>
      <c r="J3254" s="44"/>
      <c r="K3254" s="44"/>
      <c r="L3254" s="44"/>
    </row>
    <row r="3255" spans="1:12" ht="12" customHeight="1">
      <c r="B3255" s="42"/>
      <c r="C3255" s="45"/>
      <c r="D3255" s="37"/>
      <c r="E3255" s="37"/>
      <c r="F3255" s="1183" t="s">
        <v>227</v>
      </c>
      <c r="G3255" s="54"/>
      <c r="H3255" s="44">
        <f>SUM(H3250:H3254)</f>
        <v>64540</v>
      </c>
      <c r="I3255" s="54"/>
      <c r="J3255" s="44">
        <f>SUM(J3253:J3254)</f>
        <v>1850</v>
      </c>
      <c r="K3255" s="54"/>
      <c r="L3255" s="44">
        <f>SUM(L3253:L3254)</f>
        <v>1850</v>
      </c>
    </row>
    <row r="3256" spans="1:12" ht="12" customHeight="1">
      <c r="B3256" s="42" t="s">
        <v>6</v>
      </c>
      <c r="C3256" s="45" t="s">
        <v>228</v>
      </c>
      <c r="D3256" s="37"/>
      <c r="E3256" s="37"/>
      <c r="F3256" s="1184"/>
      <c r="G3256" s="42"/>
      <c r="H3256" s="44"/>
      <c r="I3256" s="42"/>
      <c r="J3256" s="44"/>
      <c r="K3256" s="42"/>
      <c r="L3256" s="44"/>
    </row>
    <row r="3257" spans="1:12">
      <c r="A3257" s="65">
        <v>21924004</v>
      </c>
      <c r="B3257" s="42"/>
      <c r="C3257" s="43" t="s">
        <v>247</v>
      </c>
      <c r="D3257" s="42" t="s">
        <v>224</v>
      </c>
      <c r="E3257" s="42" t="str">
        <f>VLOOKUP(C3257,HSD!B:K,2,FALSE)</f>
        <v>lbr</v>
      </c>
      <c r="F3257" s="1192">
        <v>0.128</v>
      </c>
      <c r="G3257" s="44">
        <f>VLOOKUP(C3257,HSD!B:K,10,FALSE)</f>
        <v>372000</v>
      </c>
      <c r="H3257" s="44">
        <f>F3257*G3257</f>
        <v>47616</v>
      </c>
      <c r="I3257" s="44">
        <v>232500</v>
      </c>
      <c r="J3257" s="44">
        <f>F3257*I3257</f>
        <v>29760</v>
      </c>
      <c r="K3257" s="44">
        <v>270000</v>
      </c>
      <c r="L3257" s="44">
        <f>F3257*K3257</f>
        <v>34560</v>
      </c>
    </row>
    <row r="3258" spans="1:12">
      <c r="A3258" s="65">
        <v>21401200</v>
      </c>
      <c r="B3258" s="42"/>
      <c r="C3258" s="43" t="s">
        <v>1588</v>
      </c>
      <c r="D3258" s="42" t="s">
        <v>224</v>
      </c>
      <c r="E3258" s="42" t="str">
        <f>VLOOKUP(C3258,HSD!B:K,2,FALSE)</f>
        <v>m3</v>
      </c>
      <c r="F3258" s="1192">
        <v>1.0999999999999999E-2</v>
      </c>
      <c r="G3258" s="44">
        <f>VLOOKUP(C3258,HSD!B:K,10,FALSE)</f>
        <v>4854000</v>
      </c>
      <c r="H3258" s="44">
        <f>F3258*G3258</f>
        <v>53394</v>
      </c>
      <c r="I3258" s="44"/>
      <c r="J3258" s="44"/>
      <c r="K3258" s="44"/>
      <c r="L3258" s="44"/>
    </row>
    <row r="3259" spans="1:12">
      <c r="A3259" s="65">
        <v>21911005</v>
      </c>
      <c r="B3259" s="42"/>
      <c r="C3259" s="43" t="s">
        <v>47</v>
      </c>
      <c r="D3259" s="42" t="s">
        <v>224</v>
      </c>
      <c r="E3259" s="42" t="str">
        <f>VLOOKUP(C3259,HSD!B:K,2,FALSE)</f>
        <v>kg</v>
      </c>
      <c r="F3259" s="1192">
        <v>0.25</v>
      </c>
      <c r="G3259" s="44">
        <f>VLOOKUP(C3259,HSD!B:K,10,FALSE)</f>
        <v>44500</v>
      </c>
      <c r="H3259" s="44">
        <f>F3259*G3259</f>
        <v>11125</v>
      </c>
      <c r="I3259" s="44"/>
      <c r="J3259" s="44"/>
      <c r="K3259" s="44"/>
      <c r="L3259" s="44"/>
    </row>
    <row r="3260" spans="1:12">
      <c r="A3260" s="65">
        <v>21961000</v>
      </c>
      <c r="B3260" s="42"/>
      <c r="C3260" s="43" t="s">
        <v>54</v>
      </c>
      <c r="D3260" s="42" t="s">
        <v>224</v>
      </c>
      <c r="E3260" s="42" t="str">
        <f>VLOOKUP(C3260,HSD!B:K,2,FALSE)</f>
        <v>ltr</v>
      </c>
      <c r="F3260" s="1192">
        <v>0.2</v>
      </c>
      <c r="G3260" s="44">
        <f>VLOOKUP(C3260,HSD!B:K,10,FALSE)</f>
        <v>7150</v>
      </c>
      <c r="H3260" s="44">
        <f>F3260*G3260</f>
        <v>1430</v>
      </c>
      <c r="I3260" s="44"/>
      <c r="J3260" s="44"/>
      <c r="K3260" s="44"/>
      <c r="L3260" s="44"/>
    </row>
    <row r="3261" spans="1:12" ht="12" customHeight="1">
      <c r="B3261" s="42"/>
      <c r="C3261" s="45"/>
      <c r="D3261" s="37"/>
      <c r="E3261" s="37"/>
      <c r="F3261" s="1193" t="s">
        <v>229</v>
      </c>
      <c r="G3261" s="61"/>
      <c r="H3261" s="44">
        <f>SUM(H3257:H3260)</f>
        <v>113565</v>
      </c>
      <c r="I3261" s="54"/>
      <c r="J3261" s="44" t="e">
        <f>SUM(#REF!)</f>
        <v>#REF!</v>
      </c>
      <c r="K3261" s="54"/>
      <c r="L3261" s="44" t="e">
        <f>SUM(#REF!)</f>
        <v>#REF!</v>
      </c>
    </row>
    <row r="3262" spans="1:12" ht="12" customHeight="1">
      <c r="B3262" s="42" t="s">
        <v>7</v>
      </c>
      <c r="C3262" s="45" t="s">
        <v>230</v>
      </c>
      <c r="D3262" s="37"/>
      <c r="E3262" s="37"/>
      <c r="F3262" s="1184"/>
      <c r="G3262" s="42"/>
      <c r="H3262" s="44"/>
      <c r="I3262" s="42"/>
      <c r="J3262" s="44"/>
      <c r="K3262" s="42"/>
      <c r="L3262" s="44"/>
    </row>
    <row r="3263" spans="1:12" ht="12" customHeight="1">
      <c r="B3263" s="42"/>
      <c r="C3263" s="43"/>
      <c r="D3263" s="42"/>
      <c r="E3263" s="42"/>
      <c r="F3263" s="1192"/>
      <c r="G3263" s="44"/>
      <c r="H3263" s="44">
        <f>F3263*G3263</f>
        <v>0</v>
      </c>
      <c r="I3263" s="44"/>
      <c r="J3263" s="44">
        <f>H3263*I3263</f>
        <v>0</v>
      </c>
      <c r="K3263" s="44"/>
      <c r="L3263" s="44">
        <f>J3263*K3263</f>
        <v>0</v>
      </c>
    </row>
    <row r="3264" spans="1:12" ht="12" customHeight="1">
      <c r="B3264" s="42"/>
      <c r="C3264" s="43"/>
      <c r="D3264" s="42"/>
      <c r="E3264" s="42"/>
      <c r="F3264" s="1192"/>
      <c r="G3264" s="44"/>
      <c r="H3264" s="44">
        <f>F3264*G3264</f>
        <v>0</v>
      </c>
      <c r="I3264" s="44"/>
      <c r="J3264" s="44"/>
      <c r="K3264" s="44"/>
      <c r="L3264" s="44"/>
    </row>
    <row r="3265" spans="1:12" ht="12" customHeight="1">
      <c r="B3265" s="42"/>
      <c r="C3265" s="43"/>
      <c r="D3265" s="42"/>
      <c r="E3265" s="42"/>
      <c r="F3265" s="1192"/>
      <c r="G3265" s="44"/>
      <c r="H3265" s="44">
        <f>F3265*G3265</f>
        <v>0</v>
      </c>
      <c r="I3265" s="44"/>
      <c r="J3265" s="44"/>
      <c r="K3265" s="44"/>
      <c r="L3265" s="44"/>
    </row>
    <row r="3266" spans="1:12" ht="12" customHeight="1">
      <c r="B3266" s="42"/>
      <c r="C3266" s="45"/>
      <c r="D3266" s="37"/>
      <c r="E3266" s="37"/>
      <c r="F3266" s="1183" t="s">
        <v>231</v>
      </c>
      <c r="G3266" s="54"/>
      <c r="H3266" s="44">
        <f>SUM(H3263:H3265)</f>
        <v>0</v>
      </c>
      <c r="I3266" s="54"/>
      <c r="J3266" s="44">
        <f>SUM(J3263)</f>
        <v>0</v>
      </c>
      <c r="K3266" s="54"/>
      <c r="L3266" s="44">
        <f>SUM(L3263)</f>
        <v>0</v>
      </c>
    </row>
    <row r="3267" spans="1:12" ht="12" customHeight="1">
      <c r="B3267" s="42" t="s">
        <v>8</v>
      </c>
      <c r="C3267" s="55" t="s">
        <v>232</v>
      </c>
      <c r="D3267" s="56"/>
      <c r="E3267" s="56"/>
      <c r="F3267" s="1191"/>
      <c r="G3267" s="57"/>
      <c r="H3267" s="44">
        <f>H3255+H3261+H3266</f>
        <v>178105</v>
      </c>
      <c r="I3267" s="57"/>
      <c r="J3267" s="44" t="e">
        <f>J3255+J3261+J3266</f>
        <v>#REF!</v>
      </c>
      <c r="K3267" s="57"/>
      <c r="L3267" s="44" t="e">
        <f>L3255+L3261+L3266</f>
        <v>#REF!</v>
      </c>
    </row>
    <row r="3268" spans="1:12" ht="12" customHeight="1">
      <c r="B3268" s="42" t="s">
        <v>9</v>
      </c>
      <c r="C3268" s="1254" t="s">
        <v>233</v>
      </c>
      <c r="D3268" s="1255"/>
      <c r="E3268" s="1256"/>
      <c r="F3268" s="1200">
        <f>OP</f>
        <v>0.1</v>
      </c>
      <c r="G3268" s="43" t="s">
        <v>234</v>
      </c>
      <c r="H3268" s="44">
        <f>H3267*F3268</f>
        <v>17810.5</v>
      </c>
      <c r="I3268" s="43" t="s">
        <v>234</v>
      </c>
      <c r="J3268" s="44" t="e">
        <f>J3267*F3268</f>
        <v>#REF!</v>
      </c>
      <c r="K3268" s="43" t="s">
        <v>234</v>
      </c>
      <c r="L3268" s="44" t="e">
        <f>L3267*F3268</f>
        <v>#REF!</v>
      </c>
    </row>
    <row r="3269" spans="1:12" ht="12" customHeight="1">
      <c r="B3269" s="531" t="s">
        <v>10</v>
      </c>
      <c r="C3269" s="536" t="s">
        <v>235</v>
      </c>
      <c r="D3269" s="529"/>
      <c r="E3269" s="535"/>
      <c r="F3269" s="1189"/>
      <c r="G3269" s="532"/>
      <c r="H3269" s="533">
        <f>H3267+H3268</f>
        <v>195915.5</v>
      </c>
      <c r="I3269" s="532"/>
      <c r="J3269" s="533"/>
      <c r="K3269" s="532"/>
      <c r="L3269" s="533"/>
    </row>
    <row r="3270" spans="1:12" ht="12" customHeight="1">
      <c r="B3270" s="531" t="s">
        <v>11</v>
      </c>
      <c r="C3270" s="529" t="s">
        <v>2218</v>
      </c>
      <c r="D3270" s="529"/>
      <c r="E3270" s="529"/>
      <c r="F3270" s="1201">
        <f>ppn</f>
        <v>0.12</v>
      </c>
      <c r="G3270" s="532" t="s">
        <v>2217</v>
      </c>
      <c r="H3270" s="533">
        <f>H3269*F3270</f>
        <v>23509.86</v>
      </c>
      <c r="I3270" s="532"/>
      <c r="J3270" s="533"/>
      <c r="K3270" s="532"/>
      <c r="L3270" s="533"/>
    </row>
    <row r="3271" spans="1:12" ht="12" customHeight="1">
      <c r="B3271" s="42" t="s">
        <v>1793</v>
      </c>
      <c r="C3271" s="537" t="s">
        <v>2039</v>
      </c>
      <c r="D3271" s="56"/>
      <c r="E3271" s="56"/>
      <c r="F3271" s="1191"/>
      <c r="G3271" s="57"/>
      <c r="H3271" s="49">
        <f>H3269+H3270</f>
        <v>219425.36</v>
      </c>
      <c r="I3271" s="50"/>
      <c r="J3271" s="49" t="e">
        <f>J3267+J3268</f>
        <v>#REF!</v>
      </c>
      <c r="K3271" s="50"/>
      <c r="L3271" s="49" t="e">
        <f>L3267+L3268</f>
        <v>#REF!</v>
      </c>
    </row>
    <row r="3272" spans="1:12">
      <c r="B3272" s="33" t="s">
        <v>534</v>
      </c>
    </row>
    <row r="3273" spans="1:12" ht="14" customHeight="1"/>
    <row r="3274" spans="1:12" ht="37" customHeight="1">
      <c r="B3274" s="34" t="s">
        <v>544</v>
      </c>
      <c r="C3274" s="1257" t="s">
        <v>545</v>
      </c>
      <c r="D3274" s="1258"/>
      <c r="E3274" s="1258"/>
      <c r="F3274" s="1258"/>
      <c r="G3274" s="1259"/>
      <c r="H3274" s="1260"/>
      <c r="I3274" s="1261" t="s">
        <v>3</v>
      </c>
      <c r="J3274" s="1261"/>
      <c r="K3274" s="1261" t="s">
        <v>4</v>
      </c>
      <c r="L3274" s="1261"/>
    </row>
    <row r="3275" spans="1:12" ht="12" customHeight="1">
      <c r="B3275" s="1249" t="s">
        <v>215</v>
      </c>
      <c r="C3275" s="1249" t="s">
        <v>216</v>
      </c>
      <c r="D3275" s="1250" t="s">
        <v>217</v>
      </c>
      <c r="E3275" s="1249" t="s">
        <v>218</v>
      </c>
      <c r="F3275" s="1253" t="s">
        <v>219</v>
      </c>
      <c r="G3275" s="35" t="s">
        <v>220</v>
      </c>
      <c r="H3275" s="35" t="s">
        <v>221</v>
      </c>
      <c r="I3275" s="36" t="s">
        <v>220</v>
      </c>
      <c r="J3275" s="37" t="s">
        <v>221</v>
      </c>
      <c r="K3275" s="37" t="s">
        <v>220</v>
      </c>
      <c r="L3275" s="37" t="s">
        <v>221</v>
      </c>
    </row>
    <row r="3276" spans="1:12" ht="12" customHeight="1">
      <c r="B3276" s="1249"/>
      <c r="C3276" s="1249"/>
      <c r="D3276" s="1251"/>
      <c r="E3276" s="1249"/>
      <c r="F3276" s="1253"/>
      <c r="G3276" s="35" t="s">
        <v>16</v>
      </c>
      <c r="H3276" s="35" t="s">
        <v>222</v>
      </c>
      <c r="I3276" s="36" t="s">
        <v>16</v>
      </c>
      <c r="J3276" s="37" t="s">
        <v>222</v>
      </c>
      <c r="K3276" s="37" t="s">
        <v>16</v>
      </c>
      <c r="L3276" s="37" t="s">
        <v>222</v>
      </c>
    </row>
    <row r="3277" spans="1:12" ht="12" customHeight="1">
      <c r="B3277" s="1249"/>
      <c r="C3277" s="1249"/>
      <c r="D3277" s="1252"/>
      <c r="E3277" s="1249"/>
      <c r="F3277" s="1253"/>
      <c r="G3277" s="58"/>
      <c r="H3277" s="35" t="s">
        <v>16</v>
      </c>
      <c r="I3277" s="48"/>
      <c r="J3277" s="37" t="s">
        <v>16</v>
      </c>
      <c r="K3277" s="43"/>
      <c r="L3277" s="37" t="s">
        <v>16</v>
      </c>
    </row>
    <row r="3278" spans="1:12" ht="12" customHeight="1">
      <c r="B3278" s="38" t="s">
        <v>5</v>
      </c>
      <c r="C3278" s="39" t="s">
        <v>223</v>
      </c>
      <c r="D3278" s="40"/>
      <c r="E3278" s="40"/>
      <c r="F3278" s="1181"/>
      <c r="G3278" s="40"/>
      <c r="H3278" s="40"/>
      <c r="I3278" s="41"/>
      <c r="J3278" s="41"/>
      <c r="K3278" s="41"/>
      <c r="L3278" s="41"/>
    </row>
    <row r="3279" spans="1:12" ht="12" customHeight="1">
      <c r="A3279" s="65">
        <v>10130000</v>
      </c>
      <c r="B3279" s="42"/>
      <c r="C3279" s="43" t="s">
        <v>20</v>
      </c>
      <c r="D3279" s="42" t="s">
        <v>224</v>
      </c>
      <c r="E3279" s="42" t="str">
        <f>VLOOKUP(C3279,HSD!B:K,2,FALSE)</f>
        <v>OH</v>
      </c>
      <c r="F3279" s="1192">
        <v>0.36</v>
      </c>
      <c r="G3279" s="44">
        <f>VLOOKUP(C3279,HSD!B:K,10,FALSE)</f>
        <v>174000</v>
      </c>
      <c r="H3279" s="44">
        <f>F3279*G3279</f>
        <v>62640</v>
      </c>
      <c r="I3279" s="44">
        <v>91500</v>
      </c>
      <c r="J3279" s="44">
        <f>F3279*I3279</f>
        <v>32940</v>
      </c>
      <c r="K3279" s="44">
        <v>91500</v>
      </c>
      <c r="L3279" s="44">
        <f>F3279*K3279</f>
        <v>32940</v>
      </c>
    </row>
    <row r="3280" spans="1:12" ht="12" customHeight="1">
      <c r="A3280" s="65">
        <v>10142000</v>
      </c>
      <c r="B3280" s="42"/>
      <c r="C3280" s="43" t="s">
        <v>239</v>
      </c>
      <c r="D3280" s="42" t="s">
        <v>224</v>
      </c>
      <c r="E3280" s="42" t="str">
        <f>VLOOKUP(C3280,HSD!B:K,2,FALSE)</f>
        <v>OH</v>
      </c>
      <c r="F3280" s="1192">
        <v>0.36</v>
      </c>
      <c r="G3280" s="44">
        <f>VLOOKUP(C3280,HSD!B:K,10,FALSE)</f>
        <v>213000</v>
      </c>
      <c r="H3280" s="44">
        <f>F3280*G3280</f>
        <v>76680</v>
      </c>
      <c r="I3280" s="44"/>
      <c r="J3280" s="44"/>
      <c r="K3280" s="44"/>
      <c r="L3280" s="44"/>
    </row>
    <row r="3281" spans="1:12" ht="12" customHeight="1">
      <c r="A3281" s="65">
        <v>10120000</v>
      </c>
      <c r="B3281" s="42"/>
      <c r="C3281" s="43" t="s">
        <v>19</v>
      </c>
      <c r="D3281" s="42" t="s">
        <v>224</v>
      </c>
      <c r="E3281" s="42" t="str">
        <f>VLOOKUP(C3281,HSD!B:K,2,FALSE)</f>
        <v>OH</v>
      </c>
      <c r="F3281" s="1192">
        <f>F3280/10</f>
        <v>3.5999999999999997E-2</v>
      </c>
      <c r="G3281" s="44">
        <f>VLOOKUP(C3281,HSD!B:K,10,FALSE)</f>
        <v>274000</v>
      </c>
      <c r="H3281" s="44">
        <f>F3281*G3281</f>
        <v>9864</v>
      </c>
      <c r="I3281" s="44"/>
      <c r="J3281" s="44"/>
      <c r="K3281" s="44"/>
      <c r="L3281" s="44"/>
    </row>
    <row r="3282" spans="1:12" ht="12" customHeight="1">
      <c r="A3282" s="65">
        <v>10110000</v>
      </c>
      <c r="B3282" s="42"/>
      <c r="C3282" s="43" t="s">
        <v>21</v>
      </c>
      <c r="D3282" s="42" t="s">
        <v>224</v>
      </c>
      <c r="E3282" s="42" t="str">
        <f>VLOOKUP(C3282,HSD!B:K,2,FALSE)</f>
        <v>OH</v>
      </c>
      <c r="F3282" s="1192">
        <f>F3279/10</f>
        <v>3.5999999999999997E-2</v>
      </c>
      <c r="G3282" s="44">
        <f>VLOOKUP(C3282,HSD!B:K,10,FALSE)</f>
        <v>285000</v>
      </c>
      <c r="H3282" s="44">
        <f>F3282*G3282</f>
        <v>10260</v>
      </c>
      <c r="I3282" s="44">
        <v>92500</v>
      </c>
      <c r="J3282" s="44">
        <f>F3282*I3282</f>
        <v>3329.9999999999995</v>
      </c>
      <c r="K3282" s="44">
        <v>92500</v>
      </c>
      <c r="L3282" s="44">
        <f>F3282*K3282</f>
        <v>3329.9999999999995</v>
      </c>
    </row>
    <row r="3283" spans="1:12" ht="12" customHeight="1">
      <c r="B3283" s="42"/>
      <c r="C3283" s="43"/>
      <c r="D3283" s="42"/>
      <c r="E3283" s="42"/>
      <c r="F3283" s="1182"/>
      <c r="G3283" s="44"/>
      <c r="H3283" s="44"/>
      <c r="I3283" s="44"/>
      <c r="J3283" s="44"/>
      <c r="K3283" s="44"/>
      <c r="L3283" s="44"/>
    </row>
    <row r="3284" spans="1:12" ht="12" customHeight="1">
      <c r="B3284" s="42"/>
      <c r="C3284" s="45"/>
      <c r="D3284" s="37"/>
      <c r="E3284" s="37"/>
      <c r="F3284" s="1183" t="s">
        <v>227</v>
      </c>
      <c r="G3284" s="54"/>
      <c r="H3284" s="44">
        <f>SUM(H3279:H3283)</f>
        <v>159444</v>
      </c>
      <c r="I3284" s="54"/>
      <c r="J3284" s="44">
        <f>SUM(J3282:J3283)</f>
        <v>3329.9999999999995</v>
      </c>
      <c r="K3284" s="54"/>
      <c r="L3284" s="44">
        <f>SUM(L3282:L3283)</f>
        <v>3329.9999999999995</v>
      </c>
    </row>
    <row r="3285" spans="1:12" ht="12" customHeight="1">
      <c r="B3285" s="42" t="s">
        <v>6</v>
      </c>
      <c r="C3285" s="45" t="s">
        <v>228</v>
      </c>
      <c r="D3285" s="37"/>
      <c r="E3285" s="37"/>
      <c r="F3285" s="1184"/>
      <c r="G3285" s="42"/>
      <c r="H3285" s="44"/>
      <c r="I3285" s="42"/>
      <c r="J3285" s="44"/>
      <c r="K3285" s="42"/>
      <c r="L3285" s="44"/>
    </row>
    <row r="3286" spans="1:12">
      <c r="A3286" s="65">
        <v>21924004</v>
      </c>
      <c r="B3286" s="42"/>
      <c r="C3286" s="43" t="s">
        <v>247</v>
      </c>
      <c r="D3286" s="42" t="s">
        <v>224</v>
      </c>
      <c r="E3286" s="42" t="str">
        <f>VLOOKUP(C3286,HSD!B:K,2,FALSE)</f>
        <v>lbr</v>
      </c>
      <c r="F3286" s="1192">
        <v>0.128</v>
      </c>
      <c r="G3286" s="44">
        <f>VLOOKUP(C3286,HSD!B:K,10,FALSE)</f>
        <v>372000</v>
      </c>
      <c r="H3286" s="44">
        <f>F3286*G3286</f>
        <v>47616</v>
      </c>
      <c r="I3286" s="44">
        <v>232500</v>
      </c>
      <c r="J3286" s="44">
        <f>F3286*I3286</f>
        <v>29760</v>
      </c>
      <c r="K3286" s="44">
        <v>270000</v>
      </c>
      <c r="L3286" s="44">
        <f>F3286*K3286</f>
        <v>34560</v>
      </c>
    </row>
    <row r="3287" spans="1:12">
      <c r="A3287" s="65">
        <v>21401200</v>
      </c>
      <c r="B3287" s="42"/>
      <c r="C3287" s="43" t="s">
        <v>1588</v>
      </c>
      <c r="D3287" s="42" t="s">
        <v>224</v>
      </c>
      <c r="E3287" s="42" t="str">
        <f>VLOOKUP(C3287,HSD!B:K,2,FALSE)</f>
        <v>m3</v>
      </c>
      <c r="F3287" s="1192">
        <v>1.0999999999999999E-2</v>
      </c>
      <c r="G3287" s="44">
        <f>VLOOKUP(C3287,HSD!B:K,10,FALSE)</f>
        <v>4854000</v>
      </c>
      <c r="H3287" s="44">
        <f>F3287*G3287</f>
        <v>53394</v>
      </c>
      <c r="I3287" s="44"/>
      <c r="J3287" s="44"/>
      <c r="K3287" s="44"/>
      <c r="L3287" s="44"/>
    </row>
    <row r="3288" spans="1:12">
      <c r="A3288" s="65">
        <v>21911005</v>
      </c>
      <c r="B3288" s="42"/>
      <c r="C3288" s="43" t="s">
        <v>47</v>
      </c>
      <c r="D3288" s="42" t="s">
        <v>224</v>
      </c>
      <c r="E3288" s="42" t="str">
        <f>VLOOKUP(C3288,HSD!B:K,2,FALSE)</f>
        <v>kg</v>
      </c>
      <c r="F3288" s="1192">
        <v>0.32</v>
      </c>
      <c r="G3288" s="44">
        <f>VLOOKUP(C3288,HSD!B:K,10,FALSE)</f>
        <v>44500</v>
      </c>
      <c r="H3288" s="44">
        <f>F3288*G3288</f>
        <v>14240</v>
      </c>
      <c r="I3288" s="44"/>
      <c r="J3288" s="44"/>
      <c r="K3288" s="44"/>
      <c r="L3288" s="44"/>
    </row>
    <row r="3289" spans="1:12">
      <c r="A3289" s="65">
        <v>21961000</v>
      </c>
      <c r="B3289" s="42"/>
      <c r="C3289" s="43" t="s">
        <v>54</v>
      </c>
      <c r="D3289" s="42" t="s">
        <v>224</v>
      </c>
      <c r="E3289" s="42" t="str">
        <f>VLOOKUP(C3289,HSD!B:K,2,FALSE)</f>
        <v>ltr</v>
      </c>
      <c r="F3289" s="1192">
        <v>0.25</v>
      </c>
      <c r="G3289" s="44">
        <f>VLOOKUP(C3289,HSD!B:K,10,FALSE)</f>
        <v>7150</v>
      </c>
      <c r="H3289" s="44">
        <f>F3289*G3289</f>
        <v>1787.5</v>
      </c>
      <c r="I3289" s="44"/>
      <c r="J3289" s="44"/>
      <c r="K3289" s="44"/>
      <c r="L3289" s="44"/>
    </row>
    <row r="3290" spans="1:12" ht="12" customHeight="1">
      <c r="B3290" s="42"/>
      <c r="C3290" s="45"/>
      <c r="D3290" s="37"/>
      <c r="E3290" s="37"/>
      <c r="F3290" s="1193" t="s">
        <v>229</v>
      </c>
      <c r="G3290" s="61"/>
      <c r="H3290" s="44">
        <f>SUM(H3286:H3289)</f>
        <v>117037.5</v>
      </c>
      <c r="I3290" s="54"/>
      <c r="J3290" s="44" t="e">
        <f>SUM(#REF!)</f>
        <v>#REF!</v>
      </c>
      <c r="K3290" s="54"/>
      <c r="L3290" s="44" t="e">
        <f>SUM(#REF!)</f>
        <v>#REF!</v>
      </c>
    </row>
    <row r="3291" spans="1:12" ht="12" customHeight="1">
      <c r="B3291" s="42" t="s">
        <v>7</v>
      </c>
      <c r="C3291" s="45" t="s">
        <v>230</v>
      </c>
      <c r="D3291" s="37"/>
      <c r="E3291" s="37"/>
      <c r="F3291" s="1184"/>
      <c r="G3291" s="42"/>
      <c r="H3291" s="44"/>
      <c r="I3291" s="42"/>
      <c r="J3291" s="44"/>
      <c r="K3291" s="42"/>
      <c r="L3291" s="44"/>
    </row>
    <row r="3292" spans="1:12" ht="12" customHeight="1">
      <c r="B3292" s="42"/>
      <c r="C3292" s="43"/>
      <c r="D3292" s="42"/>
      <c r="E3292" s="42"/>
      <c r="F3292" s="1192"/>
      <c r="G3292" s="44"/>
      <c r="H3292" s="44">
        <f>F3292*G3292</f>
        <v>0</v>
      </c>
      <c r="I3292" s="44"/>
      <c r="J3292" s="44">
        <f>H3292*I3292</f>
        <v>0</v>
      </c>
      <c r="K3292" s="44"/>
      <c r="L3292" s="44">
        <f>J3292*K3292</f>
        <v>0</v>
      </c>
    </row>
    <row r="3293" spans="1:12" ht="12" customHeight="1">
      <c r="B3293" s="42"/>
      <c r="C3293" s="43"/>
      <c r="D3293" s="42"/>
      <c r="E3293" s="42"/>
      <c r="F3293" s="1192"/>
      <c r="G3293" s="44"/>
      <c r="H3293" s="44">
        <f>F3293*G3293</f>
        <v>0</v>
      </c>
      <c r="I3293" s="44"/>
      <c r="J3293" s="44"/>
      <c r="K3293" s="44"/>
      <c r="L3293" s="44"/>
    </row>
    <row r="3294" spans="1:12" ht="12" customHeight="1">
      <c r="B3294" s="42"/>
      <c r="C3294" s="43"/>
      <c r="D3294" s="42"/>
      <c r="E3294" s="42"/>
      <c r="F3294" s="1192"/>
      <c r="G3294" s="44"/>
      <c r="H3294" s="44">
        <f>F3294*G3294</f>
        <v>0</v>
      </c>
      <c r="I3294" s="44"/>
      <c r="J3294" s="44"/>
      <c r="K3294" s="44"/>
      <c r="L3294" s="44"/>
    </row>
    <row r="3295" spans="1:12" ht="12" customHeight="1">
      <c r="B3295" s="42"/>
      <c r="C3295" s="45"/>
      <c r="D3295" s="37"/>
      <c r="E3295" s="37"/>
      <c r="F3295" s="1183" t="s">
        <v>231</v>
      </c>
      <c r="G3295" s="54"/>
      <c r="H3295" s="44">
        <f>SUM(H3292:H3294)</f>
        <v>0</v>
      </c>
      <c r="I3295" s="54"/>
      <c r="J3295" s="44">
        <f>SUM(J3292)</f>
        <v>0</v>
      </c>
      <c r="K3295" s="54"/>
      <c r="L3295" s="44">
        <f>SUM(L3292)</f>
        <v>0</v>
      </c>
    </row>
    <row r="3296" spans="1:12" ht="12" customHeight="1">
      <c r="B3296" s="42" t="s">
        <v>8</v>
      </c>
      <c r="C3296" s="55" t="s">
        <v>232</v>
      </c>
      <c r="D3296" s="56"/>
      <c r="E3296" s="56"/>
      <c r="F3296" s="1191"/>
      <c r="G3296" s="57"/>
      <c r="H3296" s="44">
        <f>H3284+H3290+H3295</f>
        <v>276481.5</v>
      </c>
      <c r="I3296" s="57"/>
      <c r="J3296" s="44" t="e">
        <f>J3284+J3290+J3295</f>
        <v>#REF!</v>
      </c>
      <c r="K3296" s="57"/>
      <c r="L3296" s="44" t="e">
        <f>L3284+L3290+L3295</f>
        <v>#REF!</v>
      </c>
    </row>
    <row r="3297" spans="1:12" ht="12" customHeight="1">
      <c r="B3297" s="42" t="s">
        <v>9</v>
      </c>
      <c r="C3297" s="1254" t="s">
        <v>233</v>
      </c>
      <c r="D3297" s="1255"/>
      <c r="E3297" s="1256"/>
      <c r="F3297" s="1200">
        <f>OP</f>
        <v>0.1</v>
      </c>
      <c r="G3297" s="43" t="s">
        <v>234</v>
      </c>
      <c r="H3297" s="44">
        <f>H3296*F3297</f>
        <v>27648.15</v>
      </c>
      <c r="I3297" s="43" t="s">
        <v>234</v>
      </c>
      <c r="J3297" s="44" t="e">
        <f>J3296*F3297</f>
        <v>#REF!</v>
      </c>
      <c r="K3297" s="43" t="s">
        <v>234</v>
      </c>
      <c r="L3297" s="44" t="e">
        <f>L3296*F3297</f>
        <v>#REF!</v>
      </c>
    </row>
    <row r="3298" spans="1:12" ht="12" customHeight="1">
      <c r="B3298" s="531" t="s">
        <v>10</v>
      </c>
      <c r="C3298" s="536" t="s">
        <v>235</v>
      </c>
      <c r="D3298" s="529"/>
      <c r="E3298" s="535"/>
      <c r="F3298" s="1189"/>
      <c r="G3298" s="532"/>
      <c r="H3298" s="533">
        <f>H3296+H3297</f>
        <v>304129.65000000002</v>
      </c>
      <c r="I3298" s="532"/>
      <c r="J3298" s="533"/>
      <c r="K3298" s="532"/>
      <c r="L3298" s="533"/>
    </row>
    <row r="3299" spans="1:12" ht="12" customHeight="1">
      <c r="B3299" s="531" t="s">
        <v>11</v>
      </c>
      <c r="C3299" s="529" t="s">
        <v>2218</v>
      </c>
      <c r="D3299" s="529"/>
      <c r="E3299" s="529"/>
      <c r="F3299" s="1201">
        <f>ppn</f>
        <v>0.12</v>
      </c>
      <c r="G3299" s="532" t="s">
        <v>2217</v>
      </c>
      <c r="H3299" s="533">
        <f>H3298*F3299</f>
        <v>36495.558000000005</v>
      </c>
      <c r="I3299" s="532"/>
      <c r="J3299" s="533"/>
      <c r="K3299" s="532"/>
      <c r="L3299" s="533"/>
    </row>
    <row r="3300" spans="1:12" ht="12" customHeight="1">
      <c r="B3300" s="42" t="s">
        <v>1793</v>
      </c>
      <c r="C3300" s="537" t="s">
        <v>2039</v>
      </c>
      <c r="D3300" s="56"/>
      <c r="E3300" s="56"/>
      <c r="F3300" s="1191"/>
      <c r="G3300" s="57"/>
      <c r="H3300" s="49">
        <f>H3298+H3299</f>
        <v>340625.20800000004</v>
      </c>
      <c r="I3300" s="50"/>
      <c r="J3300" s="49" t="e">
        <f>J3296+J3297</f>
        <v>#REF!</v>
      </c>
      <c r="K3300" s="50"/>
      <c r="L3300" s="49" t="e">
        <f>L3296+L3297</f>
        <v>#REF!</v>
      </c>
    </row>
    <row r="3301" spans="1:12">
      <c r="B3301" s="33" t="s">
        <v>534</v>
      </c>
    </row>
    <row r="3302" spans="1:12" ht="14" customHeight="1"/>
    <row r="3303" spans="1:12" ht="37" customHeight="1">
      <c r="B3303" s="34" t="s">
        <v>547</v>
      </c>
      <c r="C3303" s="1257" t="s">
        <v>548</v>
      </c>
      <c r="D3303" s="1258"/>
      <c r="E3303" s="1258"/>
      <c r="F3303" s="1258"/>
      <c r="G3303" s="1259"/>
      <c r="H3303" s="1260"/>
      <c r="I3303" s="1261" t="s">
        <v>3</v>
      </c>
      <c r="J3303" s="1261"/>
      <c r="K3303" s="1261" t="s">
        <v>4</v>
      </c>
      <c r="L3303" s="1261"/>
    </row>
    <row r="3304" spans="1:12" ht="12" customHeight="1">
      <c r="B3304" s="1249" t="s">
        <v>215</v>
      </c>
      <c r="C3304" s="1249" t="s">
        <v>216</v>
      </c>
      <c r="D3304" s="1250" t="s">
        <v>217</v>
      </c>
      <c r="E3304" s="1249" t="s">
        <v>218</v>
      </c>
      <c r="F3304" s="1253" t="s">
        <v>219</v>
      </c>
      <c r="G3304" s="35" t="s">
        <v>220</v>
      </c>
      <c r="H3304" s="35" t="s">
        <v>221</v>
      </c>
      <c r="I3304" s="36" t="s">
        <v>220</v>
      </c>
      <c r="J3304" s="37" t="s">
        <v>221</v>
      </c>
      <c r="K3304" s="37" t="s">
        <v>220</v>
      </c>
      <c r="L3304" s="37" t="s">
        <v>221</v>
      </c>
    </row>
    <row r="3305" spans="1:12" ht="12" customHeight="1">
      <c r="B3305" s="1249"/>
      <c r="C3305" s="1249"/>
      <c r="D3305" s="1251"/>
      <c r="E3305" s="1249"/>
      <c r="F3305" s="1253"/>
      <c r="G3305" s="35" t="s">
        <v>16</v>
      </c>
      <c r="H3305" s="35" t="s">
        <v>222</v>
      </c>
      <c r="I3305" s="36" t="s">
        <v>16</v>
      </c>
      <c r="J3305" s="37" t="s">
        <v>222</v>
      </c>
      <c r="K3305" s="37" t="s">
        <v>16</v>
      </c>
      <c r="L3305" s="37" t="s">
        <v>222</v>
      </c>
    </row>
    <row r="3306" spans="1:12" ht="12" customHeight="1">
      <c r="B3306" s="1249"/>
      <c r="C3306" s="1249"/>
      <c r="D3306" s="1252"/>
      <c r="E3306" s="1249"/>
      <c r="F3306" s="1253"/>
      <c r="G3306" s="58"/>
      <c r="H3306" s="35" t="s">
        <v>16</v>
      </c>
      <c r="I3306" s="48"/>
      <c r="J3306" s="37" t="s">
        <v>16</v>
      </c>
      <c r="K3306" s="43"/>
      <c r="L3306" s="37" t="s">
        <v>16</v>
      </c>
    </row>
    <row r="3307" spans="1:12" ht="12" customHeight="1">
      <c r="B3307" s="38" t="s">
        <v>5</v>
      </c>
      <c r="C3307" s="39" t="s">
        <v>223</v>
      </c>
      <c r="D3307" s="40"/>
      <c r="E3307" s="40"/>
      <c r="F3307" s="1181"/>
      <c r="G3307" s="40"/>
      <c r="H3307" s="40"/>
      <c r="I3307" s="41"/>
      <c r="J3307" s="41"/>
      <c r="K3307" s="41"/>
      <c r="L3307" s="41"/>
    </row>
    <row r="3308" spans="1:12" ht="12" customHeight="1">
      <c r="A3308" s="65">
        <v>10130000</v>
      </c>
      <c r="B3308" s="42"/>
      <c r="C3308" s="43" t="s">
        <v>20</v>
      </c>
      <c r="D3308" s="42" t="s">
        <v>224</v>
      </c>
      <c r="E3308" s="42" t="str">
        <f>VLOOKUP(C3308,HSD!B:K,2,FALSE)</f>
        <v>OH</v>
      </c>
      <c r="F3308" s="1192">
        <v>0.4</v>
      </c>
      <c r="G3308" s="44">
        <f>VLOOKUP(C3308,HSD!B:K,10,FALSE)</f>
        <v>174000</v>
      </c>
      <c r="H3308" s="44">
        <f>F3308*G3308</f>
        <v>69600</v>
      </c>
      <c r="I3308" s="44">
        <v>91500</v>
      </c>
      <c r="J3308" s="44">
        <f>F3308*I3308</f>
        <v>36600</v>
      </c>
      <c r="K3308" s="44">
        <v>91500</v>
      </c>
      <c r="L3308" s="44">
        <f>F3308*K3308</f>
        <v>36600</v>
      </c>
    </row>
    <row r="3309" spans="1:12" ht="12" customHeight="1">
      <c r="A3309" s="65">
        <v>10142000</v>
      </c>
      <c r="B3309" s="42"/>
      <c r="C3309" s="43" t="s">
        <v>239</v>
      </c>
      <c r="D3309" s="42" t="s">
        <v>224</v>
      </c>
      <c r="E3309" s="42" t="str">
        <f>VLOOKUP(C3309,HSD!B:K,2,FALSE)</f>
        <v>OH</v>
      </c>
      <c r="F3309" s="1192">
        <v>0.2</v>
      </c>
      <c r="G3309" s="44">
        <f>VLOOKUP(C3309,HSD!B:K,10,FALSE)</f>
        <v>213000</v>
      </c>
      <c r="H3309" s="44">
        <f>F3309*G3309</f>
        <v>42600</v>
      </c>
      <c r="I3309" s="44"/>
      <c r="J3309" s="44"/>
      <c r="K3309" s="44"/>
      <c r="L3309" s="44"/>
    </row>
    <row r="3310" spans="1:12" ht="12" customHeight="1">
      <c r="A3310" s="65">
        <v>10120000</v>
      </c>
      <c r="B3310" s="42"/>
      <c r="C3310" s="43" t="s">
        <v>19</v>
      </c>
      <c r="D3310" s="42" t="s">
        <v>224</v>
      </c>
      <c r="E3310" s="42" t="str">
        <f>VLOOKUP(C3310,HSD!B:K,2,FALSE)</f>
        <v>OH</v>
      </c>
      <c r="F3310" s="1192">
        <f>F3309/10</f>
        <v>0.02</v>
      </c>
      <c r="G3310" s="44">
        <f>VLOOKUP(C3310,HSD!B:K,10,FALSE)</f>
        <v>274000</v>
      </c>
      <c r="H3310" s="44">
        <f>F3310*G3310</f>
        <v>5480</v>
      </c>
      <c r="I3310" s="44"/>
      <c r="J3310" s="44"/>
      <c r="K3310" s="44"/>
      <c r="L3310" s="44"/>
    </row>
    <row r="3311" spans="1:12" ht="12" customHeight="1">
      <c r="A3311" s="65">
        <v>10110000</v>
      </c>
      <c r="B3311" s="42"/>
      <c r="C3311" s="43" t="s">
        <v>21</v>
      </c>
      <c r="D3311" s="42" t="s">
        <v>224</v>
      </c>
      <c r="E3311" s="42" t="str">
        <f>VLOOKUP(C3311,HSD!B:K,2,FALSE)</f>
        <v>OH</v>
      </c>
      <c r="F3311" s="1192">
        <f>F3308/10</f>
        <v>0.04</v>
      </c>
      <c r="G3311" s="44">
        <f>VLOOKUP(C3311,HSD!B:K,10,FALSE)</f>
        <v>285000</v>
      </c>
      <c r="H3311" s="44">
        <f>F3311*G3311</f>
        <v>11400</v>
      </c>
      <c r="I3311" s="44">
        <v>92500</v>
      </c>
      <c r="J3311" s="44">
        <f>F3311*I3311</f>
        <v>3700</v>
      </c>
      <c r="K3311" s="44">
        <v>92500</v>
      </c>
      <c r="L3311" s="44">
        <f>F3311*K3311</f>
        <v>3700</v>
      </c>
    </row>
    <row r="3312" spans="1:12" ht="12" customHeight="1">
      <c r="B3312" s="42"/>
      <c r="C3312" s="43"/>
      <c r="D3312" s="42"/>
      <c r="E3312" s="42"/>
      <c r="F3312" s="1182"/>
      <c r="G3312" s="44"/>
      <c r="H3312" s="44"/>
      <c r="I3312" s="44"/>
      <c r="J3312" s="44"/>
      <c r="K3312" s="44"/>
      <c r="L3312" s="44"/>
    </row>
    <row r="3313" spans="1:12" ht="12" customHeight="1">
      <c r="B3313" s="42"/>
      <c r="C3313" s="45"/>
      <c r="D3313" s="37"/>
      <c r="E3313" s="37"/>
      <c r="F3313" s="1183" t="s">
        <v>227</v>
      </c>
      <c r="G3313" s="54"/>
      <c r="H3313" s="44">
        <f>SUM(H3308:H3312)</f>
        <v>129080</v>
      </c>
      <c r="I3313" s="54"/>
      <c r="J3313" s="44">
        <f>SUM(J3311:J3312)</f>
        <v>3700</v>
      </c>
      <c r="K3313" s="54"/>
      <c r="L3313" s="44">
        <f>SUM(L3311:L3312)</f>
        <v>3700</v>
      </c>
    </row>
    <row r="3314" spans="1:12" ht="12" customHeight="1">
      <c r="B3314" s="42" t="s">
        <v>6</v>
      </c>
      <c r="C3314" s="45" t="s">
        <v>228</v>
      </c>
      <c r="D3314" s="37"/>
      <c r="E3314" s="37"/>
      <c r="F3314" s="1184"/>
      <c r="G3314" s="42"/>
      <c r="H3314" s="44"/>
      <c r="I3314" s="42"/>
      <c r="J3314" s="44"/>
      <c r="K3314" s="42"/>
      <c r="L3314" s="44"/>
    </row>
    <row r="3315" spans="1:12">
      <c r="A3315" s="65">
        <v>21401200</v>
      </c>
      <c r="B3315" s="42"/>
      <c r="C3315" s="43" t="s">
        <v>1588</v>
      </c>
      <c r="D3315" s="42" t="s">
        <v>224</v>
      </c>
      <c r="E3315" s="42" t="str">
        <f>VLOOKUP(C3315,HSD!B:K,2,FALSE)</f>
        <v>m3</v>
      </c>
      <c r="F3315" s="1192">
        <v>1.0999999999999999E-2</v>
      </c>
      <c r="G3315" s="44">
        <f>VLOOKUP(C3315,HSD!B:K,10,FALSE)</f>
        <v>4854000</v>
      </c>
      <c r="H3315" s="44">
        <f>F3315*G3315</f>
        <v>53394</v>
      </c>
      <c r="I3315" s="44"/>
      <c r="J3315" s="44"/>
      <c r="K3315" s="44"/>
      <c r="L3315" s="44"/>
    </row>
    <row r="3316" spans="1:12">
      <c r="A3316" s="65">
        <v>21911005</v>
      </c>
      <c r="B3316" s="42"/>
      <c r="C3316" s="43" t="s">
        <v>47</v>
      </c>
      <c r="D3316" s="42" t="s">
        <v>224</v>
      </c>
      <c r="E3316" s="42" t="str">
        <f>VLOOKUP(C3316,HSD!B:K,2,FALSE)</f>
        <v>kg</v>
      </c>
      <c r="F3316" s="1192">
        <v>0.24</v>
      </c>
      <c r="G3316" s="44">
        <f>VLOOKUP(C3316,HSD!B:K,10,FALSE)</f>
        <v>44500</v>
      </c>
      <c r="H3316" s="44">
        <f>F3316*G3316</f>
        <v>10680</v>
      </c>
      <c r="I3316" s="44"/>
      <c r="J3316" s="44"/>
      <c r="K3316" s="44"/>
      <c r="L3316" s="44"/>
    </row>
    <row r="3317" spans="1:12">
      <c r="B3317" s="42"/>
      <c r="C3317" s="43"/>
      <c r="D3317" s="42"/>
      <c r="E3317" s="42"/>
      <c r="F3317" s="1192"/>
      <c r="G3317" s="44"/>
      <c r="H3317" s="44">
        <f>F3317*G3317</f>
        <v>0</v>
      </c>
      <c r="I3317" s="44"/>
      <c r="J3317" s="44"/>
      <c r="K3317" s="44"/>
      <c r="L3317" s="44"/>
    </row>
    <row r="3318" spans="1:12" ht="12" customHeight="1">
      <c r="B3318" s="42"/>
      <c r="C3318" s="45"/>
      <c r="D3318" s="37"/>
      <c r="E3318" s="37"/>
      <c r="F3318" s="1193" t="s">
        <v>229</v>
      </c>
      <c r="G3318" s="61"/>
      <c r="H3318" s="44">
        <f>SUM(H3315:H3317)</f>
        <v>64074</v>
      </c>
      <c r="I3318" s="54"/>
      <c r="J3318" s="44" t="e">
        <f>SUM(#REF!)</f>
        <v>#REF!</v>
      </c>
      <c r="K3318" s="54"/>
      <c r="L3318" s="44" t="e">
        <f>SUM(#REF!)</f>
        <v>#REF!</v>
      </c>
    </row>
    <row r="3319" spans="1:12" ht="12" customHeight="1">
      <c r="B3319" s="42" t="s">
        <v>7</v>
      </c>
      <c r="C3319" s="45" t="s">
        <v>230</v>
      </c>
      <c r="D3319" s="37"/>
      <c r="E3319" s="37"/>
      <c r="F3319" s="1184"/>
      <c r="G3319" s="42"/>
      <c r="H3319" s="44"/>
      <c r="I3319" s="42"/>
      <c r="J3319" s="44"/>
      <c r="K3319" s="42"/>
      <c r="L3319" s="44"/>
    </row>
    <row r="3320" spans="1:12" ht="12" customHeight="1">
      <c r="B3320" s="42"/>
      <c r="C3320" s="43"/>
      <c r="D3320" s="42"/>
      <c r="E3320" s="42"/>
      <c r="F3320" s="1192"/>
      <c r="G3320" s="44"/>
      <c r="H3320" s="44">
        <f>F3320*G3320</f>
        <v>0</v>
      </c>
      <c r="I3320" s="44"/>
      <c r="J3320" s="44">
        <f>H3320*I3320</f>
        <v>0</v>
      </c>
      <c r="K3320" s="44"/>
      <c r="L3320" s="44">
        <f>J3320*K3320</f>
        <v>0</v>
      </c>
    </row>
    <row r="3321" spans="1:12" ht="12" customHeight="1">
      <c r="B3321" s="42"/>
      <c r="C3321" s="43"/>
      <c r="D3321" s="42"/>
      <c r="E3321" s="42"/>
      <c r="F3321" s="1192"/>
      <c r="G3321" s="44"/>
      <c r="H3321" s="44">
        <f>F3321*G3321</f>
        <v>0</v>
      </c>
      <c r="I3321" s="44"/>
      <c r="J3321" s="44"/>
      <c r="K3321" s="44"/>
      <c r="L3321" s="44"/>
    </row>
    <row r="3322" spans="1:12" ht="12" customHeight="1">
      <c r="B3322" s="42"/>
      <c r="C3322" s="43"/>
      <c r="D3322" s="42"/>
      <c r="E3322" s="42"/>
      <c r="F3322" s="1192"/>
      <c r="G3322" s="44"/>
      <c r="H3322" s="44">
        <f>F3322*G3322</f>
        <v>0</v>
      </c>
      <c r="I3322" s="44"/>
      <c r="J3322" s="44"/>
      <c r="K3322" s="44"/>
      <c r="L3322" s="44"/>
    </row>
    <row r="3323" spans="1:12" ht="12" customHeight="1">
      <c r="B3323" s="42"/>
      <c r="C3323" s="45"/>
      <c r="D3323" s="37"/>
      <c r="E3323" s="37"/>
      <c r="F3323" s="1183" t="s">
        <v>231</v>
      </c>
      <c r="G3323" s="54"/>
      <c r="H3323" s="44">
        <f>SUM(H3320:H3322)</f>
        <v>0</v>
      </c>
      <c r="I3323" s="54"/>
      <c r="J3323" s="44">
        <f>SUM(J3320)</f>
        <v>0</v>
      </c>
      <c r="K3323" s="54"/>
      <c r="L3323" s="44">
        <f>SUM(L3320)</f>
        <v>0</v>
      </c>
    </row>
    <row r="3324" spans="1:12" ht="12" customHeight="1">
      <c r="B3324" s="42" t="s">
        <v>8</v>
      </c>
      <c r="C3324" s="55" t="s">
        <v>232</v>
      </c>
      <c r="D3324" s="56"/>
      <c r="E3324" s="56"/>
      <c r="F3324" s="1191"/>
      <c r="G3324" s="57"/>
      <c r="H3324" s="44">
        <f>H3313+H3318+H3323</f>
        <v>193154</v>
      </c>
      <c r="I3324" s="57"/>
      <c r="J3324" s="44" t="e">
        <f>J3313+J3318+J3323</f>
        <v>#REF!</v>
      </c>
      <c r="K3324" s="57"/>
      <c r="L3324" s="44" t="e">
        <f>L3313+L3318+L3323</f>
        <v>#REF!</v>
      </c>
    </row>
    <row r="3325" spans="1:12" ht="12" customHeight="1">
      <c r="B3325" s="42" t="s">
        <v>9</v>
      </c>
      <c r="C3325" s="1254" t="s">
        <v>233</v>
      </c>
      <c r="D3325" s="1255"/>
      <c r="E3325" s="1256"/>
      <c r="F3325" s="1200">
        <f>OP</f>
        <v>0.1</v>
      </c>
      <c r="G3325" s="43" t="s">
        <v>234</v>
      </c>
      <c r="H3325" s="44">
        <f>H3324*F3325</f>
        <v>19315.400000000001</v>
      </c>
      <c r="I3325" s="43" t="s">
        <v>234</v>
      </c>
      <c r="J3325" s="44" t="e">
        <f>J3324*F3325</f>
        <v>#REF!</v>
      </c>
      <c r="K3325" s="43" t="s">
        <v>234</v>
      </c>
      <c r="L3325" s="44" t="e">
        <f>L3324*F3325</f>
        <v>#REF!</v>
      </c>
    </row>
    <row r="3326" spans="1:12" ht="12" customHeight="1">
      <c r="B3326" s="531" t="s">
        <v>10</v>
      </c>
      <c r="C3326" s="536" t="s">
        <v>235</v>
      </c>
      <c r="D3326" s="529"/>
      <c r="E3326" s="535"/>
      <c r="F3326" s="1189"/>
      <c r="G3326" s="532"/>
      <c r="H3326" s="533">
        <f>H3324+H3325</f>
        <v>212469.4</v>
      </c>
      <c r="I3326" s="532"/>
      <c r="J3326" s="533"/>
      <c r="K3326" s="532"/>
      <c r="L3326" s="533"/>
    </row>
    <row r="3327" spans="1:12" ht="12" customHeight="1">
      <c r="B3327" s="531" t="s">
        <v>11</v>
      </c>
      <c r="C3327" s="529" t="s">
        <v>2218</v>
      </c>
      <c r="D3327" s="529"/>
      <c r="E3327" s="529"/>
      <c r="F3327" s="1201">
        <f>ppn</f>
        <v>0.12</v>
      </c>
      <c r="G3327" s="532" t="s">
        <v>2217</v>
      </c>
      <c r="H3327" s="533">
        <f>H3326*F3327</f>
        <v>25496.327999999998</v>
      </c>
      <c r="I3327" s="532"/>
      <c r="J3327" s="533"/>
      <c r="K3327" s="532"/>
      <c r="L3327" s="533"/>
    </row>
    <row r="3328" spans="1:12" ht="12" customHeight="1">
      <c r="B3328" s="42" t="s">
        <v>1793</v>
      </c>
      <c r="C3328" s="537" t="s">
        <v>2039</v>
      </c>
      <c r="D3328" s="56"/>
      <c r="E3328" s="56"/>
      <c r="F3328" s="1191"/>
      <c r="G3328" s="57"/>
      <c r="H3328" s="49">
        <f>H3326+H3327</f>
        <v>237965.728</v>
      </c>
      <c r="I3328" s="50"/>
      <c r="J3328" s="49" t="e">
        <f>J3324+J3325</f>
        <v>#REF!</v>
      </c>
      <c r="K3328" s="50"/>
      <c r="L3328" s="49" t="e">
        <f>L3324+L3325</f>
        <v>#REF!</v>
      </c>
    </row>
    <row r="3329" spans="1:12">
      <c r="B3329" s="33" t="s">
        <v>534</v>
      </c>
    </row>
    <row r="3330" spans="1:12" ht="14" customHeight="1"/>
    <row r="3331" spans="1:12" ht="37" customHeight="1">
      <c r="B3331" s="34" t="s">
        <v>551</v>
      </c>
      <c r="C3331" s="1257" t="s">
        <v>549</v>
      </c>
      <c r="D3331" s="1258"/>
      <c r="E3331" s="1258"/>
      <c r="F3331" s="1258"/>
      <c r="G3331" s="1259"/>
      <c r="H3331" s="1260"/>
      <c r="I3331" s="1261" t="s">
        <v>3</v>
      </c>
      <c r="J3331" s="1261"/>
      <c r="K3331" s="1261" t="s">
        <v>4</v>
      </c>
      <c r="L3331" s="1261"/>
    </row>
    <row r="3332" spans="1:12" ht="12" customHeight="1">
      <c r="B3332" s="1249" t="s">
        <v>215</v>
      </c>
      <c r="C3332" s="1249" t="s">
        <v>216</v>
      </c>
      <c r="D3332" s="1250" t="s">
        <v>217</v>
      </c>
      <c r="E3332" s="1249" t="s">
        <v>218</v>
      </c>
      <c r="F3332" s="1253" t="s">
        <v>219</v>
      </c>
      <c r="G3332" s="35" t="s">
        <v>220</v>
      </c>
      <c r="H3332" s="35" t="s">
        <v>221</v>
      </c>
      <c r="I3332" s="36" t="s">
        <v>220</v>
      </c>
      <c r="J3332" s="37" t="s">
        <v>221</v>
      </c>
      <c r="K3332" s="37" t="s">
        <v>220</v>
      </c>
      <c r="L3332" s="37" t="s">
        <v>221</v>
      </c>
    </row>
    <row r="3333" spans="1:12" ht="12" customHeight="1">
      <c r="B3333" s="1249"/>
      <c r="C3333" s="1249"/>
      <c r="D3333" s="1251"/>
      <c r="E3333" s="1249"/>
      <c r="F3333" s="1253"/>
      <c r="G3333" s="35" t="s">
        <v>16</v>
      </c>
      <c r="H3333" s="35" t="s">
        <v>222</v>
      </c>
      <c r="I3333" s="36" t="s">
        <v>16</v>
      </c>
      <c r="J3333" s="37" t="s">
        <v>222</v>
      </c>
      <c r="K3333" s="37" t="s">
        <v>16</v>
      </c>
      <c r="L3333" s="37" t="s">
        <v>222</v>
      </c>
    </row>
    <row r="3334" spans="1:12" ht="12" customHeight="1">
      <c r="B3334" s="1249"/>
      <c r="C3334" s="1249"/>
      <c r="D3334" s="1252"/>
      <c r="E3334" s="1249"/>
      <c r="F3334" s="1253"/>
      <c r="G3334" s="58"/>
      <c r="H3334" s="35" t="s">
        <v>16</v>
      </c>
      <c r="I3334" s="48"/>
      <c r="J3334" s="37" t="s">
        <v>16</v>
      </c>
      <c r="K3334" s="43"/>
      <c r="L3334" s="37" t="s">
        <v>16</v>
      </c>
    </row>
    <row r="3335" spans="1:12" ht="12" customHeight="1">
      <c r="B3335" s="38" t="s">
        <v>5</v>
      </c>
      <c r="C3335" s="39" t="s">
        <v>223</v>
      </c>
      <c r="D3335" s="40"/>
      <c r="E3335" s="40"/>
      <c r="F3335" s="1181"/>
      <c r="G3335" s="40"/>
      <c r="H3335" s="40"/>
      <c r="I3335" s="41"/>
      <c r="J3335" s="41"/>
      <c r="K3335" s="41"/>
      <c r="L3335" s="41"/>
    </row>
    <row r="3336" spans="1:12" ht="12" customHeight="1">
      <c r="A3336" s="65">
        <v>10130000</v>
      </c>
      <c r="B3336" s="42"/>
      <c r="C3336" s="43" t="s">
        <v>20</v>
      </c>
      <c r="D3336" s="42" t="s">
        <v>224</v>
      </c>
      <c r="E3336" s="42" t="str">
        <f>VLOOKUP(C3336,HSD!B:K,2,FALSE)</f>
        <v>OH</v>
      </c>
      <c r="F3336" s="1192">
        <v>0.4</v>
      </c>
      <c r="G3336" s="44">
        <f>VLOOKUP(C3336,HSD!B:K,10,FALSE)</f>
        <v>174000</v>
      </c>
      <c r="H3336" s="44">
        <f>F3336*G3336</f>
        <v>69600</v>
      </c>
      <c r="I3336" s="44">
        <v>91500</v>
      </c>
      <c r="J3336" s="44">
        <f>F3336*I3336</f>
        <v>36600</v>
      </c>
      <c r="K3336" s="44">
        <v>91500</v>
      </c>
      <c r="L3336" s="44">
        <f>F3336*K3336</f>
        <v>36600</v>
      </c>
    </row>
    <row r="3337" spans="1:12" ht="12" customHeight="1">
      <c r="A3337" s="65">
        <v>10142000</v>
      </c>
      <c r="B3337" s="42"/>
      <c r="C3337" s="43" t="s">
        <v>239</v>
      </c>
      <c r="D3337" s="42" t="s">
        <v>224</v>
      </c>
      <c r="E3337" s="42" t="str">
        <f>VLOOKUP(C3337,HSD!B:K,2,FALSE)</f>
        <v>OH</v>
      </c>
      <c r="F3337" s="1192">
        <v>0.2</v>
      </c>
      <c r="G3337" s="44">
        <f>VLOOKUP(C3337,HSD!B:K,10,FALSE)</f>
        <v>213000</v>
      </c>
      <c r="H3337" s="44">
        <f>F3337*G3337</f>
        <v>42600</v>
      </c>
      <c r="I3337" s="44"/>
      <c r="J3337" s="44"/>
      <c r="K3337" s="44"/>
      <c r="L3337" s="44"/>
    </row>
    <row r="3338" spans="1:12" ht="12" customHeight="1">
      <c r="A3338" s="65">
        <v>10120000</v>
      </c>
      <c r="B3338" s="42"/>
      <c r="C3338" s="43" t="s">
        <v>19</v>
      </c>
      <c r="D3338" s="42" t="s">
        <v>224</v>
      </c>
      <c r="E3338" s="42" t="str">
        <f>VLOOKUP(C3338,HSD!B:K,2,FALSE)</f>
        <v>OH</v>
      </c>
      <c r="F3338" s="1192">
        <f>F3337/10</f>
        <v>0.02</v>
      </c>
      <c r="G3338" s="44">
        <f>VLOOKUP(C3338,HSD!B:K,10,FALSE)</f>
        <v>274000</v>
      </c>
      <c r="H3338" s="44">
        <f>F3338*G3338</f>
        <v>5480</v>
      </c>
      <c r="I3338" s="44"/>
      <c r="J3338" s="44"/>
      <c r="K3338" s="44"/>
      <c r="L3338" s="44"/>
    </row>
    <row r="3339" spans="1:12" ht="12" customHeight="1">
      <c r="A3339" s="65">
        <v>10110000</v>
      </c>
      <c r="B3339" s="42"/>
      <c r="C3339" s="43" t="s">
        <v>21</v>
      </c>
      <c r="D3339" s="42" t="s">
        <v>224</v>
      </c>
      <c r="E3339" s="42" t="str">
        <f>VLOOKUP(C3339,HSD!B:K,2,FALSE)</f>
        <v>OH</v>
      </c>
      <c r="F3339" s="1192">
        <f>F3336/10</f>
        <v>0.04</v>
      </c>
      <c r="G3339" s="44">
        <f>VLOOKUP(C3339,HSD!B:K,10,FALSE)</f>
        <v>285000</v>
      </c>
      <c r="H3339" s="44">
        <f>F3339*G3339</f>
        <v>11400</v>
      </c>
      <c r="I3339" s="44">
        <v>92500</v>
      </c>
      <c r="J3339" s="44">
        <f>F3339*I3339</f>
        <v>3700</v>
      </c>
      <c r="K3339" s="44">
        <v>92500</v>
      </c>
      <c r="L3339" s="44">
        <f>F3339*K3339</f>
        <v>3700</v>
      </c>
    </row>
    <row r="3340" spans="1:12" ht="12" customHeight="1">
      <c r="B3340" s="42"/>
      <c r="C3340" s="43"/>
      <c r="D3340" s="42"/>
      <c r="E3340" s="42"/>
      <c r="F3340" s="1182"/>
      <c r="G3340" s="44"/>
      <c r="H3340" s="44"/>
      <c r="I3340" s="44"/>
      <c r="J3340" s="44"/>
      <c r="K3340" s="44"/>
      <c r="L3340" s="44"/>
    </row>
    <row r="3341" spans="1:12" ht="12" customHeight="1">
      <c r="B3341" s="42"/>
      <c r="C3341" s="45"/>
      <c r="D3341" s="37"/>
      <c r="E3341" s="37"/>
      <c r="F3341" s="1183" t="s">
        <v>227</v>
      </c>
      <c r="G3341" s="54"/>
      <c r="H3341" s="44">
        <f>SUM(H3336:H3340)</f>
        <v>129080</v>
      </c>
      <c r="I3341" s="54"/>
      <c r="J3341" s="44">
        <f>SUM(J3339:J3340)</f>
        <v>3700</v>
      </c>
      <c r="K3341" s="54"/>
      <c r="L3341" s="44">
        <f>SUM(L3339:L3340)</f>
        <v>3700</v>
      </c>
    </row>
    <row r="3342" spans="1:12" ht="12" customHeight="1">
      <c r="B3342" s="42" t="s">
        <v>6</v>
      </c>
      <c r="C3342" s="45" t="s">
        <v>228</v>
      </c>
      <c r="D3342" s="37"/>
      <c r="E3342" s="37"/>
      <c r="F3342" s="1184"/>
      <c r="G3342" s="42"/>
      <c r="H3342" s="44"/>
      <c r="I3342" s="42"/>
      <c r="J3342" s="44"/>
      <c r="K3342" s="42"/>
      <c r="L3342" s="44"/>
    </row>
    <row r="3343" spans="1:12">
      <c r="A3343" s="65">
        <v>21404010</v>
      </c>
      <c r="B3343" s="42"/>
      <c r="C3343" s="43" t="s">
        <v>1549</v>
      </c>
      <c r="D3343" s="42" t="s">
        <v>224</v>
      </c>
      <c r="E3343" s="42" t="str">
        <f>VLOOKUP(C3343,HSD!B:K,2,FALSE)</f>
        <v>btg</v>
      </c>
      <c r="F3343" s="1192">
        <v>0.81299999999999994</v>
      </c>
      <c r="G3343" s="44">
        <f>VLOOKUP(C3343,HSD!B:K,10,FALSE)</f>
        <v>36000</v>
      </c>
      <c r="H3343" s="44">
        <f>F3343*G3343</f>
        <v>29267.999999999996</v>
      </c>
      <c r="I3343" s="44"/>
      <c r="J3343" s="44"/>
      <c r="K3343" s="44"/>
      <c r="L3343" s="44"/>
    </row>
    <row r="3344" spans="1:12">
      <c r="A3344" s="65">
        <v>21911005</v>
      </c>
      <c r="B3344" s="42"/>
      <c r="C3344" s="43" t="s">
        <v>47</v>
      </c>
      <c r="D3344" s="42" t="s">
        <v>224</v>
      </c>
      <c r="E3344" s="42" t="str">
        <f>VLOOKUP(C3344,HSD!B:K,2,FALSE)</f>
        <v>kg</v>
      </c>
      <c r="F3344" s="1192">
        <v>0.28000000000000003</v>
      </c>
      <c r="G3344" s="44">
        <f>VLOOKUP(C3344,HSD!B:K,10,FALSE)</f>
        <v>44500</v>
      </c>
      <c r="H3344" s="44">
        <f>F3344*G3344</f>
        <v>12460.000000000002</v>
      </c>
      <c r="I3344" s="44"/>
      <c r="J3344" s="44"/>
      <c r="K3344" s="44"/>
      <c r="L3344" s="44"/>
    </row>
    <row r="3345" spans="2:12">
      <c r="B3345" s="42"/>
      <c r="C3345" s="43"/>
      <c r="D3345" s="42"/>
      <c r="E3345" s="42"/>
      <c r="F3345" s="1192"/>
      <c r="G3345" s="44"/>
      <c r="H3345" s="44">
        <f>F3345*G3345</f>
        <v>0</v>
      </c>
      <c r="I3345" s="44"/>
      <c r="J3345" s="44"/>
      <c r="K3345" s="44"/>
      <c r="L3345" s="44"/>
    </row>
    <row r="3346" spans="2:12" ht="12" customHeight="1">
      <c r="B3346" s="42"/>
      <c r="C3346" s="45"/>
      <c r="D3346" s="37"/>
      <c r="E3346" s="37"/>
      <c r="F3346" s="1193" t="s">
        <v>229</v>
      </c>
      <c r="G3346" s="61"/>
      <c r="H3346" s="44">
        <f>SUM(H3343:H3345)</f>
        <v>41728</v>
      </c>
      <c r="I3346" s="54"/>
      <c r="J3346" s="44" t="e">
        <f>SUM(#REF!)</f>
        <v>#REF!</v>
      </c>
      <c r="K3346" s="54"/>
      <c r="L3346" s="44" t="e">
        <f>SUM(#REF!)</f>
        <v>#REF!</v>
      </c>
    </row>
    <row r="3347" spans="2:12" ht="12" customHeight="1">
      <c r="B3347" s="42" t="s">
        <v>7</v>
      </c>
      <c r="C3347" s="45" t="s">
        <v>230</v>
      </c>
      <c r="D3347" s="37"/>
      <c r="E3347" s="37"/>
      <c r="F3347" s="1184"/>
      <c r="G3347" s="42"/>
      <c r="H3347" s="44"/>
      <c r="I3347" s="42"/>
      <c r="J3347" s="44"/>
      <c r="K3347" s="42"/>
      <c r="L3347" s="44"/>
    </row>
    <row r="3348" spans="2:12" ht="12" customHeight="1">
      <c r="B3348" s="42"/>
      <c r="C3348" s="43"/>
      <c r="D3348" s="42"/>
      <c r="E3348" s="42"/>
      <c r="F3348" s="1192"/>
      <c r="G3348" s="44"/>
      <c r="H3348" s="44">
        <f>F3348*G3348</f>
        <v>0</v>
      </c>
      <c r="I3348" s="44"/>
      <c r="J3348" s="44">
        <f>H3348*I3348</f>
        <v>0</v>
      </c>
      <c r="K3348" s="44"/>
      <c r="L3348" s="44">
        <f>J3348*K3348</f>
        <v>0</v>
      </c>
    </row>
    <row r="3349" spans="2:12" ht="12" customHeight="1">
      <c r="B3349" s="42"/>
      <c r="C3349" s="43"/>
      <c r="D3349" s="42"/>
      <c r="E3349" s="42"/>
      <c r="F3349" s="1192"/>
      <c r="G3349" s="44"/>
      <c r="H3349" s="44">
        <f>F3349*G3349</f>
        <v>0</v>
      </c>
      <c r="I3349" s="44"/>
      <c r="J3349" s="44"/>
      <c r="K3349" s="44"/>
      <c r="L3349" s="44"/>
    </row>
    <row r="3350" spans="2:12" ht="12" customHeight="1">
      <c r="B3350" s="42"/>
      <c r="C3350" s="43"/>
      <c r="D3350" s="42"/>
      <c r="E3350" s="42"/>
      <c r="F3350" s="1192"/>
      <c r="G3350" s="44"/>
      <c r="H3350" s="44">
        <f>F3350*G3350</f>
        <v>0</v>
      </c>
      <c r="I3350" s="44"/>
      <c r="J3350" s="44"/>
      <c r="K3350" s="44"/>
      <c r="L3350" s="44"/>
    </row>
    <row r="3351" spans="2:12" ht="12" customHeight="1">
      <c r="B3351" s="42"/>
      <c r="C3351" s="45"/>
      <c r="D3351" s="37"/>
      <c r="E3351" s="37"/>
      <c r="F3351" s="1183" t="s">
        <v>231</v>
      </c>
      <c r="G3351" s="54"/>
      <c r="H3351" s="44">
        <f>SUM(H3348:H3350)</f>
        <v>0</v>
      </c>
      <c r="I3351" s="54"/>
      <c r="J3351" s="44">
        <f>SUM(J3348)</f>
        <v>0</v>
      </c>
      <c r="K3351" s="54"/>
      <c r="L3351" s="44">
        <f>SUM(L3348)</f>
        <v>0</v>
      </c>
    </row>
    <row r="3352" spans="2:12" ht="12" customHeight="1">
      <c r="B3352" s="42" t="s">
        <v>8</v>
      </c>
      <c r="C3352" s="55" t="s">
        <v>232</v>
      </c>
      <c r="D3352" s="56"/>
      <c r="E3352" s="56"/>
      <c r="F3352" s="1191"/>
      <c r="G3352" s="57"/>
      <c r="H3352" s="44">
        <f>H3341+H3346+H3351</f>
        <v>170808</v>
      </c>
      <c r="I3352" s="57"/>
      <c r="J3352" s="44" t="e">
        <f>J3341+J3346+J3351</f>
        <v>#REF!</v>
      </c>
      <c r="K3352" s="57"/>
      <c r="L3352" s="44" t="e">
        <f>L3341+L3346+L3351</f>
        <v>#REF!</v>
      </c>
    </row>
    <row r="3353" spans="2:12" ht="12" customHeight="1">
      <c r="B3353" s="42" t="s">
        <v>9</v>
      </c>
      <c r="C3353" s="1254" t="s">
        <v>233</v>
      </c>
      <c r="D3353" s="1255"/>
      <c r="E3353" s="1256"/>
      <c r="F3353" s="1200">
        <f>OP</f>
        <v>0.1</v>
      </c>
      <c r="G3353" s="43" t="s">
        <v>234</v>
      </c>
      <c r="H3353" s="44">
        <f>H3352*F3353</f>
        <v>17080.8</v>
      </c>
      <c r="I3353" s="43" t="s">
        <v>234</v>
      </c>
      <c r="J3353" s="44" t="e">
        <f>J3352*F3353</f>
        <v>#REF!</v>
      </c>
      <c r="K3353" s="43" t="s">
        <v>234</v>
      </c>
      <c r="L3353" s="44" t="e">
        <f>L3352*F3353</f>
        <v>#REF!</v>
      </c>
    </row>
    <row r="3354" spans="2:12" ht="12" customHeight="1">
      <c r="B3354" s="531" t="s">
        <v>10</v>
      </c>
      <c r="C3354" s="536" t="s">
        <v>235</v>
      </c>
      <c r="D3354" s="529"/>
      <c r="E3354" s="535"/>
      <c r="F3354" s="1189"/>
      <c r="G3354" s="532"/>
      <c r="H3354" s="533">
        <f>H3352+H3353</f>
        <v>187888.8</v>
      </c>
      <c r="I3354" s="532"/>
      <c r="J3354" s="533"/>
      <c r="K3354" s="532"/>
      <c r="L3354" s="533"/>
    </row>
    <row r="3355" spans="2:12" ht="12" customHeight="1">
      <c r="B3355" s="531" t="s">
        <v>11</v>
      </c>
      <c r="C3355" s="529" t="s">
        <v>2218</v>
      </c>
      <c r="D3355" s="529"/>
      <c r="E3355" s="529"/>
      <c r="F3355" s="1201">
        <f>ppn</f>
        <v>0.12</v>
      </c>
      <c r="G3355" s="532" t="s">
        <v>2217</v>
      </c>
      <c r="H3355" s="533">
        <f>H3354*F3355</f>
        <v>22546.655999999999</v>
      </c>
      <c r="I3355" s="532"/>
      <c r="J3355" s="533"/>
      <c r="K3355" s="532"/>
      <c r="L3355" s="533"/>
    </row>
    <row r="3356" spans="2:12" ht="12" customHeight="1">
      <c r="B3356" s="42" t="s">
        <v>1793</v>
      </c>
      <c r="C3356" s="537" t="s">
        <v>2039</v>
      </c>
      <c r="D3356" s="56"/>
      <c r="E3356" s="56"/>
      <c r="F3356" s="1191"/>
      <c r="G3356" s="57"/>
      <c r="H3356" s="49">
        <f>H3354+H3355</f>
        <v>210435.45599999998</v>
      </c>
      <c r="I3356" s="50"/>
      <c r="J3356" s="49" t="e">
        <f>J3352+J3353</f>
        <v>#REF!</v>
      </c>
      <c r="K3356" s="50"/>
      <c r="L3356" s="49" t="e">
        <f>L3352+L3353</f>
        <v>#REF!</v>
      </c>
    </row>
    <row r="3357" spans="2:12">
      <c r="B3357" s="33" t="s">
        <v>534</v>
      </c>
    </row>
    <row r="3358" spans="2:12" ht="14" customHeight="1"/>
    <row r="3359" spans="2:12" ht="37" customHeight="1">
      <c r="B3359" s="34" t="s">
        <v>552</v>
      </c>
      <c r="C3359" s="1257" t="s">
        <v>550</v>
      </c>
      <c r="D3359" s="1258"/>
      <c r="E3359" s="1258"/>
      <c r="F3359" s="1258"/>
      <c r="G3359" s="1259"/>
      <c r="H3359" s="1260"/>
      <c r="I3359" s="1261" t="s">
        <v>3</v>
      </c>
      <c r="J3359" s="1261"/>
      <c r="K3359" s="1261" t="s">
        <v>4</v>
      </c>
      <c r="L3359" s="1261"/>
    </row>
    <row r="3360" spans="2:12" ht="12" customHeight="1">
      <c r="B3360" s="1249" t="s">
        <v>215</v>
      </c>
      <c r="C3360" s="1249" t="s">
        <v>216</v>
      </c>
      <c r="D3360" s="1250" t="s">
        <v>217</v>
      </c>
      <c r="E3360" s="1249" t="s">
        <v>218</v>
      </c>
      <c r="F3360" s="1253" t="s">
        <v>219</v>
      </c>
      <c r="G3360" s="35" t="s">
        <v>220</v>
      </c>
      <c r="H3360" s="35" t="s">
        <v>221</v>
      </c>
      <c r="I3360" s="36" t="s">
        <v>220</v>
      </c>
      <c r="J3360" s="37" t="s">
        <v>221</v>
      </c>
      <c r="K3360" s="37" t="s">
        <v>220</v>
      </c>
      <c r="L3360" s="37" t="s">
        <v>221</v>
      </c>
    </row>
    <row r="3361" spans="1:12" ht="12" customHeight="1">
      <c r="B3361" s="1249"/>
      <c r="C3361" s="1249"/>
      <c r="D3361" s="1251"/>
      <c r="E3361" s="1249"/>
      <c r="F3361" s="1253"/>
      <c r="G3361" s="35" t="s">
        <v>16</v>
      </c>
      <c r="H3361" s="35" t="s">
        <v>222</v>
      </c>
      <c r="I3361" s="36" t="s">
        <v>16</v>
      </c>
      <c r="J3361" s="37" t="s">
        <v>222</v>
      </c>
      <c r="K3361" s="37" t="s">
        <v>16</v>
      </c>
      <c r="L3361" s="37" t="s">
        <v>222</v>
      </c>
    </row>
    <row r="3362" spans="1:12" ht="12" customHeight="1">
      <c r="B3362" s="1249"/>
      <c r="C3362" s="1249"/>
      <c r="D3362" s="1252"/>
      <c r="E3362" s="1249"/>
      <c r="F3362" s="1253"/>
      <c r="G3362" s="58"/>
      <c r="H3362" s="35" t="s">
        <v>16</v>
      </c>
      <c r="I3362" s="48"/>
      <c r="J3362" s="37" t="s">
        <v>16</v>
      </c>
      <c r="K3362" s="43"/>
      <c r="L3362" s="37" t="s">
        <v>16</v>
      </c>
    </row>
    <row r="3363" spans="1:12" ht="12" customHeight="1">
      <c r="B3363" s="38" t="s">
        <v>5</v>
      </c>
      <c r="C3363" s="39" t="s">
        <v>223</v>
      </c>
      <c r="D3363" s="40"/>
      <c r="E3363" s="40"/>
      <c r="F3363" s="1181"/>
      <c r="G3363" s="40"/>
      <c r="H3363" s="40"/>
      <c r="I3363" s="41"/>
      <c r="J3363" s="41"/>
      <c r="K3363" s="41"/>
      <c r="L3363" s="41"/>
    </row>
    <row r="3364" spans="1:12" ht="12" customHeight="1">
      <c r="A3364" s="65">
        <v>10130000</v>
      </c>
      <c r="B3364" s="42"/>
      <c r="C3364" s="43" t="s">
        <v>20</v>
      </c>
      <c r="D3364" s="42" t="s">
        <v>224</v>
      </c>
      <c r="E3364" s="42" t="str">
        <f>VLOOKUP(C3364,HSD!B:K,2,FALSE)</f>
        <v>OH</v>
      </c>
      <c r="F3364" s="1192">
        <v>0.38</v>
      </c>
      <c r="G3364" s="44">
        <f>VLOOKUP(C3364,HSD!B:K,10,FALSE)</f>
        <v>174000</v>
      </c>
      <c r="H3364" s="44">
        <f>F3364*G3364</f>
        <v>66120</v>
      </c>
      <c r="I3364" s="44">
        <v>91500</v>
      </c>
      <c r="J3364" s="44">
        <f>F3364*I3364</f>
        <v>34770</v>
      </c>
      <c r="K3364" s="44">
        <v>91500</v>
      </c>
      <c r="L3364" s="44">
        <f>F3364*K3364</f>
        <v>34770</v>
      </c>
    </row>
    <row r="3365" spans="1:12" ht="12" customHeight="1">
      <c r="A3365" s="65">
        <v>10142000</v>
      </c>
      <c r="B3365" s="42"/>
      <c r="C3365" s="43" t="s">
        <v>239</v>
      </c>
      <c r="D3365" s="42" t="s">
        <v>224</v>
      </c>
      <c r="E3365" s="42" t="str">
        <f>VLOOKUP(C3365,HSD!B:K,2,FALSE)</f>
        <v>OH</v>
      </c>
      <c r="F3365" s="1192">
        <v>0.19</v>
      </c>
      <c r="G3365" s="44">
        <f>VLOOKUP(C3365,HSD!B:K,10,FALSE)</f>
        <v>213000</v>
      </c>
      <c r="H3365" s="44">
        <f>F3365*G3365</f>
        <v>40470</v>
      </c>
      <c r="I3365" s="44"/>
      <c r="J3365" s="44"/>
      <c r="K3365" s="44"/>
      <c r="L3365" s="44"/>
    </row>
    <row r="3366" spans="1:12" ht="12" customHeight="1">
      <c r="A3366" s="65">
        <v>10120000</v>
      </c>
      <c r="B3366" s="42"/>
      <c r="C3366" s="43" t="s">
        <v>19</v>
      </c>
      <c r="D3366" s="42" t="s">
        <v>224</v>
      </c>
      <c r="E3366" s="42" t="str">
        <f>VLOOKUP(C3366,HSD!B:K,2,FALSE)</f>
        <v>OH</v>
      </c>
      <c r="F3366" s="1192">
        <f>F3365/10</f>
        <v>1.9E-2</v>
      </c>
      <c r="G3366" s="44">
        <f>VLOOKUP(C3366,HSD!B:K,10,FALSE)</f>
        <v>274000</v>
      </c>
      <c r="H3366" s="44">
        <f>F3366*G3366</f>
        <v>5206</v>
      </c>
      <c r="I3366" s="44"/>
      <c r="J3366" s="44"/>
      <c r="K3366" s="44"/>
      <c r="L3366" s="44"/>
    </row>
    <row r="3367" spans="1:12" ht="12" customHeight="1">
      <c r="A3367" s="65">
        <v>10110000</v>
      </c>
      <c r="B3367" s="42"/>
      <c r="C3367" s="43" t="s">
        <v>21</v>
      </c>
      <c r="D3367" s="42" t="s">
        <v>224</v>
      </c>
      <c r="E3367" s="42" t="str">
        <f>VLOOKUP(C3367,HSD!B:K,2,FALSE)</f>
        <v>OH</v>
      </c>
      <c r="F3367" s="1192">
        <f>F3364/10</f>
        <v>3.7999999999999999E-2</v>
      </c>
      <c r="G3367" s="44">
        <f>VLOOKUP(C3367,HSD!B:K,10,FALSE)</f>
        <v>285000</v>
      </c>
      <c r="H3367" s="44">
        <f>F3367*G3367</f>
        <v>10830</v>
      </c>
      <c r="I3367" s="44">
        <v>92500</v>
      </c>
      <c r="J3367" s="44">
        <f>F3367*I3367</f>
        <v>3515</v>
      </c>
      <c r="K3367" s="44">
        <v>92500</v>
      </c>
      <c r="L3367" s="44">
        <f>F3367*K3367</f>
        <v>3515</v>
      </c>
    </row>
    <row r="3368" spans="1:12" ht="12" customHeight="1">
      <c r="B3368" s="42"/>
      <c r="C3368" s="43"/>
      <c r="D3368" s="42"/>
      <c r="E3368" s="42"/>
      <c r="F3368" s="1182"/>
      <c r="G3368" s="44"/>
      <c r="H3368" s="44"/>
      <c r="I3368" s="44"/>
      <c r="J3368" s="44"/>
      <c r="K3368" s="44"/>
      <c r="L3368" s="44"/>
    </row>
    <row r="3369" spans="1:12" ht="12" customHeight="1">
      <c r="B3369" s="42"/>
      <c r="C3369" s="45"/>
      <c r="D3369" s="37"/>
      <c r="E3369" s="37"/>
      <c r="F3369" s="1183" t="s">
        <v>227</v>
      </c>
      <c r="G3369" s="54"/>
      <c r="H3369" s="44">
        <f>SUM(H3364:H3368)</f>
        <v>122626</v>
      </c>
      <c r="I3369" s="54"/>
      <c r="J3369" s="44">
        <f>SUM(J3367:J3368)</f>
        <v>3515</v>
      </c>
      <c r="K3369" s="54"/>
      <c r="L3369" s="44">
        <f>SUM(L3367:L3368)</f>
        <v>3515</v>
      </c>
    </row>
    <row r="3370" spans="1:12" ht="12" customHeight="1">
      <c r="B3370" s="42" t="s">
        <v>6</v>
      </c>
      <c r="C3370" s="45" t="s">
        <v>228</v>
      </c>
      <c r="D3370" s="37"/>
      <c r="E3370" s="37"/>
      <c r="F3370" s="1184"/>
      <c r="G3370" s="42"/>
      <c r="H3370" s="44"/>
      <c r="I3370" s="42"/>
      <c r="J3370" s="44"/>
      <c r="K3370" s="42"/>
      <c r="L3370" s="44"/>
    </row>
    <row r="3371" spans="1:12">
      <c r="A3371" s="65">
        <v>21403008</v>
      </c>
      <c r="B3371" s="42"/>
      <c r="C3371" s="43" t="s">
        <v>1505</v>
      </c>
      <c r="D3371" s="42" t="s">
        <v>224</v>
      </c>
      <c r="E3371" s="42" t="str">
        <f>VLOOKUP(C3371,HSD!B:K,2,FALSE)</f>
        <v>btg</v>
      </c>
      <c r="F3371" s="1192">
        <v>1</v>
      </c>
      <c r="G3371" s="44">
        <f>VLOOKUP(C3371,HSD!B:K,10,FALSE)</f>
        <v>56000</v>
      </c>
      <c r="H3371" s="44">
        <f>F3371*G3371</f>
        <v>56000</v>
      </c>
      <c r="I3371" s="44"/>
      <c r="J3371" s="44"/>
      <c r="K3371" s="44"/>
      <c r="L3371" s="44"/>
    </row>
    <row r="3372" spans="1:12">
      <c r="A3372" s="65">
        <v>21911005</v>
      </c>
      <c r="B3372" s="42"/>
      <c r="C3372" s="43" t="s">
        <v>47</v>
      </c>
      <c r="D3372" s="42" t="s">
        <v>224</v>
      </c>
      <c r="E3372" s="42" t="str">
        <f>VLOOKUP(C3372,HSD!B:K,2,FALSE)</f>
        <v>kg</v>
      </c>
      <c r="F3372" s="1192">
        <v>0.28000000000000003</v>
      </c>
      <c r="G3372" s="44">
        <f>VLOOKUP(C3372,HSD!B:K,10,FALSE)</f>
        <v>44500</v>
      </c>
      <c r="H3372" s="44">
        <f>F3372*G3372</f>
        <v>12460.000000000002</v>
      </c>
      <c r="I3372" s="44"/>
      <c r="J3372" s="44"/>
      <c r="K3372" s="44"/>
      <c r="L3372" s="44"/>
    </row>
    <row r="3373" spans="1:12">
      <c r="A3373" s="65">
        <v>24100000</v>
      </c>
      <c r="B3373" s="42"/>
      <c r="C3373" s="43" t="s">
        <v>1571</v>
      </c>
      <c r="D3373" s="42" t="s">
        <v>224</v>
      </c>
      <c r="E3373" s="42" t="str">
        <f>VLOOKUP(C3373,HSD!B:K,2,FALSE)</f>
        <v>kg</v>
      </c>
      <c r="F3373" s="1192">
        <v>0.3</v>
      </c>
      <c r="G3373" s="44">
        <f>VLOOKUP(C3373,HSD!B:K,10,FALSE)</f>
        <v>15000</v>
      </c>
      <c r="H3373" s="44">
        <f>F3373*G3373</f>
        <v>4500</v>
      </c>
      <c r="I3373" s="44"/>
      <c r="J3373" s="44"/>
      <c r="K3373" s="44"/>
      <c r="L3373" s="44"/>
    </row>
    <row r="3374" spans="1:12" ht="12" customHeight="1">
      <c r="B3374" s="42"/>
      <c r="C3374" s="45"/>
      <c r="D3374" s="37"/>
      <c r="E3374" s="37"/>
      <c r="F3374" s="1193" t="s">
        <v>229</v>
      </c>
      <c r="G3374" s="61"/>
      <c r="H3374" s="44">
        <f>SUM(H3371:H3373)</f>
        <v>72960</v>
      </c>
      <c r="I3374" s="54"/>
      <c r="J3374" s="44" t="e">
        <f>SUM(#REF!)</f>
        <v>#REF!</v>
      </c>
      <c r="K3374" s="54"/>
      <c r="L3374" s="44" t="e">
        <f>SUM(#REF!)</f>
        <v>#REF!</v>
      </c>
    </row>
    <row r="3375" spans="1:12" ht="12" customHeight="1">
      <c r="B3375" s="42" t="s">
        <v>7</v>
      </c>
      <c r="C3375" s="45" t="s">
        <v>230</v>
      </c>
      <c r="D3375" s="37"/>
      <c r="E3375" s="37"/>
      <c r="F3375" s="1184"/>
      <c r="G3375" s="42"/>
      <c r="H3375" s="44"/>
      <c r="I3375" s="42"/>
      <c r="J3375" s="44"/>
      <c r="K3375" s="42"/>
      <c r="L3375" s="44"/>
    </row>
    <row r="3376" spans="1:12" ht="12" customHeight="1">
      <c r="B3376" s="42"/>
      <c r="C3376" s="43"/>
      <c r="D3376" s="42"/>
      <c r="E3376" s="42"/>
      <c r="F3376" s="1192"/>
      <c r="G3376" s="44"/>
      <c r="H3376" s="44">
        <f>F3376*G3376</f>
        <v>0</v>
      </c>
      <c r="I3376" s="44"/>
      <c r="J3376" s="44">
        <f>H3376*I3376</f>
        <v>0</v>
      </c>
      <c r="K3376" s="44"/>
      <c r="L3376" s="44">
        <f>J3376*K3376</f>
        <v>0</v>
      </c>
    </row>
    <row r="3377" spans="1:12" ht="12" customHeight="1">
      <c r="B3377" s="42"/>
      <c r="C3377" s="43"/>
      <c r="D3377" s="42"/>
      <c r="E3377" s="42"/>
      <c r="F3377" s="1192"/>
      <c r="G3377" s="44"/>
      <c r="H3377" s="44">
        <f>F3377*G3377</f>
        <v>0</v>
      </c>
      <c r="I3377" s="44"/>
      <c r="J3377" s="44"/>
      <c r="K3377" s="44"/>
      <c r="L3377" s="44"/>
    </row>
    <row r="3378" spans="1:12" ht="12" customHeight="1">
      <c r="B3378" s="42"/>
      <c r="C3378" s="43"/>
      <c r="D3378" s="42"/>
      <c r="E3378" s="42"/>
      <c r="F3378" s="1192"/>
      <c r="G3378" s="44"/>
      <c r="H3378" s="44">
        <f>F3378*G3378</f>
        <v>0</v>
      </c>
      <c r="I3378" s="44"/>
      <c r="J3378" s="44"/>
      <c r="K3378" s="44"/>
      <c r="L3378" s="44"/>
    </row>
    <row r="3379" spans="1:12" ht="12" customHeight="1">
      <c r="B3379" s="42"/>
      <c r="C3379" s="45"/>
      <c r="D3379" s="37"/>
      <c r="E3379" s="37"/>
      <c r="F3379" s="1183" t="s">
        <v>231</v>
      </c>
      <c r="G3379" s="54"/>
      <c r="H3379" s="44">
        <f>SUM(H3376:H3378)</f>
        <v>0</v>
      </c>
      <c r="I3379" s="54"/>
      <c r="J3379" s="44">
        <f>SUM(J3376)</f>
        <v>0</v>
      </c>
      <c r="K3379" s="54"/>
      <c r="L3379" s="44">
        <f>SUM(L3376)</f>
        <v>0</v>
      </c>
    </row>
    <row r="3380" spans="1:12" ht="12" customHeight="1">
      <c r="B3380" s="42" t="s">
        <v>8</v>
      </c>
      <c r="C3380" s="55" t="s">
        <v>232</v>
      </c>
      <c r="D3380" s="56"/>
      <c r="E3380" s="56"/>
      <c r="F3380" s="1191"/>
      <c r="G3380" s="57"/>
      <c r="H3380" s="44">
        <f>H3369+H3374+H3379</f>
        <v>195586</v>
      </c>
      <c r="I3380" s="57"/>
      <c r="J3380" s="44" t="e">
        <f>J3369+J3374+J3379</f>
        <v>#REF!</v>
      </c>
      <c r="K3380" s="57"/>
      <c r="L3380" s="44" t="e">
        <f>L3369+L3374+L3379</f>
        <v>#REF!</v>
      </c>
    </row>
    <row r="3381" spans="1:12" ht="12" customHeight="1">
      <c r="B3381" s="42" t="s">
        <v>9</v>
      </c>
      <c r="C3381" s="1254" t="s">
        <v>233</v>
      </c>
      <c r="D3381" s="1255"/>
      <c r="E3381" s="1256"/>
      <c r="F3381" s="1200">
        <f>OP</f>
        <v>0.1</v>
      </c>
      <c r="G3381" s="43" t="s">
        <v>234</v>
      </c>
      <c r="H3381" s="44">
        <f>H3380*F3381</f>
        <v>19558.600000000002</v>
      </c>
      <c r="I3381" s="43" t="s">
        <v>234</v>
      </c>
      <c r="J3381" s="44" t="e">
        <f>J3380*F3381</f>
        <v>#REF!</v>
      </c>
      <c r="K3381" s="43" t="s">
        <v>234</v>
      </c>
      <c r="L3381" s="44" t="e">
        <f>L3380*F3381</f>
        <v>#REF!</v>
      </c>
    </row>
    <row r="3382" spans="1:12" ht="12" customHeight="1">
      <c r="B3382" s="531" t="s">
        <v>10</v>
      </c>
      <c r="C3382" s="536" t="s">
        <v>235</v>
      </c>
      <c r="D3382" s="529"/>
      <c r="E3382" s="535"/>
      <c r="F3382" s="1189"/>
      <c r="G3382" s="532"/>
      <c r="H3382" s="533">
        <f>H3380+H3381</f>
        <v>215144.6</v>
      </c>
      <c r="I3382" s="532"/>
      <c r="J3382" s="533"/>
      <c r="K3382" s="532"/>
      <c r="L3382" s="533"/>
    </row>
    <row r="3383" spans="1:12" ht="12" customHeight="1">
      <c r="B3383" s="531" t="s">
        <v>11</v>
      </c>
      <c r="C3383" s="529" t="s">
        <v>2218</v>
      </c>
      <c r="D3383" s="529"/>
      <c r="E3383" s="529"/>
      <c r="F3383" s="1201">
        <f>ppn</f>
        <v>0.12</v>
      </c>
      <c r="G3383" s="532" t="s">
        <v>2217</v>
      </c>
      <c r="H3383" s="533">
        <f>H3382*F3383</f>
        <v>25817.351999999999</v>
      </c>
      <c r="I3383" s="532"/>
      <c r="J3383" s="533"/>
      <c r="K3383" s="532"/>
      <c r="L3383" s="533"/>
    </row>
    <row r="3384" spans="1:12" ht="12" customHeight="1">
      <c r="B3384" s="42" t="s">
        <v>1793</v>
      </c>
      <c r="C3384" s="537" t="s">
        <v>2039</v>
      </c>
      <c r="D3384" s="56"/>
      <c r="E3384" s="56"/>
      <c r="F3384" s="1191"/>
      <c r="G3384" s="57"/>
      <c r="H3384" s="49">
        <f>H3382+H3383</f>
        <v>240961.95199999999</v>
      </c>
      <c r="I3384" s="50"/>
      <c r="J3384" s="49" t="e">
        <f>J3380+J3381</f>
        <v>#REF!</v>
      </c>
      <c r="K3384" s="50"/>
      <c r="L3384" s="49" t="e">
        <f>L3380+L3381</f>
        <v>#REF!</v>
      </c>
    </row>
    <row r="3385" spans="1:12">
      <c r="B3385" s="33" t="s">
        <v>534</v>
      </c>
    </row>
    <row r="3386" spans="1:12" ht="14" customHeight="1"/>
    <row r="3387" spans="1:12" ht="37" customHeight="1">
      <c r="B3387" s="34" t="s">
        <v>553</v>
      </c>
      <c r="C3387" s="1257" t="s">
        <v>554</v>
      </c>
      <c r="D3387" s="1258"/>
      <c r="E3387" s="1258"/>
      <c r="F3387" s="1258"/>
      <c r="G3387" s="1259"/>
      <c r="H3387" s="1260"/>
      <c r="I3387" s="1261" t="s">
        <v>3</v>
      </c>
      <c r="J3387" s="1261"/>
      <c r="K3387" s="1261" t="s">
        <v>4</v>
      </c>
      <c r="L3387" s="1261"/>
    </row>
    <row r="3388" spans="1:12" ht="12" customHeight="1">
      <c r="B3388" s="1249" t="s">
        <v>215</v>
      </c>
      <c r="C3388" s="1249" t="s">
        <v>216</v>
      </c>
      <c r="D3388" s="1250" t="s">
        <v>217</v>
      </c>
      <c r="E3388" s="1249" t="s">
        <v>218</v>
      </c>
      <c r="F3388" s="1253" t="s">
        <v>219</v>
      </c>
      <c r="G3388" s="35" t="s">
        <v>220</v>
      </c>
      <c r="H3388" s="35" t="s">
        <v>221</v>
      </c>
      <c r="I3388" s="36" t="s">
        <v>220</v>
      </c>
      <c r="J3388" s="37" t="s">
        <v>221</v>
      </c>
      <c r="K3388" s="37" t="s">
        <v>220</v>
      </c>
      <c r="L3388" s="37" t="s">
        <v>221</v>
      </c>
    </row>
    <row r="3389" spans="1:12" ht="12" customHeight="1">
      <c r="B3389" s="1249"/>
      <c r="C3389" s="1249"/>
      <c r="D3389" s="1251"/>
      <c r="E3389" s="1249"/>
      <c r="F3389" s="1253"/>
      <c r="G3389" s="35" t="s">
        <v>16</v>
      </c>
      <c r="H3389" s="35" t="s">
        <v>222</v>
      </c>
      <c r="I3389" s="36" t="s">
        <v>16</v>
      </c>
      <c r="J3389" s="37" t="s">
        <v>222</v>
      </c>
      <c r="K3389" s="37" t="s">
        <v>16</v>
      </c>
      <c r="L3389" s="37" t="s">
        <v>222</v>
      </c>
    </row>
    <row r="3390" spans="1:12" ht="12" customHeight="1">
      <c r="B3390" s="1249"/>
      <c r="C3390" s="1249"/>
      <c r="D3390" s="1252"/>
      <c r="E3390" s="1249"/>
      <c r="F3390" s="1253"/>
      <c r="G3390" s="58"/>
      <c r="H3390" s="35" t="s">
        <v>16</v>
      </c>
      <c r="I3390" s="48"/>
      <c r="J3390" s="37" t="s">
        <v>16</v>
      </c>
      <c r="K3390" s="43"/>
      <c r="L3390" s="37" t="s">
        <v>16</v>
      </c>
    </row>
    <row r="3391" spans="1:12" ht="12" customHeight="1">
      <c r="B3391" s="38" t="s">
        <v>5</v>
      </c>
      <c r="C3391" s="39" t="s">
        <v>223</v>
      </c>
      <c r="D3391" s="40"/>
      <c r="E3391" s="40"/>
      <c r="F3391" s="1181"/>
      <c r="G3391" s="40"/>
      <c r="H3391" s="40"/>
      <c r="I3391" s="41"/>
      <c r="J3391" s="41"/>
      <c r="K3391" s="41"/>
      <c r="L3391" s="41"/>
    </row>
    <row r="3392" spans="1:12" ht="12" customHeight="1">
      <c r="A3392" s="65">
        <v>10130000</v>
      </c>
      <c r="B3392" s="42"/>
      <c r="C3392" s="43" t="s">
        <v>20</v>
      </c>
      <c r="D3392" s="42" t="s">
        <v>224</v>
      </c>
      <c r="E3392" s="42" t="str">
        <f>VLOOKUP(C3392,HSD!B:K,2,FALSE)</f>
        <v>OH</v>
      </c>
      <c r="F3392" s="1192">
        <v>0.22</v>
      </c>
      <c r="G3392" s="44">
        <f>VLOOKUP(C3392,HSD!B:K,10,FALSE)</f>
        <v>174000</v>
      </c>
      <c r="H3392" s="44">
        <f>F3392*G3392</f>
        <v>38280</v>
      </c>
      <c r="I3392" s="44">
        <v>91500</v>
      </c>
      <c r="J3392" s="44">
        <f>F3392*I3392</f>
        <v>20130</v>
      </c>
      <c r="K3392" s="44">
        <v>91500</v>
      </c>
      <c r="L3392" s="44">
        <f>F3392*K3392</f>
        <v>20130</v>
      </c>
    </row>
    <row r="3393" spans="1:12" ht="12" customHeight="1">
      <c r="A3393" s="65">
        <v>10142000</v>
      </c>
      <c r="B3393" s="42"/>
      <c r="C3393" s="43" t="s">
        <v>239</v>
      </c>
      <c r="D3393" s="42" t="s">
        <v>224</v>
      </c>
      <c r="E3393" s="42" t="str">
        <f>VLOOKUP(C3393,HSD!B:K,2,FALSE)</f>
        <v>OH</v>
      </c>
      <c r="F3393" s="1192">
        <v>0.11</v>
      </c>
      <c r="G3393" s="44">
        <f>VLOOKUP(C3393,HSD!B:K,10,FALSE)</f>
        <v>213000</v>
      </c>
      <c r="H3393" s="44">
        <f>F3393*G3393</f>
        <v>23430</v>
      </c>
      <c r="I3393" s="44"/>
      <c r="J3393" s="44"/>
      <c r="K3393" s="44"/>
      <c r="L3393" s="44"/>
    </row>
    <row r="3394" spans="1:12" ht="12" customHeight="1">
      <c r="A3394" s="65">
        <v>10120000</v>
      </c>
      <c r="B3394" s="42"/>
      <c r="C3394" s="43" t="s">
        <v>19</v>
      </c>
      <c r="D3394" s="42" t="s">
        <v>224</v>
      </c>
      <c r="E3394" s="42" t="str">
        <f>VLOOKUP(C3394,HSD!B:K,2,FALSE)</f>
        <v>OH</v>
      </c>
      <c r="F3394" s="1192">
        <f>F3393/10</f>
        <v>1.0999999999999999E-2</v>
      </c>
      <c r="G3394" s="44">
        <f>VLOOKUP(C3394,HSD!B:K,10,FALSE)</f>
        <v>274000</v>
      </c>
      <c r="H3394" s="44">
        <f>F3394*G3394</f>
        <v>3014</v>
      </c>
      <c r="I3394" s="44"/>
      <c r="J3394" s="44"/>
      <c r="K3394" s="44"/>
      <c r="L3394" s="44"/>
    </row>
    <row r="3395" spans="1:12" ht="12" customHeight="1">
      <c r="A3395" s="65">
        <v>10110000</v>
      </c>
      <c r="B3395" s="42"/>
      <c r="C3395" s="43" t="s">
        <v>21</v>
      </c>
      <c r="D3395" s="42" t="s">
        <v>224</v>
      </c>
      <c r="E3395" s="42" t="str">
        <f>VLOOKUP(C3395,HSD!B:K,2,FALSE)</f>
        <v>OH</v>
      </c>
      <c r="F3395" s="1192">
        <f>F3392/10</f>
        <v>2.1999999999999999E-2</v>
      </c>
      <c r="G3395" s="44">
        <f>VLOOKUP(C3395,HSD!B:K,10,FALSE)</f>
        <v>285000</v>
      </c>
      <c r="H3395" s="44">
        <f>F3395*G3395</f>
        <v>6270</v>
      </c>
      <c r="I3395" s="44">
        <v>92500</v>
      </c>
      <c r="J3395" s="44">
        <f>F3395*I3395</f>
        <v>2034.9999999999998</v>
      </c>
      <c r="K3395" s="44">
        <v>92500</v>
      </c>
      <c r="L3395" s="44">
        <f>F3395*K3395</f>
        <v>2034.9999999999998</v>
      </c>
    </row>
    <row r="3396" spans="1:12" ht="12" customHeight="1">
      <c r="B3396" s="42"/>
      <c r="C3396" s="43"/>
      <c r="D3396" s="42"/>
      <c r="E3396" s="42"/>
      <c r="F3396" s="1182"/>
      <c r="G3396" s="44"/>
      <c r="H3396" s="44"/>
      <c r="I3396" s="44"/>
      <c r="J3396" s="44"/>
      <c r="K3396" s="44"/>
      <c r="L3396" s="44"/>
    </row>
    <row r="3397" spans="1:12" ht="12" customHeight="1">
      <c r="B3397" s="42"/>
      <c r="C3397" s="45"/>
      <c r="D3397" s="37"/>
      <c r="E3397" s="37"/>
      <c r="F3397" s="1183" t="s">
        <v>227</v>
      </c>
      <c r="G3397" s="54"/>
      <c r="H3397" s="44">
        <f>SUM(H3392:H3396)</f>
        <v>70994</v>
      </c>
      <c r="I3397" s="54"/>
      <c r="J3397" s="44">
        <f>SUM(J3395:J3396)</f>
        <v>2034.9999999999998</v>
      </c>
      <c r="K3397" s="54"/>
      <c r="L3397" s="44">
        <f>SUM(L3395:L3396)</f>
        <v>2034.9999999999998</v>
      </c>
    </row>
    <row r="3398" spans="1:12" ht="12" customHeight="1">
      <c r="B3398" s="42" t="s">
        <v>6</v>
      </c>
      <c r="C3398" s="45" t="s">
        <v>228</v>
      </c>
      <c r="D3398" s="37"/>
      <c r="E3398" s="37"/>
      <c r="F3398" s="1184"/>
      <c r="G3398" s="42"/>
      <c r="H3398" s="44"/>
      <c r="I3398" s="42"/>
      <c r="J3398" s="44"/>
      <c r="K3398" s="42"/>
      <c r="L3398" s="44"/>
    </row>
    <row r="3399" spans="1:12">
      <c r="A3399" s="65">
        <v>21924004</v>
      </c>
      <c r="B3399" s="42"/>
      <c r="C3399" s="43" t="s">
        <v>247</v>
      </c>
      <c r="D3399" s="42" t="s">
        <v>224</v>
      </c>
      <c r="E3399" s="42" t="str">
        <f>VLOOKUP(C3399,HSD!B:K,2,FALSE)</f>
        <v>lbr</v>
      </c>
      <c r="F3399" s="1192">
        <v>0.128</v>
      </c>
      <c r="G3399" s="44">
        <f>VLOOKUP(C3399,HSD!B:K,10,FALSE)</f>
        <v>372000</v>
      </c>
      <c r="H3399" s="44">
        <f>F3399*G3399</f>
        <v>47616</v>
      </c>
      <c r="I3399" s="44">
        <v>232500</v>
      </c>
      <c r="J3399" s="44">
        <f>F3399*I3399</f>
        <v>29760</v>
      </c>
      <c r="K3399" s="44">
        <v>270000</v>
      </c>
      <c r="L3399" s="44">
        <f>F3399*K3399</f>
        <v>34560</v>
      </c>
    </row>
    <row r="3400" spans="1:12">
      <c r="A3400" s="65">
        <v>21401200</v>
      </c>
      <c r="B3400" s="42"/>
      <c r="C3400" s="43" t="s">
        <v>1588</v>
      </c>
      <c r="D3400" s="42" t="s">
        <v>224</v>
      </c>
      <c r="E3400" s="42" t="str">
        <f>VLOOKUP(C3400,HSD!B:K,2,FALSE)</f>
        <v>m3</v>
      </c>
      <c r="F3400" s="1192">
        <v>6.0000000000000001E-3</v>
      </c>
      <c r="G3400" s="44">
        <f>VLOOKUP(C3400,HSD!B:K,10,FALSE)</f>
        <v>4854000</v>
      </c>
      <c r="H3400" s="44">
        <f>F3400*G3400</f>
        <v>29124</v>
      </c>
      <c r="I3400" s="44"/>
      <c r="J3400" s="44"/>
      <c r="K3400" s="44"/>
      <c r="L3400" s="44"/>
    </row>
    <row r="3401" spans="1:12">
      <c r="A3401" s="65">
        <v>21911005</v>
      </c>
      <c r="B3401" s="42"/>
      <c r="C3401" s="43" t="s">
        <v>47</v>
      </c>
      <c r="D3401" s="42" t="s">
        <v>224</v>
      </c>
      <c r="E3401" s="42" t="str">
        <f>VLOOKUP(C3401,HSD!B:K,2,FALSE)</f>
        <v>kg</v>
      </c>
      <c r="F3401" s="1192">
        <v>0.25</v>
      </c>
      <c r="G3401" s="44">
        <f>VLOOKUP(C3401,HSD!B:K,10,FALSE)</f>
        <v>44500</v>
      </c>
      <c r="H3401" s="44">
        <f>F3401*G3401</f>
        <v>11125</v>
      </c>
      <c r="I3401" s="44"/>
      <c r="J3401" s="44"/>
      <c r="K3401" s="44"/>
      <c r="L3401" s="44"/>
    </row>
    <row r="3402" spans="1:12">
      <c r="A3402" s="65">
        <v>21961000</v>
      </c>
      <c r="B3402" s="42"/>
      <c r="C3402" s="43" t="s">
        <v>54</v>
      </c>
      <c r="D3402" s="42" t="s">
        <v>224</v>
      </c>
      <c r="E3402" s="42" t="str">
        <f>VLOOKUP(C3402,HSD!B:K,2,FALSE)</f>
        <v>ltr</v>
      </c>
      <c r="F3402" s="1192">
        <v>0.2</v>
      </c>
      <c r="G3402" s="44">
        <f>VLOOKUP(C3402,HSD!B:K,10,FALSE)</f>
        <v>7150</v>
      </c>
      <c r="H3402" s="44">
        <f>F3402*G3402</f>
        <v>1430</v>
      </c>
      <c r="I3402" s="44"/>
      <c r="J3402" s="44"/>
      <c r="K3402" s="44"/>
      <c r="L3402" s="44"/>
    </row>
    <row r="3403" spans="1:12" ht="12" customHeight="1">
      <c r="B3403" s="42"/>
      <c r="C3403" s="45"/>
      <c r="D3403" s="37"/>
      <c r="E3403" s="37"/>
      <c r="F3403" s="1193" t="s">
        <v>229</v>
      </c>
      <c r="G3403" s="61"/>
      <c r="H3403" s="44">
        <f>SUM(H3399:H3402)</f>
        <v>89295</v>
      </c>
      <c r="I3403" s="54"/>
      <c r="J3403" s="44" t="e">
        <f>SUM(#REF!)</f>
        <v>#REF!</v>
      </c>
      <c r="K3403" s="54"/>
      <c r="L3403" s="44" t="e">
        <f>SUM(#REF!)</f>
        <v>#REF!</v>
      </c>
    </row>
    <row r="3404" spans="1:12" ht="12" customHeight="1">
      <c r="B3404" s="42" t="s">
        <v>7</v>
      </c>
      <c r="C3404" s="45" t="s">
        <v>230</v>
      </c>
      <c r="D3404" s="37"/>
      <c r="E3404" s="37"/>
      <c r="F3404" s="1184"/>
      <c r="G3404" s="42"/>
      <c r="H3404" s="44"/>
      <c r="I3404" s="42"/>
      <c r="J3404" s="44"/>
      <c r="K3404" s="42"/>
      <c r="L3404" s="44"/>
    </row>
    <row r="3405" spans="1:12" ht="12" customHeight="1">
      <c r="B3405" s="42"/>
      <c r="C3405" s="43"/>
      <c r="D3405" s="42"/>
      <c r="E3405" s="42"/>
      <c r="F3405" s="1192"/>
      <c r="G3405" s="44"/>
      <c r="H3405" s="44">
        <f>F3405*G3405</f>
        <v>0</v>
      </c>
      <c r="I3405" s="44"/>
      <c r="J3405" s="44">
        <f>H3405*I3405</f>
        <v>0</v>
      </c>
      <c r="K3405" s="44"/>
      <c r="L3405" s="44">
        <f>J3405*K3405</f>
        <v>0</v>
      </c>
    </row>
    <row r="3406" spans="1:12" ht="12" customHeight="1">
      <c r="B3406" s="42"/>
      <c r="C3406" s="43"/>
      <c r="D3406" s="42"/>
      <c r="E3406" s="42"/>
      <c r="F3406" s="1192"/>
      <c r="G3406" s="44"/>
      <c r="H3406" s="44">
        <f>F3406*G3406</f>
        <v>0</v>
      </c>
      <c r="I3406" s="44"/>
      <c r="J3406" s="44"/>
      <c r="K3406" s="44"/>
      <c r="L3406" s="44"/>
    </row>
    <row r="3407" spans="1:12" ht="12" customHeight="1">
      <c r="B3407" s="42"/>
      <c r="C3407" s="43"/>
      <c r="D3407" s="42"/>
      <c r="E3407" s="42"/>
      <c r="F3407" s="1192"/>
      <c r="G3407" s="44"/>
      <c r="H3407" s="44">
        <f>F3407*G3407</f>
        <v>0</v>
      </c>
      <c r="I3407" s="44"/>
      <c r="J3407" s="44"/>
      <c r="K3407" s="44"/>
      <c r="L3407" s="44"/>
    </row>
    <row r="3408" spans="1:12" ht="12" customHeight="1">
      <c r="B3408" s="42"/>
      <c r="C3408" s="45"/>
      <c r="D3408" s="37"/>
      <c r="E3408" s="37"/>
      <c r="F3408" s="1183" t="s">
        <v>231</v>
      </c>
      <c r="G3408" s="54"/>
      <c r="H3408" s="44">
        <f>SUM(H3405:H3407)</f>
        <v>0</v>
      </c>
      <c r="I3408" s="54"/>
      <c r="J3408" s="44">
        <f>SUM(J3405)</f>
        <v>0</v>
      </c>
      <c r="K3408" s="54"/>
      <c r="L3408" s="44">
        <f>SUM(L3405)</f>
        <v>0</v>
      </c>
    </row>
    <row r="3409" spans="1:12" ht="12" customHeight="1">
      <c r="B3409" s="42" t="s">
        <v>8</v>
      </c>
      <c r="C3409" s="55" t="s">
        <v>232</v>
      </c>
      <c r="D3409" s="56"/>
      <c r="E3409" s="56"/>
      <c r="F3409" s="1191"/>
      <c r="G3409" s="57"/>
      <c r="H3409" s="44">
        <f>H3397+H3403+H3408</f>
        <v>160289</v>
      </c>
      <c r="I3409" s="57"/>
      <c r="J3409" s="44" t="e">
        <f>J3397+J3403+J3408</f>
        <v>#REF!</v>
      </c>
      <c r="K3409" s="57"/>
      <c r="L3409" s="44" t="e">
        <f>L3397+L3403+L3408</f>
        <v>#REF!</v>
      </c>
    </row>
    <row r="3410" spans="1:12" ht="12" customHeight="1">
      <c r="B3410" s="42" t="s">
        <v>9</v>
      </c>
      <c r="C3410" s="1254" t="s">
        <v>233</v>
      </c>
      <c r="D3410" s="1255"/>
      <c r="E3410" s="1256"/>
      <c r="F3410" s="1200">
        <f>OP</f>
        <v>0.1</v>
      </c>
      <c r="G3410" s="43" t="s">
        <v>234</v>
      </c>
      <c r="H3410" s="44">
        <f>H3409*F3410</f>
        <v>16028.900000000001</v>
      </c>
      <c r="I3410" s="43" t="s">
        <v>234</v>
      </c>
      <c r="J3410" s="44" t="e">
        <f>J3409*F3410</f>
        <v>#REF!</v>
      </c>
      <c r="K3410" s="43" t="s">
        <v>234</v>
      </c>
      <c r="L3410" s="44" t="e">
        <f>L3409*F3410</f>
        <v>#REF!</v>
      </c>
    </row>
    <row r="3411" spans="1:12" ht="12" customHeight="1">
      <c r="B3411" s="531" t="s">
        <v>10</v>
      </c>
      <c r="C3411" s="536" t="s">
        <v>235</v>
      </c>
      <c r="D3411" s="529"/>
      <c r="E3411" s="535"/>
      <c r="F3411" s="1189"/>
      <c r="G3411" s="532"/>
      <c r="H3411" s="533">
        <f>H3409+H3410</f>
        <v>176317.9</v>
      </c>
      <c r="I3411" s="532"/>
      <c r="J3411" s="533"/>
      <c r="K3411" s="532"/>
      <c r="L3411" s="533"/>
    </row>
    <row r="3412" spans="1:12" ht="12" customHeight="1">
      <c r="B3412" s="531" t="s">
        <v>11</v>
      </c>
      <c r="C3412" s="529" t="s">
        <v>2218</v>
      </c>
      <c r="D3412" s="529"/>
      <c r="E3412" s="529"/>
      <c r="F3412" s="1201">
        <f>ppn</f>
        <v>0.12</v>
      </c>
      <c r="G3412" s="532" t="s">
        <v>2217</v>
      </c>
      <c r="H3412" s="533">
        <f>H3411*F3412</f>
        <v>21158.147999999997</v>
      </c>
      <c r="I3412" s="532"/>
      <c r="J3412" s="533"/>
      <c r="K3412" s="532"/>
      <c r="L3412" s="533"/>
    </row>
    <row r="3413" spans="1:12" ht="12" customHeight="1">
      <c r="B3413" s="42" t="s">
        <v>1793</v>
      </c>
      <c r="C3413" s="537" t="s">
        <v>2039</v>
      </c>
      <c r="D3413" s="56"/>
      <c r="E3413" s="56"/>
      <c r="F3413" s="1191"/>
      <c r="G3413" s="57"/>
      <c r="H3413" s="49">
        <f>H3411+H3412</f>
        <v>197476.04799999998</v>
      </c>
      <c r="I3413" s="50"/>
      <c r="J3413" s="49" t="e">
        <f>J3409+J3410</f>
        <v>#REF!</v>
      </c>
      <c r="K3413" s="50"/>
      <c r="L3413" s="49" t="e">
        <f>L3409+L3410</f>
        <v>#REF!</v>
      </c>
    </row>
    <row r="3414" spans="1:12">
      <c r="B3414" s="33" t="s">
        <v>534</v>
      </c>
    </row>
    <row r="3415" spans="1:12" ht="14" customHeight="1"/>
    <row r="3416" spans="1:12" ht="37" customHeight="1">
      <c r="B3416" s="34" t="s">
        <v>555</v>
      </c>
      <c r="C3416" s="1257" t="s">
        <v>558</v>
      </c>
      <c r="D3416" s="1258"/>
      <c r="E3416" s="1258"/>
      <c r="F3416" s="1258"/>
      <c r="G3416" s="1259"/>
      <c r="H3416" s="1260"/>
      <c r="I3416" s="1261" t="s">
        <v>3</v>
      </c>
      <c r="J3416" s="1261"/>
      <c r="K3416" s="1261" t="s">
        <v>4</v>
      </c>
      <c r="L3416" s="1261"/>
    </row>
    <row r="3417" spans="1:12" ht="12" customHeight="1">
      <c r="B3417" s="1249" t="s">
        <v>215</v>
      </c>
      <c r="C3417" s="1249" t="s">
        <v>216</v>
      </c>
      <c r="D3417" s="1250" t="s">
        <v>217</v>
      </c>
      <c r="E3417" s="1249" t="s">
        <v>218</v>
      </c>
      <c r="F3417" s="1253" t="s">
        <v>219</v>
      </c>
      <c r="G3417" s="35" t="s">
        <v>220</v>
      </c>
      <c r="H3417" s="35" t="s">
        <v>221</v>
      </c>
      <c r="I3417" s="36" t="s">
        <v>220</v>
      </c>
      <c r="J3417" s="37" t="s">
        <v>221</v>
      </c>
      <c r="K3417" s="37" t="s">
        <v>220</v>
      </c>
      <c r="L3417" s="37" t="s">
        <v>221</v>
      </c>
    </row>
    <row r="3418" spans="1:12" ht="12" customHeight="1">
      <c r="B3418" s="1249"/>
      <c r="C3418" s="1249"/>
      <c r="D3418" s="1251"/>
      <c r="E3418" s="1249"/>
      <c r="F3418" s="1253"/>
      <c r="G3418" s="35" t="s">
        <v>16</v>
      </c>
      <c r="H3418" s="35" t="s">
        <v>222</v>
      </c>
      <c r="I3418" s="36" t="s">
        <v>16</v>
      </c>
      <c r="J3418" s="37" t="s">
        <v>222</v>
      </c>
      <c r="K3418" s="37" t="s">
        <v>16</v>
      </c>
      <c r="L3418" s="37" t="s">
        <v>222</v>
      </c>
    </row>
    <row r="3419" spans="1:12" ht="12" customHeight="1">
      <c r="B3419" s="1249"/>
      <c r="C3419" s="1249"/>
      <c r="D3419" s="1252"/>
      <c r="E3419" s="1249"/>
      <c r="F3419" s="1253"/>
      <c r="G3419" s="58"/>
      <c r="H3419" s="35" t="s">
        <v>16</v>
      </c>
      <c r="I3419" s="48"/>
      <c r="J3419" s="37" t="s">
        <v>16</v>
      </c>
      <c r="K3419" s="43"/>
      <c r="L3419" s="37" t="s">
        <v>16</v>
      </c>
    </row>
    <row r="3420" spans="1:12" ht="12" customHeight="1">
      <c r="B3420" s="38" t="s">
        <v>5</v>
      </c>
      <c r="C3420" s="39" t="s">
        <v>223</v>
      </c>
      <c r="D3420" s="40"/>
      <c r="E3420" s="40"/>
      <c r="F3420" s="1181"/>
      <c r="G3420" s="40"/>
      <c r="H3420" s="40"/>
      <c r="I3420" s="41"/>
      <c r="J3420" s="41"/>
      <c r="K3420" s="41"/>
      <c r="L3420" s="41"/>
    </row>
    <row r="3421" spans="1:12" ht="12" customHeight="1">
      <c r="A3421" s="65">
        <v>10130000</v>
      </c>
      <c r="B3421" s="42"/>
      <c r="C3421" s="43" t="s">
        <v>20</v>
      </c>
      <c r="D3421" s="42" t="s">
        <v>224</v>
      </c>
      <c r="E3421" s="42" t="str">
        <f>VLOOKUP(C3421,HSD!B:K,2,FALSE)</f>
        <v>OH</v>
      </c>
      <c r="F3421" s="1192">
        <v>0.33</v>
      </c>
      <c r="G3421" s="44">
        <f>VLOOKUP(C3421,HSD!B:K,10,FALSE)</f>
        <v>174000</v>
      </c>
      <c r="H3421" s="44">
        <f>F3421*G3421</f>
        <v>57420</v>
      </c>
      <c r="I3421" s="44">
        <v>91500</v>
      </c>
      <c r="J3421" s="44">
        <f>F3421*I3421</f>
        <v>30195</v>
      </c>
      <c r="K3421" s="44">
        <v>91500</v>
      </c>
      <c r="L3421" s="44">
        <f>F3421*K3421</f>
        <v>30195</v>
      </c>
    </row>
    <row r="3422" spans="1:12" ht="12" customHeight="1">
      <c r="A3422" s="65">
        <v>10142000</v>
      </c>
      <c r="B3422" s="42"/>
      <c r="C3422" s="43" t="s">
        <v>239</v>
      </c>
      <c r="D3422" s="42" t="s">
        <v>224</v>
      </c>
      <c r="E3422" s="42" t="str">
        <f>VLOOKUP(C3422,HSD!B:K,2,FALSE)</f>
        <v>OH</v>
      </c>
      <c r="F3422" s="1192">
        <v>0.33</v>
      </c>
      <c r="G3422" s="44">
        <f>VLOOKUP(C3422,HSD!B:K,10,FALSE)</f>
        <v>213000</v>
      </c>
      <c r="H3422" s="44">
        <f>F3422*G3422</f>
        <v>70290</v>
      </c>
      <c r="I3422" s="44"/>
      <c r="J3422" s="44"/>
      <c r="K3422" s="44"/>
      <c r="L3422" s="44"/>
    </row>
    <row r="3423" spans="1:12" ht="12" customHeight="1">
      <c r="A3423" s="65">
        <v>10120000</v>
      </c>
      <c r="B3423" s="42"/>
      <c r="C3423" s="43" t="s">
        <v>19</v>
      </c>
      <c r="D3423" s="42" t="s">
        <v>224</v>
      </c>
      <c r="E3423" s="42" t="str">
        <f>VLOOKUP(C3423,HSD!B:K,2,FALSE)</f>
        <v>OH</v>
      </c>
      <c r="F3423" s="1192">
        <f>F3422/10</f>
        <v>3.3000000000000002E-2</v>
      </c>
      <c r="G3423" s="44">
        <f>VLOOKUP(C3423,HSD!B:K,10,FALSE)</f>
        <v>274000</v>
      </c>
      <c r="H3423" s="44">
        <f>F3423*G3423</f>
        <v>9042</v>
      </c>
      <c r="I3423" s="44"/>
      <c r="J3423" s="44"/>
      <c r="K3423" s="44"/>
      <c r="L3423" s="44"/>
    </row>
    <row r="3424" spans="1:12" ht="12" customHeight="1">
      <c r="A3424" s="65">
        <v>10110000</v>
      </c>
      <c r="B3424" s="42"/>
      <c r="C3424" s="43" t="s">
        <v>21</v>
      </c>
      <c r="D3424" s="42" t="s">
        <v>224</v>
      </c>
      <c r="E3424" s="42" t="str">
        <f>VLOOKUP(C3424,HSD!B:K,2,FALSE)</f>
        <v>OH</v>
      </c>
      <c r="F3424" s="1192">
        <f>F3421/10</f>
        <v>3.3000000000000002E-2</v>
      </c>
      <c r="G3424" s="44">
        <f>VLOOKUP(C3424,HSD!B:K,10,FALSE)</f>
        <v>285000</v>
      </c>
      <c r="H3424" s="44">
        <f>F3424*G3424</f>
        <v>9405</v>
      </c>
      <c r="I3424" s="44">
        <v>92500</v>
      </c>
      <c r="J3424" s="44">
        <f>F3424*I3424</f>
        <v>3052.5</v>
      </c>
      <c r="K3424" s="44">
        <v>92500</v>
      </c>
      <c r="L3424" s="44">
        <f>F3424*K3424</f>
        <v>3052.5</v>
      </c>
    </row>
    <row r="3425" spans="1:12" ht="12" customHeight="1">
      <c r="B3425" s="42"/>
      <c r="C3425" s="43"/>
      <c r="D3425" s="42"/>
      <c r="E3425" s="42"/>
      <c r="F3425" s="1182"/>
      <c r="G3425" s="44"/>
      <c r="H3425" s="44"/>
      <c r="I3425" s="44"/>
      <c r="J3425" s="44"/>
      <c r="K3425" s="44"/>
      <c r="L3425" s="44"/>
    </row>
    <row r="3426" spans="1:12" ht="12" customHeight="1">
      <c r="B3426" s="42"/>
      <c r="C3426" s="45"/>
      <c r="D3426" s="37"/>
      <c r="E3426" s="37"/>
      <c r="F3426" s="1183" t="s">
        <v>227</v>
      </c>
      <c r="G3426" s="54"/>
      <c r="H3426" s="44">
        <f>SUM(H3421:H3425)</f>
        <v>146157</v>
      </c>
      <c r="I3426" s="54"/>
      <c r="J3426" s="44">
        <f>SUM(J3424:J3425)</f>
        <v>3052.5</v>
      </c>
      <c r="K3426" s="54"/>
      <c r="L3426" s="44">
        <f>SUM(L3424:L3425)</f>
        <v>3052.5</v>
      </c>
    </row>
    <row r="3427" spans="1:12" ht="12" customHeight="1">
      <c r="B3427" s="42" t="s">
        <v>6</v>
      </c>
      <c r="C3427" s="45" t="s">
        <v>228</v>
      </c>
      <c r="D3427" s="37"/>
      <c r="E3427" s="37"/>
      <c r="F3427" s="1184"/>
      <c r="G3427" s="42"/>
      <c r="H3427" s="44"/>
      <c r="I3427" s="42"/>
      <c r="J3427" s="44"/>
      <c r="K3427" s="42"/>
      <c r="L3427" s="44"/>
    </row>
    <row r="3428" spans="1:12">
      <c r="A3428" s="65">
        <v>21924004</v>
      </c>
      <c r="B3428" s="42"/>
      <c r="C3428" s="43" t="s">
        <v>247</v>
      </c>
      <c r="D3428" s="42" t="s">
        <v>224</v>
      </c>
      <c r="E3428" s="42" t="str">
        <f>VLOOKUP(C3428,HSD!B:K,2,FALSE)</f>
        <v>lbr</v>
      </c>
      <c r="F3428" s="1192">
        <v>0.128</v>
      </c>
      <c r="G3428" s="44">
        <f>VLOOKUP(C3428,HSD!B:K,10,FALSE)</f>
        <v>372000</v>
      </c>
      <c r="H3428" s="44">
        <f>F3428*G3428</f>
        <v>47616</v>
      </c>
      <c r="I3428" s="44">
        <v>232500</v>
      </c>
      <c r="J3428" s="44">
        <f>F3428*I3428</f>
        <v>29760</v>
      </c>
      <c r="K3428" s="44">
        <v>270000</v>
      </c>
      <c r="L3428" s="44">
        <f>F3428*K3428</f>
        <v>34560</v>
      </c>
    </row>
    <row r="3429" spans="1:12">
      <c r="A3429" s="65">
        <v>21401200</v>
      </c>
      <c r="B3429" s="42"/>
      <c r="C3429" s="43" t="s">
        <v>1588</v>
      </c>
      <c r="D3429" s="42" t="s">
        <v>224</v>
      </c>
      <c r="E3429" s="42" t="str">
        <f>VLOOKUP(C3429,HSD!B:K,2,FALSE)</f>
        <v>m3</v>
      </c>
      <c r="F3429" s="1192">
        <v>7.0000000000000001E-3</v>
      </c>
      <c r="G3429" s="44">
        <f>VLOOKUP(C3429,HSD!B:K,10,FALSE)</f>
        <v>4854000</v>
      </c>
      <c r="H3429" s="44">
        <f>F3429*G3429</f>
        <v>33978</v>
      </c>
      <c r="I3429" s="44"/>
      <c r="J3429" s="44"/>
      <c r="K3429" s="44"/>
      <c r="L3429" s="44"/>
    </row>
    <row r="3430" spans="1:12">
      <c r="A3430" s="65">
        <v>21911005</v>
      </c>
      <c r="B3430" s="42"/>
      <c r="C3430" s="43" t="s">
        <v>47</v>
      </c>
      <c r="D3430" s="42" t="s">
        <v>224</v>
      </c>
      <c r="E3430" s="42" t="str">
        <f>VLOOKUP(C3430,HSD!B:K,2,FALSE)</f>
        <v>kg</v>
      </c>
      <c r="F3430" s="1192">
        <v>0.25</v>
      </c>
      <c r="G3430" s="44">
        <f>VLOOKUP(C3430,HSD!B:K,10,FALSE)</f>
        <v>44500</v>
      </c>
      <c r="H3430" s="44">
        <f>F3430*G3430</f>
        <v>11125</v>
      </c>
      <c r="I3430" s="44"/>
      <c r="J3430" s="44"/>
      <c r="K3430" s="44"/>
      <c r="L3430" s="44"/>
    </row>
    <row r="3431" spans="1:12">
      <c r="A3431" s="65">
        <v>21961000</v>
      </c>
      <c r="B3431" s="42"/>
      <c r="C3431" s="43" t="s">
        <v>54</v>
      </c>
      <c r="D3431" s="42" t="s">
        <v>224</v>
      </c>
      <c r="E3431" s="42" t="str">
        <f>VLOOKUP(C3431,HSD!B:K,2,FALSE)</f>
        <v>ltr</v>
      </c>
      <c r="F3431" s="1192">
        <v>0.2</v>
      </c>
      <c r="G3431" s="44">
        <f>VLOOKUP(C3431,HSD!B:K,10,FALSE)</f>
        <v>7150</v>
      </c>
      <c r="H3431" s="44">
        <f>F3431*G3431</f>
        <v>1430</v>
      </c>
      <c r="I3431" s="44"/>
      <c r="J3431" s="44"/>
      <c r="K3431" s="44"/>
      <c r="L3431" s="44"/>
    </row>
    <row r="3432" spans="1:12" ht="12" customHeight="1">
      <c r="B3432" s="42"/>
      <c r="C3432" s="45"/>
      <c r="D3432" s="37"/>
      <c r="E3432" s="37"/>
      <c r="F3432" s="1193" t="s">
        <v>229</v>
      </c>
      <c r="G3432" s="61"/>
      <c r="H3432" s="44">
        <f>SUM(H3428:H3431)</f>
        <v>94149</v>
      </c>
      <c r="I3432" s="54"/>
      <c r="J3432" s="44" t="e">
        <f>SUM(#REF!)</f>
        <v>#REF!</v>
      </c>
      <c r="K3432" s="54"/>
      <c r="L3432" s="44" t="e">
        <f>SUM(#REF!)</f>
        <v>#REF!</v>
      </c>
    </row>
    <row r="3433" spans="1:12" ht="12" customHeight="1">
      <c r="B3433" s="42" t="s">
        <v>7</v>
      </c>
      <c r="C3433" s="45" t="s">
        <v>230</v>
      </c>
      <c r="D3433" s="37"/>
      <c r="E3433" s="37"/>
      <c r="F3433" s="1184"/>
      <c r="G3433" s="42"/>
      <c r="H3433" s="44"/>
      <c r="I3433" s="42"/>
      <c r="J3433" s="44"/>
      <c r="K3433" s="42"/>
      <c r="L3433" s="44"/>
    </row>
    <row r="3434" spans="1:12" ht="12" customHeight="1">
      <c r="B3434" s="42"/>
      <c r="C3434" s="43"/>
      <c r="D3434" s="42"/>
      <c r="E3434" s="42"/>
      <c r="F3434" s="1192"/>
      <c r="G3434" s="44"/>
      <c r="H3434" s="44">
        <f>F3434*G3434</f>
        <v>0</v>
      </c>
      <c r="I3434" s="44"/>
      <c r="J3434" s="44">
        <f>H3434*I3434</f>
        <v>0</v>
      </c>
      <c r="K3434" s="44"/>
      <c r="L3434" s="44">
        <f>J3434*K3434</f>
        <v>0</v>
      </c>
    </row>
    <row r="3435" spans="1:12" ht="12" customHeight="1">
      <c r="B3435" s="42"/>
      <c r="C3435" s="43"/>
      <c r="D3435" s="42"/>
      <c r="E3435" s="42"/>
      <c r="F3435" s="1192"/>
      <c r="G3435" s="44"/>
      <c r="H3435" s="44">
        <f>F3435*G3435</f>
        <v>0</v>
      </c>
      <c r="I3435" s="44"/>
      <c r="J3435" s="44"/>
      <c r="K3435" s="44"/>
      <c r="L3435" s="44"/>
    </row>
    <row r="3436" spans="1:12" ht="12" customHeight="1">
      <c r="B3436" s="42"/>
      <c r="C3436" s="43"/>
      <c r="D3436" s="42"/>
      <c r="E3436" s="42"/>
      <c r="F3436" s="1192"/>
      <c r="G3436" s="44"/>
      <c r="H3436" s="44">
        <f>F3436*G3436</f>
        <v>0</v>
      </c>
      <c r="I3436" s="44"/>
      <c r="J3436" s="44"/>
      <c r="K3436" s="44"/>
      <c r="L3436" s="44"/>
    </row>
    <row r="3437" spans="1:12" ht="12" customHeight="1">
      <c r="B3437" s="42"/>
      <c r="C3437" s="45"/>
      <c r="D3437" s="37"/>
      <c r="E3437" s="37"/>
      <c r="F3437" s="1183" t="s">
        <v>231</v>
      </c>
      <c r="G3437" s="54"/>
      <c r="H3437" s="44">
        <f>SUM(H3434:H3436)</f>
        <v>0</v>
      </c>
      <c r="I3437" s="54"/>
      <c r="J3437" s="44">
        <f>SUM(J3434)</f>
        <v>0</v>
      </c>
      <c r="K3437" s="54"/>
      <c r="L3437" s="44">
        <f>SUM(L3434)</f>
        <v>0</v>
      </c>
    </row>
    <row r="3438" spans="1:12" ht="12" customHeight="1">
      <c r="B3438" s="42" t="s">
        <v>8</v>
      </c>
      <c r="C3438" s="55" t="s">
        <v>232</v>
      </c>
      <c r="D3438" s="56"/>
      <c r="E3438" s="56"/>
      <c r="F3438" s="1191"/>
      <c r="G3438" s="57"/>
      <c r="H3438" s="44">
        <f>H3426+H3432+H3437</f>
        <v>240306</v>
      </c>
      <c r="I3438" s="57"/>
      <c r="J3438" s="44" t="e">
        <f>J3426+J3432+J3437</f>
        <v>#REF!</v>
      </c>
      <c r="K3438" s="57"/>
      <c r="L3438" s="44" t="e">
        <f>L3426+L3432+L3437</f>
        <v>#REF!</v>
      </c>
    </row>
    <row r="3439" spans="1:12" ht="12" customHeight="1">
      <c r="B3439" s="42" t="s">
        <v>9</v>
      </c>
      <c r="C3439" s="1254" t="s">
        <v>233</v>
      </c>
      <c r="D3439" s="1255"/>
      <c r="E3439" s="1256"/>
      <c r="F3439" s="1200">
        <f>OP</f>
        <v>0.1</v>
      </c>
      <c r="G3439" s="43" t="s">
        <v>234</v>
      </c>
      <c r="H3439" s="44">
        <f>H3438*F3439</f>
        <v>24030.600000000002</v>
      </c>
      <c r="I3439" s="43" t="s">
        <v>234</v>
      </c>
      <c r="J3439" s="44" t="e">
        <f>J3438*F3439</f>
        <v>#REF!</v>
      </c>
      <c r="K3439" s="43" t="s">
        <v>234</v>
      </c>
      <c r="L3439" s="44" t="e">
        <f>L3438*F3439</f>
        <v>#REF!</v>
      </c>
    </row>
    <row r="3440" spans="1:12" ht="12" customHeight="1">
      <c r="B3440" s="531" t="s">
        <v>10</v>
      </c>
      <c r="C3440" s="536" t="s">
        <v>235</v>
      </c>
      <c r="D3440" s="529"/>
      <c r="E3440" s="535"/>
      <c r="F3440" s="1189"/>
      <c r="G3440" s="532"/>
      <c r="H3440" s="533">
        <f>H3438+H3439</f>
        <v>264336.59999999998</v>
      </c>
      <c r="I3440" s="532"/>
      <c r="J3440" s="533"/>
      <c r="K3440" s="532"/>
      <c r="L3440" s="533"/>
    </row>
    <row r="3441" spans="1:12" ht="12" customHeight="1">
      <c r="B3441" s="531" t="s">
        <v>11</v>
      </c>
      <c r="C3441" s="529" t="s">
        <v>2218</v>
      </c>
      <c r="D3441" s="529"/>
      <c r="E3441" s="529"/>
      <c r="F3441" s="1201">
        <f>ppn</f>
        <v>0.12</v>
      </c>
      <c r="G3441" s="532" t="s">
        <v>2217</v>
      </c>
      <c r="H3441" s="533">
        <f>H3440*F3441</f>
        <v>31720.391999999996</v>
      </c>
      <c r="I3441" s="532"/>
      <c r="J3441" s="533"/>
      <c r="K3441" s="532"/>
      <c r="L3441" s="533"/>
    </row>
    <row r="3442" spans="1:12" ht="12" customHeight="1">
      <c r="B3442" s="42" t="s">
        <v>1793</v>
      </c>
      <c r="C3442" s="537" t="s">
        <v>2039</v>
      </c>
      <c r="D3442" s="56"/>
      <c r="E3442" s="56"/>
      <c r="F3442" s="1191"/>
      <c r="G3442" s="57"/>
      <c r="H3442" s="49">
        <f>H3440+H3441</f>
        <v>296056.99199999997</v>
      </c>
      <c r="I3442" s="50"/>
      <c r="J3442" s="49" t="e">
        <f>J3438+J3439</f>
        <v>#REF!</v>
      </c>
      <c r="K3442" s="50"/>
      <c r="L3442" s="49" t="e">
        <f>L3438+L3439</f>
        <v>#REF!</v>
      </c>
    </row>
    <row r="3443" spans="1:12">
      <c r="B3443" s="33" t="s">
        <v>534</v>
      </c>
    </row>
    <row r="3444" spans="1:12" ht="14" customHeight="1"/>
    <row r="3445" spans="1:12" ht="37" customHeight="1">
      <c r="B3445" s="34" t="s">
        <v>556</v>
      </c>
      <c r="C3445" s="1257" t="s">
        <v>557</v>
      </c>
      <c r="D3445" s="1258"/>
      <c r="E3445" s="1258"/>
      <c r="F3445" s="1258"/>
      <c r="G3445" s="1259"/>
      <c r="H3445" s="1260"/>
      <c r="I3445" s="1261" t="s">
        <v>3</v>
      </c>
      <c r="J3445" s="1261"/>
      <c r="K3445" s="1261" t="s">
        <v>4</v>
      </c>
      <c r="L3445" s="1261"/>
    </row>
    <row r="3446" spans="1:12" ht="12" customHeight="1">
      <c r="B3446" s="1249" t="s">
        <v>215</v>
      </c>
      <c r="C3446" s="1249" t="s">
        <v>216</v>
      </c>
      <c r="D3446" s="1250" t="s">
        <v>217</v>
      </c>
      <c r="E3446" s="1249" t="s">
        <v>218</v>
      </c>
      <c r="F3446" s="1253" t="s">
        <v>219</v>
      </c>
      <c r="G3446" s="35" t="s">
        <v>220</v>
      </c>
      <c r="H3446" s="35" t="s">
        <v>221</v>
      </c>
      <c r="I3446" s="36" t="s">
        <v>220</v>
      </c>
      <c r="J3446" s="37" t="s">
        <v>221</v>
      </c>
      <c r="K3446" s="37" t="s">
        <v>220</v>
      </c>
      <c r="L3446" s="37" t="s">
        <v>221</v>
      </c>
    </row>
    <row r="3447" spans="1:12" ht="12" customHeight="1">
      <c r="B3447" s="1249"/>
      <c r="C3447" s="1249"/>
      <c r="D3447" s="1251"/>
      <c r="E3447" s="1249"/>
      <c r="F3447" s="1253"/>
      <c r="G3447" s="35" t="s">
        <v>16</v>
      </c>
      <c r="H3447" s="35" t="s">
        <v>222</v>
      </c>
      <c r="I3447" s="36" t="s">
        <v>16</v>
      </c>
      <c r="J3447" s="37" t="s">
        <v>222</v>
      </c>
      <c r="K3447" s="37" t="s">
        <v>16</v>
      </c>
      <c r="L3447" s="37" t="s">
        <v>222</v>
      </c>
    </row>
    <row r="3448" spans="1:12" ht="12" customHeight="1">
      <c r="B3448" s="1249"/>
      <c r="C3448" s="1249"/>
      <c r="D3448" s="1252"/>
      <c r="E3448" s="1249"/>
      <c r="F3448" s="1253"/>
      <c r="G3448" s="58"/>
      <c r="H3448" s="35" t="s">
        <v>16</v>
      </c>
      <c r="I3448" s="48"/>
      <c r="J3448" s="37" t="s">
        <v>16</v>
      </c>
      <c r="K3448" s="43"/>
      <c r="L3448" s="37" t="s">
        <v>16</v>
      </c>
    </row>
    <row r="3449" spans="1:12" ht="12" customHeight="1">
      <c r="B3449" s="38" t="s">
        <v>5</v>
      </c>
      <c r="C3449" s="39" t="s">
        <v>223</v>
      </c>
      <c r="D3449" s="40"/>
      <c r="E3449" s="40"/>
      <c r="F3449" s="1181"/>
      <c r="G3449" s="40"/>
      <c r="H3449" s="40"/>
      <c r="I3449" s="41"/>
      <c r="J3449" s="41"/>
      <c r="K3449" s="41"/>
      <c r="L3449" s="41"/>
    </row>
    <row r="3450" spans="1:12" ht="12" customHeight="1">
      <c r="A3450" s="65">
        <v>10130000</v>
      </c>
      <c r="B3450" s="42"/>
      <c r="C3450" s="43" t="s">
        <v>20</v>
      </c>
      <c r="D3450" s="42" t="s">
        <v>224</v>
      </c>
      <c r="E3450" s="42" t="str">
        <f>VLOOKUP(C3450,HSD!B:K,2,FALSE)</f>
        <v>OH</v>
      </c>
      <c r="F3450" s="1192">
        <v>0.34</v>
      </c>
      <c r="G3450" s="44">
        <f>VLOOKUP(C3450,HSD!B:K,10,FALSE)</f>
        <v>174000</v>
      </c>
      <c r="H3450" s="44">
        <f>F3450*G3450</f>
        <v>59160.000000000007</v>
      </c>
      <c r="I3450" s="44">
        <v>91500</v>
      </c>
      <c r="J3450" s="44">
        <f>F3450*I3450</f>
        <v>31110.000000000004</v>
      </c>
      <c r="K3450" s="44">
        <v>91500</v>
      </c>
      <c r="L3450" s="44">
        <f>F3450*K3450</f>
        <v>31110.000000000004</v>
      </c>
    </row>
    <row r="3451" spans="1:12" ht="12" customHeight="1">
      <c r="A3451" s="65">
        <v>10142000</v>
      </c>
      <c r="B3451" s="42"/>
      <c r="C3451" s="43" t="s">
        <v>239</v>
      </c>
      <c r="D3451" s="42" t="s">
        <v>224</v>
      </c>
      <c r="E3451" s="42" t="str">
        <f>VLOOKUP(C3451,HSD!B:K,2,FALSE)</f>
        <v>OH</v>
      </c>
      <c r="F3451" s="1192">
        <v>0.17</v>
      </c>
      <c r="G3451" s="44">
        <f>VLOOKUP(C3451,HSD!B:K,10,FALSE)</f>
        <v>213000</v>
      </c>
      <c r="H3451" s="44">
        <f>F3451*G3451</f>
        <v>36210</v>
      </c>
      <c r="I3451" s="44"/>
      <c r="J3451" s="44"/>
      <c r="K3451" s="44"/>
      <c r="L3451" s="44"/>
    </row>
    <row r="3452" spans="1:12" ht="12" customHeight="1">
      <c r="A3452" s="65">
        <v>10120000</v>
      </c>
      <c r="B3452" s="42"/>
      <c r="C3452" s="43" t="s">
        <v>19</v>
      </c>
      <c r="D3452" s="42" t="s">
        <v>224</v>
      </c>
      <c r="E3452" s="42" t="str">
        <f>VLOOKUP(C3452,HSD!B:K,2,FALSE)</f>
        <v>OH</v>
      </c>
      <c r="F3452" s="1192">
        <f>F3451/10</f>
        <v>1.7000000000000001E-2</v>
      </c>
      <c r="G3452" s="44">
        <f>VLOOKUP(C3452,HSD!B:K,10,FALSE)</f>
        <v>274000</v>
      </c>
      <c r="H3452" s="44">
        <f>F3452*G3452</f>
        <v>4658</v>
      </c>
      <c r="I3452" s="44"/>
      <c r="J3452" s="44"/>
      <c r="K3452" s="44"/>
      <c r="L3452" s="44"/>
    </row>
    <row r="3453" spans="1:12" ht="12" customHeight="1">
      <c r="A3453" s="65">
        <v>10110000</v>
      </c>
      <c r="B3453" s="42"/>
      <c r="C3453" s="43" t="s">
        <v>21</v>
      </c>
      <c r="D3453" s="42" t="s">
        <v>224</v>
      </c>
      <c r="E3453" s="42" t="str">
        <f>VLOOKUP(C3453,HSD!B:K,2,FALSE)</f>
        <v>OH</v>
      </c>
      <c r="F3453" s="1192">
        <f>F3450/10</f>
        <v>3.4000000000000002E-2</v>
      </c>
      <c r="G3453" s="44">
        <f>VLOOKUP(C3453,HSD!B:K,10,FALSE)</f>
        <v>285000</v>
      </c>
      <c r="H3453" s="44">
        <f>F3453*G3453</f>
        <v>9690</v>
      </c>
      <c r="I3453" s="44">
        <v>92500</v>
      </c>
      <c r="J3453" s="44">
        <f>F3453*I3453</f>
        <v>3145</v>
      </c>
      <c r="K3453" s="44">
        <v>92500</v>
      </c>
      <c r="L3453" s="44">
        <f>F3453*K3453</f>
        <v>3145</v>
      </c>
    </row>
    <row r="3454" spans="1:12" ht="12" customHeight="1">
      <c r="B3454" s="42"/>
      <c r="C3454" s="43"/>
      <c r="D3454" s="42"/>
      <c r="E3454" s="42"/>
      <c r="F3454" s="1182"/>
      <c r="G3454" s="44"/>
      <c r="H3454" s="44"/>
      <c r="I3454" s="44"/>
      <c r="J3454" s="44"/>
      <c r="K3454" s="44"/>
      <c r="L3454" s="44"/>
    </row>
    <row r="3455" spans="1:12" ht="12" customHeight="1">
      <c r="B3455" s="42"/>
      <c r="C3455" s="45"/>
      <c r="D3455" s="37"/>
      <c r="E3455" s="37"/>
      <c r="F3455" s="1183" t="s">
        <v>227</v>
      </c>
      <c r="G3455" s="54"/>
      <c r="H3455" s="44">
        <f>SUM(H3450:H3454)</f>
        <v>109718</v>
      </c>
      <c r="I3455" s="54"/>
      <c r="J3455" s="44">
        <f>SUM(J3453:J3454)</f>
        <v>3145</v>
      </c>
      <c r="K3455" s="54"/>
      <c r="L3455" s="44">
        <f>SUM(L3453:L3454)</f>
        <v>3145</v>
      </c>
    </row>
    <row r="3456" spans="1:12" ht="12" customHeight="1">
      <c r="B3456" s="42" t="s">
        <v>6</v>
      </c>
      <c r="C3456" s="45" t="s">
        <v>228</v>
      </c>
      <c r="D3456" s="37"/>
      <c r="E3456" s="37"/>
      <c r="F3456" s="1184"/>
      <c r="G3456" s="42"/>
      <c r="H3456" s="44"/>
      <c r="I3456" s="42"/>
      <c r="J3456" s="44"/>
      <c r="K3456" s="42"/>
      <c r="L3456" s="44"/>
    </row>
    <row r="3457" spans="1:12">
      <c r="A3457" s="65">
        <v>21401200</v>
      </c>
      <c r="B3457" s="42"/>
      <c r="C3457" s="43" t="s">
        <v>1588</v>
      </c>
      <c r="D3457" s="42" t="s">
        <v>224</v>
      </c>
      <c r="E3457" s="42" t="str">
        <f>VLOOKUP(C3457,HSD!B:K,2,FALSE)</f>
        <v>m3</v>
      </c>
      <c r="F3457" s="1192">
        <v>1.0999999999999999E-2</v>
      </c>
      <c r="G3457" s="44">
        <f>VLOOKUP(C3457,HSD!B:K,10,FALSE)</f>
        <v>4854000</v>
      </c>
      <c r="H3457" s="44">
        <f>F3457*G3457</f>
        <v>53394</v>
      </c>
      <c r="I3457" s="44"/>
      <c r="J3457" s="44"/>
      <c r="K3457" s="44"/>
      <c r="L3457" s="44"/>
    </row>
    <row r="3458" spans="1:12">
      <c r="A3458" s="65">
        <v>21911005</v>
      </c>
      <c r="B3458" s="42"/>
      <c r="C3458" s="43" t="s">
        <v>47</v>
      </c>
      <c r="D3458" s="42" t="s">
        <v>224</v>
      </c>
      <c r="E3458" s="42" t="str">
        <f>VLOOKUP(C3458,HSD!B:K,2,FALSE)</f>
        <v>kg</v>
      </c>
      <c r="F3458" s="1192">
        <v>0.24</v>
      </c>
      <c r="G3458" s="44">
        <f>VLOOKUP(C3458,HSD!B:K,10,FALSE)</f>
        <v>44500</v>
      </c>
      <c r="H3458" s="44">
        <f>F3458*G3458</f>
        <v>10680</v>
      </c>
      <c r="I3458" s="44"/>
      <c r="J3458" s="44"/>
      <c r="K3458" s="44"/>
      <c r="L3458" s="44"/>
    </row>
    <row r="3459" spans="1:12">
      <c r="B3459" s="42"/>
      <c r="C3459" s="43"/>
      <c r="D3459" s="42"/>
      <c r="E3459" s="42"/>
      <c r="F3459" s="1192"/>
      <c r="G3459" s="44"/>
      <c r="H3459" s="44">
        <f>F3459*G3459</f>
        <v>0</v>
      </c>
      <c r="I3459" s="44"/>
      <c r="J3459" s="44"/>
      <c r="K3459" s="44"/>
      <c r="L3459" s="44"/>
    </row>
    <row r="3460" spans="1:12" ht="12" customHeight="1">
      <c r="B3460" s="42"/>
      <c r="C3460" s="45"/>
      <c r="D3460" s="37"/>
      <c r="E3460" s="37"/>
      <c r="F3460" s="1193" t="s">
        <v>229</v>
      </c>
      <c r="G3460" s="61"/>
      <c r="H3460" s="44">
        <f>SUM(H3457:H3459)</f>
        <v>64074</v>
      </c>
      <c r="I3460" s="54"/>
      <c r="J3460" s="44" t="e">
        <f>SUM(#REF!)</f>
        <v>#REF!</v>
      </c>
      <c r="K3460" s="54"/>
      <c r="L3460" s="44" t="e">
        <f>SUM(#REF!)</f>
        <v>#REF!</v>
      </c>
    </row>
    <row r="3461" spans="1:12" ht="12" customHeight="1">
      <c r="B3461" s="42" t="s">
        <v>7</v>
      </c>
      <c r="C3461" s="45" t="s">
        <v>230</v>
      </c>
      <c r="D3461" s="37"/>
      <c r="E3461" s="37"/>
      <c r="F3461" s="1184"/>
      <c r="G3461" s="42"/>
      <c r="H3461" s="44"/>
      <c r="I3461" s="42"/>
      <c r="J3461" s="44"/>
      <c r="K3461" s="42"/>
      <c r="L3461" s="44"/>
    </row>
    <row r="3462" spans="1:12" ht="12" customHeight="1">
      <c r="B3462" s="42"/>
      <c r="C3462" s="43"/>
      <c r="D3462" s="42"/>
      <c r="E3462" s="42"/>
      <c r="F3462" s="1192"/>
      <c r="G3462" s="44"/>
      <c r="H3462" s="44">
        <f>F3462*G3462</f>
        <v>0</v>
      </c>
      <c r="I3462" s="44"/>
      <c r="J3462" s="44">
        <f>H3462*I3462</f>
        <v>0</v>
      </c>
      <c r="K3462" s="44"/>
      <c r="L3462" s="44">
        <f>J3462*K3462</f>
        <v>0</v>
      </c>
    </row>
    <row r="3463" spans="1:12" ht="12" customHeight="1">
      <c r="B3463" s="42"/>
      <c r="C3463" s="43"/>
      <c r="D3463" s="42"/>
      <c r="E3463" s="42"/>
      <c r="F3463" s="1192"/>
      <c r="G3463" s="44"/>
      <c r="H3463" s="44">
        <f>F3463*G3463</f>
        <v>0</v>
      </c>
      <c r="I3463" s="44"/>
      <c r="J3463" s="44"/>
      <c r="K3463" s="44"/>
      <c r="L3463" s="44"/>
    </row>
    <row r="3464" spans="1:12" ht="12" customHeight="1">
      <c r="B3464" s="42"/>
      <c r="C3464" s="43"/>
      <c r="D3464" s="42"/>
      <c r="E3464" s="42"/>
      <c r="F3464" s="1192"/>
      <c r="G3464" s="44"/>
      <c r="H3464" s="44">
        <f>F3464*G3464</f>
        <v>0</v>
      </c>
      <c r="I3464" s="44"/>
      <c r="J3464" s="44"/>
      <c r="K3464" s="44"/>
      <c r="L3464" s="44"/>
    </row>
    <row r="3465" spans="1:12" ht="12" customHeight="1">
      <c r="B3465" s="42"/>
      <c r="C3465" s="45"/>
      <c r="D3465" s="37"/>
      <c r="E3465" s="37"/>
      <c r="F3465" s="1183" t="s">
        <v>231</v>
      </c>
      <c r="G3465" s="54"/>
      <c r="H3465" s="44">
        <f>SUM(H3462:H3464)</f>
        <v>0</v>
      </c>
      <c r="I3465" s="54"/>
      <c r="J3465" s="44">
        <f>SUM(J3462)</f>
        <v>0</v>
      </c>
      <c r="K3465" s="54"/>
      <c r="L3465" s="44">
        <f>SUM(L3462)</f>
        <v>0</v>
      </c>
    </row>
    <row r="3466" spans="1:12" ht="12" customHeight="1">
      <c r="B3466" s="42" t="s">
        <v>8</v>
      </c>
      <c r="C3466" s="55" t="s">
        <v>232</v>
      </c>
      <c r="D3466" s="56"/>
      <c r="E3466" s="56"/>
      <c r="F3466" s="1191"/>
      <c r="G3466" s="57"/>
      <c r="H3466" s="44">
        <f>H3455+H3460+H3465</f>
        <v>173792</v>
      </c>
      <c r="I3466" s="57"/>
      <c r="J3466" s="44" t="e">
        <f>J3455+J3460+J3465</f>
        <v>#REF!</v>
      </c>
      <c r="K3466" s="57"/>
      <c r="L3466" s="44" t="e">
        <f>L3455+L3460+L3465</f>
        <v>#REF!</v>
      </c>
    </row>
    <row r="3467" spans="1:12" ht="12" customHeight="1">
      <c r="B3467" s="42" t="s">
        <v>9</v>
      </c>
      <c r="C3467" s="1254" t="s">
        <v>233</v>
      </c>
      <c r="D3467" s="1255"/>
      <c r="E3467" s="1256"/>
      <c r="F3467" s="1200">
        <f>OP</f>
        <v>0.1</v>
      </c>
      <c r="G3467" s="43" t="s">
        <v>234</v>
      </c>
      <c r="H3467" s="44">
        <f>H3466*F3467</f>
        <v>17379.2</v>
      </c>
      <c r="I3467" s="43" t="s">
        <v>234</v>
      </c>
      <c r="J3467" s="44" t="e">
        <f>J3466*F3467</f>
        <v>#REF!</v>
      </c>
      <c r="K3467" s="43" t="s">
        <v>234</v>
      </c>
      <c r="L3467" s="44" t="e">
        <f>L3466*F3467</f>
        <v>#REF!</v>
      </c>
    </row>
    <row r="3468" spans="1:12" ht="12" customHeight="1">
      <c r="B3468" s="531" t="s">
        <v>10</v>
      </c>
      <c r="C3468" s="536" t="s">
        <v>235</v>
      </c>
      <c r="D3468" s="529"/>
      <c r="E3468" s="535"/>
      <c r="F3468" s="1189"/>
      <c r="G3468" s="532"/>
      <c r="H3468" s="533">
        <f>H3466+H3467</f>
        <v>191171.20000000001</v>
      </c>
      <c r="I3468" s="532"/>
      <c r="J3468" s="533"/>
      <c r="K3468" s="532"/>
      <c r="L3468" s="533"/>
    </row>
    <row r="3469" spans="1:12" ht="12" customHeight="1">
      <c r="B3469" s="531" t="s">
        <v>11</v>
      </c>
      <c r="C3469" s="529" t="s">
        <v>2218</v>
      </c>
      <c r="D3469" s="529"/>
      <c r="E3469" s="529"/>
      <c r="F3469" s="1201">
        <f>ppn</f>
        <v>0.12</v>
      </c>
      <c r="G3469" s="532" t="s">
        <v>2217</v>
      </c>
      <c r="H3469" s="533">
        <f>H3468*F3469</f>
        <v>22940.544000000002</v>
      </c>
      <c r="I3469" s="532"/>
      <c r="J3469" s="533"/>
      <c r="K3469" s="532"/>
      <c r="L3469" s="533"/>
    </row>
    <row r="3470" spans="1:12" ht="12" customHeight="1">
      <c r="B3470" s="42" t="s">
        <v>1793</v>
      </c>
      <c r="C3470" s="537" t="s">
        <v>2039</v>
      </c>
      <c r="D3470" s="56"/>
      <c r="E3470" s="56"/>
      <c r="F3470" s="1191"/>
      <c r="G3470" s="57"/>
      <c r="H3470" s="49">
        <f>H3468+H3469</f>
        <v>214111.74400000001</v>
      </c>
      <c r="I3470" s="50"/>
      <c r="J3470" s="49" t="e">
        <f>J3466+J3467</f>
        <v>#REF!</v>
      </c>
      <c r="K3470" s="50"/>
      <c r="L3470" s="49" t="e">
        <f>L3466+L3467</f>
        <v>#REF!</v>
      </c>
    </row>
    <row r="3471" spans="1:12">
      <c r="B3471" s="33" t="s">
        <v>534</v>
      </c>
    </row>
    <row r="3472" spans="1:12" ht="14" customHeight="1"/>
    <row r="3473" spans="1:12" ht="37" customHeight="1">
      <c r="B3473" s="34" t="s">
        <v>559</v>
      </c>
      <c r="C3473" s="1257" t="s">
        <v>561</v>
      </c>
      <c r="D3473" s="1258"/>
      <c r="E3473" s="1258"/>
      <c r="F3473" s="1258"/>
      <c r="G3473" s="1259"/>
      <c r="H3473" s="1260"/>
      <c r="I3473" s="1261" t="s">
        <v>3</v>
      </c>
      <c r="J3473" s="1261"/>
      <c r="K3473" s="1261" t="s">
        <v>4</v>
      </c>
      <c r="L3473" s="1261"/>
    </row>
    <row r="3474" spans="1:12" ht="12" customHeight="1">
      <c r="B3474" s="1249" t="s">
        <v>215</v>
      </c>
      <c r="C3474" s="1249" t="s">
        <v>216</v>
      </c>
      <c r="D3474" s="1250" t="s">
        <v>217</v>
      </c>
      <c r="E3474" s="1249" t="s">
        <v>218</v>
      </c>
      <c r="F3474" s="1253" t="s">
        <v>219</v>
      </c>
      <c r="G3474" s="35" t="s">
        <v>220</v>
      </c>
      <c r="H3474" s="35" t="s">
        <v>221</v>
      </c>
      <c r="I3474" s="36" t="s">
        <v>220</v>
      </c>
      <c r="J3474" s="37" t="s">
        <v>221</v>
      </c>
      <c r="K3474" s="37" t="s">
        <v>220</v>
      </c>
      <c r="L3474" s="37" t="s">
        <v>221</v>
      </c>
    </row>
    <row r="3475" spans="1:12" ht="12" customHeight="1">
      <c r="B3475" s="1249"/>
      <c r="C3475" s="1249"/>
      <c r="D3475" s="1251"/>
      <c r="E3475" s="1249"/>
      <c r="F3475" s="1253"/>
      <c r="G3475" s="35" t="s">
        <v>16</v>
      </c>
      <c r="H3475" s="35" t="s">
        <v>222</v>
      </c>
      <c r="I3475" s="36" t="s">
        <v>16</v>
      </c>
      <c r="J3475" s="37" t="s">
        <v>222</v>
      </c>
      <c r="K3475" s="37" t="s">
        <v>16</v>
      </c>
      <c r="L3475" s="37" t="s">
        <v>222</v>
      </c>
    </row>
    <row r="3476" spans="1:12" ht="12" customHeight="1">
      <c r="B3476" s="1249"/>
      <c r="C3476" s="1249"/>
      <c r="D3476" s="1252"/>
      <c r="E3476" s="1249"/>
      <c r="F3476" s="1253"/>
      <c r="G3476" s="58"/>
      <c r="H3476" s="35" t="s">
        <v>16</v>
      </c>
      <c r="I3476" s="48"/>
      <c r="J3476" s="37" t="s">
        <v>16</v>
      </c>
      <c r="K3476" s="43"/>
      <c r="L3476" s="37" t="s">
        <v>16</v>
      </c>
    </row>
    <row r="3477" spans="1:12" ht="12" customHeight="1">
      <c r="B3477" s="38" t="s">
        <v>5</v>
      </c>
      <c r="C3477" s="39" t="s">
        <v>223</v>
      </c>
      <c r="D3477" s="40"/>
      <c r="E3477" s="40"/>
      <c r="F3477" s="1181"/>
      <c r="G3477" s="40"/>
      <c r="H3477" s="40"/>
      <c r="I3477" s="41"/>
      <c r="J3477" s="41"/>
      <c r="K3477" s="41"/>
      <c r="L3477" s="41"/>
    </row>
    <row r="3478" spans="1:12" ht="12" customHeight="1">
      <c r="A3478" s="65">
        <v>10130000</v>
      </c>
      <c r="B3478" s="42"/>
      <c r="C3478" s="43" t="s">
        <v>20</v>
      </c>
      <c r="D3478" s="42" t="s">
        <v>224</v>
      </c>
      <c r="E3478" s="42" t="str">
        <f>VLOOKUP(C3478,HSD!B:K,2,FALSE)</f>
        <v>OH</v>
      </c>
      <c r="F3478" s="1192">
        <v>0.38</v>
      </c>
      <c r="G3478" s="44">
        <f>VLOOKUP(C3478,HSD!B:K,10,FALSE)</f>
        <v>174000</v>
      </c>
      <c r="H3478" s="44">
        <f>F3478*G3478</f>
        <v>66120</v>
      </c>
      <c r="I3478" s="44">
        <v>91500</v>
      </c>
      <c r="J3478" s="44">
        <f>F3478*I3478</f>
        <v>34770</v>
      </c>
      <c r="K3478" s="44">
        <v>91500</v>
      </c>
      <c r="L3478" s="44">
        <f>F3478*K3478</f>
        <v>34770</v>
      </c>
    </row>
    <row r="3479" spans="1:12" ht="12" customHeight="1">
      <c r="A3479" s="65">
        <v>10142000</v>
      </c>
      <c r="B3479" s="42"/>
      <c r="C3479" s="43" t="s">
        <v>239</v>
      </c>
      <c r="D3479" s="42" t="s">
        <v>224</v>
      </c>
      <c r="E3479" s="42" t="str">
        <f>VLOOKUP(C3479,HSD!B:K,2,FALSE)</f>
        <v>OH</v>
      </c>
      <c r="F3479" s="1192">
        <v>0.19</v>
      </c>
      <c r="G3479" s="44">
        <f>VLOOKUP(C3479,HSD!B:K,10,FALSE)</f>
        <v>213000</v>
      </c>
      <c r="H3479" s="44">
        <f>F3479*G3479</f>
        <v>40470</v>
      </c>
      <c r="I3479" s="44"/>
      <c r="J3479" s="44"/>
      <c r="K3479" s="44"/>
      <c r="L3479" s="44"/>
    </row>
    <row r="3480" spans="1:12" ht="12" customHeight="1">
      <c r="A3480" s="65">
        <v>10120000</v>
      </c>
      <c r="B3480" s="42"/>
      <c r="C3480" s="43" t="s">
        <v>19</v>
      </c>
      <c r="D3480" s="42" t="s">
        <v>224</v>
      </c>
      <c r="E3480" s="42" t="str">
        <f>VLOOKUP(C3480,HSD!B:K,2,FALSE)</f>
        <v>OH</v>
      </c>
      <c r="F3480" s="1192">
        <f>F3479/10</f>
        <v>1.9E-2</v>
      </c>
      <c r="G3480" s="44">
        <f>VLOOKUP(C3480,HSD!B:K,10,FALSE)</f>
        <v>274000</v>
      </c>
      <c r="H3480" s="44">
        <f>F3480*G3480</f>
        <v>5206</v>
      </c>
      <c r="I3480" s="44"/>
      <c r="J3480" s="44"/>
      <c r="K3480" s="44"/>
      <c r="L3480" s="44"/>
    </row>
    <row r="3481" spans="1:12" ht="12" customHeight="1">
      <c r="A3481" s="65">
        <v>10110000</v>
      </c>
      <c r="B3481" s="42"/>
      <c r="C3481" s="43" t="s">
        <v>21</v>
      </c>
      <c r="D3481" s="42" t="s">
        <v>224</v>
      </c>
      <c r="E3481" s="42" t="str">
        <f>VLOOKUP(C3481,HSD!B:K,2,FALSE)</f>
        <v>OH</v>
      </c>
      <c r="F3481" s="1192">
        <f>F3478/10</f>
        <v>3.7999999999999999E-2</v>
      </c>
      <c r="G3481" s="44">
        <f>VLOOKUP(C3481,HSD!B:K,10,FALSE)</f>
        <v>285000</v>
      </c>
      <c r="H3481" s="44">
        <f>F3481*G3481</f>
        <v>10830</v>
      </c>
      <c r="I3481" s="44">
        <v>92500</v>
      </c>
      <c r="J3481" s="44">
        <f>F3481*I3481</f>
        <v>3515</v>
      </c>
      <c r="K3481" s="44">
        <v>92500</v>
      </c>
      <c r="L3481" s="44">
        <f>F3481*K3481</f>
        <v>3515</v>
      </c>
    </row>
    <row r="3482" spans="1:12" ht="12" customHeight="1">
      <c r="B3482" s="42"/>
      <c r="C3482" s="43"/>
      <c r="D3482" s="42"/>
      <c r="E3482" s="42"/>
      <c r="F3482" s="1182"/>
      <c r="G3482" s="44"/>
      <c r="H3482" s="44"/>
      <c r="I3482" s="44"/>
      <c r="J3482" s="44"/>
      <c r="K3482" s="44"/>
      <c r="L3482" s="44"/>
    </row>
    <row r="3483" spans="1:12" ht="12" customHeight="1">
      <c r="B3483" s="42"/>
      <c r="C3483" s="45"/>
      <c r="D3483" s="37"/>
      <c r="E3483" s="37"/>
      <c r="F3483" s="1183" t="s">
        <v>227</v>
      </c>
      <c r="G3483" s="54"/>
      <c r="H3483" s="44">
        <f>SUM(H3478:H3482)</f>
        <v>122626</v>
      </c>
      <c r="I3483" s="54"/>
      <c r="J3483" s="44">
        <f>SUM(J3481:J3482)</f>
        <v>3515</v>
      </c>
      <c r="K3483" s="54"/>
      <c r="L3483" s="44">
        <f>SUM(L3481:L3482)</f>
        <v>3515</v>
      </c>
    </row>
    <row r="3484" spans="1:12" ht="12" customHeight="1">
      <c r="B3484" s="42" t="s">
        <v>6</v>
      </c>
      <c r="C3484" s="45" t="s">
        <v>228</v>
      </c>
      <c r="D3484" s="37"/>
      <c r="E3484" s="37"/>
      <c r="F3484" s="1184"/>
      <c r="G3484" s="42"/>
      <c r="H3484" s="44"/>
      <c r="I3484" s="42"/>
      <c r="J3484" s="44"/>
      <c r="K3484" s="42"/>
      <c r="L3484" s="44"/>
    </row>
    <row r="3485" spans="1:12">
      <c r="A3485" s="65">
        <v>21404010</v>
      </c>
      <c r="B3485" s="42"/>
      <c r="C3485" s="43" t="s">
        <v>1549</v>
      </c>
      <c r="D3485" s="42" t="s">
        <v>224</v>
      </c>
      <c r="E3485" s="42" t="str">
        <f>VLOOKUP(C3485,HSD!B:K,2,FALSE)</f>
        <v>btg</v>
      </c>
      <c r="F3485" s="1192">
        <v>0.748</v>
      </c>
      <c r="G3485" s="44">
        <f>VLOOKUP(C3485,HSD!B:K,10,FALSE)</f>
        <v>36000</v>
      </c>
      <c r="H3485" s="44">
        <f>F3485*G3485</f>
        <v>26928</v>
      </c>
      <c r="I3485" s="44"/>
      <c r="J3485" s="44"/>
      <c r="K3485" s="44"/>
      <c r="L3485" s="44"/>
    </row>
    <row r="3486" spans="1:12">
      <c r="A3486" s="65">
        <v>21911005</v>
      </c>
      <c r="B3486" s="42"/>
      <c r="C3486" s="43" t="s">
        <v>47</v>
      </c>
      <c r="D3486" s="42" t="s">
        <v>224</v>
      </c>
      <c r="E3486" s="42" t="str">
        <f>VLOOKUP(C3486,HSD!B:K,2,FALSE)</f>
        <v>kg</v>
      </c>
      <c r="F3486" s="1192">
        <v>0.24</v>
      </c>
      <c r="G3486" s="44">
        <f>VLOOKUP(C3486,HSD!B:K,10,FALSE)</f>
        <v>44500</v>
      </c>
      <c r="H3486" s="44">
        <f>F3486*G3486</f>
        <v>10680</v>
      </c>
      <c r="I3486" s="44"/>
      <c r="J3486" s="44"/>
      <c r="K3486" s="44"/>
      <c r="L3486" s="44"/>
    </row>
    <row r="3487" spans="1:12">
      <c r="B3487" s="42"/>
      <c r="C3487" s="43"/>
      <c r="D3487" s="42"/>
      <c r="E3487" s="42"/>
      <c r="F3487" s="1192"/>
      <c r="G3487" s="44"/>
      <c r="H3487" s="44">
        <f>F3487*G3487</f>
        <v>0</v>
      </c>
      <c r="I3487" s="44"/>
      <c r="J3487" s="44"/>
      <c r="K3487" s="44"/>
      <c r="L3487" s="44"/>
    </row>
    <row r="3488" spans="1:12" ht="12" customHeight="1">
      <c r="B3488" s="42"/>
      <c r="C3488" s="45"/>
      <c r="D3488" s="37"/>
      <c r="E3488" s="37"/>
      <c r="F3488" s="1193" t="s">
        <v>229</v>
      </c>
      <c r="G3488" s="61"/>
      <c r="H3488" s="44">
        <f>SUM(H3485:H3487)</f>
        <v>37608</v>
      </c>
      <c r="I3488" s="54"/>
      <c r="J3488" s="44" t="e">
        <f>SUM(#REF!)</f>
        <v>#REF!</v>
      </c>
      <c r="K3488" s="54"/>
      <c r="L3488" s="44" t="e">
        <f>SUM(#REF!)</f>
        <v>#REF!</v>
      </c>
    </row>
    <row r="3489" spans="2:12" ht="12" customHeight="1">
      <c r="B3489" s="42" t="s">
        <v>7</v>
      </c>
      <c r="C3489" s="45" t="s">
        <v>230</v>
      </c>
      <c r="D3489" s="37"/>
      <c r="E3489" s="37"/>
      <c r="F3489" s="1184"/>
      <c r="G3489" s="42"/>
      <c r="H3489" s="44"/>
      <c r="I3489" s="42"/>
      <c r="J3489" s="44"/>
      <c r="K3489" s="42"/>
      <c r="L3489" s="44"/>
    </row>
    <row r="3490" spans="2:12" ht="12" customHeight="1">
      <c r="B3490" s="42"/>
      <c r="C3490" s="43"/>
      <c r="D3490" s="42"/>
      <c r="E3490" s="42"/>
      <c r="F3490" s="1192"/>
      <c r="G3490" s="44"/>
      <c r="H3490" s="44">
        <f>F3490*G3490</f>
        <v>0</v>
      </c>
      <c r="I3490" s="44"/>
      <c r="J3490" s="44">
        <f>H3490*I3490</f>
        <v>0</v>
      </c>
      <c r="K3490" s="44"/>
      <c r="L3490" s="44">
        <f>J3490*K3490</f>
        <v>0</v>
      </c>
    </row>
    <row r="3491" spans="2:12" ht="12" customHeight="1">
      <c r="B3491" s="42"/>
      <c r="C3491" s="43"/>
      <c r="D3491" s="42"/>
      <c r="E3491" s="42"/>
      <c r="F3491" s="1192"/>
      <c r="G3491" s="44"/>
      <c r="H3491" s="44">
        <f>F3491*G3491</f>
        <v>0</v>
      </c>
      <c r="I3491" s="44"/>
      <c r="J3491" s="44"/>
      <c r="K3491" s="44"/>
      <c r="L3491" s="44"/>
    </row>
    <row r="3492" spans="2:12" ht="12" customHeight="1">
      <c r="B3492" s="42"/>
      <c r="C3492" s="43"/>
      <c r="D3492" s="42"/>
      <c r="E3492" s="42"/>
      <c r="F3492" s="1192"/>
      <c r="G3492" s="44"/>
      <c r="H3492" s="44">
        <f>F3492*G3492</f>
        <v>0</v>
      </c>
      <c r="I3492" s="44"/>
      <c r="J3492" s="44"/>
      <c r="K3492" s="44"/>
      <c r="L3492" s="44"/>
    </row>
    <row r="3493" spans="2:12" ht="12" customHeight="1">
      <c r="B3493" s="42"/>
      <c r="C3493" s="45"/>
      <c r="D3493" s="37"/>
      <c r="E3493" s="37"/>
      <c r="F3493" s="1183" t="s">
        <v>231</v>
      </c>
      <c r="G3493" s="54"/>
      <c r="H3493" s="44">
        <f>SUM(H3490:H3492)</f>
        <v>0</v>
      </c>
      <c r="I3493" s="54"/>
      <c r="J3493" s="44">
        <f>SUM(J3490)</f>
        <v>0</v>
      </c>
      <c r="K3493" s="54"/>
      <c r="L3493" s="44">
        <f>SUM(L3490)</f>
        <v>0</v>
      </c>
    </row>
    <row r="3494" spans="2:12" ht="12" customHeight="1">
      <c r="B3494" s="42" t="s">
        <v>8</v>
      </c>
      <c r="C3494" s="55" t="s">
        <v>232</v>
      </c>
      <c r="D3494" s="56"/>
      <c r="E3494" s="56"/>
      <c r="F3494" s="1191"/>
      <c r="G3494" s="57"/>
      <c r="H3494" s="44">
        <f>H3483+H3488+H3493</f>
        <v>160234</v>
      </c>
      <c r="I3494" s="57"/>
      <c r="J3494" s="44" t="e">
        <f>J3483+J3488+J3493</f>
        <v>#REF!</v>
      </c>
      <c r="K3494" s="57"/>
      <c r="L3494" s="44" t="e">
        <f>L3483+L3488+L3493</f>
        <v>#REF!</v>
      </c>
    </row>
    <row r="3495" spans="2:12" ht="12" customHeight="1">
      <c r="B3495" s="42" t="s">
        <v>9</v>
      </c>
      <c r="C3495" s="1254" t="s">
        <v>233</v>
      </c>
      <c r="D3495" s="1255"/>
      <c r="E3495" s="1256"/>
      <c r="F3495" s="1200">
        <f>OP</f>
        <v>0.1</v>
      </c>
      <c r="G3495" s="43" t="s">
        <v>234</v>
      </c>
      <c r="H3495" s="44">
        <f>H3494*F3495</f>
        <v>16023.400000000001</v>
      </c>
      <c r="I3495" s="43" t="s">
        <v>234</v>
      </c>
      <c r="J3495" s="44" t="e">
        <f>J3494*F3495</f>
        <v>#REF!</v>
      </c>
      <c r="K3495" s="43" t="s">
        <v>234</v>
      </c>
      <c r="L3495" s="44" t="e">
        <f>L3494*F3495</f>
        <v>#REF!</v>
      </c>
    </row>
    <row r="3496" spans="2:12" ht="12" customHeight="1">
      <c r="B3496" s="531" t="s">
        <v>10</v>
      </c>
      <c r="C3496" s="536" t="s">
        <v>235</v>
      </c>
      <c r="D3496" s="529"/>
      <c r="E3496" s="535"/>
      <c r="F3496" s="1189"/>
      <c r="G3496" s="532"/>
      <c r="H3496" s="533">
        <f>H3494+H3495</f>
        <v>176257.4</v>
      </c>
      <c r="I3496" s="532"/>
      <c r="J3496" s="533"/>
      <c r="K3496" s="532"/>
      <c r="L3496" s="533"/>
    </row>
    <row r="3497" spans="2:12" ht="12" customHeight="1">
      <c r="B3497" s="531" t="s">
        <v>11</v>
      </c>
      <c r="C3497" s="529" t="s">
        <v>2218</v>
      </c>
      <c r="D3497" s="529"/>
      <c r="E3497" s="529"/>
      <c r="F3497" s="1201">
        <f>ppn</f>
        <v>0.12</v>
      </c>
      <c r="G3497" s="532" t="s">
        <v>2217</v>
      </c>
      <c r="H3497" s="533">
        <f>H3496*F3497</f>
        <v>21150.887999999999</v>
      </c>
      <c r="I3497" s="532"/>
      <c r="J3497" s="533"/>
      <c r="K3497" s="532"/>
      <c r="L3497" s="533"/>
    </row>
    <row r="3498" spans="2:12" ht="12" customHeight="1">
      <c r="B3498" s="42" t="s">
        <v>1793</v>
      </c>
      <c r="C3498" s="537" t="s">
        <v>2039</v>
      </c>
      <c r="D3498" s="56"/>
      <c r="E3498" s="56"/>
      <c r="F3498" s="1191"/>
      <c r="G3498" s="57"/>
      <c r="H3498" s="49">
        <f>H3496+H3497</f>
        <v>197408.288</v>
      </c>
      <c r="I3498" s="50"/>
      <c r="J3498" s="49" t="e">
        <f>J3494+J3495</f>
        <v>#REF!</v>
      </c>
      <c r="K3498" s="50"/>
      <c r="L3498" s="49" t="e">
        <f>L3494+L3495</f>
        <v>#REF!</v>
      </c>
    </row>
    <row r="3499" spans="2:12">
      <c r="B3499" s="33" t="s">
        <v>534</v>
      </c>
    </row>
    <row r="3500" spans="2:12" ht="14" customHeight="1"/>
    <row r="3501" spans="2:12" ht="37" customHeight="1">
      <c r="B3501" s="34" t="s">
        <v>560</v>
      </c>
      <c r="C3501" s="1257" t="s">
        <v>562</v>
      </c>
      <c r="D3501" s="1258"/>
      <c r="E3501" s="1258"/>
      <c r="F3501" s="1258"/>
      <c r="G3501" s="1259"/>
      <c r="H3501" s="1260"/>
      <c r="I3501" s="1261" t="s">
        <v>3</v>
      </c>
      <c r="J3501" s="1261"/>
      <c r="K3501" s="1261" t="s">
        <v>4</v>
      </c>
      <c r="L3501" s="1261"/>
    </row>
    <row r="3502" spans="2:12" ht="12" customHeight="1">
      <c r="B3502" s="1249" t="s">
        <v>215</v>
      </c>
      <c r="C3502" s="1249" t="s">
        <v>216</v>
      </c>
      <c r="D3502" s="1250" t="s">
        <v>217</v>
      </c>
      <c r="E3502" s="1249" t="s">
        <v>218</v>
      </c>
      <c r="F3502" s="1253" t="s">
        <v>219</v>
      </c>
      <c r="G3502" s="35" t="s">
        <v>220</v>
      </c>
      <c r="H3502" s="35" t="s">
        <v>221</v>
      </c>
      <c r="I3502" s="36" t="s">
        <v>220</v>
      </c>
      <c r="J3502" s="37" t="s">
        <v>221</v>
      </c>
      <c r="K3502" s="37" t="s">
        <v>220</v>
      </c>
      <c r="L3502" s="37" t="s">
        <v>221</v>
      </c>
    </row>
    <row r="3503" spans="2:12" ht="12" customHeight="1">
      <c r="B3503" s="1249"/>
      <c r="C3503" s="1249"/>
      <c r="D3503" s="1251"/>
      <c r="E3503" s="1249"/>
      <c r="F3503" s="1253"/>
      <c r="G3503" s="35" t="s">
        <v>16</v>
      </c>
      <c r="H3503" s="35" t="s">
        <v>222</v>
      </c>
      <c r="I3503" s="36" t="s">
        <v>16</v>
      </c>
      <c r="J3503" s="37" t="s">
        <v>222</v>
      </c>
      <c r="K3503" s="37" t="s">
        <v>16</v>
      </c>
      <c r="L3503" s="37" t="s">
        <v>222</v>
      </c>
    </row>
    <row r="3504" spans="2:12" ht="12" customHeight="1">
      <c r="B3504" s="1249"/>
      <c r="C3504" s="1249"/>
      <c r="D3504" s="1252"/>
      <c r="E3504" s="1249"/>
      <c r="F3504" s="1253"/>
      <c r="G3504" s="58"/>
      <c r="H3504" s="35" t="s">
        <v>16</v>
      </c>
      <c r="I3504" s="48"/>
      <c r="J3504" s="37" t="s">
        <v>16</v>
      </c>
      <c r="K3504" s="43"/>
      <c r="L3504" s="37" t="s">
        <v>16</v>
      </c>
    </row>
    <row r="3505" spans="1:12" ht="12" customHeight="1">
      <c r="B3505" s="38" t="s">
        <v>5</v>
      </c>
      <c r="C3505" s="39" t="s">
        <v>223</v>
      </c>
      <c r="D3505" s="40"/>
      <c r="E3505" s="40"/>
      <c r="F3505" s="1181"/>
      <c r="G3505" s="40"/>
      <c r="H3505" s="40"/>
      <c r="I3505" s="41"/>
      <c r="J3505" s="41"/>
      <c r="K3505" s="41"/>
      <c r="L3505" s="41"/>
    </row>
    <row r="3506" spans="1:12" ht="12" customHeight="1">
      <c r="A3506" s="65">
        <v>10130000</v>
      </c>
      <c r="B3506" s="42"/>
      <c r="C3506" s="43" t="s">
        <v>20</v>
      </c>
      <c r="D3506" s="42" t="s">
        <v>224</v>
      </c>
      <c r="E3506" s="42" t="str">
        <f>VLOOKUP(C3506,HSD!B:K,2,FALSE)</f>
        <v>OH</v>
      </c>
      <c r="F3506" s="1192">
        <v>0.36</v>
      </c>
      <c r="G3506" s="44">
        <f>VLOOKUP(C3506,HSD!B:K,10,FALSE)</f>
        <v>174000</v>
      </c>
      <c r="H3506" s="44">
        <f>F3506*G3506</f>
        <v>62640</v>
      </c>
      <c r="I3506" s="44">
        <v>91500</v>
      </c>
      <c r="J3506" s="44">
        <f>F3506*I3506</f>
        <v>32940</v>
      </c>
      <c r="K3506" s="44">
        <v>91500</v>
      </c>
      <c r="L3506" s="44">
        <f>F3506*K3506</f>
        <v>32940</v>
      </c>
    </row>
    <row r="3507" spans="1:12" ht="12" customHeight="1">
      <c r="A3507" s="65">
        <v>10142000</v>
      </c>
      <c r="B3507" s="42"/>
      <c r="C3507" s="43" t="s">
        <v>239</v>
      </c>
      <c r="D3507" s="42" t="s">
        <v>224</v>
      </c>
      <c r="E3507" s="42" t="str">
        <f>VLOOKUP(C3507,HSD!B:K,2,FALSE)</f>
        <v>OH</v>
      </c>
      <c r="F3507" s="1192">
        <v>0.18</v>
      </c>
      <c r="G3507" s="44">
        <f>VLOOKUP(C3507,HSD!B:K,10,FALSE)</f>
        <v>213000</v>
      </c>
      <c r="H3507" s="44">
        <f>F3507*G3507</f>
        <v>38340</v>
      </c>
      <c r="I3507" s="44"/>
      <c r="J3507" s="44"/>
      <c r="K3507" s="44"/>
      <c r="L3507" s="44"/>
    </row>
    <row r="3508" spans="1:12" ht="12" customHeight="1">
      <c r="A3508" s="65">
        <v>10120000</v>
      </c>
      <c r="B3508" s="42"/>
      <c r="C3508" s="43" t="s">
        <v>19</v>
      </c>
      <c r="D3508" s="42" t="s">
        <v>224</v>
      </c>
      <c r="E3508" s="42" t="str">
        <f>VLOOKUP(C3508,HSD!B:K,2,FALSE)</f>
        <v>OH</v>
      </c>
      <c r="F3508" s="1192">
        <f>F3507/10</f>
        <v>1.7999999999999999E-2</v>
      </c>
      <c r="G3508" s="44">
        <f>VLOOKUP(C3508,HSD!B:K,10,FALSE)</f>
        <v>274000</v>
      </c>
      <c r="H3508" s="44">
        <f>F3508*G3508</f>
        <v>4932</v>
      </c>
      <c r="I3508" s="44"/>
      <c r="J3508" s="44"/>
      <c r="K3508" s="44"/>
      <c r="L3508" s="44"/>
    </row>
    <row r="3509" spans="1:12" ht="12" customHeight="1">
      <c r="A3509" s="65">
        <v>10110000</v>
      </c>
      <c r="B3509" s="42"/>
      <c r="C3509" s="43" t="s">
        <v>21</v>
      </c>
      <c r="D3509" s="42" t="s">
        <v>224</v>
      </c>
      <c r="E3509" s="42" t="str">
        <f>VLOOKUP(C3509,HSD!B:K,2,FALSE)</f>
        <v>OH</v>
      </c>
      <c r="F3509" s="1192">
        <f>F3506/10</f>
        <v>3.5999999999999997E-2</v>
      </c>
      <c r="G3509" s="44">
        <f>VLOOKUP(C3509,HSD!B:K,10,FALSE)</f>
        <v>285000</v>
      </c>
      <c r="H3509" s="44">
        <f>F3509*G3509</f>
        <v>10260</v>
      </c>
      <c r="I3509" s="44">
        <v>92500</v>
      </c>
      <c r="J3509" s="44">
        <f>F3509*I3509</f>
        <v>3329.9999999999995</v>
      </c>
      <c r="K3509" s="44">
        <v>92500</v>
      </c>
      <c r="L3509" s="44">
        <f>F3509*K3509</f>
        <v>3329.9999999999995</v>
      </c>
    </row>
    <row r="3510" spans="1:12" ht="12" customHeight="1">
      <c r="B3510" s="42"/>
      <c r="C3510" s="43"/>
      <c r="D3510" s="42"/>
      <c r="E3510" s="42"/>
      <c r="F3510" s="1182"/>
      <c r="G3510" s="44"/>
      <c r="H3510" s="44"/>
      <c r="I3510" s="44"/>
      <c r="J3510" s="44"/>
      <c r="K3510" s="44"/>
      <c r="L3510" s="44"/>
    </row>
    <row r="3511" spans="1:12" ht="12" customHeight="1">
      <c r="B3511" s="42"/>
      <c r="C3511" s="45"/>
      <c r="D3511" s="37"/>
      <c r="E3511" s="37"/>
      <c r="F3511" s="1183" t="s">
        <v>227</v>
      </c>
      <c r="G3511" s="54"/>
      <c r="H3511" s="44">
        <f>SUM(H3506:H3510)</f>
        <v>116172</v>
      </c>
      <c r="I3511" s="54"/>
      <c r="J3511" s="44">
        <f>SUM(J3509:J3510)</f>
        <v>3329.9999999999995</v>
      </c>
      <c r="K3511" s="54"/>
      <c r="L3511" s="44">
        <f>SUM(L3509:L3510)</f>
        <v>3329.9999999999995</v>
      </c>
    </row>
    <row r="3512" spans="1:12" ht="12" customHeight="1">
      <c r="B3512" s="42" t="s">
        <v>6</v>
      </c>
      <c r="C3512" s="45" t="s">
        <v>228</v>
      </c>
      <c r="D3512" s="37"/>
      <c r="E3512" s="37"/>
      <c r="F3512" s="1184"/>
      <c r="G3512" s="42"/>
      <c r="H3512" s="44"/>
      <c r="I3512" s="42"/>
      <c r="J3512" s="44"/>
      <c r="K3512" s="42"/>
      <c r="L3512" s="44"/>
    </row>
    <row r="3513" spans="1:12">
      <c r="A3513" s="65">
        <v>21403008</v>
      </c>
      <c r="B3513" s="42"/>
      <c r="C3513" s="43" t="s">
        <v>1505</v>
      </c>
      <c r="D3513" s="42" t="s">
        <v>224</v>
      </c>
      <c r="E3513" s="42" t="str">
        <f>VLOOKUP(C3513,HSD!B:K,2,FALSE)</f>
        <v>btg</v>
      </c>
      <c r="F3513" s="1192">
        <v>0.92</v>
      </c>
      <c r="G3513" s="44">
        <f>VLOOKUP(C3513,HSD!B:K,10,FALSE)</f>
        <v>56000</v>
      </c>
      <c r="H3513" s="44">
        <f>F3513*G3513</f>
        <v>51520</v>
      </c>
      <c r="I3513" s="44"/>
      <c r="J3513" s="44"/>
      <c r="K3513" s="44"/>
      <c r="L3513" s="44"/>
    </row>
    <row r="3514" spans="1:12">
      <c r="A3514" s="65">
        <v>21911005</v>
      </c>
      <c r="B3514" s="42"/>
      <c r="C3514" s="43" t="s">
        <v>47</v>
      </c>
      <c r="D3514" s="42" t="s">
        <v>224</v>
      </c>
      <c r="E3514" s="42" t="str">
        <f>VLOOKUP(C3514,HSD!B:K,2,FALSE)</f>
        <v>kg</v>
      </c>
      <c r="F3514" s="1192">
        <v>0.24</v>
      </c>
      <c r="G3514" s="44">
        <f>VLOOKUP(C3514,HSD!B:K,10,FALSE)</f>
        <v>44500</v>
      </c>
      <c r="H3514" s="44">
        <f>F3514*G3514</f>
        <v>10680</v>
      </c>
      <c r="I3514" s="44"/>
      <c r="J3514" s="44"/>
      <c r="K3514" s="44"/>
      <c r="L3514" s="44"/>
    </row>
    <row r="3515" spans="1:12">
      <c r="A3515" s="65">
        <v>24100000</v>
      </c>
      <c r="B3515" s="42"/>
      <c r="C3515" s="43" t="s">
        <v>1571</v>
      </c>
      <c r="D3515" s="42" t="s">
        <v>224</v>
      </c>
      <c r="E3515" s="42" t="str">
        <f>VLOOKUP(C3515,HSD!B:K,2,FALSE)</f>
        <v>kg</v>
      </c>
      <c r="F3515" s="1192">
        <v>0.3</v>
      </c>
      <c r="G3515" s="44">
        <f>VLOOKUP(C3515,HSD!B:K,10,FALSE)</f>
        <v>15000</v>
      </c>
      <c r="H3515" s="44">
        <f>F3515*G3515</f>
        <v>4500</v>
      </c>
      <c r="I3515" s="44"/>
      <c r="J3515" s="44"/>
      <c r="K3515" s="44"/>
      <c r="L3515" s="44"/>
    </row>
    <row r="3516" spans="1:12" ht="12" customHeight="1">
      <c r="B3516" s="42"/>
      <c r="C3516" s="45"/>
      <c r="D3516" s="37"/>
      <c r="E3516" s="37"/>
      <c r="F3516" s="1193" t="s">
        <v>229</v>
      </c>
      <c r="G3516" s="61"/>
      <c r="H3516" s="44">
        <f>SUM(H3513:H3515)</f>
        <v>66700</v>
      </c>
      <c r="I3516" s="54"/>
      <c r="J3516" s="44" t="e">
        <f>SUM(#REF!)</f>
        <v>#REF!</v>
      </c>
      <c r="K3516" s="54"/>
      <c r="L3516" s="44" t="e">
        <f>SUM(#REF!)</f>
        <v>#REF!</v>
      </c>
    </row>
    <row r="3517" spans="1:12" ht="12" customHeight="1">
      <c r="B3517" s="42" t="s">
        <v>7</v>
      </c>
      <c r="C3517" s="45" t="s">
        <v>230</v>
      </c>
      <c r="D3517" s="37"/>
      <c r="E3517" s="37"/>
      <c r="F3517" s="1184"/>
      <c r="G3517" s="42"/>
      <c r="H3517" s="44"/>
      <c r="I3517" s="42"/>
      <c r="J3517" s="44"/>
      <c r="K3517" s="42"/>
      <c r="L3517" s="44"/>
    </row>
    <row r="3518" spans="1:12" ht="12" customHeight="1">
      <c r="B3518" s="42"/>
      <c r="C3518" s="43"/>
      <c r="D3518" s="42"/>
      <c r="E3518" s="42"/>
      <c r="F3518" s="1192"/>
      <c r="G3518" s="44"/>
      <c r="H3518" s="44">
        <f>F3518*G3518</f>
        <v>0</v>
      </c>
      <c r="I3518" s="44"/>
      <c r="J3518" s="44">
        <f>H3518*I3518</f>
        <v>0</v>
      </c>
      <c r="K3518" s="44"/>
      <c r="L3518" s="44">
        <f>J3518*K3518</f>
        <v>0</v>
      </c>
    </row>
    <row r="3519" spans="1:12" ht="12" customHeight="1">
      <c r="B3519" s="42"/>
      <c r="C3519" s="43"/>
      <c r="D3519" s="42"/>
      <c r="E3519" s="42"/>
      <c r="F3519" s="1192"/>
      <c r="G3519" s="44"/>
      <c r="H3519" s="44">
        <f>F3519*G3519</f>
        <v>0</v>
      </c>
      <c r="I3519" s="44"/>
      <c r="J3519" s="44"/>
      <c r="K3519" s="44"/>
      <c r="L3519" s="44"/>
    </row>
    <row r="3520" spans="1:12" ht="12" customHeight="1">
      <c r="B3520" s="42"/>
      <c r="C3520" s="43"/>
      <c r="D3520" s="42"/>
      <c r="E3520" s="42"/>
      <c r="F3520" s="1192"/>
      <c r="G3520" s="44"/>
      <c r="H3520" s="44">
        <f>F3520*G3520</f>
        <v>0</v>
      </c>
      <c r="I3520" s="44"/>
      <c r="J3520" s="44"/>
      <c r="K3520" s="44"/>
      <c r="L3520" s="44"/>
    </row>
    <row r="3521" spans="1:12" ht="12" customHeight="1">
      <c r="B3521" s="42"/>
      <c r="C3521" s="45"/>
      <c r="D3521" s="37"/>
      <c r="E3521" s="37"/>
      <c r="F3521" s="1183" t="s">
        <v>231</v>
      </c>
      <c r="G3521" s="54"/>
      <c r="H3521" s="44">
        <f>SUM(H3518:H3520)</f>
        <v>0</v>
      </c>
      <c r="I3521" s="54"/>
      <c r="J3521" s="44">
        <f>SUM(J3518)</f>
        <v>0</v>
      </c>
      <c r="K3521" s="54"/>
      <c r="L3521" s="44">
        <f>SUM(L3518)</f>
        <v>0</v>
      </c>
    </row>
    <row r="3522" spans="1:12" ht="12" customHeight="1">
      <c r="B3522" s="42" t="s">
        <v>8</v>
      </c>
      <c r="C3522" s="55" t="s">
        <v>232</v>
      </c>
      <c r="D3522" s="56"/>
      <c r="E3522" s="56"/>
      <c r="F3522" s="1191"/>
      <c r="G3522" s="57"/>
      <c r="H3522" s="44">
        <f>H3511+H3516+H3521</f>
        <v>182872</v>
      </c>
      <c r="I3522" s="57"/>
      <c r="J3522" s="44" t="e">
        <f>J3511+J3516+J3521</f>
        <v>#REF!</v>
      </c>
      <c r="K3522" s="57"/>
      <c r="L3522" s="44" t="e">
        <f>L3511+L3516+L3521</f>
        <v>#REF!</v>
      </c>
    </row>
    <row r="3523" spans="1:12" ht="12" customHeight="1">
      <c r="B3523" s="42" t="s">
        <v>9</v>
      </c>
      <c r="C3523" s="1254" t="s">
        <v>233</v>
      </c>
      <c r="D3523" s="1255"/>
      <c r="E3523" s="1256"/>
      <c r="F3523" s="1200">
        <f>OP</f>
        <v>0.1</v>
      </c>
      <c r="G3523" s="43" t="s">
        <v>234</v>
      </c>
      <c r="H3523" s="44">
        <f>H3522*F3523</f>
        <v>18287.2</v>
      </c>
      <c r="I3523" s="43" t="s">
        <v>234</v>
      </c>
      <c r="J3523" s="44" t="e">
        <f>J3522*F3523</f>
        <v>#REF!</v>
      </c>
      <c r="K3523" s="43" t="s">
        <v>234</v>
      </c>
      <c r="L3523" s="44" t="e">
        <f>L3522*F3523</f>
        <v>#REF!</v>
      </c>
    </row>
    <row r="3524" spans="1:12" ht="12" customHeight="1">
      <c r="B3524" s="531" t="s">
        <v>10</v>
      </c>
      <c r="C3524" s="536" t="s">
        <v>235</v>
      </c>
      <c r="D3524" s="529"/>
      <c r="E3524" s="535"/>
      <c r="F3524" s="1189"/>
      <c r="G3524" s="532"/>
      <c r="H3524" s="533">
        <f>H3522+H3523</f>
        <v>201159.2</v>
      </c>
      <c r="I3524" s="532"/>
      <c r="J3524" s="533"/>
      <c r="K3524" s="532"/>
      <c r="L3524" s="533"/>
    </row>
    <row r="3525" spans="1:12" ht="12" customHeight="1">
      <c r="B3525" s="531" t="s">
        <v>11</v>
      </c>
      <c r="C3525" s="529" t="s">
        <v>2218</v>
      </c>
      <c r="D3525" s="529"/>
      <c r="E3525" s="529"/>
      <c r="F3525" s="1201">
        <f>ppn</f>
        <v>0.12</v>
      </c>
      <c r="G3525" s="532" t="s">
        <v>2217</v>
      </c>
      <c r="H3525" s="533">
        <f>H3524*F3525</f>
        <v>24139.103999999999</v>
      </c>
      <c r="I3525" s="532"/>
      <c r="J3525" s="533"/>
      <c r="K3525" s="532"/>
      <c r="L3525" s="533"/>
    </row>
    <row r="3526" spans="1:12" ht="12" customHeight="1">
      <c r="B3526" s="42" t="s">
        <v>1793</v>
      </c>
      <c r="C3526" s="537" t="s">
        <v>2039</v>
      </c>
      <c r="D3526" s="56"/>
      <c r="E3526" s="56"/>
      <c r="F3526" s="1191"/>
      <c r="G3526" s="57"/>
      <c r="H3526" s="49">
        <f>H3524+H3525</f>
        <v>225298.304</v>
      </c>
      <c r="I3526" s="50"/>
      <c r="J3526" s="49" t="e">
        <f>J3522+J3523</f>
        <v>#REF!</v>
      </c>
      <c r="K3526" s="50"/>
      <c r="L3526" s="49" t="e">
        <f>L3522+L3523</f>
        <v>#REF!</v>
      </c>
    </row>
    <row r="3527" spans="1:12">
      <c r="B3527" s="33" t="s">
        <v>534</v>
      </c>
    </row>
    <row r="3528" spans="1:12" ht="14" customHeight="1"/>
    <row r="3529" spans="1:12" ht="37" customHeight="1">
      <c r="B3529" s="34" t="s">
        <v>563</v>
      </c>
      <c r="C3529" s="1257" t="s">
        <v>564</v>
      </c>
      <c r="D3529" s="1258"/>
      <c r="E3529" s="1258"/>
      <c r="F3529" s="1258"/>
      <c r="G3529" s="1259"/>
      <c r="H3529" s="1260"/>
      <c r="I3529" s="1261" t="s">
        <v>3</v>
      </c>
      <c r="J3529" s="1261"/>
      <c r="K3529" s="1261" t="s">
        <v>4</v>
      </c>
      <c r="L3529" s="1261"/>
    </row>
    <row r="3530" spans="1:12" ht="12" customHeight="1">
      <c r="B3530" s="1249" t="s">
        <v>215</v>
      </c>
      <c r="C3530" s="1249" t="s">
        <v>216</v>
      </c>
      <c r="D3530" s="1250" t="s">
        <v>217</v>
      </c>
      <c r="E3530" s="1249" t="s">
        <v>218</v>
      </c>
      <c r="F3530" s="1253" t="s">
        <v>219</v>
      </c>
      <c r="G3530" s="35" t="s">
        <v>220</v>
      </c>
      <c r="H3530" s="35" t="s">
        <v>221</v>
      </c>
      <c r="I3530" s="36" t="s">
        <v>220</v>
      </c>
      <c r="J3530" s="37" t="s">
        <v>221</v>
      </c>
      <c r="K3530" s="37" t="s">
        <v>220</v>
      </c>
      <c r="L3530" s="37" t="s">
        <v>221</v>
      </c>
    </row>
    <row r="3531" spans="1:12" ht="12" customHeight="1">
      <c r="B3531" s="1249"/>
      <c r="C3531" s="1249"/>
      <c r="D3531" s="1251"/>
      <c r="E3531" s="1249"/>
      <c r="F3531" s="1253"/>
      <c r="G3531" s="35" t="s">
        <v>16</v>
      </c>
      <c r="H3531" s="35" t="s">
        <v>222</v>
      </c>
      <c r="I3531" s="36" t="s">
        <v>16</v>
      </c>
      <c r="J3531" s="37" t="s">
        <v>222</v>
      </c>
      <c r="K3531" s="37" t="s">
        <v>16</v>
      </c>
      <c r="L3531" s="37" t="s">
        <v>222</v>
      </c>
    </row>
    <row r="3532" spans="1:12" ht="12" customHeight="1">
      <c r="B3532" s="1249"/>
      <c r="C3532" s="1249"/>
      <c r="D3532" s="1252"/>
      <c r="E3532" s="1249"/>
      <c r="F3532" s="1253"/>
      <c r="G3532" s="58"/>
      <c r="H3532" s="35" t="s">
        <v>16</v>
      </c>
      <c r="I3532" s="48"/>
      <c r="J3532" s="37" t="s">
        <v>16</v>
      </c>
      <c r="K3532" s="43"/>
      <c r="L3532" s="37" t="s">
        <v>16</v>
      </c>
    </row>
    <row r="3533" spans="1:12" ht="12" customHeight="1">
      <c r="B3533" s="38" t="s">
        <v>5</v>
      </c>
      <c r="C3533" s="39" t="s">
        <v>223</v>
      </c>
      <c r="D3533" s="40"/>
      <c r="E3533" s="40"/>
      <c r="F3533" s="1181"/>
      <c r="G3533" s="40"/>
      <c r="H3533" s="40"/>
      <c r="I3533" s="41"/>
      <c r="J3533" s="41"/>
      <c r="K3533" s="41"/>
      <c r="L3533" s="41"/>
    </row>
    <row r="3534" spans="1:12" ht="12" customHeight="1">
      <c r="A3534" s="65">
        <v>10130000</v>
      </c>
      <c r="B3534" s="42"/>
      <c r="C3534" s="43" t="s">
        <v>20</v>
      </c>
      <c r="D3534" s="42" t="s">
        <v>224</v>
      </c>
      <c r="E3534" s="42" t="str">
        <f>VLOOKUP(C3534,HSD!B:K,2,FALSE)</f>
        <v>OH</v>
      </c>
      <c r="F3534" s="1192">
        <v>0.24</v>
      </c>
      <c r="G3534" s="44">
        <f>VLOOKUP(C3534,HSD!B:K,10,FALSE)</f>
        <v>174000</v>
      </c>
      <c r="H3534" s="44">
        <f>F3534*G3534</f>
        <v>41760</v>
      </c>
      <c r="I3534" s="44">
        <v>91500</v>
      </c>
      <c r="J3534" s="44">
        <f>F3534*I3534</f>
        <v>21960</v>
      </c>
      <c r="K3534" s="44">
        <v>91500</v>
      </c>
      <c r="L3534" s="44">
        <f>F3534*K3534</f>
        <v>21960</v>
      </c>
    </row>
    <row r="3535" spans="1:12" ht="12" customHeight="1">
      <c r="A3535" s="65">
        <v>10142000</v>
      </c>
      <c r="B3535" s="42"/>
      <c r="C3535" s="43" t="s">
        <v>239</v>
      </c>
      <c r="D3535" s="42" t="s">
        <v>224</v>
      </c>
      <c r="E3535" s="42" t="str">
        <f>VLOOKUP(C3535,HSD!B:K,2,FALSE)</f>
        <v>OH</v>
      </c>
      <c r="F3535" s="1192">
        <v>0.12</v>
      </c>
      <c r="G3535" s="44">
        <f>VLOOKUP(C3535,HSD!B:K,10,FALSE)</f>
        <v>213000</v>
      </c>
      <c r="H3535" s="44">
        <f>F3535*G3535</f>
        <v>25560</v>
      </c>
      <c r="I3535" s="44"/>
      <c r="J3535" s="44"/>
      <c r="K3535" s="44"/>
      <c r="L3535" s="44"/>
    </row>
    <row r="3536" spans="1:12" ht="12" customHeight="1">
      <c r="A3536" s="65">
        <v>10120000</v>
      </c>
      <c r="B3536" s="42"/>
      <c r="C3536" s="43" t="s">
        <v>19</v>
      </c>
      <c r="D3536" s="42" t="s">
        <v>224</v>
      </c>
      <c r="E3536" s="42" t="str">
        <f>VLOOKUP(C3536,HSD!B:K,2,FALSE)</f>
        <v>OH</v>
      </c>
      <c r="F3536" s="1192">
        <f>F3535/10</f>
        <v>1.2E-2</v>
      </c>
      <c r="G3536" s="44">
        <f>VLOOKUP(C3536,HSD!B:K,10,FALSE)</f>
        <v>274000</v>
      </c>
      <c r="H3536" s="44">
        <f>F3536*G3536</f>
        <v>3288</v>
      </c>
      <c r="I3536" s="44"/>
      <c r="J3536" s="44"/>
      <c r="K3536" s="44"/>
      <c r="L3536" s="44"/>
    </row>
    <row r="3537" spans="1:12" ht="12" customHeight="1">
      <c r="A3537" s="65">
        <v>10110000</v>
      </c>
      <c r="B3537" s="42"/>
      <c r="C3537" s="43" t="s">
        <v>21</v>
      </c>
      <c r="D3537" s="42" t="s">
        <v>224</v>
      </c>
      <c r="E3537" s="42" t="str">
        <f>VLOOKUP(C3537,HSD!B:K,2,FALSE)</f>
        <v>OH</v>
      </c>
      <c r="F3537" s="1192">
        <f>F3534/10</f>
        <v>2.4E-2</v>
      </c>
      <c r="G3537" s="44">
        <f>VLOOKUP(C3537,HSD!B:K,10,FALSE)</f>
        <v>285000</v>
      </c>
      <c r="H3537" s="44">
        <f>F3537*G3537</f>
        <v>6840</v>
      </c>
      <c r="I3537" s="44">
        <v>92500</v>
      </c>
      <c r="J3537" s="44">
        <f>F3537*I3537</f>
        <v>2220</v>
      </c>
      <c r="K3537" s="44">
        <v>92500</v>
      </c>
      <c r="L3537" s="44">
        <f>F3537*K3537</f>
        <v>2220</v>
      </c>
    </row>
    <row r="3538" spans="1:12" ht="12" customHeight="1">
      <c r="B3538" s="42"/>
      <c r="C3538" s="43"/>
      <c r="D3538" s="42"/>
      <c r="E3538" s="42"/>
      <c r="F3538" s="1182"/>
      <c r="G3538" s="44"/>
      <c r="H3538" s="44"/>
      <c r="I3538" s="44"/>
      <c r="J3538" s="44"/>
      <c r="K3538" s="44"/>
      <c r="L3538" s="44"/>
    </row>
    <row r="3539" spans="1:12" ht="12" customHeight="1">
      <c r="B3539" s="42"/>
      <c r="C3539" s="45"/>
      <c r="D3539" s="37"/>
      <c r="E3539" s="37"/>
      <c r="F3539" s="1183" t="s">
        <v>227</v>
      </c>
      <c r="G3539" s="54"/>
      <c r="H3539" s="44">
        <f>SUM(H3534:H3538)</f>
        <v>77448</v>
      </c>
      <c r="I3539" s="54"/>
      <c r="J3539" s="44">
        <f>SUM(J3537:J3538)</f>
        <v>2220</v>
      </c>
      <c r="K3539" s="54"/>
      <c r="L3539" s="44">
        <f>SUM(L3537:L3538)</f>
        <v>2220</v>
      </c>
    </row>
    <row r="3540" spans="1:12" ht="12" customHeight="1">
      <c r="B3540" s="42" t="s">
        <v>6</v>
      </c>
      <c r="C3540" s="45" t="s">
        <v>228</v>
      </c>
      <c r="D3540" s="37"/>
      <c r="E3540" s="37"/>
      <c r="F3540" s="1184"/>
      <c r="G3540" s="42"/>
      <c r="H3540" s="44"/>
      <c r="I3540" s="42"/>
      <c r="J3540" s="44"/>
      <c r="K3540" s="42"/>
      <c r="L3540" s="44"/>
    </row>
    <row r="3541" spans="1:12">
      <c r="A3541" s="65">
        <v>21924004</v>
      </c>
      <c r="B3541" s="42"/>
      <c r="C3541" s="43" t="s">
        <v>247</v>
      </c>
      <c r="D3541" s="42" t="s">
        <v>224</v>
      </c>
      <c r="E3541" s="42" t="str">
        <f>VLOOKUP(C3541,HSD!B:K,2,FALSE)</f>
        <v>lbr</v>
      </c>
      <c r="F3541" s="1192">
        <v>0.128</v>
      </c>
      <c r="G3541" s="44">
        <f>VLOOKUP(C3541,HSD!B:K,10,FALSE)</f>
        <v>372000</v>
      </c>
      <c r="H3541" s="44">
        <f>F3541*G3541</f>
        <v>47616</v>
      </c>
      <c r="I3541" s="44">
        <v>232500</v>
      </c>
      <c r="J3541" s="44">
        <f>F3541*I3541</f>
        <v>29760</v>
      </c>
      <c r="K3541" s="44">
        <v>270000</v>
      </c>
      <c r="L3541" s="44">
        <f>F3541*K3541</f>
        <v>34560</v>
      </c>
    </row>
    <row r="3542" spans="1:12">
      <c r="A3542" s="65">
        <v>21401200</v>
      </c>
      <c r="B3542" s="42"/>
      <c r="C3542" s="43" t="s">
        <v>1588</v>
      </c>
      <c r="D3542" s="42" t="s">
        <v>224</v>
      </c>
      <c r="E3542" s="42" t="str">
        <f>VLOOKUP(C3542,HSD!B:K,2,FALSE)</f>
        <v>m3</v>
      </c>
      <c r="F3542" s="1192">
        <v>5.0000000000000001E-3</v>
      </c>
      <c r="G3542" s="44">
        <f>VLOOKUP(C3542,HSD!B:K,10,FALSE)</f>
        <v>4854000</v>
      </c>
      <c r="H3542" s="44">
        <f>F3542*G3542</f>
        <v>24270</v>
      </c>
      <c r="I3542" s="44"/>
      <c r="J3542" s="44"/>
      <c r="K3542" s="44"/>
      <c r="L3542" s="44"/>
    </row>
    <row r="3543" spans="1:12">
      <c r="A3543" s="65">
        <v>21911005</v>
      </c>
      <c r="B3543" s="42"/>
      <c r="C3543" s="43" t="s">
        <v>47</v>
      </c>
      <c r="D3543" s="42" t="s">
        <v>224</v>
      </c>
      <c r="E3543" s="42" t="str">
        <f>VLOOKUP(C3543,HSD!B:K,2,FALSE)</f>
        <v>kg</v>
      </c>
      <c r="F3543" s="1192">
        <v>0.24</v>
      </c>
      <c r="G3543" s="44">
        <f>VLOOKUP(C3543,HSD!B:K,10,FALSE)</f>
        <v>44500</v>
      </c>
      <c r="H3543" s="44">
        <f>F3543*G3543</f>
        <v>10680</v>
      </c>
      <c r="I3543" s="44"/>
      <c r="J3543" s="44"/>
      <c r="K3543" s="44"/>
      <c r="L3543" s="44"/>
    </row>
    <row r="3544" spans="1:12">
      <c r="A3544" s="65">
        <v>21961000</v>
      </c>
      <c r="B3544" s="42"/>
      <c r="C3544" s="43" t="s">
        <v>54</v>
      </c>
      <c r="D3544" s="42" t="s">
        <v>224</v>
      </c>
      <c r="E3544" s="42" t="str">
        <f>VLOOKUP(C3544,HSD!B:K,2,FALSE)</f>
        <v>ltr</v>
      </c>
      <c r="F3544" s="1192">
        <v>0.2</v>
      </c>
      <c r="G3544" s="44">
        <f>VLOOKUP(C3544,HSD!B:K,10,FALSE)</f>
        <v>7150</v>
      </c>
      <c r="H3544" s="44">
        <f>F3544*G3544</f>
        <v>1430</v>
      </c>
      <c r="I3544" s="44"/>
      <c r="J3544" s="44"/>
      <c r="K3544" s="44"/>
      <c r="L3544" s="44"/>
    </row>
    <row r="3545" spans="1:12" ht="12" customHeight="1">
      <c r="B3545" s="42"/>
      <c r="C3545" s="45"/>
      <c r="D3545" s="37"/>
      <c r="E3545" s="37"/>
      <c r="F3545" s="1193" t="s">
        <v>229</v>
      </c>
      <c r="G3545" s="61"/>
      <c r="H3545" s="44">
        <f>SUM(H3541:H3544)</f>
        <v>83996</v>
      </c>
      <c r="I3545" s="54"/>
      <c r="J3545" s="44" t="e">
        <f>SUM(#REF!)</f>
        <v>#REF!</v>
      </c>
      <c r="K3545" s="54"/>
      <c r="L3545" s="44" t="e">
        <f>SUM(#REF!)</f>
        <v>#REF!</v>
      </c>
    </row>
    <row r="3546" spans="1:12" ht="12" customHeight="1">
      <c r="B3546" s="42" t="s">
        <v>7</v>
      </c>
      <c r="C3546" s="45" t="s">
        <v>230</v>
      </c>
      <c r="D3546" s="37"/>
      <c r="E3546" s="37"/>
      <c r="F3546" s="1184"/>
      <c r="G3546" s="42"/>
      <c r="H3546" s="44"/>
      <c r="I3546" s="42"/>
      <c r="J3546" s="44"/>
      <c r="K3546" s="42"/>
      <c r="L3546" s="44"/>
    </row>
    <row r="3547" spans="1:12" ht="12" customHeight="1">
      <c r="B3547" s="42"/>
      <c r="C3547" s="43"/>
      <c r="D3547" s="42"/>
      <c r="E3547" s="42"/>
      <c r="F3547" s="1192"/>
      <c r="G3547" s="44"/>
      <c r="H3547" s="44">
        <f>F3547*G3547</f>
        <v>0</v>
      </c>
      <c r="I3547" s="44"/>
      <c r="J3547" s="44">
        <f>H3547*I3547</f>
        <v>0</v>
      </c>
      <c r="K3547" s="44"/>
      <c r="L3547" s="44">
        <f>J3547*K3547</f>
        <v>0</v>
      </c>
    </row>
    <row r="3548" spans="1:12" ht="12" customHeight="1">
      <c r="B3548" s="42"/>
      <c r="C3548" s="43"/>
      <c r="D3548" s="42"/>
      <c r="E3548" s="42"/>
      <c r="F3548" s="1192"/>
      <c r="G3548" s="44"/>
      <c r="H3548" s="44">
        <f>F3548*G3548</f>
        <v>0</v>
      </c>
      <c r="I3548" s="44"/>
      <c r="J3548" s="44"/>
      <c r="K3548" s="44"/>
      <c r="L3548" s="44"/>
    </row>
    <row r="3549" spans="1:12" ht="12" customHeight="1">
      <c r="B3549" s="42"/>
      <c r="C3549" s="43"/>
      <c r="D3549" s="42"/>
      <c r="E3549" s="42"/>
      <c r="F3549" s="1192"/>
      <c r="G3549" s="44"/>
      <c r="H3549" s="44">
        <f>F3549*G3549</f>
        <v>0</v>
      </c>
      <c r="I3549" s="44"/>
      <c r="J3549" s="44"/>
      <c r="K3549" s="44"/>
      <c r="L3549" s="44"/>
    </row>
    <row r="3550" spans="1:12" ht="12" customHeight="1">
      <c r="B3550" s="42"/>
      <c r="C3550" s="45"/>
      <c r="D3550" s="37"/>
      <c r="E3550" s="37"/>
      <c r="F3550" s="1183" t="s">
        <v>231</v>
      </c>
      <c r="G3550" s="54"/>
      <c r="H3550" s="44">
        <f>SUM(H3547:H3549)</f>
        <v>0</v>
      </c>
      <c r="I3550" s="54"/>
      <c r="J3550" s="44">
        <f>SUM(J3547)</f>
        <v>0</v>
      </c>
      <c r="K3550" s="54"/>
      <c r="L3550" s="44">
        <f>SUM(L3547)</f>
        <v>0</v>
      </c>
    </row>
    <row r="3551" spans="1:12" ht="12" customHeight="1">
      <c r="B3551" s="42" t="s">
        <v>8</v>
      </c>
      <c r="C3551" s="55" t="s">
        <v>232</v>
      </c>
      <c r="D3551" s="56"/>
      <c r="E3551" s="56"/>
      <c r="F3551" s="1191"/>
      <c r="G3551" s="57"/>
      <c r="H3551" s="44">
        <f>H3539+H3545+H3550</f>
        <v>161444</v>
      </c>
      <c r="I3551" s="57"/>
      <c r="J3551" s="44" t="e">
        <f>J3539+J3545+J3550</f>
        <v>#REF!</v>
      </c>
      <c r="K3551" s="57"/>
      <c r="L3551" s="44" t="e">
        <f>L3539+L3545+L3550</f>
        <v>#REF!</v>
      </c>
    </row>
    <row r="3552" spans="1:12" ht="12" customHeight="1">
      <c r="B3552" s="42" t="s">
        <v>9</v>
      </c>
      <c r="C3552" s="1254" t="s">
        <v>233</v>
      </c>
      <c r="D3552" s="1255"/>
      <c r="E3552" s="1256"/>
      <c r="F3552" s="1200">
        <f>OP</f>
        <v>0.1</v>
      </c>
      <c r="G3552" s="43" t="s">
        <v>234</v>
      </c>
      <c r="H3552" s="44">
        <f>H3551*F3552</f>
        <v>16144.400000000001</v>
      </c>
      <c r="I3552" s="43" t="s">
        <v>234</v>
      </c>
      <c r="J3552" s="44" t="e">
        <f>J3551*F3552</f>
        <v>#REF!</v>
      </c>
      <c r="K3552" s="43" t="s">
        <v>234</v>
      </c>
      <c r="L3552" s="44" t="e">
        <f>L3551*F3552</f>
        <v>#REF!</v>
      </c>
    </row>
    <row r="3553" spans="1:12" ht="12" customHeight="1">
      <c r="B3553" s="531" t="s">
        <v>10</v>
      </c>
      <c r="C3553" s="536" t="s">
        <v>235</v>
      </c>
      <c r="D3553" s="529"/>
      <c r="E3553" s="535"/>
      <c r="F3553" s="1189"/>
      <c r="G3553" s="532"/>
      <c r="H3553" s="533">
        <f>H3551+H3552</f>
        <v>177588.4</v>
      </c>
      <c r="I3553" s="532"/>
      <c r="J3553" s="533"/>
      <c r="K3553" s="532"/>
      <c r="L3553" s="533"/>
    </row>
    <row r="3554" spans="1:12" ht="12" customHeight="1">
      <c r="B3554" s="531" t="s">
        <v>11</v>
      </c>
      <c r="C3554" s="529" t="s">
        <v>2218</v>
      </c>
      <c r="D3554" s="529"/>
      <c r="E3554" s="529"/>
      <c r="F3554" s="1201">
        <f>ppn</f>
        <v>0.12</v>
      </c>
      <c r="G3554" s="532" t="s">
        <v>2217</v>
      </c>
      <c r="H3554" s="533">
        <f>H3553*F3554</f>
        <v>21310.608</v>
      </c>
      <c r="I3554" s="532"/>
      <c r="J3554" s="533"/>
      <c r="K3554" s="532"/>
      <c r="L3554" s="533"/>
    </row>
    <row r="3555" spans="1:12" ht="12" customHeight="1">
      <c r="B3555" s="42" t="s">
        <v>1793</v>
      </c>
      <c r="C3555" s="537" t="s">
        <v>2039</v>
      </c>
      <c r="D3555" s="56"/>
      <c r="E3555" s="56"/>
      <c r="F3555" s="1191"/>
      <c r="G3555" s="57"/>
      <c r="H3555" s="49">
        <f>H3553+H3554</f>
        <v>198899.008</v>
      </c>
      <c r="I3555" s="50"/>
      <c r="J3555" s="49" t="e">
        <f>J3551+J3552</f>
        <v>#REF!</v>
      </c>
      <c r="K3555" s="50"/>
      <c r="L3555" s="49" t="e">
        <f>L3551+L3552</f>
        <v>#REF!</v>
      </c>
    </row>
    <row r="3556" spans="1:12">
      <c r="B3556" s="33" t="s">
        <v>534</v>
      </c>
    </row>
    <row r="3557" spans="1:12" ht="14" customHeight="1"/>
    <row r="3558" spans="1:12" ht="37" customHeight="1">
      <c r="B3558" s="34" t="s">
        <v>565</v>
      </c>
      <c r="C3558" s="1257" t="s">
        <v>566</v>
      </c>
      <c r="D3558" s="1258"/>
      <c r="E3558" s="1258"/>
      <c r="F3558" s="1258"/>
      <c r="G3558" s="1259"/>
      <c r="H3558" s="1260"/>
      <c r="I3558" s="1261" t="s">
        <v>3</v>
      </c>
      <c r="J3558" s="1261"/>
      <c r="K3558" s="1261" t="s">
        <v>4</v>
      </c>
      <c r="L3558" s="1261"/>
    </row>
    <row r="3559" spans="1:12" ht="12" customHeight="1">
      <c r="B3559" s="1249" t="s">
        <v>215</v>
      </c>
      <c r="C3559" s="1249" t="s">
        <v>216</v>
      </c>
      <c r="D3559" s="1250" t="s">
        <v>217</v>
      </c>
      <c r="E3559" s="1249" t="s">
        <v>218</v>
      </c>
      <c r="F3559" s="1253" t="s">
        <v>219</v>
      </c>
      <c r="G3559" s="35" t="s">
        <v>220</v>
      </c>
      <c r="H3559" s="35" t="s">
        <v>221</v>
      </c>
      <c r="I3559" s="36" t="s">
        <v>220</v>
      </c>
      <c r="J3559" s="37" t="s">
        <v>221</v>
      </c>
      <c r="K3559" s="37" t="s">
        <v>220</v>
      </c>
      <c r="L3559" s="37" t="s">
        <v>221</v>
      </c>
    </row>
    <row r="3560" spans="1:12" ht="12" customHeight="1">
      <c r="B3560" s="1249"/>
      <c r="C3560" s="1249"/>
      <c r="D3560" s="1251"/>
      <c r="E3560" s="1249"/>
      <c r="F3560" s="1253"/>
      <c r="G3560" s="35" t="s">
        <v>16</v>
      </c>
      <c r="H3560" s="35" t="s">
        <v>222</v>
      </c>
      <c r="I3560" s="36" t="s">
        <v>16</v>
      </c>
      <c r="J3560" s="37" t="s">
        <v>222</v>
      </c>
      <c r="K3560" s="37" t="s">
        <v>16</v>
      </c>
      <c r="L3560" s="37" t="s">
        <v>222</v>
      </c>
    </row>
    <row r="3561" spans="1:12" ht="12" customHeight="1">
      <c r="B3561" s="1249"/>
      <c r="C3561" s="1249"/>
      <c r="D3561" s="1252"/>
      <c r="E3561" s="1249"/>
      <c r="F3561" s="1253"/>
      <c r="G3561" s="58"/>
      <c r="H3561" s="35" t="s">
        <v>16</v>
      </c>
      <c r="I3561" s="48"/>
      <c r="J3561" s="37" t="s">
        <v>16</v>
      </c>
      <c r="K3561" s="43"/>
      <c r="L3561" s="37" t="s">
        <v>16</v>
      </c>
    </row>
    <row r="3562" spans="1:12" ht="12" customHeight="1">
      <c r="B3562" s="38" t="s">
        <v>5</v>
      </c>
      <c r="C3562" s="39" t="s">
        <v>223</v>
      </c>
      <c r="D3562" s="40"/>
      <c r="E3562" s="40"/>
      <c r="F3562" s="1181"/>
      <c r="G3562" s="40"/>
      <c r="H3562" s="40"/>
      <c r="I3562" s="41"/>
      <c r="J3562" s="41"/>
      <c r="K3562" s="41"/>
      <c r="L3562" s="41"/>
    </row>
    <row r="3563" spans="1:12" ht="12" customHeight="1">
      <c r="A3563" s="65">
        <v>10130000</v>
      </c>
      <c r="B3563" s="42"/>
      <c r="C3563" s="43" t="s">
        <v>20</v>
      </c>
      <c r="D3563" s="42" t="s">
        <v>224</v>
      </c>
      <c r="E3563" s="42" t="str">
        <f>VLOOKUP(C3563,HSD!B:K,2,FALSE)</f>
        <v>OH</v>
      </c>
      <c r="F3563" s="1192">
        <v>0.36</v>
      </c>
      <c r="G3563" s="44">
        <f>VLOOKUP(C3563,HSD!B:K,10,FALSE)</f>
        <v>174000</v>
      </c>
      <c r="H3563" s="44">
        <f>F3563*G3563</f>
        <v>62640</v>
      </c>
      <c r="I3563" s="44">
        <v>91500</v>
      </c>
      <c r="J3563" s="44">
        <f>F3563*I3563</f>
        <v>32940</v>
      </c>
      <c r="K3563" s="44">
        <v>91500</v>
      </c>
      <c r="L3563" s="44">
        <f>F3563*K3563</f>
        <v>32940</v>
      </c>
    </row>
    <row r="3564" spans="1:12" ht="12" customHeight="1">
      <c r="A3564" s="65">
        <v>10142000</v>
      </c>
      <c r="B3564" s="42"/>
      <c r="C3564" s="43" t="s">
        <v>239</v>
      </c>
      <c r="D3564" s="42" t="s">
        <v>224</v>
      </c>
      <c r="E3564" s="42" t="str">
        <f>VLOOKUP(C3564,HSD!B:K,2,FALSE)</f>
        <v>OH</v>
      </c>
      <c r="F3564" s="1192">
        <v>0.36</v>
      </c>
      <c r="G3564" s="44">
        <f>VLOOKUP(C3564,HSD!B:K,10,FALSE)</f>
        <v>213000</v>
      </c>
      <c r="H3564" s="44">
        <f>F3564*G3564</f>
        <v>76680</v>
      </c>
      <c r="I3564" s="44"/>
      <c r="J3564" s="44"/>
      <c r="K3564" s="44"/>
      <c r="L3564" s="44"/>
    </row>
    <row r="3565" spans="1:12" ht="12" customHeight="1">
      <c r="A3565" s="65">
        <v>10120000</v>
      </c>
      <c r="B3565" s="42"/>
      <c r="C3565" s="43" t="s">
        <v>19</v>
      </c>
      <c r="D3565" s="42" t="s">
        <v>224</v>
      </c>
      <c r="E3565" s="42" t="str">
        <f>VLOOKUP(C3565,HSD!B:K,2,FALSE)</f>
        <v>OH</v>
      </c>
      <c r="F3565" s="1192">
        <f>F3564/10</f>
        <v>3.5999999999999997E-2</v>
      </c>
      <c r="G3565" s="44">
        <f>VLOOKUP(C3565,HSD!B:K,10,FALSE)</f>
        <v>274000</v>
      </c>
      <c r="H3565" s="44">
        <f>F3565*G3565</f>
        <v>9864</v>
      </c>
      <c r="I3565" s="44"/>
      <c r="J3565" s="44"/>
      <c r="K3565" s="44"/>
      <c r="L3565" s="44"/>
    </row>
    <row r="3566" spans="1:12" ht="12" customHeight="1">
      <c r="A3566" s="65">
        <v>10110000</v>
      </c>
      <c r="B3566" s="42"/>
      <c r="C3566" s="43" t="s">
        <v>21</v>
      </c>
      <c r="D3566" s="42" t="s">
        <v>224</v>
      </c>
      <c r="E3566" s="42" t="str">
        <f>VLOOKUP(C3566,HSD!B:K,2,FALSE)</f>
        <v>OH</v>
      </c>
      <c r="F3566" s="1192">
        <f>F3563/10</f>
        <v>3.5999999999999997E-2</v>
      </c>
      <c r="G3566" s="44">
        <f>VLOOKUP(C3566,HSD!B:K,10,FALSE)</f>
        <v>285000</v>
      </c>
      <c r="H3566" s="44">
        <f>F3566*G3566</f>
        <v>10260</v>
      </c>
      <c r="I3566" s="44">
        <v>92500</v>
      </c>
      <c r="J3566" s="44">
        <f>F3566*I3566</f>
        <v>3329.9999999999995</v>
      </c>
      <c r="K3566" s="44">
        <v>92500</v>
      </c>
      <c r="L3566" s="44">
        <f>F3566*K3566</f>
        <v>3329.9999999999995</v>
      </c>
    </row>
    <row r="3567" spans="1:12" ht="12" customHeight="1">
      <c r="B3567" s="42"/>
      <c r="C3567" s="43"/>
      <c r="D3567" s="42"/>
      <c r="E3567" s="42"/>
      <c r="F3567" s="1182"/>
      <c r="G3567" s="44"/>
      <c r="H3567" s="44"/>
      <c r="I3567" s="44"/>
      <c r="J3567" s="44"/>
      <c r="K3567" s="44"/>
      <c r="L3567" s="44"/>
    </row>
    <row r="3568" spans="1:12" ht="12" customHeight="1">
      <c r="B3568" s="42"/>
      <c r="C3568" s="45"/>
      <c r="D3568" s="37"/>
      <c r="E3568" s="37"/>
      <c r="F3568" s="1183" t="s">
        <v>227</v>
      </c>
      <c r="G3568" s="54"/>
      <c r="H3568" s="44">
        <f>SUM(H3563:H3567)</f>
        <v>159444</v>
      </c>
      <c r="I3568" s="54"/>
      <c r="J3568" s="44">
        <f>SUM(J3566:J3567)</f>
        <v>3329.9999999999995</v>
      </c>
      <c r="K3568" s="54"/>
      <c r="L3568" s="44">
        <f>SUM(L3566:L3567)</f>
        <v>3329.9999999999995</v>
      </c>
    </row>
    <row r="3569" spans="1:12" ht="12" customHeight="1">
      <c r="B3569" s="42" t="s">
        <v>6</v>
      </c>
      <c r="C3569" s="45" t="s">
        <v>228</v>
      </c>
      <c r="D3569" s="37"/>
      <c r="E3569" s="37"/>
      <c r="F3569" s="1184"/>
      <c r="G3569" s="42"/>
      <c r="H3569" s="44"/>
      <c r="I3569" s="42"/>
      <c r="J3569" s="44"/>
      <c r="K3569" s="42"/>
      <c r="L3569" s="44"/>
    </row>
    <row r="3570" spans="1:12">
      <c r="A3570" s="65">
        <v>21924004</v>
      </c>
      <c r="B3570" s="42"/>
      <c r="C3570" s="43" t="s">
        <v>247</v>
      </c>
      <c r="D3570" s="42" t="s">
        <v>224</v>
      </c>
      <c r="E3570" s="42" t="str">
        <f>VLOOKUP(C3570,HSD!B:K,2,FALSE)</f>
        <v>lbr</v>
      </c>
      <c r="F3570" s="1192">
        <v>0.128</v>
      </c>
      <c r="G3570" s="44">
        <f>VLOOKUP(C3570,HSD!B:K,10,FALSE)</f>
        <v>372000</v>
      </c>
      <c r="H3570" s="44">
        <f>F3570*G3570</f>
        <v>47616</v>
      </c>
      <c r="I3570" s="44">
        <v>232500</v>
      </c>
      <c r="J3570" s="44">
        <f>F3570*I3570</f>
        <v>29760</v>
      </c>
      <c r="K3570" s="44">
        <v>270000</v>
      </c>
      <c r="L3570" s="44">
        <f>F3570*K3570</f>
        <v>34560</v>
      </c>
    </row>
    <row r="3571" spans="1:12">
      <c r="A3571" s="65">
        <v>21401200</v>
      </c>
      <c r="B3571" s="42"/>
      <c r="C3571" s="43" t="s">
        <v>1588</v>
      </c>
      <c r="D3571" s="42" t="s">
        <v>224</v>
      </c>
      <c r="E3571" s="42" t="str">
        <f>VLOOKUP(C3571,HSD!B:K,2,FALSE)</f>
        <v>m3</v>
      </c>
      <c r="F3571" s="1192">
        <v>7.0000000000000001E-3</v>
      </c>
      <c r="G3571" s="44">
        <f>VLOOKUP(C3571,HSD!B:K,10,FALSE)</f>
        <v>4854000</v>
      </c>
      <c r="H3571" s="44">
        <f>F3571*G3571</f>
        <v>33978</v>
      </c>
      <c r="I3571" s="44"/>
      <c r="J3571" s="44"/>
      <c r="K3571" s="44"/>
      <c r="L3571" s="44"/>
    </row>
    <row r="3572" spans="1:12">
      <c r="A3572" s="65">
        <v>21911005</v>
      </c>
      <c r="B3572" s="42"/>
      <c r="C3572" s="43" t="s">
        <v>47</v>
      </c>
      <c r="D3572" s="42" t="s">
        <v>224</v>
      </c>
      <c r="E3572" s="42" t="str">
        <f>VLOOKUP(C3572,HSD!B:K,2,FALSE)</f>
        <v>kg</v>
      </c>
      <c r="F3572" s="1192">
        <v>0.3</v>
      </c>
      <c r="G3572" s="44">
        <f>VLOOKUP(C3572,HSD!B:K,10,FALSE)</f>
        <v>44500</v>
      </c>
      <c r="H3572" s="44">
        <f>F3572*G3572</f>
        <v>13350</v>
      </c>
      <c r="I3572" s="44"/>
      <c r="J3572" s="44"/>
      <c r="K3572" s="44"/>
      <c r="L3572" s="44"/>
    </row>
    <row r="3573" spans="1:12">
      <c r="A3573" s="65">
        <v>21961000</v>
      </c>
      <c r="B3573" s="42"/>
      <c r="C3573" s="43" t="s">
        <v>54</v>
      </c>
      <c r="D3573" s="42" t="s">
        <v>224</v>
      </c>
      <c r="E3573" s="42" t="str">
        <f>VLOOKUP(C3573,HSD!B:K,2,FALSE)</f>
        <v>ltr</v>
      </c>
      <c r="F3573" s="1192">
        <v>0.2</v>
      </c>
      <c r="G3573" s="44">
        <f>VLOOKUP(C3573,HSD!B:K,10,FALSE)</f>
        <v>7150</v>
      </c>
      <c r="H3573" s="44">
        <f>F3573*G3573</f>
        <v>1430</v>
      </c>
      <c r="I3573" s="44"/>
      <c r="J3573" s="44"/>
      <c r="K3573" s="44"/>
      <c r="L3573" s="44"/>
    </row>
    <row r="3574" spans="1:12" ht="12" customHeight="1">
      <c r="B3574" s="42"/>
      <c r="C3574" s="45"/>
      <c r="D3574" s="37"/>
      <c r="E3574" s="37"/>
      <c r="F3574" s="1193" t="s">
        <v>229</v>
      </c>
      <c r="G3574" s="61"/>
      <c r="H3574" s="44">
        <f>SUM(H3570:H3573)</f>
        <v>96374</v>
      </c>
      <c r="I3574" s="54"/>
      <c r="J3574" s="44" t="e">
        <f>SUM(#REF!)</f>
        <v>#REF!</v>
      </c>
      <c r="K3574" s="54"/>
      <c r="L3574" s="44" t="e">
        <f>SUM(#REF!)</f>
        <v>#REF!</v>
      </c>
    </row>
    <row r="3575" spans="1:12" ht="12" customHeight="1">
      <c r="B3575" s="42" t="s">
        <v>7</v>
      </c>
      <c r="C3575" s="45" t="s">
        <v>230</v>
      </c>
      <c r="D3575" s="37"/>
      <c r="E3575" s="37"/>
      <c r="F3575" s="1184"/>
      <c r="G3575" s="42"/>
      <c r="H3575" s="44"/>
      <c r="I3575" s="42"/>
      <c r="J3575" s="44"/>
      <c r="K3575" s="42"/>
      <c r="L3575" s="44"/>
    </row>
    <row r="3576" spans="1:12" ht="12" customHeight="1">
      <c r="B3576" s="42"/>
      <c r="C3576" s="43"/>
      <c r="D3576" s="42"/>
      <c r="E3576" s="42"/>
      <c r="F3576" s="1192"/>
      <c r="G3576" s="44"/>
      <c r="H3576" s="44">
        <f>F3576*G3576</f>
        <v>0</v>
      </c>
      <c r="I3576" s="44"/>
      <c r="J3576" s="44">
        <f>H3576*I3576</f>
        <v>0</v>
      </c>
      <c r="K3576" s="44"/>
      <c r="L3576" s="44">
        <f>J3576*K3576</f>
        <v>0</v>
      </c>
    </row>
    <row r="3577" spans="1:12" ht="12" customHeight="1">
      <c r="B3577" s="42"/>
      <c r="C3577" s="43"/>
      <c r="D3577" s="42"/>
      <c r="E3577" s="42"/>
      <c r="F3577" s="1192"/>
      <c r="G3577" s="44"/>
      <c r="H3577" s="44">
        <f>F3577*G3577</f>
        <v>0</v>
      </c>
      <c r="I3577" s="44"/>
      <c r="J3577" s="44"/>
      <c r="K3577" s="44"/>
      <c r="L3577" s="44"/>
    </row>
    <row r="3578" spans="1:12" ht="12" customHeight="1">
      <c r="B3578" s="42"/>
      <c r="C3578" s="43"/>
      <c r="D3578" s="42"/>
      <c r="E3578" s="42"/>
      <c r="F3578" s="1192"/>
      <c r="G3578" s="44"/>
      <c r="H3578" s="44">
        <f>F3578*G3578</f>
        <v>0</v>
      </c>
      <c r="I3578" s="44"/>
      <c r="J3578" s="44"/>
      <c r="K3578" s="44"/>
      <c r="L3578" s="44"/>
    </row>
    <row r="3579" spans="1:12" ht="12" customHeight="1">
      <c r="B3579" s="42"/>
      <c r="C3579" s="45"/>
      <c r="D3579" s="37"/>
      <c r="E3579" s="37"/>
      <c r="F3579" s="1183" t="s">
        <v>231</v>
      </c>
      <c r="G3579" s="54"/>
      <c r="H3579" s="44">
        <f>SUM(H3576:H3578)</f>
        <v>0</v>
      </c>
      <c r="I3579" s="54"/>
      <c r="J3579" s="44">
        <f>SUM(J3576)</f>
        <v>0</v>
      </c>
      <c r="K3579" s="54"/>
      <c r="L3579" s="44">
        <f>SUM(L3576)</f>
        <v>0</v>
      </c>
    </row>
    <row r="3580" spans="1:12" ht="12" customHeight="1">
      <c r="B3580" s="42" t="s">
        <v>8</v>
      </c>
      <c r="C3580" s="55" t="s">
        <v>232</v>
      </c>
      <c r="D3580" s="56"/>
      <c r="E3580" s="56"/>
      <c r="F3580" s="1191"/>
      <c r="G3580" s="57"/>
      <c r="H3580" s="44">
        <f>H3568+H3574+H3579</f>
        <v>255818</v>
      </c>
      <c r="I3580" s="57"/>
      <c r="J3580" s="44" t="e">
        <f>J3568+J3574+J3579</f>
        <v>#REF!</v>
      </c>
      <c r="K3580" s="57"/>
      <c r="L3580" s="44" t="e">
        <f>L3568+L3574+L3579</f>
        <v>#REF!</v>
      </c>
    </row>
    <row r="3581" spans="1:12" ht="12" customHeight="1">
      <c r="B3581" s="42" t="s">
        <v>9</v>
      </c>
      <c r="C3581" s="1254" t="s">
        <v>233</v>
      </c>
      <c r="D3581" s="1255"/>
      <c r="E3581" s="1256"/>
      <c r="F3581" s="1200">
        <f>OP</f>
        <v>0.1</v>
      </c>
      <c r="G3581" s="43" t="s">
        <v>234</v>
      </c>
      <c r="H3581" s="44">
        <f>H3580*F3581</f>
        <v>25581.800000000003</v>
      </c>
      <c r="I3581" s="43" t="s">
        <v>234</v>
      </c>
      <c r="J3581" s="44" t="e">
        <f>J3580*F3581</f>
        <v>#REF!</v>
      </c>
      <c r="K3581" s="43" t="s">
        <v>234</v>
      </c>
      <c r="L3581" s="44" t="e">
        <f>L3580*F3581</f>
        <v>#REF!</v>
      </c>
    </row>
    <row r="3582" spans="1:12" ht="12" customHeight="1">
      <c r="B3582" s="531" t="s">
        <v>10</v>
      </c>
      <c r="C3582" s="536" t="s">
        <v>235</v>
      </c>
      <c r="D3582" s="529"/>
      <c r="E3582" s="535"/>
      <c r="F3582" s="1189"/>
      <c r="G3582" s="532"/>
      <c r="H3582" s="533">
        <f>H3580+H3581</f>
        <v>281399.8</v>
      </c>
      <c r="I3582" s="532"/>
      <c r="J3582" s="533"/>
      <c r="K3582" s="532"/>
      <c r="L3582" s="533"/>
    </row>
    <row r="3583" spans="1:12" ht="12" customHeight="1">
      <c r="B3583" s="531" t="s">
        <v>11</v>
      </c>
      <c r="C3583" s="529" t="s">
        <v>2218</v>
      </c>
      <c r="D3583" s="529"/>
      <c r="E3583" s="529"/>
      <c r="F3583" s="1201">
        <f>ppn</f>
        <v>0.12</v>
      </c>
      <c r="G3583" s="532" t="s">
        <v>2217</v>
      </c>
      <c r="H3583" s="533">
        <f>H3582*F3583</f>
        <v>33767.975999999995</v>
      </c>
      <c r="I3583" s="532"/>
      <c r="J3583" s="533"/>
      <c r="K3583" s="532"/>
      <c r="L3583" s="533"/>
    </row>
    <row r="3584" spans="1:12" ht="12" customHeight="1">
      <c r="B3584" s="42" t="s">
        <v>1793</v>
      </c>
      <c r="C3584" s="537" t="s">
        <v>2039</v>
      </c>
      <c r="D3584" s="56"/>
      <c r="E3584" s="56"/>
      <c r="F3584" s="1191"/>
      <c r="G3584" s="57"/>
      <c r="H3584" s="49">
        <f>H3582+H3583</f>
        <v>315167.77599999995</v>
      </c>
      <c r="I3584" s="50"/>
      <c r="J3584" s="49" t="e">
        <f>J3580+J3581</f>
        <v>#REF!</v>
      </c>
      <c r="K3584" s="50"/>
      <c r="L3584" s="49" t="e">
        <f>L3580+L3581</f>
        <v>#REF!</v>
      </c>
    </row>
    <row r="3585" spans="1:12">
      <c r="B3585" s="33" t="s">
        <v>534</v>
      </c>
    </row>
    <row r="3586" spans="1:12" ht="14" customHeight="1"/>
    <row r="3587" spans="1:12" ht="37" customHeight="1">
      <c r="B3587" s="34" t="s">
        <v>567</v>
      </c>
      <c r="C3587" s="1257" t="s">
        <v>568</v>
      </c>
      <c r="D3587" s="1258"/>
      <c r="E3587" s="1258"/>
      <c r="F3587" s="1258"/>
      <c r="G3587" s="1259"/>
      <c r="H3587" s="1260"/>
      <c r="I3587" s="1261" t="s">
        <v>3</v>
      </c>
      <c r="J3587" s="1261"/>
      <c r="K3587" s="1261" t="s">
        <v>4</v>
      </c>
      <c r="L3587" s="1261"/>
    </row>
    <row r="3588" spans="1:12" ht="12" customHeight="1">
      <c r="B3588" s="1249" t="s">
        <v>215</v>
      </c>
      <c r="C3588" s="1249" t="s">
        <v>216</v>
      </c>
      <c r="D3588" s="1250" t="s">
        <v>217</v>
      </c>
      <c r="E3588" s="1249" t="s">
        <v>218</v>
      </c>
      <c r="F3588" s="1253" t="s">
        <v>219</v>
      </c>
      <c r="G3588" s="35" t="s">
        <v>220</v>
      </c>
      <c r="H3588" s="35" t="s">
        <v>221</v>
      </c>
      <c r="I3588" s="36" t="s">
        <v>220</v>
      </c>
      <c r="J3588" s="37" t="s">
        <v>221</v>
      </c>
      <c r="K3588" s="37" t="s">
        <v>220</v>
      </c>
      <c r="L3588" s="37" t="s">
        <v>221</v>
      </c>
    </row>
    <row r="3589" spans="1:12" ht="12" customHeight="1">
      <c r="B3589" s="1249"/>
      <c r="C3589" s="1249"/>
      <c r="D3589" s="1251"/>
      <c r="E3589" s="1249"/>
      <c r="F3589" s="1253"/>
      <c r="G3589" s="35" t="s">
        <v>16</v>
      </c>
      <c r="H3589" s="35" t="s">
        <v>222</v>
      </c>
      <c r="I3589" s="36" t="s">
        <v>16</v>
      </c>
      <c r="J3589" s="37" t="s">
        <v>222</v>
      </c>
      <c r="K3589" s="37" t="s">
        <v>16</v>
      </c>
      <c r="L3589" s="37" t="s">
        <v>222</v>
      </c>
    </row>
    <row r="3590" spans="1:12" ht="12" customHeight="1">
      <c r="B3590" s="1249"/>
      <c r="C3590" s="1249"/>
      <c r="D3590" s="1252"/>
      <c r="E3590" s="1249"/>
      <c r="F3590" s="1253"/>
      <c r="G3590" s="58"/>
      <c r="H3590" s="35" t="s">
        <v>16</v>
      </c>
      <c r="I3590" s="48"/>
      <c r="J3590" s="37" t="s">
        <v>16</v>
      </c>
      <c r="K3590" s="43"/>
      <c r="L3590" s="37" t="s">
        <v>16</v>
      </c>
    </row>
    <row r="3591" spans="1:12" ht="12" customHeight="1">
      <c r="B3591" s="38" t="s">
        <v>5</v>
      </c>
      <c r="C3591" s="39" t="s">
        <v>223</v>
      </c>
      <c r="D3591" s="40"/>
      <c r="E3591" s="40"/>
      <c r="F3591" s="1181"/>
      <c r="G3591" s="40"/>
      <c r="H3591" s="40"/>
      <c r="I3591" s="41"/>
      <c r="J3591" s="41"/>
      <c r="K3591" s="41"/>
      <c r="L3591" s="41"/>
    </row>
    <row r="3592" spans="1:12" ht="12" customHeight="1">
      <c r="A3592" s="65">
        <v>10130000</v>
      </c>
      <c r="B3592" s="42"/>
      <c r="C3592" s="43" t="s">
        <v>20</v>
      </c>
      <c r="D3592" s="42" t="s">
        <v>224</v>
      </c>
      <c r="E3592" s="42" t="str">
        <f>VLOOKUP(C3592,HSD!B:K,2,FALSE)</f>
        <v>OH</v>
      </c>
      <c r="F3592" s="1192">
        <v>0.36</v>
      </c>
      <c r="G3592" s="44">
        <f>VLOOKUP(C3592,HSD!B:K,10,FALSE)</f>
        <v>174000</v>
      </c>
      <c r="H3592" s="44">
        <f>F3592*G3592</f>
        <v>62640</v>
      </c>
      <c r="I3592" s="44">
        <v>91500</v>
      </c>
      <c r="J3592" s="44">
        <f>F3592*I3592</f>
        <v>32940</v>
      </c>
      <c r="K3592" s="44">
        <v>91500</v>
      </c>
      <c r="L3592" s="44">
        <f>F3592*K3592</f>
        <v>32940</v>
      </c>
    </row>
    <row r="3593" spans="1:12" ht="12" customHeight="1">
      <c r="A3593" s="65">
        <v>10142000</v>
      </c>
      <c r="B3593" s="42"/>
      <c r="C3593" s="43" t="s">
        <v>239</v>
      </c>
      <c r="D3593" s="42" t="s">
        <v>224</v>
      </c>
      <c r="E3593" s="42" t="str">
        <f>VLOOKUP(C3593,HSD!B:K,2,FALSE)</f>
        <v>OH</v>
      </c>
      <c r="F3593" s="1192">
        <v>0.18</v>
      </c>
      <c r="G3593" s="44">
        <f>VLOOKUP(C3593,HSD!B:K,10,FALSE)</f>
        <v>213000</v>
      </c>
      <c r="H3593" s="44">
        <f>F3593*G3593</f>
        <v>38340</v>
      </c>
      <c r="I3593" s="44"/>
      <c r="J3593" s="44"/>
      <c r="K3593" s="44"/>
      <c r="L3593" s="44"/>
    </row>
    <row r="3594" spans="1:12" ht="12" customHeight="1">
      <c r="A3594" s="65">
        <v>10120000</v>
      </c>
      <c r="B3594" s="42"/>
      <c r="C3594" s="43" t="s">
        <v>19</v>
      </c>
      <c r="D3594" s="42" t="s">
        <v>224</v>
      </c>
      <c r="E3594" s="42" t="str">
        <f>VLOOKUP(C3594,HSD!B:K,2,FALSE)</f>
        <v>OH</v>
      </c>
      <c r="F3594" s="1192">
        <f>F3593/10</f>
        <v>1.7999999999999999E-2</v>
      </c>
      <c r="G3594" s="44">
        <f>VLOOKUP(C3594,HSD!B:K,10,FALSE)</f>
        <v>274000</v>
      </c>
      <c r="H3594" s="44">
        <f>F3594*G3594</f>
        <v>4932</v>
      </c>
      <c r="I3594" s="44"/>
      <c r="J3594" s="44"/>
      <c r="K3594" s="44"/>
      <c r="L3594" s="44"/>
    </row>
    <row r="3595" spans="1:12" ht="12" customHeight="1">
      <c r="A3595" s="65">
        <v>10110000</v>
      </c>
      <c r="B3595" s="42"/>
      <c r="C3595" s="43" t="s">
        <v>21</v>
      </c>
      <c r="D3595" s="42" t="s">
        <v>224</v>
      </c>
      <c r="E3595" s="42" t="str">
        <f>VLOOKUP(C3595,HSD!B:K,2,FALSE)</f>
        <v>OH</v>
      </c>
      <c r="F3595" s="1192">
        <f>F3592/10</f>
        <v>3.5999999999999997E-2</v>
      </c>
      <c r="G3595" s="44">
        <f>VLOOKUP(C3595,HSD!B:K,10,FALSE)</f>
        <v>285000</v>
      </c>
      <c r="H3595" s="44">
        <f>F3595*G3595</f>
        <v>10260</v>
      </c>
      <c r="I3595" s="44">
        <v>92500</v>
      </c>
      <c r="J3595" s="44">
        <f>F3595*I3595</f>
        <v>3329.9999999999995</v>
      </c>
      <c r="K3595" s="44">
        <v>92500</v>
      </c>
      <c r="L3595" s="44">
        <f>F3595*K3595</f>
        <v>3329.9999999999995</v>
      </c>
    </row>
    <row r="3596" spans="1:12" ht="12" customHeight="1">
      <c r="B3596" s="42"/>
      <c r="C3596" s="43"/>
      <c r="D3596" s="42"/>
      <c r="E3596" s="42"/>
      <c r="F3596" s="1182"/>
      <c r="G3596" s="44"/>
      <c r="H3596" s="44"/>
      <c r="I3596" s="44"/>
      <c r="J3596" s="44"/>
      <c r="K3596" s="44"/>
      <c r="L3596" s="44"/>
    </row>
    <row r="3597" spans="1:12" ht="12" customHeight="1">
      <c r="B3597" s="42"/>
      <c r="C3597" s="45"/>
      <c r="D3597" s="37"/>
      <c r="E3597" s="37"/>
      <c r="F3597" s="1183" t="s">
        <v>227</v>
      </c>
      <c r="G3597" s="54"/>
      <c r="H3597" s="44">
        <f>SUM(H3592:H3596)</f>
        <v>116172</v>
      </c>
      <c r="I3597" s="54"/>
      <c r="J3597" s="44">
        <f>SUM(J3595:J3596)</f>
        <v>3329.9999999999995</v>
      </c>
      <c r="K3597" s="54"/>
      <c r="L3597" s="44">
        <f>SUM(L3595:L3596)</f>
        <v>3329.9999999999995</v>
      </c>
    </row>
    <row r="3598" spans="1:12" ht="12" customHeight="1">
      <c r="B3598" s="42" t="s">
        <v>6</v>
      </c>
      <c r="C3598" s="45" t="s">
        <v>228</v>
      </c>
      <c r="D3598" s="37"/>
      <c r="E3598" s="37"/>
      <c r="F3598" s="1184"/>
      <c r="G3598" s="42"/>
      <c r="H3598" s="44"/>
      <c r="I3598" s="42"/>
      <c r="J3598" s="44"/>
      <c r="K3598" s="42"/>
      <c r="L3598" s="44"/>
    </row>
    <row r="3599" spans="1:12">
      <c r="A3599" s="65">
        <v>21401200</v>
      </c>
      <c r="B3599" s="42"/>
      <c r="C3599" s="43" t="s">
        <v>1588</v>
      </c>
      <c r="D3599" s="42" t="s">
        <v>224</v>
      </c>
      <c r="E3599" s="42" t="str">
        <f>VLOOKUP(C3599,HSD!B:K,2,FALSE)</f>
        <v>m3</v>
      </c>
      <c r="F3599" s="1192">
        <v>0.01</v>
      </c>
      <c r="G3599" s="44">
        <f>VLOOKUP(C3599,HSD!B:K,10,FALSE)</f>
        <v>4854000</v>
      </c>
      <c r="H3599" s="44">
        <f>F3599*G3599</f>
        <v>48540</v>
      </c>
      <c r="I3599" s="44"/>
      <c r="J3599" s="44"/>
      <c r="K3599" s="44"/>
      <c r="L3599" s="44"/>
    </row>
    <row r="3600" spans="1:12">
      <c r="A3600" s="65">
        <v>21911005</v>
      </c>
      <c r="B3600" s="42"/>
      <c r="C3600" s="43" t="s">
        <v>47</v>
      </c>
      <c r="D3600" s="42" t="s">
        <v>224</v>
      </c>
      <c r="E3600" s="42" t="str">
        <f>VLOOKUP(C3600,HSD!B:K,2,FALSE)</f>
        <v>kg</v>
      </c>
      <c r="F3600" s="1192">
        <v>0.24</v>
      </c>
      <c r="G3600" s="44">
        <f>VLOOKUP(C3600,HSD!B:K,10,FALSE)</f>
        <v>44500</v>
      </c>
      <c r="H3600" s="44">
        <f>F3600*G3600</f>
        <v>10680</v>
      </c>
      <c r="I3600" s="44"/>
      <c r="J3600" s="44"/>
      <c r="K3600" s="44"/>
      <c r="L3600" s="44"/>
    </row>
    <row r="3601" spans="2:12">
      <c r="B3601" s="42"/>
      <c r="C3601" s="43"/>
      <c r="D3601" s="42"/>
      <c r="E3601" s="42"/>
      <c r="F3601" s="1192"/>
      <c r="G3601" s="44"/>
      <c r="H3601" s="44">
        <f>F3601*G3601</f>
        <v>0</v>
      </c>
      <c r="I3601" s="44"/>
      <c r="J3601" s="44"/>
      <c r="K3601" s="44"/>
      <c r="L3601" s="44"/>
    </row>
    <row r="3602" spans="2:12" ht="12" customHeight="1">
      <c r="B3602" s="42"/>
      <c r="C3602" s="45"/>
      <c r="D3602" s="37"/>
      <c r="E3602" s="37"/>
      <c r="F3602" s="1193" t="s">
        <v>229</v>
      </c>
      <c r="G3602" s="61"/>
      <c r="H3602" s="44">
        <f>SUM(H3599:H3601)</f>
        <v>59220</v>
      </c>
      <c r="I3602" s="54"/>
      <c r="J3602" s="44" t="e">
        <f>SUM(#REF!)</f>
        <v>#REF!</v>
      </c>
      <c r="K3602" s="54"/>
      <c r="L3602" s="44" t="e">
        <f>SUM(#REF!)</f>
        <v>#REF!</v>
      </c>
    </row>
    <row r="3603" spans="2:12" ht="12" customHeight="1">
      <c r="B3603" s="42" t="s">
        <v>7</v>
      </c>
      <c r="C3603" s="45" t="s">
        <v>230</v>
      </c>
      <c r="D3603" s="37"/>
      <c r="E3603" s="37"/>
      <c r="F3603" s="1184"/>
      <c r="G3603" s="42"/>
      <c r="H3603" s="44"/>
      <c r="I3603" s="42"/>
      <c r="J3603" s="44"/>
      <c r="K3603" s="42"/>
      <c r="L3603" s="44"/>
    </row>
    <row r="3604" spans="2:12" ht="12" customHeight="1">
      <c r="B3604" s="42"/>
      <c r="C3604" s="43"/>
      <c r="D3604" s="42"/>
      <c r="E3604" s="42"/>
      <c r="F3604" s="1192"/>
      <c r="G3604" s="44"/>
      <c r="H3604" s="44">
        <f>F3604*G3604</f>
        <v>0</v>
      </c>
      <c r="I3604" s="44"/>
      <c r="J3604" s="44">
        <f>H3604*I3604</f>
        <v>0</v>
      </c>
      <c r="K3604" s="44"/>
      <c r="L3604" s="44">
        <f>J3604*K3604</f>
        <v>0</v>
      </c>
    </row>
    <row r="3605" spans="2:12" ht="12" customHeight="1">
      <c r="B3605" s="42"/>
      <c r="C3605" s="43"/>
      <c r="D3605" s="42"/>
      <c r="E3605" s="42"/>
      <c r="F3605" s="1192"/>
      <c r="G3605" s="44"/>
      <c r="H3605" s="44">
        <f>F3605*G3605</f>
        <v>0</v>
      </c>
      <c r="I3605" s="44"/>
      <c r="J3605" s="44"/>
      <c r="K3605" s="44"/>
      <c r="L3605" s="44"/>
    </row>
    <row r="3606" spans="2:12" ht="12" customHeight="1">
      <c r="B3606" s="42"/>
      <c r="C3606" s="43"/>
      <c r="D3606" s="42"/>
      <c r="E3606" s="42"/>
      <c r="F3606" s="1192"/>
      <c r="G3606" s="44"/>
      <c r="H3606" s="44">
        <f>F3606*G3606</f>
        <v>0</v>
      </c>
      <c r="I3606" s="44"/>
      <c r="J3606" s="44"/>
      <c r="K3606" s="44"/>
      <c r="L3606" s="44"/>
    </row>
    <row r="3607" spans="2:12" ht="12" customHeight="1">
      <c r="B3607" s="42"/>
      <c r="C3607" s="45"/>
      <c r="D3607" s="37"/>
      <c r="E3607" s="37"/>
      <c r="F3607" s="1183" t="s">
        <v>231</v>
      </c>
      <c r="G3607" s="54"/>
      <c r="H3607" s="44">
        <f>SUM(H3604:H3606)</f>
        <v>0</v>
      </c>
      <c r="I3607" s="54"/>
      <c r="J3607" s="44">
        <f>SUM(J3604)</f>
        <v>0</v>
      </c>
      <c r="K3607" s="54"/>
      <c r="L3607" s="44">
        <f>SUM(L3604)</f>
        <v>0</v>
      </c>
    </row>
    <row r="3608" spans="2:12" ht="12" customHeight="1">
      <c r="B3608" s="42" t="s">
        <v>8</v>
      </c>
      <c r="C3608" s="55" t="s">
        <v>232</v>
      </c>
      <c r="D3608" s="56"/>
      <c r="E3608" s="56"/>
      <c r="F3608" s="1191"/>
      <c r="G3608" s="57"/>
      <c r="H3608" s="44">
        <f>H3597+H3602+H3607</f>
        <v>175392</v>
      </c>
      <c r="I3608" s="57"/>
      <c r="J3608" s="44" t="e">
        <f>J3597+J3602+J3607</f>
        <v>#REF!</v>
      </c>
      <c r="K3608" s="57"/>
      <c r="L3608" s="44" t="e">
        <f>L3597+L3602+L3607</f>
        <v>#REF!</v>
      </c>
    </row>
    <row r="3609" spans="2:12" ht="12" customHeight="1">
      <c r="B3609" s="42" t="s">
        <v>9</v>
      </c>
      <c r="C3609" s="1254" t="s">
        <v>233</v>
      </c>
      <c r="D3609" s="1255"/>
      <c r="E3609" s="1256"/>
      <c r="F3609" s="1200">
        <f>OP</f>
        <v>0.1</v>
      </c>
      <c r="G3609" s="43" t="s">
        <v>234</v>
      </c>
      <c r="H3609" s="44">
        <f>H3608*F3609</f>
        <v>17539.2</v>
      </c>
      <c r="I3609" s="43" t="s">
        <v>234</v>
      </c>
      <c r="J3609" s="44" t="e">
        <f>J3608*F3609</f>
        <v>#REF!</v>
      </c>
      <c r="K3609" s="43" t="s">
        <v>234</v>
      </c>
      <c r="L3609" s="44" t="e">
        <f>L3608*F3609</f>
        <v>#REF!</v>
      </c>
    </row>
    <row r="3610" spans="2:12" ht="12" customHeight="1">
      <c r="B3610" s="531" t="s">
        <v>10</v>
      </c>
      <c r="C3610" s="536" t="s">
        <v>235</v>
      </c>
      <c r="D3610" s="529"/>
      <c r="E3610" s="535"/>
      <c r="F3610" s="1189"/>
      <c r="G3610" s="532"/>
      <c r="H3610" s="533">
        <f>H3608+H3609</f>
        <v>192931.20000000001</v>
      </c>
      <c r="I3610" s="532"/>
      <c r="J3610" s="533"/>
      <c r="K3610" s="532"/>
      <c r="L3610" s="533"/>
    </row>
    <row r="3611" spans="2:12" ht="12" customHeight="1">
      <c r="B3611" s="531" t="s">
        <v>11</v>
      </c>
      <c r="C3611" s="529" t="s">
        <v>2218</v>
      </c>
      <c r="D3611" s="529"/>
      <c r="E3611" s="529"/>
      <c r="F3611" s="1201">
        <f>ppn</f>
        <v>0.12</v>
      </c>
      <c r="G3611" s="532" t="s">
        <v>2217</v>
      </c>
      <c r="H3611" s="533">
        <f>H3610*F3611</f>
        <v>23151.743999999999</v>
      </c>
      <c r="I3611" s="532"/>
      <c r="J3611" s="533"/>
      <c r="K3611" s="532"/>
      <c r="L3611" s="533"/>
    </row>
    <row r="3612" spans="2:12" ht="12" customHeight="1">
      <c r="B3612" s="42" t="s">
        <v>1793</v>
      </c>
      <c r="C3612" s="537" t="s">
        <v>2039</v>
      </c>
      <c r="D3612" s="56"/>
      <c r="E3612" s="56"/>
      <c r="F3612" s="1191"/>
      <c r="G3612" s="57"/>
      <c r="H3612" s="49">
        <f>H3610+H3611</f>
        <v>216082.94400000002</v>
      </c>
      <c r="I3612" s="50"/>
      <c r="J3612" s="49" t="e">
        <f>J3608+J3609</f>
        <v>#REF!</v>
      </c>
      <c r="K3612" s="50"/>
      <c r="L3612" s="49" t="e">
        <f>L3608+L3609</f>
        <v>#REF!</v>
      </c>
    </row>
    <row r="3613" spans="2:12">
      <c r="B3613" s="33" t="s">
        <v>534</v>
      </c>
    </row>
    <row r="3614" spans="2:12" ht="14" customHeight="1"/>
    <row r="3615" spans="2:12" ht="37" customHeight="1">
      <c r="B3615" s="34" t="s">
        <v>559</v>
      </c>
      <c r="C3615" s="1257" t="s">
        <v>569</v>
      </c>
      <c r="D3615" s="1258"/>
      <c r="E3615" s="1258"/>
      <c r="F3615" s="1258"/>
      <c r="G3615" s="1259"/>
      <c r="H3615" s="1260"/>
      <c r="I3615" s="1261" t="s">
        <v>3</v>
      </c>
      <c r="J3615" s="1261"/>
      <c r="K3615" s="1261" t="s">
        <v>4</v>
      </c>
      <c r="L3615" s="1261"/>
    </row>
    <row r="3616" spans="2:12" ht="12" customHeight="1">
      <c r="B3616" s="1249" t="s">
        <v>215</v>
      </c>
      <c r="C3616" s="1249" t="s">
        <v>216</v>
      </c>
      <c r="D3616" s="1250" t="s">
        <v>217</v>
      </c>
      <c r="E3616" s="1249" t="s">
        <v>218</v>
      </c>
      <c r="F3616" s="1253" t="s">
        <v>219</v>
      </c>
      <c r="G3616" s="35" t="s">
        <v>220</v>
      </c>
      <c r="H3616" s="35" t="s">
        <v>221</v>
      </c>
      <c r="I3616" s="36" t="s">
        <v>220</v>
      </c>
      <c r="J3616" s="37" t="s">
        <v>221</v>
      </c>
      <c r="K3616" s="37" t="s">
        <v>220</v>
      </c>
      <c r="L3616" s="37" t="s">
        <v>221</v>
      </c>
    </row>
    <row r="3617" spans="1:12" ht="12" customHeight="1">
      <c r="B3617" s="1249"/>
      <c r="C3617" s="1249"/>
      <c r="D3617" s="1251"/>
      <c r="E3617" s="1249"/>
      <c r="F3617" s="1253"/>
      <c r="G3617" s="35" t="s">
        <v>16</v>
      </c>
      <c r="H3617" s="35" t="s">
        <v>222</v>
      </c>
      <c r="I3617" s="36" t="s">
        <v>16</v>
      </c>
      <c r="J3617" s="37" t="s">
        <v>222</v>
      </c>
      <c r="K3617" s="37" t="s">
        <v>16</v>
      </c>
      <c r="L3617" s="37" t="s">
        <v>222</v>
      </c>
    </row>
    <row r="3618" spans="1:12" ht="12" customHeight="1">
      <c r="B3618" s="1249"/>
      <c r="C3618" s="1249"/>
      <c r="D3618" s="1252"/>
      <c r="E3618" s="1249"/>
      <c r="F3618" s="1253"/>
      <c r="G3618" s="58"/>
      <c r="H3618" s="35" t="s">
        <v>16</v>
      </c>
      <c r="I3618" s="48"/>
      <c r="J3618" s="37" t="s">
        <v>16</v>
      </c>
      <c r="K3618" s="43"/>
      <c r="L3618" s="37" t="s">
        <v>16</v>
      </c>
    </row>
    <row r="3619" spans="1:12" ht="12" customHeight="1">
      <c r="B3619" s="38" t="s">
        <v>5</v>
      </c>
      <c r="C3619" s="39" t="s">
        <v>223</v>
      </c>
      <c r="D3619" s="40"/>
      <c r="E3619" s="40"/>
      <c r="F3619" s="1181"/>
      <c r="G3619" s="40"/>
      <c r="H3619" s="40"/>
      <c r="I3619" s="41"/>
      <c r="J3619" s="41"/>
      <c r="K3619" s="41"/>
      <c r="L3619" s="41"/>
    </row>
    <row r="3620" spans="1:12" ht="12" customHeight="1">
      <c r="A3620" s="65">
        <v>10130000</v>
      </c>
      <c r="B3620" s="42"/>
      <c r="C3620" s="43" t="s">
        <v>20</v>
      </c>
      <c r="D3620" s="42" t="s">
        <v>224</v>
      </c>
      <c r="E3620" s="42" t="str">
        <f>VLOOKUP(C3620,HSD!B:K,2,FALSE)</f>
        <v>OH</v>
      </c>
      <c r="F3620" s="1192">
        <v>0.4</v>
      </c>
      <c r="G3620" s="44">
        <f>VLOOKUP(C3620,HSD!B:K,10,FALSE)</f>
        <v>174000</v>
      </c>
      <c r="H3620" s="44">
        <f>F3620*G3620</f>
        <v>69600</v>
      </c>
      <c r="I3620" s="44">
        <v>91500</v>
      </c>
      <c r="J3620" s="44">
        <f>F3620*I3620</f>
        <v>36600</v>
      </c>
      <c r="K3620" s="44">
        <v>91500</v>
      </c>
      <c r="L3620" s="44">
        <f>F3620*K3620</f>
        <v>36600</v>
      </c>
    </row>
    <row r="3621" spans="1:12" ht="12" customHeight="1">
      <c r="A3621" s="65">
        <v>10142000</v>
      </c>
      <c r="B3621" s="42"/>
      <c r="C3621" s="43" t="s">
        <v>239</v>
      </c>
      <c r="D3621" s="42" t="s">
        <v>224</v>
      </c>
      <c r="E3621" s="42" t="str">
        <f>VLOOKUP(C3621,HSD!B:K,2,FALSE)</f>
        <v>OH</v>
      </c>
      <c r="F3621" s="1192">
        <v>0.2</v>
      </c>
      <c r="G3621" s="44">
        <f>VLOOKUP(C3621,HSD!B:K,10,FALSE)</f>
        <v>213000</v>
      </c>
      <c r="H3621" s="44">
        <f>F3621*G3621</f>
        <v>42600</v>
      </c>
      <c r="I3621" s="44"/>
      <c r="J3621" s="44"/>
      <c r="K3621" s="44"/>
      <c r="L3621" s="44"/>
    </row>
    <row r="3622" spans="1:12" ht="12" customHeight="1">
      <c r="A3622" s="65">
        <v>10120000</v>
      </c>
      <c r="B3622" s="42"/>
      <c r="C3622" s="43" t="s">
        <v>19</v>
      </c>
      <c r="D3622" s="42" t="s">
        <v>224</v>
      </c>
      <c r="E3622" s="42" t="str">
        <f>VLOOKUP(C3622,HSD!B:K,2,FALSE)</f>
        <v>OH</v>
      </c>
      <c r="F3622" s="1192">
        <f>F3621/10</f>
        <v>0.02</v>
      </c>
      <c r="G3622" s="44">
        <f>VLOOKUP(C3622,HSD!B:K,10,FALSE)</f>
        <v>274000</v>
      </c>
      <c r="H3622" s="44">
        <f>F3622*G3622</f>
        <v>5480</v>
      </c>
      <c r="I3622" s="44"/>
      <c r="J3622" s="44"/>
      <c r="K3622" s="44"/>
      <c r="L3622" s="44"/>
    </row>
    <row r="3623" spans="1:12" ht="12" customHeight="1">
      <c r="A3623" s="65">
        <v>10110000</v>
      </c>
      <c r="B3623" s="42"/>
      <c r="C3623" s="43" t="s">
        <v>21</v>
      </c>
      <c r="D3623" s="42" t="s">
        <v>224</v>
      </c>
      <c r="E3623" s="42" t="str">
        <f>VLOOKUP(C3623,HSD!B:K,2,FALSE)</f>
        <v>OH</v>
      </c>
      <c r="F3623" s="1192">
        <f>F3620/10</f>
        <v>0.04</v>
      </c>
      <c r="G3623" s="44">
        <f>VLOOKUP(C3623,HSD!B:K,10,FALSE)</f>
        <v>285000</v>
      </c>
      <c r="H3623" s="44">
        <f>F3623*G3623</f>
        <v>11400</v>
      </c>
      <c r="I3623" s="44">
        <v>92500</v>
      </c>
      <c r="J3623" s="44">
        <f>F3623*I3623</f>
        <v>3700</v>
      </c>
      <c r="K3623" s="44">
        <v>92500</v>
      </c>
      <c r="L3623" s="44">
        <f>F3623*K3623</f>
        <v>3700</v>
      </c>
    </row>
    <row r="3624" spans="1:12" ht="12" customHeight="1">
      <c r="B3624" s="42"/>
      <c r="C3624" s="43"/>
      <c r="D3624" s="42"/>
      <c r="E3624" s="42"/>
      <c r="F3624" s="1182"/>
      <c r="G3624" s="44"/>
      <c r="H3624" s="44"/>
      <c r="I3624" s="44"/>
      <c r="J3624" s="44"/>
      <c r="K3624" s="44"/>
      <c r="L3624" s="44"/>
    </row>
    <row r="3625" spans="1:12" ht="12" customHeight="1">
      <c r="B3625" s="42"/>
      <c r="C3625" s="45"/>
      <c r="D3625" s="37"/>
      <c r="E3625" s="37"/>
      <c r="F3625" s="1183" t="s">
        <v>227</v>
      </c>
      <c r="G3625" s="54"/>
      <c r="H3625" s="44">
        <f>SUM(H3620:H3624)</f>
        <v>129080</v>
      </c>
      <c r="I3625" s="54"/>
      <c r="J3625" s="44">
        <f>SUM(J3623:J3624)</f>
        <v>3700</v>
      </c>
      <c r="K3625" s="54"/>
      <c r="L3625" s="44">
        <f>SUM(L3623:L3624)</f>
        <v>3700</v>
      </c>
    </row>
    <row r="3626" spans="1:12" ht="12" customHeight="1">
      <c r="B3626" s="42" t="s">
        <v>6</v>
      </c>
      <c r="C3626" s="45" t="s">
        <v>228</v>
      </c>
      <c r="D3626" s="37"/>
      <c r="E3626" s="37"/>
      <c r="F3626" s="1184"/>
      <c r="G3626" s="42"/>
      <c r="H3626" s="44"/>
      <c r="I3626" s="42"/>
      <c r="J3626" s="44"/>
      <c r="K3626" s="42"/>
      <c r="L3626" s="44"/>
    </row>
    <row r="3627" spans="1:12">
      <c r="A3627" s="65">
        <v>21401180</v>
      </c>
      <c r="B3627" s="42"/>
      <c r="C3627" s="43" t="s">
        <v>1098</v>
      </c>
      <c r="D3627" s="42" t="s">
        <v>224</v>
      </c>
      <c r="E3627" s="42" t="str">
        <f>VLOOKUP(C3627,HSD!B:K,2,FALSE)</f>
        <v>m3</v>
      </c>
      <c r="F3627" s="1192">
        <v>0.02</v>
      </c>
      <c r="G3627" s="44">
        <f>VLOOKUP(C3627,HSD!B:K,10,FALSE)</f>
        <v>3546000</v>
      </c>
      <c r="H3627" s="44">
        <f>F3627*G3627</f>
        <v>70920</v>
      </c>
      <c r="I3627" s="44"/>
      <c r="J3627" s="44"/>
      <c r="K3627" s="44"/>
      <c r="L3627" s="44"/>
    </row>
    <row r="3628" spans="1:12">
      <c r="A3628" s="65">
        <v>21911005</v>
      </c>
      <c r="B3628" s="42"/>
      <c r="C3628" s="43" t="s">
        <v>47</v>
      </c>
      <c r="D3628" s="42" t="s">
        <v>224</v>
      </c>
      <c r="E3628" s="42" t="str">
        <f>VLOOKUP(C3628,HSD!B:K,2,FALSE)</f>
        <v>kg</v>
      </c>
      <c r="F3628" s="1192">
        <v>0.24</v>
      </c>
      <c r="G3628" s="44">
        <f>VLOOKUP(C3628,HSD!B:K,10,FALSE)</f>
        <v>44500</v>
      </c>
      <c r="H3628" s="44">
        <f>F3628*G3628</f>
        <v>10680</v>
      </c>
      <c r="I3628" s="44"/>
      <c r="J3628" s="44"/>
      <c r="K3628" s="44"/>
      <c r="L3628" s="44"/>
    </row>
    <row r="3629" spans="1:12">
      <c r="B3629" s="42"/>
      <c r="C3629" s="43"/>
      <c r="D3629" s="42"/>
      <c r="E3629" s="42"/>
      <c r="F3629" s="1192"/>
      <c r="G3629" s="44"/>
      <c r="H3629" s="44">
        <f>F3629*G3629</f>
        <v>0</v>
      </c>
      <c r="I3629" s="44"/>
      <c r="J3629" s="44"/>
      <c r="K3629" s="44"/>
      <c r="L3629" s="44"/>
    </row>
    <row r="3630" spans="1:12" ht="12" customHeight="1">
      <c r="B3630" s="42"/>
      <c r="C3630" s="45"/>
      <c r="D3630" s="37"/>
      <c r="E3630" s="37"/>
      <c r="F3630" s="1193" t="s">
        <v>229</v>
      </c>
      <c r="G3630" s="61"/>
      <c r="H3630" s="44">
        <f>SUM(H3627:H3629)</f>
        <v>81600</v>
      </c>
      <c r="I3630" s="54"/>
      <c r="J3630" s="44" t="e">
        <f>SUM(#REF!)</f>
        <v>#REF!</v>
      </c>
      <c r="K3630" s="54"/>
      <c r="L3630" s="44" t="e">
        <f>SUM(#REF!)</f>
        <v>#REF!</v>
      </c>
    </row>
    <row r="3631" spans="1:12" ht="12" customHeight="1">
      <c r="B3631" s="42" t="s">
        <v>7</v>
      </c>
      <c r="C3631" s="45" t="s">
        <v>230</v>
      </c>
      <c r="D3631" s="37"/>
      <c r="E3631" s="37"/>
      <c r="F3631" s="1184"/>
      <c r="G3631" s="42"/>
      <c r="H3631" s="44"/>
      <c r="I3631" s="42"/>
      <c r="J3631" s="44"/>
      <c r="K3631" s="42"/>
      <c r="L3631" s="44"/>
    </row>
    <row r="3632" spans="1:12" ht="12" customHeight="1">
      <c r="B3632" s="42"/>
      <c r="C3632" s="43"/>
      <c r="D3632" s="42"/>
      <c r="E3632" s="42"/>
      <c r="F3632" s="1192"/>
      <c r="G3632" s="44"/>
      <c r="H3632" s="44">
        <f>F3632*G3632</f>
        <v>0</v>
      </c>
      <c r="I3632" s="44"/>
      <c r="J3632" s="44">
        <f>H3632*I3632</f>
        <v>0</v>
      </c>
      <c r="K3632" s="44"/>
      <c r="L3632" s="44">
        <f>J3632*K3632</f>
        <v>0</v>
      </c>
    </row>
    <row r="3633" spans="1:12" ht="12" customHeight="1">
      <c r="B3633" s="42"/>
      <c r="C3633" s="43"/>
      <c r="D3633" s="42"/>
      <c r="E3633" s="42"/>
      <c r="F3633" s="1192"/>
      <c r="G3633" s="44"/>
      <c r="H3633" s="44">
        <f>F3633*G3633</f>
        <v>0</v>
      </c>
      <c r="I3633" s="44"/>
      <c r="J3633" s="44"/>
      <c r="K3633" s="44"/>
      <c r="L3633" s="44"/>
    </row>
    <row r="3634" spans="1:12" ht="12" customHeight="1">
      <c r="B3634" s="42"/>
      <c r="C3634" s="43"/>
      <c r="D3634" s="42"/>
      <c r="E3634" s="42"/>
      <c r="F3634" s="1192"/>
      <c r="G3634" s="44"/>
      <c r="H3634" s="44">
        <f>F3634*G3634</f>
        <v>0</v>
      </c>
      <c r="I3634" s="44"/>
      <c r="J3634" s="44"/>
      <c r="K3634" s="44"/>
      <c r="L3634" s="44"/>
    </row>
    <row r="3635" spans="1:12" ht="12" customHeight="1">
      <c r="B3635" s="42"/>
      <c r="C3635" s="45"/>
      <c r="D3635" s="37"/>
      <c r="E3635" s="37"/>
      <c r="F3635" s="1183" t="s">
        <v>231</v>
      </c>
      <c r="G3635" s="54"/>
      <c r="H3635" s="44">
        <f>SUM(H3632:H3634)</f>
        <v>0</v>
      </c>
      <c r="I3635" s="54"/>
      <c r="J3635" s="44">
        <f>SUM(J3632)</f>
        <v>0</v>
      </c>
      <c r="K3635" s="54"/>
      <c r="L3635" s="44">
        <f>SUM(L3632)</f>
        <v>0</v>
      </c>
    </row>
    <row r="3636" spans="1:12" ht="12" customHeight="1">
      <c r="B3636" s="42" t="s">
        <v>8</v>
      </c>
      <c r="C3636" s="55" t="s">
        <v>232</v>
      </c>
      <c r="D3636" s="56"/>
      <c r="E3636" s="56"/>
      <c r="F3636" s="1191"/>
      <c r="G3636" s="57"/>
      <c r="H3636" s="44">
        <f>H3625+H3630+H3635</f>
        <v>210680</v>
      </c>
      <c r="I3636" s="57"/>
      <c r="J3636" s="44" t="e">
        <f>J3625+J3630+J3635</f>
        <v>#REF!</v>
      </c>
      <c r="K3636" s="57"/>
      <c r="L3636" s="44" t="e">
        <f>L3625+L3630+L3635</f>
        <v>#REF!</v>
      </c>
    </row>
    <row r="3637" spans="1:12" ht="12" customHeight="1">
      <c r="B3637" s="42" t="s">
        <v>9</v>
      </c>
      <c r="C3637" s="1254" t="s">
        <v>233</v>
      </c>
      <c r="D3637" s="1255"/>
      <c r="E3637" s="1256"/>
      <c r="F3637" s="1200">
        <f>OP</f>
        <v>0.1</v>
      </c>
      <c r="G3637" s="43" t="s">
        <v>234</v>
      </c>
      <c r="H3637" s="44">
        <f>H3636*F3637</f>
        <v>21068</v>
      </c>
      <c r="I3637" s="43" t="s">
        <v>234</v>
      </c>
      <c r="J3637" s="44" t="e">
        <f>J3636*F3637</f>
        <v>#REF!</v>
      </c>
      <c r="K3637" s="43" t="s">
        <v>234</v>
      </c>
      <c r="L3637" s="44" t="e">
        <f>L3636*F3637</f>
        <v>#REF!</v>
      </c>
    </row>
    <row r="3638" spans="1:12" ht="12" customHeight="1">
      <c r="B3638" s="531" t="s">
        <v>10</v>
      </c>
      <c r="C3638" s="536" t="s">
        <v>235</v>
      </c>
      <c r="D3638" s="529"/>
      <c r="E3638" s="535"/>
      <c r="F3638" s="1189"/>
      <c r="G3638" s="532"/>
      <c r="H3638" s="533">
        <f>H3636+H3637</f>
        <v>231748</v>
      </c>
      <c r="I3638" s="532"/>
      <c r="J3638" s="533"/>
      <c r="K3638" s="532"/>
      <c r="L3638" s="533"/>
    </row>
    <row r="3639" spans="1:12" ht="12" customHeight="1">
      <c r="B3639" s="531" t="s">
        <v>11</v>
      </c>
      <c r="C3639" s="529" t="s">
        <v>2218</v>
      </c>
      <c r="D3639" s="529"/>
      <c r="E3639" s="529"/>
      <c r="F3639" s="1201">
        <f>ppn</f>
        <v>0.12</v>
      </c>
      <c r="G3639" s="532" t="s">
        <v>2217</v>
      </c>
      <c r="H3639" s="533">
        <f>H3638*F3639</f>
        <v>27809.759999999998</v>
      </c>
      <c r="I3639" s="532"/>
      <c r="J3639" s="533"/>
      <c r="K3639" s="532"/>
      <c r="L3639" s="533"/>
    </row>
    <row r="3640" spans="1:12" ht="12" customHeight="1">
      <c r="B3640" s="42" t="s">
        <v>1793</v>
      </c>
      <c r="C3640" s="537" t="s">
        <v>2039</v>
      </c>
      <c r="D3640" s="56"/>
      <c r="E3640" s="56"/>
      <c r="F3640" s="1191"/>
      <c r="G3640" s="57"/>
      <c r="H3640" s="49">
        <f>H3638+H3639</f>
        <v>259557.76000000001</v>
      </c>
      <c r="I3640" s="50"/>
      <c r="J3640" s="49" t="e">
        <f>J3636+J3637</f>
        <v>#REF!</v>
      </c>
      <c r="K3640" s="50"/>
      <c r="L3640" s="49" t="e">
        <f>L3636+L3637</f>
        <v>#REF!</v>
      </c>
    </row>
    <row r="3641" spans="1:12">
      <c r="B3641" s="33" t="s">
        <v>534</v>
      </c>
    </row>
    <row r="3642" spans="1:12" ht="14" customHeight="1"/>
    <row r="3643" spans="1:12" ht="37" customHeight="1">
      <c r="B3643" s="34" t="s">
        <v>570</v>
      </c>
      <c r="C3643" s="1257" t="s">
        <v>571</v>
      </c>
      <c r="D3643" s="1258"/>
      <c r="E3643" s="1258"/>
      <c r="F3643" s="1258"/>
      <c r="G3643" s="1259"/>
      <c r="H3643" s="1260"/>
      <c r="I3643" s="1261" t="s">
        <v>3</v>
      </c>
      <c r="J3643" s="1261"/>
      <c r="K3643" s="1261" t="s">
        <v>4</v>
      </c>
      <c r="L3643" s="1261"/>
    </row>
    <row r="3644" spans="1:12" ht="12" customHeight="1">
      <c r="B3644" s="1249" t="s">
        <v>215</v>
      </c>
      <c r="C3644" s="1249" t="s">
        <v>216</v>
      </c>
      <c r="D3644" s="1250" t="s">
        <v>217</v>
      </c>
      <c r="E3644" s="1249" t="s">
        <v>218</v>
      </c>
      <c r="F3644" s="1253" t="s">
        <v>219</v>
      </c>
      <c r="G3644" s="35" t="s">
        <v>220</v>
      </c>
      <c r="H3644" s="35" t="s">
        <v>221</v>
      </c>
      <c r="I3644" s="36" t="s">
        <v>220</v>
      </c>
      <c r="J3644" s="37" t="s">
        <v>221</v>
      </c>
      <c r="K3644" s="37" t="s">
        <v>220</v>
      </c>
      <c r="L3644" s="37" t="s">
        <v>221</v>
      </c>
    </row>
    <row r="3645" spans="1:12" ht="12" customHeight="1">
      <c r="B3645" s="1249"/>
      <c r="C3645" s="1249"/>
      <c r="D3645" s="1251"/>
      <c r="E3645" s="1249"/>
      <c r="F3645" s="1253"/>
      <c r="G3645" s="35" t="s">
        <v>16</v>
      </c>
      <c r="H3645" s="35" t="s">
        <v>222</v>
      </c>
      <c r="I3645" s="36" t="s">
        <v>16</v>
      </c>
      <c r="J3645" s="37" t="s">
        <v>222</v>
      </c>
      <c r="K3645" s="37" t="s">
        <v>16</v>
      </c>
      <c r="L3645" s="37" t="s">
        <v>222</v>
      </c>
    </row>
    <row r="3646" spans="1:12" ht="12" customHeight="1">
      <c r="B3646" s="1249"/>
      <c r="C3646" s="1249"/>
      <c r="D3646" s="1252"/>
      <c r="E3646" s="1249"/>
      <c r="F3646" s="1253"/>
      <c r="G3646" s="58"/>
      <c r="H3646" s="35" t="s">
        <v>16</v>
      </c>
      <c r="I3646" s="48"/>
      <c r="J3646" s="37" t="s">
        <v>16</v>
      </c>
      <c r="K3646" s="43"/>
      <c r="L3646" s="37" t="s">
        <v>16</v>
      </c>
    </row>
    <row r="3647" spans="1:12" ht="12" customHeight="1">
      <c r="B3647" s="38" t="s">
        <v>5</v>
      </c>
      <c r="C3647" s="39" t="s">
        <v>223</v>
      </c>
      <c r="D3647" s="40"/>
      <c r="E3647" s="40"/>
      <c r="F3647" s="1181"/>
      <c r="G3647" s="40"/>
      <c r="H3647" s="40"/>
      <c r="I3647" s="41"/>
      <c r="J3647" s="41"/>
      <c r="K3647" s="41"/>
      <c r="L3647" s="41"/>
    </row>
    <row r="3648" spans="1:12" ht="12" customHeight="1">
      <c r="A3648" s="65">
        <v>10130000</v>
      </c>
      <c r="B3648" s="42"/>
      <c r="C3648" s="43" t="s">
        <v>20</v>
      </c>
      <c r="D3648" s="42" t="s">
        <v>224</v>
      </c>
      <c r="E3648" s="42" t="str">
        <f>VLOOKUP(C3648,HSD!B:K,2,FALSE)</f>
        <v>OH</v>
      </c>
      <c r="F3648" s="1192">
        <v>0.2</v>
      </c>
      <c r="G3648" s="44">
        <f>VLOOKUP(C3648,HSD!B:K,10,FALSE)</f>
        <v>174000</v>
      </c>
      <c r="H3648" s="44">
        <f>F3648*G3648</f>
        <v>34800</v>
      </c>
      <c r="I3648" s="44">
        <v>91500</v>
      </c>
      <c r="J3648" s="44">
        <f>F3648*I3648</f>
        <v>18300</v>
      </c>
      <c r="K3648" s="44">
        <v>91500</v>
      </c>
      <c r="L3648" s="44">
        <f>F3648*K3648</f>
        <v>18300</v>
      </c>
    </row>
    <row r="3649" spans="1:12" ht="12" customHeight="1">
      <c r="A3649" s="65">
        <v>10142000</v>
      </c>
      <c r="B3649" s="42"/>
      <c r="C3649" s="43" t="s">
        <v>239</v>
      </c>
      <c r="D3649" s="42" t="s">
        <v>224</v>
      </c>
      <c r="E3649" s="42" t="str">
        <f>VLOOKUP(C3649,HSD!B:K,2,FALSE)</f>
        <v>OH</v>
      </c>
      <c r="F3649" s="1192">
        <v>0.1</v>
      </c>
      <c r="G3649" s="44">
        <f>VLOOKUP(C3649,HSD!B:K,10,FALSE)</f>
        <v>213000</v>
      </c>
      <c r="H3649" s="44">
        <f>F3649*G3649</f>
        <v>21300</v>
      </c>
      <c r="I3649" s="44"/>
      <c r="J3649" s="44"/>
      <c r="K3649" s="44"/>
      <c r="L3649" s="44"/>
    </row>
    <row r="3650" spans="1:12" ht="12" customHeight="1">
      <c r="A3650" s="65">
        <v>10120000</v>
      </c>
      <c r="B3650" s="42"/>
      <c r="C3650" s="43" t="s">
        <v>19</v>
      </c>
      <c r="D3650" s="42" t="s">
        <v>224</v>
      </c>
      <c r="E3650" s="42" t="str">
        <f>VLOOKUP(C3650,HSD!B:K,2,FALSE)</f>
        <v>OH</v>
      </c>
      <c r="F3650" s="1192">
        <f>F3649/10</f>
        <v>0.01</v>
      </c>
      <c r="G3650" s="44">
        <f>VLOOKUP(C3650,HSD!B:K,10,FALSE)</f>
        <v>274000</v>
      </c>
      <c r="H3650" s="44">
        <f>F3650*G3650</f>
        <v>2740</v>
      </c>
      <c r="I3650" s="44"/>
      <c r="J3650" s="44"/>
      <c r="K3650" s="44"/>
      <c r="L3650" s="44"/>
    </row>
    <row r="3651" spans="1:12" ht="12" customHeight="1">
      <c r="A3651" s="65">
        <v>10110000</v>
      </c>
      <c r="B3651" s="42"/>
      <c r="C3651" s="43" t="s">
        <v>21</v>
      </c>
      <c r="D3651" s="42" t="s">
        <v>224</v>
      </c>
      <c r="E3651" s="42" t="str">
        <f>VLOOKUP(C3651,HSD!B:K,2,FALSE)</f>
        <v>OH</v>
      </c>
      <c r="F3651" s="1192">
        <f>F3648/10</f>
        <v>0.02</v>
      </c>
      <c r="G3651" s="44">
        <f>VLOOKUP(C3651,HSD!B:K,10,FALSE)</f>
        <v>285000</v>
      </c>
      <c r="H3651" s="44">
        <f>F3651*G3651</f>
        <v>5700</v>
      </c>
      <c r="I3651" s="44">
        <v>92500</v>
      </c>
      <c r="J3651" s="44">
        <f>F3651*I3651</f>
        <v>1850</v>
      </c>
      <c r="K3651" s="44">
        <v>92500</v>
      </c>
      <c r="L3651" s="44">
        <f>F3651*K3651</f>
        <v>1850</v>
      </c>
    </row>
    <row r="3652" spans="1:12" ht="12" customHeight="1">
      <c r="B3652" s="42"/>
      <c r="C3652" s="43"/>
      <c r="D3652" s="42"/>
      <c r="E3652" s="42"/>
      <c r="F3652" s="1182"/>
      <c r="G3652" s="44"/>
      <c r="H3652" s="44"/>
      <c r="I3652" s="44"/>
      <c r="J3652" s="44"/>
      <c r="K3652" s="44"/>
      <c r="L3652" s="44"/>
    </row>
    <row r="3653" spans="1:12" ht="12" customHeight="1">
      <c r="B3653" s="42"/>
      <c r="C3653" s="45"/>
      <c r="D3653" s="37"/>
      <c r="E3653" s="37"/>
      <c r="F3653" s="1183" t="s">
        <v>227</v>
      </c>
      <c r="G3653" s="54"/>
      <c r="H3653" s="44">
        <f>SUM(H3648:H3652)</f>
        <v>64540</v>
      </c>
      <c r="I3653" s="54"/>
      <c r="J3653" s="44">
        <f>SUM(J3651:J3652)</f>
        <v>1850</v>
      </c>
      <c r="K3653" s="54"/>
      <c r="L3653" s="44">
        <f>SUM(L3651:L3652)</f>
        <v>1850</v>
      </c>
    </row>
    <row r="3654" spans="1:12" ht="12" customHeight="1">
      <c r="B3654" s="42" t="s">
        <v>6</v>
      </c>
      <c r="C3654" s="45" t="s">
        <v>228</v>
      </c>
      <c r="D3654" s="37"/>
      <c r="E3654" s="37"/>
      <c r="F3654" s="1184"/>
      <c r="G3654" s="42"/>
      <c r="H3654" s="44"/>
      <c r="I3654" s="42"/>
      <c r="J3654" s="44"/>
      <c r="K3654" s="42"/>
      <c r="L3654" s="44"/>
    </row>
    <row r="3655" spans="1:12">
      <c r="A3655" s="65">
        <v>21924004</v>
      </c>
      <c r="B3655" s="42"/>
      <c r="C3655" s="43" t="s">
        <v>247</v>
      </c>
      <c r="D3655" s="42" t="s">
        <v>224</v>
      </c>
      <c r="E3655" s="42" t="str">
        <f>VLOOKUP(C3655,HSD!B:K,2,FALSE)</f>
        <v>lbr</v>
      </c>
      <c r="F3655" s="1192">
        <v>0.128</v>
      </c>
      <c r="G3655" s="44">
        <f>VLOOKUP(C3655,HSD!B:K,10,FALSE)</f>
        <v>372000</v>
      </c>
      <c r="H3655" s="44">
        <f>F3655*G3655</f>
        <v>47616</v>
      </c>
      <c r="I3655" s="44">
        <v>232500</v>
      </c>
      <c r="J3655" s="44">
        <f>F3655*I3655</f>
        <v>29760</v>
      </c>
      <c r="K3655" s="44">
        <v>270000</v>
      </c>
      <c r="L3655" s="44">
        <f>F3655*K3655</f>
        <v>34560</v>
      </c>
    </row>
    <row r="3656" spans="1:12">
      <c r="A3656" s="65">
        <v>21401200</v>
      </c>
      <c r="B3656" s="42"/>
      <c r="C3656" s="43" t="s">
        <v>1588</v>
      </c>
      <c r="D3656" s="42" t="s">
        <v>224</v>
      </c>
      <c r="E3656" s="42" t="str">
        <f>VLOOKUP(C3656,HSD!B:K,2,FALSE)</f>
        <v>m3</v>
      </c>
      <c r="F3656" s="1192">
        <v>8.9999999999999993E-3</v>
      </c>
      <c r="G3656" s="44">
        <f>VLOOKUP(C3656,HSD!B:K,10,FALSE)</f>
        <v>4854000</v>
      </c>
      <c r="H3656" s="44">
        <f>F3656*G3656</f>
        <v>43686</v>
      </c>
      <c r="I3656" s="44"/>
      <c r="J3656" s="44"/>
      <c r="K3656" s="44"/>
      <c r="L3656" s="44"/>
    </row>
    <row r="3657" spans="1:12">
      <c r="A3657" s="65">
        <v>21911005</v>
      </c>
      <c r="B3657" s="42"/>
      <c r="C3657" s="43" t="s">
        <v>47</v>
      </c>
      <c r="D3657" s="42" t="s">
        <v>224</v>
      </c>
      <c r="E3657" s="42" t="str">
        <f>VLOOKUP(C3657,HSD!B:K,2,FALSE)</f>
        <v>kg</v>
      </c>
      <c r="F3657" s="1192">
        <v>0.25</v>
      </c>
      <c r="G3657" s="44">
        <f>VLOOKUP(C3657,HSD!B:K,10,FALSE)</f>
        <v>44500</v>
      </c>
      <c r="H3657" s="44">
        <f>F3657*G3657</f>
        <v>11125</v>
      </c>
      <c r="I3657" s="44"/>
      <c r="J3657" s="44"/>
      <c r="K3657" s="44"/>
      <c r="L3657" s="44"/>
    </row>
    <row r="3658" spans="1:12">
      <c r="A3658" s="65">
        <v>21961000</v>
      </c>
      <c r="B3658" s="42"/>
      <c r="C3658" s="43" t="s">
        <v>54</v>
      </c>
      <c r="D3658" s="42" t="s">
        <v>224</v>
      </c>
      <c r="E3658" s="42" t="str">
        <f>VLOOKUP(C3658,HSD!B:K,2,FALSE)</f>
        <v>ltr</v>
      </c>
      <c r="F3658" s="1192">
        <v>0.2</v>
      </c>
      <c r="G3658" s="44">
        <f>VLOOKUP(C3658,HSD!B:K,10,FALSE)</f>
        <v>7150</v>
      </c>
      <c r="H3658" s="44">
        <f>F3658*G3658</f>
        <v>1430</v>
      </c>
      <c r="I3658" s="44"/>
      <c r="J3658" s="44"/>
      <c r="K3658" s="44"/>
      <c r="L3658" s="44"/>
    </row>
    <row r="3659" spans="1:12" ht="12" customHeight="1">
      <c r="B3659" s="42"/>
      <c r="C3659" s="45"/>
      <c r="D3659" s="37"/>
      <c r="E3659" s="37"/>
      <c r="F3659" s="1193" t="s">
        <v>229</v>
      </c>
      <c r="G3659" s="61"/>
      <c r="H3659" s="44">
        <f>SUM(H3655:H3658)</f>
        <v>103857</v>
      </c>
      <c r="I3659" s="54"/>
      <c r="J3659" s="44" t="e">
        <f>SUM(#REF!)</f>
        <v>#REF!</v>
      </c>
      <c r="K3659" s="54"/>
      <c r="L3659" s="44" t="e">
        <f>SUM(#REF!)</f>
        <v>#REF!</v>
      </c>
    </row>
    <row r="3660" spans="1:12" ht="12" customHeight="1">
      <c r="B3660" s="42" t="s">
        <v>7</v>
      </c>
      <c r="C3660" s="45" t="s">
        <v>230</v>
      </c>
      <c r="D3660" s="37"/>
      <c r="E3660" s="37"/>
      <c r="F3660" s="1184"/>
      <c r="G3660" s="42"/>
      <c r="H3660" s="44"/>
      <c r="I3660" s="42"/>
      <c r="J3660" s="44"/>
      <c r="K3660" s="42"/>
      <c r="L3660" s="44"/>
    </row>
    <row r="3661" spans="1:12" ht="12" customHeight="1">
      <c r="B3661" s="42"/>
      <c r="C3661" s="43"/>
      <c r="D3661" s="42"/>
      <c r="E3661" s="42"/>
      <c r="F3661" s="1192"/>
      <c r="G3661" s="44"/>
      <c r="H3661" s="44">
        <f>F3661*G3661</f>
        <v>0</v>
      </c>
      <c r="I3661" s="44"/>
      <c r="J3661" s="44">
        <f>H3661*I3661</f>
        <v>0</v>
      </c>
      <c r="K3661" s="44"/>
      <c r="L3661" s="44">
        <f>J3661*K3661</f>
        <v>0</v>
      </c>
    </row>
    <row r="3662" spans="1:12" ht="12" customHeight="1">
      <c r="B3662" s="42"/>
      <c r="C3662" s="43"/>
      <c r="D3662" s="42"/>
      <c r="E3662" s="42"/>
      <c r="F3662" s="1192"/>
      <c r="G3662" s="44"/>
      <c r="H3662" s="44">
        <f>F3662*G3662</f>
        <v>0</v>
      </c>
      <c r="I3662" s="44"/>
      <c r="J3662" s="44"/>
      <c r="K3662" s="44"/>
      <c r="L3662" s="44"/>
    </row>
    <row r="3663" spans="1:12" ht="12" customHeight="1">
      <c r="B3663" s="42"/>
      <c r="C3663" s="43"/>
      <c r="D3663" s="42"/>
      <c r="E3663" s="42"/>
      <c r="F3663" s="1192"/>
      <c r="G3663" s="44"/>
      <c r="H3663" s="44">
        <f>F3663*G3663</f>
        <v>0</v>
      </c>
      <c r="I3663" s="44"/>
      <c r="J3663" s="44"/>
      <c r="K3663" s="44"/>
      <c r="L3663" s="44"/>
    </row>
    <row r="3664" spans="1:12" ht="12" customHeight="1">
      <c r="B3664" s="42"/>
      <c r="C3664" s="45"/>
      <c r="D3664" s="37"/>
      <c r="E3664" s="37"/>
      <c r="F3664" s="1183" t="s">
        <v>231</v>
      </c>
      <c r="G3664" s="54"/>
      <c r="H3664" s="44">
        <f>SUM(H3661:H3663)</f>
        <v>0</v>
      </c>
      <c r="I3664" s="54"/>
      <c r="J3664" s="44">
        <f>SUM(J3661)</f>
        <v>0</v>
      </c>
      <c r="K3664" s="54"/>
      <c r="L3664" s="44">
        <f>SUM(L3661)</f>
        <v>0</v>
      </c>
    </row>
    <row r="3665" spans="1:12" ht="12" customHeight="1">
      <c r="B3665" s="42" t="s">
        <v>8</v>
      </c>
      <c r="C3665" s="55" t="s">
        <v>232</v>
      </c>
      <c r="D3665" s="56"/>
      <c r="E3665" s="56"/>
      <c r="F3665" s="1191"/>
      <c r="G3665" s="57"/>
      <c r="H3665" s="44">
        <f>H3653+H3659+H3664</f>
        <v>168397</v>
      </c>
      <c r="I3665" s="57"/>
      <c r="J3665" s="44" t="e">
        <f>J3653+J3659+J3664</f>
        <v>#REF!</v>
      </c>
      <c r="K3665" s="57"/>
      <c r="L3665" s="44" t="e">
        <f>L3653+L3659+L3664</f>
        <v>#REF!</v>
      </c>
    </row>
    <row r="3666" spans="1:12" ht="12" customHeight="1">
      <c r="B3666" s="42" t="s">
        <v>9</v>
      </c>
      <c r="C3666" s="1254" t="s">
        <v>233</v>
      </c>
      <c r="D3666" s="1255"/>
      <c r="E3666" s="1256"/>
      <c r="F3666" s="1200">
        <f>OP</f>
        <v>0.1</v>
      </c>
      <c r="G3666" s="43" t="s">
        <v>234</v>
      </c>
      <c r="H3666" s="44">
        <f>H3665*F3666</f>
        <v>16839.7</v>
      </c>
      <c r="I3666" s="43" t="s">
        <v>234</v>
      </c>
      <c r="J3666" s="44" t="e">
        <f>J3665*F3666</f>
        <v>#REF!</v>
      </c>
      <c r="K3666" s="43" t="s">
        <v>234</v>
      </c>
      <c r="L3666" s="44" t="e">
        <f>L3665*F3666</f>
        <v>#REF!</v>
      </c>
    </row>
    <row r="3667" spans="1:12" ht="12" customHeight="1">
      <c r="B3667" s="531" t="s">
        <v>10</v>
      </c>
      <c r="C3667" s="536" t="s">
        <v>235</v>
      </c>
      <c r="D3667" s="529"/>
      <c r="E3667" s="535"/>
      <c r="F3667" s="1189"/>
      <c r="G3667" s="532"/>
      <c r="H3667" s="533">
        <f>H3665+H3666</f>
        <v>185236.7</v>
      </c>
      <c r="I3667" s="532"/>
      <c r="J3667" s="533"/>
      <c r="K3667" s="532"/>
      <c r="L3667" s="533"/>
    </row>
    <row r="3668" spans="1:12" ht="12" customHeight="1">
      <c r="B3668" s="531" t="s">
        <v>11</v>
      </c>
      <c r="C3668" s="529" t="s">
        <v>2218</v>
      </c>
      <c r="D3668" s="529"/>
      <c r="E3668" s="529"/>
      <c r="F3668" s="1201">
        <f>ppn</f>
        <v>0.12</v>
      </c>
      <c r="G3668" s="532" t="s">
        <v>2217</v>
      </c>
      <c r="H3668" s="533">
        <f>H3667*F3668</f>
        <v>22228.404000000002</v>
      </c>
      <c r="I3668" s="532"/>
      <c r="J3668" s="533"/>
      <c r="K3668" s="532"/>
      <c r="L3668" s="533"/>
    </row>
    <row r="3669" spans="1:12" ht="12" customHeight="1">
      <c r="B3669" s="42" t="s">
        <v>1793</v>
      </c>
      <c r="C3669" s="537" t="s">
        <v>2039</v>
      </c>
      <c r="D3669" s="56"/>
      <c r="E3669" s="56"/>
      <c r="F3669" s="1191"/>
      <c r="G3669" s="57"/>
      <c r="H3669" s="49">
        <f>H3667+H3668</f>
        <v>207465.10400000002</v>
      </c>
      <c r="I3669" s="50"/>
      <c r="J3669" s="49" t="e">
        <f>J3665+J3666</f>
        <v>#REF!</v>
      </c>
      <c r="K3669" s="50"/>
      <c r="L3669" s="49" t="e">
        <f>L3665+L3666</f>
        <v>#REF!</v>
      </c>
    </row>
    <row r="3670" spans="1:12">
      <c r="B3670" s="33" t="s">
        <v>534</v>
      </c>
    </row>
    <row r="3671" spans="1:12" ht="14" customHeight="1"/>
    <row r="3672" spans="1:12" ht="37" customHeight="1">
      <c r="B3672" s="34" t="s">
        <v>572</v>
      </c>
      <c r="C3672" s="1257" t="s">
        <v>573</v>
      </c>
      <c r="D3672" s="1258"/>
      <c r="E3672" s="1258"/>
      <c r="F3672" s="1258"/>
      <c r="G3672" s="1259"/>
      <c r="H3672" s="1260"/>
      <c r="I3672" s="1261" t="s">
        <v>3</v>
      </c>
      <c r="J3672" s="1261"/>
      <c r="K3672" s="1261" t="s">
        <v>4</v>
      </c>
      <c r="L3672" s="1261"/>
    </row>
    <row r="3673" spans="1:12" ht="12" customHeight="1">
      <c r="B3673" s="1249" t="s">
        <v>215</v>
      </c>
      <c r="C3673" s="1249" t="s">
        <v>216</v>
      </c>
      <c r="D3673" s="1250" t="s">
        <v>217</v>
      </c>
      <c r="E3673" s="1249" t="s">
        <v>218</v>
      </c>
      <c r="F3673" s="1253" t="s">
        <v>219</v>
      </c>
      <c r="G3673" s="35" t="s">
        <v>220</v>
      </c>
      <c r="H3673" s="35" t="s">
        <v>221</v>
      </c>
      <c r="I3673" s="36" t="s">
        <v>220</v>
      </c>
      <c r="J3673" s="37" t="s">
        <v>221</v>
      </c>
      <c r="K3673" s="37" t="s">
        <v>220</v>
      </c>
      <c r="L3673" s="37" t="s">
        <v>221</v>
      </c>
    </row>
    <row r="3674" spans="1:12" ht="12" customHeight="1">
      <c r="B3674" s="1249"/>
      <c r="C3674" s="1249"/>
      <c r="D3674" s="1251"/>
      <c r="E3674" s="1249"/>
      <c r="F3674" s="1253"/>
      <c r="G3674" s="35" t="s">
        <v>16</v>
      </c>
      <c r="H3674" s="35" t="s">
        <v>222</v>
      </c>
      <c r="I3674" s="36" t="s">
        <v>16</v>
      </c>
      <c r="J3674" s="37" t="s">
        <v>222</v>
      </c>
      <c r="K3674" s="37" t="s">
        <v>16</v>
      </c>
      <c r="L3674" s="37" t="s">
        <v>222</v>
      </c>
    </row>
    <row r="3675" spans="1:12" ht="12" customHeight="1">
      <c r="B3675" s="1249"/>
      <c r="C3675" s="1249"/>
      <c r="D3675" s="1252"/>
      <c r="E3675" s="1249"/>
      <c r="F3675" s="1253"/>
      <c r="G3675" s="58"/>
      <c r="H3675" s="35" t="s">
        <v>16</v>
      </c>
      <c r="I3675" s="48"/>
      <c r="J3675" s="37" t="s">
        <v>16</v>
      </c>
      <c r="K3675" s="43"/>
      <c r="L3675" s="37" t="s">
        <v>16</v>
      </c>
    </row>
    <row r="3676" spans="1:12" ht="12" customHeight="1">
      <c r="B3676" s="38" t="s">
        <v>5</v>
      </c>
      <c r="C3676" s="39" t="s">
        <v>223</v>
      </c>
      <c r="D3676" s="40"/>
      <c r="E3676" s="40"/>
      <c r="F3676" s="1181"/>
      <c r="G3676" s="40"/>
      <c r="H3676" s="40"/>
      <c r="I3676" s="41"/>
      <c r="J3676" s="41"/>
      <c r="K3676" s="41"/>
      <c r="L3676" s="41"/>
    </row>
    <row r="3677" spans="1:12" ht="12" customHeight="1">
      <c r="A3677" s="65">
        <v>10130000</v>
      </c>
      <c r="B3677" s="42"/>
      <c r="C3677" s="43" t="s">
        <v>20</v>
      </c>
      <c r="D3677" s="42" t="s">
        <v>224</v>
      </c>
      <c r="E3677" s="42" t="str">
        <f>VLOOKUP(C3677,HSD!B:K,2,FALSE)</f>
        <v>OH</v>
      </c>
      <c r="F3677" s="1192">
        <v>0.2</v>
      </c>
      <c r="G3677" s="44">
        <f>VLOOKUP(C3677,HSD!B:K,10,FALSE)</f>
        <v>174000</v>
      </c>
      <c r="H3677" s="44">
        <f>F3677*G3677</f>
        <v>34800</v>
      </c>
      <c r="I3677" s="44">
        <v>91500</v>
      </c>
      <c r="J3677" s="44">
        <f>F3677*I3677</f>
        <v>18300</v>
      </c>
      <c r="K3677" s="44">
        <v>91500</v>
      </c>
      <c r="L3677" s="44">
        <f>F3677*K3677</f>
        <v>18300</v>
      </c>
    </row>
    <row r="3678" spans="1:12" ht="12" customHeight="1">
      <c r="A3678" s="65">
        <v>10142000</v>
      </c>
      <c r="B3678" s="42"/>
      <c r="C3678" s="43" t="s">
        <v>239</v>
      </c>
      <c r="D3678" s="42" t="s">
        <v>224</v>
      </c>
      <c r="E3678" s="42" t="str">
        <f>VLOOKUP(C3678,HSD!B:K,2,FALSE)</f>
        <v>OH</v>
      </c>
      <c r="F3678" s="1192">
        <v>0.1</v>
      </c>
      <c r="G3678" s="44">
        <f>VLOOKUP(C3678,HSD!B:K,10,FALSE)</f>
        <v>213000</v>
      </c>
      <c r="H3678" s="44">
        <f>F3678*G3678</f>
        <v>21300</v>
      </c>
      <c r="I3678" s="44"/>
      <c r="J3678" s="44"/>
      <c r="K3678" s="44"/>
      <c r="L3678" s="44"/>
    </row>
    <row r="3679" spans="1:12" ht="12" customHeight="1">
      <c r="A3679" s="65">
        <v>10120000</v>
      </c>
      <c r="B3679" s="42"/>
      <c r="C3679" s="43" t="s">
        <v>19</v>
      </c>
      <c r="D3679" s="42" t="s">
        <v>224</v>
      </c>
      <c r="E3679" s="42" t="str">
        <f>VLOOKUP(C3679,HSD!B:K,2,FALSE)</f>
        <v>OH</v>
      </c>
      <c r="F3679" s="1192">
        <f>F3678/10</f>
        <v>0.01</v>
      </c>
      <c r="G3679" s="44">
        <f>VLOOKUP(C3679,HSD!B:K,10,FALSE)</f>
        <v>274000</v>
      </c>
      <c r="H3679" s="44">
        <f>F3679*G3679</f>
        <v>2740</v>
      </c>
      <c r="I3679" s="44"/>
      <c r="J3679" s="44"/>
      <c r="K3679" s="44"/>
      <c r="L3679" s="44"/>
    </row>
    <row r="3680" spans="1:12" ht="12" customHeight="1">
      <c r="A3680" s="65">
        <v>10110000</v>
      </c>
      <c r="B3680" s="42"/>
      <c r="C3680" s="43" t="s">
        <v>21</v>
      </c>
      <c r="D3680" s="42" t="s">
        <v>224</v>
      </c>
      <c r="E3680" s="42" t="str">
        <f>VLOOKUP(C3680,HSD!B:K,2,FALSE)</f>
        <v>OH</v>
      </c>
      <c r="F3680" s="1192">
        <f>F3677/10</f>
        <v>0.02</v>
      </c>
      <c r="G3680" s="44">
        <f>VLOOKUP(C3680,HSD!B:K,10,FALSE)</f>
        <v>285000</v>
      </c>
      <c r="H3680" s="44">
        <f>F3680*G3680</f>
        <v>5700</v>
      </c>
      <c r="I3680" s="44">
        <v>92500</v>
      </c>
      <c r="J3680" s="44">
        <f>F3680*I3680</f>
        <v>1850</v>
      </c>
      <c r="K3680" s="44">
        <v>92500</v>
      </c>
      <c r="L3680" s="44">
        <f>F3680*K3680</f>
        <v>1850</v>
      </c>
    </row>
    <row r="3681" spans="1:12" ht="12" customHeight="1">
      <c r="B3681" s="42"/>
      <c r="C3681" s="43"/>
      <c r="D3681" s="42"/>
      <c r="E3681" s="42"/>
      <c r="F3681" s="1182"/>
      <c r="G3681" s="44"/>
      <c r="H3681" s="44"/>
      <c r="I3681" s="44"/>
      <c r="J3681" s="44"/>
      <c r="K3681" s="44"/>
      <c r="L3681" s="44"/>
    </row>
    <row r="3682" spans="1:12" ht="12" customHeight="1">
      <c r="B3682" s="42"/>
      <c r="C3682" s="45"/>
      <c r="D3682" s="37"/>
      <c r="E3682" s="37"/>
      <c r="F3682" s="1183" t="s">
        <v>227</v>
      </c>
      <c r="G3682" s="54"/>
      <c r="H3682" s="44">
        <f>SUM(H3677:H3681)</f>
        <v>64540</v>
      </c>
      <c r="I3682" s="54"/>
      <c r="J3682" s="44">
        <f>SUM(J3680:J3681)</f>
        <v>1850</v>
      </c>
      <c r="K3682" s="54"/>
      <c r="L3682" s="44">
        <f>SUM(L3680:L3681)</f>
        <v>1850</v>
      </c>
    </row>
    <row r="3683" spans="1:12" ht="12" customHeight="1">
      <c r="B3683" s="42" t="s">
        <v>6</v>
      </c>
      <c r="C3683" s="45" t="s">
        <v>228</v>
      </c>
      <c r="D3683" s="37"/>
      <c r="E3683" s="37"/>
      <c r="F3683" s="1184"/>
      <c r="G3683" s="42"/>
      <c r="H3683" s="44"/>
      <c r="I3683" s="42"/>
      <c r="J3683" s="44"/>
      <c r="K3683" s="42"/>
      <c r="L3683" s="44"/>
    </row>
    <row r="3684" spans="1:12">
      <c r="A3684" s="65">
        <v>21401200</v>
      </c>
      <c r="B3684" s="42"/>
      <c r="C3684" s="43" t="s">
        <v>1588</v>
      </c>
      <c r="D3684" s="42" t="s">
        <v>224</v>
      </c>
      <c r="E3684" s="42" t="str">
        <f>VLOOKUP(C3684,HSD!B:K,2,FALSE)</f>
        <v>m3</v>
      </c>
      <c r="F3684" s="1192">
        <v>1.4E-2</v>
      </c>
      <c r="G3684" s="44">
        <f>VLOOKUP(C3684,HSD!B:K,10,FALSE)</f>
        <v>4854000</v>
      </c>
      <c r="H3684" s="44">
        <f>F3684*G3684</f>
        <v>67956</v>
      </c>
      <c r="I3684" s="44"/>
      <c r="J3684" s="44"/>
      <c r="K3684" s="44"/>
      <c r="L3684" s="44"/>
    </row>
    <row r="3685" spans="1:12">
      <c r="A3685" s="65">
        <v>21911005</v>
      </c>
      <c r="B3685" s="42"/>
      <c r="C3685" s="43" t="s">
        <v>47</v>
      </c>
      <c r="D3685" s="42" t="s">
        <v>224</v>
      </c>
      <c r="E3685" s="42" t="str">
        <f>VLOOKUP(C3685,HSD!B:K,2,FALSE)</f>
        <v>kg</v>
      </c>
      <c r="F3685" s="1192">
        <v>0.25</v>
      </c>
      <c r="G3685" s="44">
        <f>VLOOKUP(C3685,HSD!B:K,10,FALSE)</f>
        <v>44500</v>
      </c>
      <c r="H3685" s="44">
        <f>F3685*G3685</f>
        <v>11125</v>
      </c>
      <c r="I3685" s="44"/>
      <c r="J3685" s="44"/>
      <c r="K3685" s="44"/>
      <c r="L3685" s="44"/>
    </row>
    <row r="3686" spans="1:12">
      <c r="B3686" s="42"/>
      <c r="C3686" s="43"/>
      <c r="D3686" s="42"/>
      <c r="E3686" s="42"/>
      <c r="F3686" s="1192"/>
      <c r="G3686" s="44"/>
      <c r="H3686" s="44">
        <f>F3686*G3686</f>
        <v>0</v>
      </c>
      <c r="I3686" s="44"/>
      <c r="J3686" s="44"/>
      <c r="K3686" s="44"/>
      <c r="L3686" s="44"/>
    </row>
    <row r="3687" spans="1:12" ht="12" customHeight="1">
      <c r="B3687" s="42"/>
      <c r="C3687" s="45"/>
      <c r="D3687" s="37"/>
      <c r="E3687" s="37"/>
      <c r="F3687" s="1193" t="s">
        <v>229</v>
      </c>
      <c r="G3687" s="61"/>
      <c r="H3687" s="44">
        <f>SUM(H3684:H3686)</f>
        <v>79081</v>
      </c>
      <c r="I3687" s="54"/>
      <c r="J3687" s="44" t="e">
        <f>SUM(#REF!)</f>
        <v>#REF!</v>
      </c>
      <c r="K3687" s="54"/>
      <c r="L3687" s="44" t="e">
        <f>SUM(#REF!)</f>
        <v>#REF!</v>
      </c>
    </row>
    <row r="3688" spans="1:12" ht="12" customHeight="1">
      <c r="B3688" s="42" t="s">
        <v>7</v>
      </c>
      <c r="C3688" s="45" t="s">
        <v>230</v>
      </c>
      <c r="D3688" s="37"/>
      <c r="E3688" s="37"/>
      <c r="F3688" s="1184"/>
      <c r="G3688" s="42"/>
      <c r="H3688" s="44"/>
      <c r="I3688" s="42"/>
      <c r="J3688" s="44"/>
      <c r="K3688" s="42"/>
      <c r="L3688" s="44"/>
    </row>
    <row r="3689" spans="1:12" ht="12" customHeight="1">
      <c r="B3689" s="42"/>
      <c r="C3689" s="43"/>
      <c r="D3689" s="42"/>
      <c r="E3689" s="42"/>
      <c r="F3689" s="1192"/>
      <c r="G3689" s="44"/>
      <c r="H3689" s="44">
        <f>F3689*G3689</f>
        <v>0</v>
      </c>
      <c r="I3689" s="44"/>
      <c r="J3689" s="44">
        <f>H3689*I3689</f>
        <v>0</v>
      </c>
      <c r="K3689" s="44"/>
      <c r="L3689" s="44">
        <f>J3689*K3689</f>
        <v>0</v>
      </c>
    </row>
    <row r="3690" spans="1:12" ht="12" customHeight="1">
      <c r="B3690" s="42"/>
      <c r="C3690" s="43"/>
      <c r="D3690" s="42"/>
      <c r="E3690" s="42"/>
      <c r="F3690" s="1192"/>
      <c r="G3690" s="44"/>
      <c r="H3690" s="44">
        <f>F3690*G3690</f>
        <v>0</v>
      </c>
      <c r="I3690" s="44"/>
      <c r="J3690" s="44"/>
      <c r="K3690" s="44"/>
      <c r="L3690" s="44"/>
    </row>
    <row r="3691" spans="1:12" ht="12" customHeight="1">
      <c r="B3691" s="42"/>
      <c r="C3691" s="43"/>
      <c r="D3691" s="42"/>
      <c r="E3691" s="42"/>
      <c r="F3691" s="1192"/>
      <c r="G3691" s="44"/>
      <c r="H3691" s="44">
        <f>F3691*G3691</f>
        <v>0</v>
      </c>
      <c r="I3691" s="44"/>
      <c r="J3691" s="44"/>
      <c r="K3691" s="44"/>
      <c r="L3691" s="44"/>
    </row>
    <row r="3692" spans="1:12" ht="12" customHeight="1">
      <c r="B3692" s="42"/>
      <c r="C3692" s="45"/>
      <c r="D3692" s="37"/>
      <c r="E3692" s="37"/>
      <c r="F3692" s="1183" t="s">
        <v>231</v>
      </c>
      <c r="G3692" s="54"/>
      <c r="H3692" s="44">
        <f>SUM(H3689:H3691)</f>
        <v>0</v>
      </c>
      <c r="I3692" s="54"/>
      <c r="J3692" s="44">
        <f>SUM(J3689)</f>
        <v>0</v>
      </c>
      <c r="K3692" s="54"/>
      <c r="L3692" s="44">
        <f>SUM(L3689)</f>
        <v>0</v>
      </c>
    </row>
    <row r="3693" spans="1:12" ht="12" customHeight="1">
      <c r="B3693" s="42" t="s">
        <v>8</v>
      </c>
      <c r="C3693" s="55" t="s">
        <v>232</v>
      </c>
      <c r="D3693" s="56"/>
      <c r="E3693" s="56"/>
      <c r="F3693" s="1191"/>
      <c r="G3693" s="57"/>
      <c r="H3693" s="44">
        <f>H3682+H3687+H3692</f>
        <v>143621</v>
      </c>
      <c r="I3693" s="57"/>
      <c r="J3693" s="44" t="e">
        <f>J3682+J3687+J3692</f>
        <v>#REF!</v>
      </c>
      <c r="K3693" s="57"/>
      <c r="L3693" s="44" t="e">
        <f>L3682+L3687+L3692</f>
        <v>#REF!</v>
      </c>
    </row>
    <row r="3694" spans="1:12" ht="12" customHeight="1">
      <c r="B3694" s="42" t="s">
        <v>9</v>
      </c>
      <c r="C3694" s="1254" t="s">
        <v>233</v>
      </c>
      <c r="D3694" s="1255"/>
      <c r="E3694" s="1256"/>
      <c r="F3694" s="1200">
        <f>OP</f>
        <v>0.1</v>
      </c>
      <c r="G3694" s="43" t="s">
        <v>234</v>
      </c>
      <c r="H3694" s="44">
        <f>H3693*F3694</f>
        <v>14362.1</v>
      </c>
      <c r="I3694" s="43" t="s">
        <v>234</v>
      </c>
      <c r="J3694" s="44" t="e">
        <f>J3693*F3694</f>
        <v>#REF!</v>
      </c>
      <c r="K3694" s="43" t="s">
        <v>234</v>
      </c>
      <c r="L3694" s="44" t="e">
        <f>L3693*F3694</f>
        <v>#REF!</v>
      </c>
    </row>
    <row r="3695" spans="1:12" ht="12" customHeight="1">
      <c r="B3695" s="531" t="s">
        <v>10</v>
      </c>
      <c r="C3695" s="536" t="s">
        <v>235</v>
      </c>
      <c r="D3695" s="529"/>
      <c r="E3695" s="535"/>
      <c r="F3695" s="1189"/>
      <c r="G3695" s="532"/>
      <c r="H3695" s="533">
        <f>H3693+H3694</f>
        <v>157983.1</v>
      </c>
      <c r="I3695" s="532"/>
      <c r="J3695" s="533"/>
      <c r="K3695" s="532"/>
      <c r="L3695" s="533"/>
    </row>
    <row r="3696" spans="1:12" ht="12" customHeight="1">
      <c r="B3696" s="531" t="s">
        <v>11</v>
      </c>
      <c r="C3696" s="529" t="s">
        <v>2218</v>
      </c>
      <c r="D3696" s="529"/>
      <c r="E3696" s="529"/>
      <c r="F3696" s="1201">
        <f>ppn</f>
        <v>0.12</v>
      </c>
      <c r="G3696" s="532" t="s">
        <v>2217</v>
      </c>
      <c r="H3696" s="533">
        <f>H3695*F3696</f>
        <v>18957.972000000002</v>
      </c>
      <c r="I3696" s="532"/>
      <c r="J3696" s="533"/>
      <c r="K3696" s="532"/>
      <c r="L3696" s="533"/>
    </row>
    <row r="3697" spans="1:12" ht="12" customHeight="1">
      <c r="B3697" s="42" t="s">
        <v>1793</v>
      </c>
      <c r="C3697" s="537" t="s">
        <v>2039</v>
      </c>
      <c r="D3697" s="56"/>
      <c r="E3697" s="56"/>
      <c r="F3697" s="1191"/>
      <c r="G3697" s="57"/>
      <c r="H3697" s="49">
        <f>H3695+H3696</f>
        <v>176941.07200000001</v>
      </c>
      <c r="I3697" s="50"/>
      <c r="J3697" s="49" t="e">
        <f>J3693+J3694</f>
        <v>#REF!</v>
      </c>
      <c r="K3697" s="50"/>
      <c r="L3697" s="49" t="e">
        <f>L3693+L3694</f>
        <v>#REF!</v>
      </c>
    </row>
    <row r="3698" spans="1:12">
      <c r="B3698" s="33" t="s">
        <v>534</v>
      </c>
    </row>
    <row r="3699" spans="1:12" ht="14" customHeight="1"/>
    <row r="3700" spans="1:12" ht="37" customHeight="1">
      <c r="B3700" s="34" t="s">
        <v>574</v>
      </c>
      <c r="C3700" s="1257" t="s">
        <v>575</v>
      </c>
      <c r="D3700" s="1258"/>
      <c r="E3700" s="1258"/>
      <c r="F3700" s="1258"/>
      <c r="G3700" s="1259"/>
      <c r="H3700" s="1260"/>
      <c r="I3700" s="1261" t="s">
        <v>3</v>
      </c>
      <c r="J3700" s="1261"/>
      <c r="K3700" s="1261" t="s">
        <v>4</v>
      </c>
      <c r="L3700" s="1261"/>
    </row>
    <row r="3701" spans="1:12" ht="12" customHeight="1">
      <c r="B3701" s="1249" t="s">
        <v>215</v>
      </c>
      <c r="C3701" s="1249" t="s">
        <v>216</v>
      </c>
      <c r="D3701" s="1250" t="s">
        <v>217</v>
      </c>
      <c r="E3701" s="1249" t="s">
        <v>218</v>
      </c>
      <c r="F3701" s="1253" t="s">
        <v>219</v>
      </c>
      <c r="G3701" s="35" t="s">
        <v>220</v>
      </c>
      <c r="H3701" s="35" t="s">
        <v>221</v>
      </c>
      <c r="I3701" s="36" t="s">
        <v>220</v>
      </c>
      <c r="J3701" s="37" t="s">
        <v>221</v>
      </c>
      <c r="K3701" s="37" t="s">
        <v>220</v>
      </c>
      <c r="L3701" s="37" t="s">
        <v>221</v>
      </c>
    </row>
    <row r="3702" spans="1:12" ht="12" customHeight="1">
      <c r="B3702" s="1249"/>
      <c r="C3702" s="1249"/>
      <c r="D3702" s="1251"/>
      <c r="E3702" s="1249"/>
      <c r="F3702" s="1253"/>
      <c r="G3702" s="35" t="s">
        <v>16</v>
      </c>
      <c r="H3702" s="35" t="s">
        <v>222</v>
      </c>
      <c r="I3702" s="36" t="s">
        <v>16</v>
      </c>
      <c r="J3702" s="37" t="s">
        <v>222</v>
      </c>
      <c r="K3702" s="37" t="s">
        <v>16</v>
      </c>
      <c r="L3702" s="37" t="s">
        <v>222</v>
      </c>
    </row>
    <row r="3703" spans="1:12" ht="12" customHeight="1">
      <c r="B3703" s="1249"/>
      <c r="C3703" s="1249"/>
      <c r="D3703" s="1252"/>
      <c r="E3703" s="1249"/>
      <c r="F3703" s="1253"/>
      <c r="G3703" s="58"/>
      <c r="H3703" s="35" t="s">
        <v>16</v>
      </c>
      <c r="I3703" s="48"/>
      <c r="J3703" s="37" t="s">
        <v>16</v>
      </c>
      <c r="K3703" s="43"/>
      <c r="L3703" s="37" t="s">
        <v>16</v>
      </c>
    </row>
    <row r="3704" spans="1:12" ht="12" customHeight="1">
      <c r="B3704" s="38" t="s">
        <v>5</v>
      </c>
      <c r="C3704" s="39" t="s">
        <v>223</v>
      </c>
      <c r="D3704" s="40"/>
      <c r="E3704" s="40"/>
      <c r="F3704" s="1181"/>
      <c r="G3704" s="40"/>
      <c r="H3704" s="40"/>
      <c r="I3704" s="41"/>
      <c r="J3704" s="41"/>
      <c r="K3704" s="41"/>
      <c r="L3704" s="41"/>
    </row>
    <row r="3705" spans="1:12" ht="12" customHeight="1">
      <c r="A3705" s="65">
        <v>10130000</v>
      </c>
      <c r="B3705" s="42"/>
      <c r="C3705" s="43" t="s">
        <v>20</v>
      </c>
      <c r="D3705" s="42" t="s">
        <v>224</v>
      </c>
      <c r="E3705" s="42" t="str">
        <f>VLOOKUP(C3705,HSD!B:K,2,FALSE)</f>
        <v>OH</v>
      </c>
      <c r="F3705" s="1192">
        <v>0.04</v>
      </c>
      <c r="G3705" s="44">
        <f>VLOOKUP(C3705,HSD!B:K,10,FALSE)</f>
        <v>174000</v>
      </c>
      <c r="H3705" s="44">
        <f>F3705*G3705</f>
        <v>6960</v>
      </c>
      <c r="I3705" s="44">
        <v>91500</v>
      </c>
      <c r="J3705" s="44">
        <f>F3705*I3705</f>
        <v>3660</v>
      </c>
      <c r="K3705" s="44">
        <v>91500</v>
      </c>
      <c r="L3705" s="44">
        <f>F3705*K3705</f>
        <v>3660</v>
      </c>
    </row>
    <row r="3706" spans="1:12" ht="12" customHeight="1">
      <c r="A3706" s="65">
        <v>10110000</v>
      </c>
      <c r="B3706" s="42"/>
      <c r="C3706" s="43" t="s">
        <v>21</v>
      </c>
      <c r="D3706" s="42" t="s">
        <v>224</v>
      </c>
      <c r="E3706" s="42" t="str">
        <f>VLOOKUP(C3706,HSD!B:K,2,FALSE)</f>
        <v>OH</v>
      </c>
      <c r="F3706" s="1192">
        <f>F3705/10</f>
        <v>4.0000000000000001E-3</v>
      </c>
      <c r="G3706" s="44">
        <f>VLOOKUP(C3706,HSD!B:K,10,FALSE)</f>
        <v>285000</v>
      </c>
      <c r="H3706" s="44">
        <f>F3706*G3706</f>
        <v>1140</v>
      </c>
      <c r="I3706" s="44">
        <v>92500</v>
      </c>
      <c r="J3706" s="44">
        <f>F3706*I3706</f>
        <v>370</v>
      </c>
      <c r="K3706" s="44">
        <v>92500</v>
      </c>
      <c r="L3706" s="44">
        <f>F3706*K3706</f>
        <v>370</v>
      </c>
    </row>
    <row r="3707" spans="1:12" ht="12" customHeight="1">
      <c r="B3707" s="42"/>
      <c r="C3707" s="43"/>
      <c r="D3707" s="42"/>
      <c r="E3707" s="42"/>
      <c r="F3707" s="1182"/>
      <c r="G3707" s="44"/>
      <c r="H3707" s="44"/>
      <c r="I3707" s="44"/>
      <c r="J3707" s="44"/>
      <c r="K3707" s="44"/>
      <c r="L3707" s="44"/>
    </row>
    <row r="3708" spans="1:12" ht="12" customHeight="1">
      <c r="B3708" s="42"/>
      <c r="C3708" s="45"/>
      <c r="D3708" s="37"/>
      <c r="E3708" s="37"/>
      <c r="F3708" s="1183" t="s">
        <v>227</v>
      </c>
      <c r="G3708" s="54"/>
      <c r="H3708" s="44">
        <f>SUM(H3705:H3707)</f>
        <v>8100</v>
      </c>
      <c r="I3708" s="54"/>
      <c r="J3708" s="44">
        <f>SUM(J3706:J3707)</f>
        <v>370</v>
      </c>
      <c r="K3708" s="54"/>
      <c r="L3708" s="44">
        <f>SUM(L3706:L3707)</f>
        <v>370</v>
      </c>
    </row>
    <row r="3709" spans="1:12" ht="12" customHeight="1">
      <c r="B3709" s="42" t="s">
        <v>6</v>
      </c>
      <c r="C3709" s="45" t="s">
        <v>228</v>
      </c>
      <c r="D3709" s="37"/>
      <c r="E3709" s="37"/>
      <c r="F3709" s="1184"/>
      <c r="G3709" s="42"/>
      <c r="H3709" s="44"/>
      <c r="I3709" s="42"/>
      <c r="J3709" s="44"/>
      <c r="K3709" s="42"/>
      <c r="L3709" s="44"/>
    </row>
    <row r="3710" spans="1:12">
      <c r="B3710" s="42"/>
      <c r="C3710" s="43"/>
      <c r="D3710" s="42"/>
      <c r="E3710" s="42"/>
      <c r="F3710" s="1192"/>
      <c r="G3710" s="44"/>
      <c r="H3710" s="44">
        <f>F3710*G3710</f>
        <v>0</v>
      </c>
      <c r="I3710" s="44"/>
      <c r="J3710" s="44"/>
      <c r="K3710" s="44"/>
      <c r="L3710" s="44"/>
    </row>
    <row r="3711" spans="1:12">
      <c r="B3711" s="42"/>
      <c r="C3711" s="43"/>
      <c r="D3711" s="42"/>
      <c r="E3711" s="42"/>
      <c r="F3711" s="1192"/>
      <c r="G3711" s="44"/>
      <c r="H3711" s="44">
        <f>F3711*G3711</f>
        <v>0</v>
      </c>
      <c r="I3711" s="44"/>
      <c r="J3711" s="44"/>
      <c r="K3711" s="44"/>
      <c r="L3711" s="44"/>
    </row>
    <row r="3712" spans="1:12">
      <c r="B3712" s="42"/>
      <c r="C3712" s="43"/>
      <c r="D3712" s="42"/>
      <c r="E3712" s="42"/>
      <c r="F3712" s="1192"/>
      <c r="G3712" s="44"/>
      <c r="H3712" s="44">
        <f>F3712*G3712</f>
        <v>0</v>
      </c>
      <c r="I3712" s="44"/>
      <c r="J3712" s="44"/>
      <c r="K3712" s="44"/>
      <c r="L3712" s="44"/>
    </row>
    <row r="3713" spans="2:12" ht="12" customHeight="1">
      <c r="B3713" s="42"/>
      <c r="C3713" s="45"/>
      <c r="D3713" s="37"/>
      <c r="E3713" s="37"/>
      <c r="F3713" s="1193" t="s">
        <v>229</v>
      </c>
      <c r="G3713" s="61"/>
      <c r="H3713" s="44">
        <f>SUM(H3710:H3712)</f>
        <v>0</v>
      </c>
      <c r="I3713" s="54"/>
      <c r="J3713" s="44" t="e">
        <f>SUM(#REF!)</f>
        <v>#REF!</v>
      </c>
      <c r="K3713" s="54"/>
      <c r="L3713" s="44" t="e">
        <f>SUM(#REF!)</f>
        <v>#REF!</v>
      </c>
    </row>
    <row r="3714" spans="2:12" ht="12" customHeight="1">
      <c r="B3714" s="42" t="s">
        <v>7</v>
      </c>
      <c r="C3714" s="45" t="s">
        <v>230</v>
      </c>
      <c r="D3714" s="37"/>
      <c r="E3714" s="37"/>
      <c r="F3714" s="1184"/>
      <c r="G3714" s="42"/>
      <c r="H3714" s="44"/>
      <c r="I3714" s="42"/>
      <c r="J3714" s="44"/>
      <c r="K3714" s="42"/>
      <c r="L3714" s="44"/>
    </row>
    <row r="3715" spans="2:12" ht="12" customHeight="1">
      <c r="B3715" s="42"/>
      <c r="C3715" s="43"/>
      <c r="D3715" s="42"/>
      <c r="E3715" s="42"/>
      <c r="F3715" s="1192"/>
      <c r="G3715" s="44"/>
      <c r="H3715" s="44">
        <f>F3715*G3715</f>
        <v>0</v>
      </c>
      <c r="I3715" s="44"/>
      <c r="J3715" s="44">
        <f>H3715*I3715</f>
        <v>0</v>
      </c>
      <c r="K3715" s="44"/>
      <c r="L3715" s="44">
        <f>J3715*K3715</f>
        <v>0</v>
      </c>
    </row>
    <row r="3716" spans="2:12" ht="12" customHeight="1">
      <c r="B3716" s="42"/>
      <c r="C3716" s="43"/>
      <c r="D3716" s="42"/>
      <c r="E3716" s="42"/>
      <c r="F3716" s="1192"/>
      <c r="G3716" s="44"/>
      <c r="H3716" s="44">
        <f>F3716*G3716</f>
        <v>0</v>
      </c>
      <c r="I3716" s="44"/>
      <c r="J3716" s="44"/>
      <c r="K3716" s="44"/>
      <c r="L3716" s="44"/>
    </row>
    <row r="3717" spans="2:12" ht="12" customHeight="1">
      <c r="B3717" s="42"/>
      <c r="C3717" s="43"/>
      <c r="D3717" s="42"/>
      <c r="E3717" s="42"/>
      <c r="F3717" s="1192"/>
      <c r="G3717" s="44"/>
      <c r="H3717" s="44">
        <f>F3717*G3717</f>
        <v>0</v>
      </c>
      <c r="I3717" s="44"/>
      <c r="J3717" s="44"/>
      <c r="K3717" s="44"/>
      <c r="L3717" s="44"/>
    </row>
    <row r="3718" spans="2:12" ht="12" customHeight="1">
      <c r="B3718" s="42"/>
      <c r="C3718" s="45"/>
      <c r="D3718" s="37"/>
      <c r="E3718" s="37"/>
      <c r="F3718" s="1183" t="s">
        <v>231</v>
      </c>
      <c r="G3718" s="54"/>
      <c r="H3718" s="44">
        <f>SUM(H3715:H3717)</f>
        <v>0</v>
      </c>
      <c r="I3718" s="54"/>
      <c r="J3718" s="44">
        <f>SUM(J3715)</f>
        <v>0</v>
      </c>
      <c r="K3718" s="54"/>
      <c r="L3718" s="44">
        <f>SUM(L3715)</f>
        <v>0</v>
      </c>
    </row>
    <row r="3719" spans="2:12" ht="12" customHeight="1">
      <c r="B3719" s="42" t="s">
        <v>8</v>
      </c>
      <c r="C3719" s="55" t="s">
        <v>232</v>
      </c>
      <c r="D3719" s="56"/>
      <c r="E3719" s="56"/>
      <c r="F3719" s="1191"/>
      <c r="G3719" s="57"/>
      <c r="H3719" s="44">
        <f>H3708+H3713+H3718</f>
        <v>8100</v>
      </c>
      <c r="I3719" s="57"/>
      <c r="J3719" s="44" t="e">
        <f>J3708+J3713+J3718</f>
        <v>#REF!</v>
      </c>
      <c r="K3719" s="57"/>
      <c r="L3719" s="44" t="e">
        <f>L3708+L3713+L3718</f>
        <v>#REF!</v>
      </c>
    </row>
    <row r="3720" spans="2:12" ht="12" customHeight="1">
      <c r="B3720" s="42" t="s">
        <v>9</v>
      </c>
      <c r="C3720" s="1254" t="s">
        <v>233</v>
      </c>
      <c r="D3720" s="1255"/>
      <c r="E3720" s="1256"/>
      <c r="F3720" s="1200">
        <f>OP</f>
        <v>0.1</v>
      </c>
      <c r="G3720" s="43" t="s">
        <v>234</v>
      </c>
      <c r="H3720" s="44">
        <f>H3719*F3720</f>
        <v>810</v>
      </c>
      <c r="I3720" s="43" t="s">
        <v>234</v>
      </c>
      <c r="J3720" s="44" t="e">
        <f>J3719*F3720</f>
        <v>#REF!</v>
      </c>
      <c r="K3720" s="43" t="s">
        <v>234</v>
      </c>
      <c r="L3720" s="44" t="e">
        <f>L3719*F3720</f>
        <v>#REF!</v>
      </c>
    </row>
    <row r="3721" spans="2:12" ht="12" customHeight="1">
      <c r="B3721" s="531" t="s">
        <v>10</v>
      </c>
      <c r="C3721" s="536" t="s">
        <v>235</v>
      </c>
      <c r="D3721" s="529"/>
      <c r="E3721" s="535"/>
      <c r="F3721" s="1189"/>
      <c r="G3721" s="532"/>
      <c r="H3721" s="533">
        <f>H3719+H3720</f>
        <v>8910</v>
      </c>
      <c r="I3721" s="532"/>
      <c r="J3721" s="533"/>
      <c r="K3721" s="532"/>
      <c r="L3721" s="533"/>
    </row>
    <row r="3722" spans="2:12" ht="12" customHeight="1">
      <c r="B3722" s="531" t="s">
        <v>11</v>
      </c>
      <c r="C3722" s="529" t="s">
        <v>2218</v>
      </c>
      <c r="D3722" s="529"/>
      <c r="E3722" s="529"/>
      <c r="F3722" s="1201">
        <f>ppn</f>
        <v>0.12</v>
      </c>
      <c r="G3722" s="532" t="s">
        <v>2217</v>
      </c>
      <c r="H3722" s="533">
        <f>H3721*F3722</f>
        <v>1069.2</v>
      </c>
      <c r="I3722" s="532"/>
      <c r="J3722" s="533"/>
      <c r="K3722" s="532"/>
      <c r="L3722" s="533"/>
    </row>
    <row r="3723" spans="2:12" ht="12" customHeight="1">
      <c r="B3723" s="42" t="s">
        <v>1793</v>
      </c>
      <c r="C3723" s="537" t="s">
        <v>2039</v>
      </c>
      <c r="D3723" s="56"/>
      <c r="E3723" s="56"/>
      <c r="F3723" s="1191"/>
      <c r="G3723" s="57"/>
      <c r="H3723" s="49">
        <f>H3721+H3722</f>
        <v>9979.2000000000007</v>
      </c>
      <c r="I3723" s="50"/>
      <c r="J3723" s="49" t="e">
        <f>J3719+J3720</f>
        <v>#REF!</v>
      </c>
      <c r="K3723" s="50"/>
      <c r="L3723" s="49" t="e">
        <f>L3719+L3720</f>
        <v>#REF!</v>
      </c>
    </row>
    <row r="3724" spans="2:12" ht="14" customHeight="1"/>
    <row r="3725" spans="2:12" ht="37" customHeight="1">
      <c r="B3725" s="34" t="s">
        <v>576</v>
      </c>
      <c r="C3725" s="1257" t="s">
        <v>577</v>
      </c>
      <c r="D3725" s="1258"/>
      <c r="E3725" s="1258"/>
      <c r="F3725" s="1258"/>
      <c r="G3725" s="1259"/>
      <c r="H3725" s="1260"/>
      <c r="I3725" s="1261" t="s">
        <v>3</v>
      </c>
      <c r="J3725" s="1261"/>
      <c r="K3725" s="1261" t="s">
        <v>4</v>
      </c>
      <c r="L3725" s="1261"/>
    </row>
    <row r="3726" spans="2:12" ht="12" customHeight="1">
      <c r="B3726" s="1249" t="s">
        <v>215</v>
      </c>
      <c r="C3726" s="1249" t="s">
        <v>216</v>
      </c>
      <c r="D3726" s="1250" t="s">
        <v>217</v>
      </c>
      <c r="E3726" s="1249" t="s">
        <v>218</v>
      </c>
      <c r="F3726" s="1253" t="s">
        <v>219</v>
      </c>
      <c r="G3726" s="35" t="s">
        <v>220</v>
      </c>
      <c r="H3726" s="35" t="s">
        <v>221</v>
      </c>
      <c r="I3726" s="36" t="s">
        <v>220</v>
      </c>
      <c r="J3726" s="37" t="s">
        <v>221</v>
      </c>
      <c r="K3726" s="37" t="s">
        <v>220</v>
      </c>
      <c r="L3726" s="37" t="s">
        <v>221</v>
      </c>
    </row>
    <row r="3727" spans="2:12" ht="12" customHeight="1">
      <c r="B3727" s="1249"/>
      <c r="C3727" s="1249"/>
      <c r="D3727" s="1251"/>
      <c r="E3727" s="1249"/>
      <c r="F3727" s="1253"/>
      <c r="G3727" s="35" t="s">
        <v>16</v>
      </c>
      <c r="H3727" s="35" t="s">
        <v>222</v>
      </c>
      <c r="I3727" s="36" t="s">
        <v>16</v>
      </c>
      <c r="J3727" s="37" t="s">
        <v>222</v>
      </c>
      <c r="K3727" s="37" t="s">
        <v>16</v>
      </c>
      <c r="L3727" s="37" t="s">
        <v>222</v>
      </c>
    </row>
    <row r="3728" spans="2:12" ht="12" customHeight="1">
      <c r="B3728" s="1249"/>
      <c r="C3728" s="1249"/>
      <c r="D3728" s="1252"/>
      <c r="E3728" s="1249"/>
      <c r="F3728" s="1253"/>
      <c r="G3728" s="58"/>
      <c r="H3728" s="35" t="s">
        <v>16</v>
      </c>
      <c r="I3728" s="48"/>
      <c r="J3728" s="37" t="s">
        <v>16</v>
      </c>
      <c r="K3728" s="43"/>
      <c r="L3728" s="37" t="s">
        <v>16</v>
      </c>
    </row>
    <row r="3729" spans="1:12" ht="12" customHeight="1">
      <c r="B3729" s="38" t="s">
        <v>5</v>
      </c>
      <c r="C3729" s="39" t="s">
        <v>223</v>
      </c>
      <c r="D3729" s="40"/>
      <c r="E3729" s="40"/>
      <c r="F3729" s="1181"/>
      <c r="G3729" s="40"/>
      <c r="H3729" s="40"/>
      <c r="I3729" s="41"/>
      <c r="J3729" s="41"/>
      <c r="K3729" s="41"/>
      <c r="L3729" s="41"/>
    </row>
    <row r="3730" spans="1:12" ht="12" customHeight="1">
      <c r="A3730" s="65">
        <v>10130000</v>
      </c>
      <c r="B3730" s="42"/>
      <c r="C3730" s="43" t="s">
        <v>20</v>
      </c>
      <c r="D3730" s="42" t="s">
        <v>224</v>
      </c>
      <c r="E3730" s="42" t="str">
        <f>VLOOKUP(C3730,HSD!B:K,2,FALSE)</f>
        <v>OH</v>
      </c>
      <c r="F3730" s="1192">
        <v>0.06</v>
      </c>
      <c r="G3730" s="44">
        <f>VLOOKUP(C3730,HSD!B:K,10,FALSE)</f>
        <v>174000</v>
      </c>
      <c r="H3730" s="44">
        <f>F3730*G3730</f>
        <v>10440</v>
      </c>
      <c r="I3730" s="44">
        <v>91500</v>
      </c>
      <c r="J3730" s="44">
        <f>F3730*I3730</f>
        <v>5490</v>
      </c>
      <c r="K3730" s="44">
        <v>91500</v>
      </c>
      <c r="L3730" s="44">
        <f>F3730*K3730</f>
        <v>5490</v>
      </c>
    </row>
    <row r="3731" spans="1:12" ht="12" customHeight="1">
      <c r="A3731" s="65">
        <v>10110000</v>
      </c>
      <c r="B3731" s="42"/>
      <c r="C3731" s="43" t="s">
        <v>21</v>
      </c>
      <c r="D3731" s="42" t="s">
        <v>224</v>
      </c>
      <c r="E3731" s="42" t="str">
        <f>VLOOKUP(C3731,HSD!B:K,2,FALSE)</f>
        <v>OH</v>
      </c>
      <c r="F3731" s="1192">
        <f>F3730/10</f>
        <v>6.0000000000000001E-3</v>
      </c>
      <c r="G3731" s="44">
        <f>VLOOKUP(C3731,HSD!B:K,10,FALSE)</f>
        <v>285000</v>
      </c>
      <c r="H3731" s="44">
        <f>F3731*G3731</f>
        <v>1710</v>
      </c>
      <c r="I3731" s="44">
        <v>92500</v>
      </c>
      <c r="J3731" s="44">
        <f>F3731*I3731</f>
        <v>555</v>
      </c>
      <c r="K3731" s="44">
        <v>92500</v>
      </c>
      <c r="L3731" s="44">
        <f>F3731*K3731</f>
        <v>555</v>
      </c>
    </row>
    <row r="3732" spans="1:12" ht="12" customHeight="1">
      <c r="B3732" s="42"/>
      <c r="C3732" s="43"/>
      <c r="D3732" s="42"/>
      <c r="E3732" s="42"/>
      <c r="F3732" s="1182"/>
      <c r="G3732" s="44"/>
      <c r="H3732" s="44"/>
      <c r="I3732" s="44"/>
      <c r="J3732" s="44"/>
      <c r="K3732" s="44"/>
      <c r="L3732" s="44"/>
    </row>
    <row r="3733" spans="1:12" ht="12" customHeight="1">
      <c r="B3733" s="42"/>
      <c r="C3733" s="45"/>
      <c r="D3733" s="37"/>
      <c r="E3733" s="37"/>
      <c r="F3733" s="1183" t="s">
        <v>227</v>
      </c>
      <c r="G3733" s="54"/>
      <c r="H3733" s="44">
        <f>SUM(H3730:H3732)</f>
        <v>12150</v>
      </c>
      <c r="I3733" s="54"/>
      <c r="J3733" s="44">
        <f>SUM(J3731:J3732)</f>
        <v>555</v>
      </c>
      <c r="K3733" s="54"/>
      <c r="L3733" s="44">
        <f>SUM(L3731:L3732)</f>
        <v>555</v>
      </c>
    </row>
    <row r="3734" spans="1:12" ht="12" customHeight="1">
      <c r="B3734" s="42" t="s">
        <v>6</v>
      </c>
      <c r="C3734" s="45" t="s">
        <v>228</v>
      </c>
      <c r="D3734" s="37"/>
      <c r="E3734" s="37"/>
      <c r="F3734" s="1184"/>
      <c r="G3734" s="42"/>
      <c r="H3734" s="44"/>
      <c r="I3734" s="42"/>
      <c r="J3734" s="44"/>
      <c r="K3734" s="42"/>
      <c r="L3734" s="44"/>
    </row>
    <row r="3735" spans="1:12">
      <c r="B3735" s="42"/>
      <c r="C3735" s="43"/>
      <c r="D3735" s="42"/>
      <c r="E3735" s="42"/>
      <c r="F3735" s="1192"/>
      <c r="G3735" s="44"/>
      <c r="H3735" s="44">
        <f>F3735*G3735</f>
        <v>0</v>
      </c>
      <c r="I3735" s="44"/>
      <c r="J3735" s="44"/>
      <c r="K3735" s="44"/>
      <c r="L3735" s="44"/>
    </row>
    <row r="3736" spans="1:12">
      <c r="B3736" s="42"/>
      <c r="C3736" s="43"/>
      <c r="D3736" s="42"/>
      <c r="E3736" s="42"/>
      <c r="F3736" s="1192"/>
      <c r="G3736" s="44"/>
      <c r="H3736" s="44">
        <f>F3736*G3736</f>
        <v>0</v>
      </c>
      <c r="I3736" s="44"/>
      <c r="J3736" s="44"/>
      <c r="K3736" s="44"/>
      <c r="L3736" s="44"/>
    </row>
    <row r="3737" spans="1:12">
      <c r="B3737" s="42"/>
      <c r="C3737" s="43"/>
      <c r="D3737" s="42"/>
      <c r="E3737" s="42"/>
      <c r="F3737" s="1192"/>
      <c r="G3737" s="44"/>
      <c r="H3737" s="44">
        <f>F3737*G3737</f>
        <v>0</v>
      </c>
      <c r="I3737" s="44"/>
      <c r="J3737" s="44"/>
      <c r="K3737" s="44"/>
      <c r="L3737" s="44"/>
    </row>
    <row r="3738" spans="1:12" ht="12" customHeight="1">
      <c r="B3738" s="42"/>
      <c r="C3738" s="45"/>
      <c r="D3738" s="37"/>
      <c r="E3738" s="37"/>
      <c r="F3738" s="1193" t="s">
        <v>229</v>
      </c>
      <c r="G3738" s="61"/>
      <c r="H3738" s="44">
        <f>SUM(H3735:H3737)</f>
        <v>0</v>
      </c>
      <c r="I3738" s="54"/>
      <c r="J3738" s="44" t="e">
        <f>SUM(#REF!)</f>
        <v>#REF!</v>
      </c>
      <c r="K3738" s="54"/>
      <c r="L3738" s="44" t="e">
        <f>SUM(#REF!)</f>
        <v>#REF!</v>
      </c>
    </row>
    <row r="3739" spans="1:12" ht="12" customHeight="1">
      <c r="B3739" s="42" t="s">
        <v>7</v>
      </c>
      <c r="C3739" s="45" t="s">
        <v>230</v>
      </c>
      <c r="D3739" s="37"/>
      <c r="E3739" s="37"/>
      <c r="F3739" s="1184"/>
      <c r="G3739" s="42"/>
      <c r="H3739" s="44"/>
      <c r="I3739" s="42"/>
      <c r="J3739" s="44"/>
      <c r="K3739" s="42"/>
      <c r="L3739" s="44"/>
    </row>
    <row r="3740" spans="1:12" ht="12" customHeight="1">
      <c r="B3740" s="42"/>
      <c r="C3740" s="43"/>
      <c r="D3740" s="42"/>
      <c r="E3740" s="42"/>
      <c r="F3740" s="1192"/>
      <c r="G3740" s="44"/>
      <c r="H3740" s="44">
        <f>F3740*G3740</f>
        <v>0</v>
      </c>
      <c r="I3740" s="44"/>
      <c r="J3740" s="44">
        <f>H3740*I3740</f>
        <v>0</v>
      </c>
      <c r="K3740" s="44"/>
      <c r="L3740" s="44">
        <f>J3740*K3740</f>
        <v>0</v>
      </c>
    </row>
    <row r="3741" spans="1:12" ht="12" customHeight="1">
      <c r="B3741" s="42"/>
      <c r="C3741" s="43"/>
      <c r="D3741" s="42"/>
      <c r="E3741" s="42"/>
      <c r="F3741" s="1192"/>
      <c r="G3741" s="44"/>
      <c r="H3741" s="44">
        <f>F3741*G3741</f>
        <v>0</v>
      </c>
      <c r="I3741" s="44"/>
      <c r="J3741" s="44"/>
      <c r="K3741" s="44"/>
      <c r="L3741" s="44"/>
    </row>
    <row r="3742" spans="1:12" ht="12" customHeight="1">
      <c r="B3742" s="42"/>
      <c r="C3742" s="43"/>
      <c r="D3742" s="42"/>
      <c r="E3742" s="42"/>
      <c r="F3742" s="1192"/>
      <c r="G3742" s="44"/>
      <c r="H3742" s="44">
        <f>F3742*G3742</f>
        <v>0</v>
      </c>
      <c r="I3742" s="44"/>
      <c r="J3742" s="44"/>
      <c r="K3742" s="44"/>
      <c r="L3742" s="44"/>
    </row>
    <row r="3743" spans="1:12" ht="12" customHeight="1">
      <c r="B3743" s="42"/>
      <c r="C3743" s="45"/>
      <c r="D3743" s="37"/>
      <c r="E3743" s="37"/>
      <c r="F3743" s="1183" t="s">
        <v>231</v>
      </c>
      <c r="G3743" s="54"/>
      <c r="H3743" s="44">
        <f>SUM(H3740:H3742)</f>
        <v>0</v>
      </c>
      <c r="I3743" s="54"/>
      <c r="J3743" s="44">
        <f>SUM(J3740)</f>
        <v>0</v>
      </c>
      <c r="K3743" s="54"/>
      <c r="L3743" s="44">
        <f>SUM(L3740)</f>
        <v>0</v>
      </c>
    </row>
    <row r="3744" spans="1:12" ht="12" customHeight="1">
      <c r="B3744" s="42" t="s">
        <v>8</v>
      </c>
      <c r="C3744" s="55" t="s">
        <v>232</v>
      </c>
      <c r="D3744" s="56"/>
      <c r="E3744" s="56"/>
      <c r="F3744" s="1191"/>
      <c r="G3744" s="57"/>
      <c r="H3744" s="44">
        <f>H3733+H3738+H3743</f>
        <v>12150</v>
      </c>
      <c r="I3744" s="57"/>
      <c r="J3744" s="44" t="e">
        <f>J3733+J3738+J3743</f>
        <v>#REF!</v>
      </c>
      <c r="K3744" s="57"/>
      <c r="L3744" s="44" t="e">
        <f>L3733+L3738+L3743</f>
        <v>#REF!</v>
      </c>
    </row>
    <row r="3745" spans="1:12" ht="12" customHeight="1">
      <c r="B3745" s="42" t="s">
        <v>9</v>
      </c>
      <c r="C3745" s="1254" t="s">
        <v>233</v>
      </c>
      <c r="D3745" s="1255"/>
      <c r="E3745" s="1256"/>
      <c r="F3745" s="1200">
        <f>OP</f>
        <v>0.1</v>
      </c>
      <c r="G3745" s="43" t="s">
        <v>234</v>
      </c>
      <c r="H3745" s="44">
        <f>H3744*F3745</f>
        <v>1215</v>
      </c>
      <c r="I3745" s="43" t="s">
        <v>234</v>
      </c>
      <c r="J3745" s="44" t="e">
        <f>J3744*F3745</f>
        <v>#REF!</v>
      </c>
      <c r="K3745" s="43" t="s">
        <v>234</v>
      </c>
      <c r="L3745" s="44" t="e">
        <f>L3744*F3745</f>
        <v>#REF!</v>
      </c>
    </row>
    <row r="3746" spans="1:12" ht="12" customHeight="1">
      <c r="B3746" s="531" t="s">
        <v>10</v>
      </c>
      <c r="C3746" s="536" t="s">
        <v>235</v>
      </c>
      <c r="D3746" s="529"/>
      <c r="E3746" s="535"/>
      <c r="F3746" s="1189"/>
      <c r="G3746" s="532"/>
      <c r="H3746" s="533">
        <f>H3744+H3745</f>
        <v>13365</v>
      </c>
      <c r="I3746" s="532"/>
      <c r="J3746" s="533"/>
      <c r="K3746" s="532"/>
      <c r="L3746" s="533"/>
    </row>
    <row r="3747" spans="1:12" ht="12" customHeight="1">
      <c r="B3747" s="531" t="s">
        <v>11</v>
      </c>
      <c r="C3747" s="529" t="s">
        <v>2218</v>
      </c>
      <c r="D3747" s="529"/>
      <c r="E3747" s="529"/>
      <c r="F3747" s="1201">
        <f>ppn</f>
        <v>0.12</v>
      </c>
      <c r="G3747" s="532" t="s">
        <v>2217</v>
      </c>
      <c r="H3747" s="533">
        <f>H3746*F3747</f>
        <v>1603.8</v>
      </c>
      <c r="I3747" s="532"/>
      <c r="J3747" s="533"/>
      <c r="K3747" s="532"/>
      <c r="L3747" s="533"/>
    </row>
    <row r="3748" spans="1:12" ht="12" customHeight="1">
      <c r="B3748" s="42" t="s">
        <v>1793</v>
      </c>
      <c r="C3748" s="537" t="s">
        <v>2039</v>
      </c>
      <c r="D3748" s="56"/>
      <c r="E3748" s="56"/>
      <c r="F3748" s="1191"/>
      <c r="G3748" s="57"/>
      <c r="H3748" s="49">
        <f>H3746+H3747</f>
        <v>14968.8</v>
      </c>
      <c r="I3748" s="50"/>
      <c r="J3748" s="49" t="e">
        <f>J3744+J3745</f>
        <v>#REF!</v>
      </c>
      <c r="K3748" s="50"/>
      <c r="L3748" s="49" t="e">
        <f>L3744+L3745</f>
        <v>#REF!</v>
      </c>
    </row>
    <row r="3749" spans="1:12" ht="14" customHeight="1"/>
    <row r="3750" spans="1:12" ht="37" customHeight="1">
      <c r="B3750" s="34" t="s">
        <v>578</v>
      </c>
      <c r="C3750" s="1257" t="s">
        <v>579</v>
      </c>
      <c r="D3750" s="1258"/>
      <c r="E3750" s="1258"/>
      <c r="F3750" s="1258"/>
      <c r="G3750" s="1259"/>
      <c r="H3750" s="1260"/>
      <c r="I3750" s="1261" t="s">
        <v>3</v>
      </c>
      <c r="J3750" s="1261"/>
      <c r="K3750" s="1261" t="s">
        <v>4</v>
      </c>
      <c r="L3750" s="1261"/>
    </row>
    <row r="3751" spans="1:12" ht="12" customHeight="1">
      <c r="B3751" s="1249" t="s">
        <v>215</v>
      </c>
      <c r="C3751" s="1249" t="s">
        <v>216</v>
      </c>
      <c r="D3751" s="1250" t="s">
        <v>217</v>
      </c>
      <c r="E3751" s="1249" t="s">
        <v>218</v>
      </c>
      <c r="F3751" s="1253" t="s">
        <v>219</v>
      </c>
      <c r="G3751" s="35" t="s">
        <v>220</v>
      </c>
      <c r="H3751" s="35" t="s">
        <v>221</v>
      </c>
      <c r="I3751" s="36" t="s">
        <v>220</v>
      </c>
      <c r="J3751" s="37" t="s">
        <v>221</v>
      </c>
      <c r="K3751" s="37" t="s">
        <v>220</v>
      </c>
      <c r="L3751" s="37" t="s">
        <v>221</v>
      </c>
    </row>
    <row r="3752" spans="1:12" ht="12" customHeight="1">
      <c r="B3752" s="1249"/>
      <c r="C3752" s="1249"/>
      <c r="D3752" s="1251"/>
      <c r="E3752" s="1249"/>
      <c r="F3752" s="1253"/>
      <c r="G3752" s="35" t="s">
        <v>16</v>
      </c>
      <c r="H3752" s="35" t="s">
        <v>222</v>
      </c>
      <c r="I3752" s="36" t="s">
        <v>16</v>
      </c>
      <c r="J3752" s="37" t="s">
        <v>222</v>
      </c>
      <c r="K3752" s="37" t="s">
        <v>16</v>
      </c>
      <c r="L3752" s="37" t="s">
        <v>222</v>
      </c>
    </row>
    <row r="3753" spans="1:12" ht="12" customHeight="1">
      <c r="B3753" s="1249"/>
      <c r="C3753" s="1249"/>
      <c r="D3753" s="1252"/>
      <c r="E3753" s="1249"/>
      <c r="F3753" s="1253"/>
      <c r="G3753" s="58"/>
      <c r="H3753" s="35" t="s">
        <v>16</v>
      </c>
      <c r="I3753" s="48"/>
      <c r="J3753" s="37" t="s">
        <v>16</v>
      </c>
      <c r="K3753" s="43"/>
      <c r="L3753" s="37" t="s">
        <v>16</v>
      </c>
    </row>
    <row r="3754" spans="1:12" ht="12" customHeight="1">
      <c r="B3754" s="38" t="s">
        <v>5</v>
      </c>
      <c r="C3754" s="39" t="s">
        <v>223</v>
      </c>
      <c r="D3754" s="40"/>
      <c r="E3754" s="40"/>
      <c r="F3754" s="1181"/>
      <c r="G3754" s="40"/>
      <c r="H3754" s="40"/>
      <c r="I3754" s="41"/>
      <c r="J3754" s="41"/>
      <c r="K3754" s="41"/>
      <c r="L3754" s="41"/>
    </row>
    <row r="3755" spans="1:12" ht="12" customHeight="1">
      <c r="A3755" s="65">
        <v>10130000</v>
      </c>
      <c r="B3755" s="42"/>
      <c r="C3755" s="43" t="s">
        <v>20</v>
      </c>
      <c r="D3755" s="42" t="s">
        <v>224</v>
      </c>
      <c r="E3755" s="42" t="str">
        <f>VLOOKUP(C3755,HSD!B:K,2,FALSE)</f>
        <v>OH</v>
      </c>
      <c r="F3755" s="1192">
        <v>0.18</v>
      </c>
      <c r="G3755" s="44">
        <f>VLOOKUP(C3755,HSD!B:K,10,FALSE)</f>
        <v>174000</v>
      </c>
      <c r="H3755" s="44">
        <f>F3755*G3755</f>
        <v>31320</v>
      </c>
      <c r="I3755" s="44">
        <v>91500</v>
      </c>
      <c r="J3755" s="44">
        <f>F3755*I3755</f>
        <v>16470</v>
      </c>
      <c r="K3755" s="44">
        <v>91500</v>
      </c>
      <c r="L3755" s="44">
        <f>F3755*K3755</f>
        <v>16470</v>
      </c>
    </row>
    <row r="3756" spans="1:12" ht="12" customHeight="1">
      <c r="A3756" s="65">
        <v>10110000</v>
      </c>
      <c r="B3756" s="42"/>
      <c r="C3756" s="43" t="s">
        <v>21</v>
      </c>
      <c r="D3756" s="42" t="s">
        <v>224</v>
      </c>
      <c r="E3756" s="42" t="str">
        <f>VLOOKUP(C3756,HSD!B:K,2,FALSE)</f>
        <v>OH</v>
      </c>
      <c r="F3756" s="1192">
        <f>F3755/10</f>
        <v>1.7999999999999999E-2</v>
      </c>
      <c r="G3756" s="44">
        <f>VLOOKUP(C3756,HSD!B:K,10,FALSE)</f>
        <v>285000</v>
      </c>
      <c r="H3756" s="44">
        <f>F3756*G3756</f>
        <v>5130</v>
      </c>
      <c r="I3756" s="44">
        <v>92500</v>
      </c>
      <c r="J3756" s="44">
        <f>F3756*I3756</f>
        <v>1664.9999999999998</v>
      </c>
      <c r="K3756" s="44">
        <v>92500</v>
      </c>
      <c r="L3756" s="44">
        <f>F3756*K3756</f>
        <v>1664.9999999999998</v>
      </c>
    </row>
    <row r="3757" spans="1:12" ht="12" customHeight="1">
      <c r="B3757" s="42"/>
      <c r="C3757" s="43"/>
      <c r="D3757" s="42"/>
      <c r="E3757" s="42"/>
      <c r="F3757" s="1182"/>
      <c r="G3757" s="44"/>
      <c r="H3757" s="44"/>
      <c r="I3757" s="44"/>
      <c r="J3757" s="44"/>
      <c r="K3757" s="44"/>
      <c r="L3757" s="44"/>
    </row>
    <row r="3758" spans="1:12" ht="12" customHeight="1">
      <c r="B3758" s="42"/>
      <c r="C3758" s="45"/>
      <c r="D3758" s="37"/>
      <c r="E3758" s="37"/>
      <c r="F3758" s="1183" t="s">
        <v>227</v>
      </c>
      <c r="G3758" s="54"/>
      <c r="H3758" s="44">
        <f>SUM(H3755:H3757)</f>
        <v>36450</v>
      </c>
      <c r="I3758" s="54"/>
      <c r="J3758" s="44">
        <f>SUM(J3756:J3757)</f>
        <v>1664.9999999999998</v>
      </c>
      <c r="K3758" s="54"/>
      <c r="L3758" s="44">
        <f>SUM(L3756:L3757)</f>
        <v>1664.9999999999998</v>
      </c>
    </row>
    <row r="3759" spans="1:12" ht="12" customHeight="1">
      <c r="B3759" s="42" t="s">
        <v>6</v>
      </c>
      <c r="C3759" s="45" t="s">
        <v>228</v>
      </c>
      <c r="D3759" s="37"/>
      <c r="E3759" s="37"/>
      <c r="F3759" s="1184"/>
      <c r="G3759" s="42"/>
      <c r="H3759" s="44"/>
      <c r="I3759" s="42"/>
      <c r="J3759" s="44"/>
      <c r="K3759" s="42"/>
      <c r="L3759" s="44"/>
    </row>
    <row r="3760" spans="1:12">
      <c r="B3760" s="42"/>
      <c r="C3760" s="43"/>
      <c r="D3760" s="42"/>
      <c r="E3760" s="42"/>
      <c r="F3760" s="1192"/>
      <c r="G3760" s="44"/>
      <c r="H3760" s="44">
        <f>F3760*G3760</f>
        <v>0</v>
      </c>
      <c r="I3760" s="44"/>
      <c r="J3760" s="44"/>
      <c r="K3760" s="44"/>
      <c r="L3760" s="44"/>
    </row>
    <row r="3761" spans="1:12">
      <c r="B3761" s="42"/>
      <c r="C3761" s="43"/>
      <c r="D3761" s="42"/>
      <c r="E3761" s="42"/>
      <c r="F3761" s="1192"/>
      <c r="G3761" s="44"/>
      <c r="H3761" s="44">
        <f>F3761*G3761</f>
        <v>0</v>
      </c>
      <c r="I3761" s="44"/>
      <c r="J3761" s="44"/>
      <c r="K3761" s="44"/>
      <c r="L3761" s="44"/>
    </row>
    <row r="3762" spans="1:12">
      <c r="B3762" s="42"/>
      <c r="C3762" s="43"/>
      <c r="D3762" s="42"/>
      <c r="E3762" s="42"/>
      <c r="F3762" s="1192"/>
      <c r="G3762" s="44"/>
      <c r="H3762" s="44">
        <f>F3762*G3762</f>
        <v>0</v>
      </c>
      <c r="I3762" s="44"/>
      <c r="J3762" s="44"/>
      <c r="K3762" s="44"/>
      <c r="L3762" s="44"/>
    </row>
    <row r="3763" spans="1:12" ht="12" customHeight="1">
      <c r="B3763" s="42"/>
      <c r="C3763" s="45"/>
      <c r="D3763" s="37"/>
      <c r="E3763" s="37"/>
      <c r="F3763" s="1193" t="s">
        <v>229</v>
      </c>
      <c r="G3763" s="61"/>
      <c r="H3763" s="44">
        <f>SUM(H3760:H3762)</f>
        <v>0</v>
      </c>
      <c r="I3763" s="54"/>
      <c r="J3763" s="44" t="e">
        <f>SUM(#REF!)</f>
        <v>#REF!</v>
      </c>
      <c r="K3763" s="54"/>
      <c r="L3763" s="44" t="e">
        <f>SUM(#REF!)</f>
        <v>#REF!</v>
      </c>
    </row>
    <row r="3764" spans="1:12" ht="12" customHeight="1">
      <c r="B3764" s="42" t="s">
        <v>7</v>
      </c>
      <c r="C3764" s="45" t="s">
        <v>230</v>
      </c>
      <c r="D3764" s="37"/>
      <c r="E3764" s="37"/>
      <c r="F3764" s="1184"/>
      <c r="G3764" s="42"/>
      <c r="H3764" s="44"/>
      <c r="I3764" s="42"/>
      <c r="J3764" s="44"/>
      <c r="K3764" s="42"/>
      <c r="L3764" s="44"/>
    </row>
    <row r="3765" spans="1:12" ht="12" customHeight="1">
      <c r="A3765" s="65">
        <v>31210000</v>
      </c>
      <c r="B3765" s="42"/>
      <c r="C3765" s="43" t="s">
        <v>259</v>
      </c>
      <c r="D3765" s="42" t="s">
        <v>224</v>
      </c>
      <c r="E3765" s="42" t="s">
        <v>260</v>
      </c>
      <c r="F3765" s="1192">
        <v>0.06</v>
      </c>
      <c r="G3765" s="44">
        <f>VLOOKUP(C3765,HSD!B:K,10,FALSE)</f>
        <v>10000</v>
      </c>
      <c r="H3765" s="44">
        <f>F3765*G3765</f>
        <v>600</v>
      </c>
      <c r="I3765" s="44"/>
      <c r="J3765" s="44">
        <f>H3765*I3765</f>
        <v>0</v>
      </c>
      <c r="K3765" s="44"/>
      <c r="L3765" s="44">
        <f>J3765*K3765</f>
        <v>0</v>
      </c>
    </row>
    <row r="3766" spans="1:12" ht="12" customHeight="1">
      <c r="B3766" s="42"/>
      <c r="C3766" s="43"/>
      <c r="D3766" s="42"/>
      <c r="E3766" s="42"/>
      <c r="F3766" s="1192"/>
      <c r="G3766" s="44"/>
      <c r="H3766" s="44">
        <f>F3766*G3766</f>
        <v>0</v>
      </c>
      <c r="I3766" s="44"/>
      <c r="J3766" s="44"/>
      <c r="K3766" s="44"/>
      <c r="L3766" s="44"/>
    </row>
    <row r="3767" spans="1:12" ht="12" customHeight="1">
      <c r="B3767" s="42"/>
      <c r="C3767" s="43"/>
      <c r="D3767" s="42"/>
      <c r="E3767" s="42"/>
      <c r="F3767" s="1192"/>
      <c r="G3767" s="44"/>
      <c r="H3767" s="44">
        <f>F3767*G3767</f>
        <v>0</v>
      </c>
      <c r="I3767" s="44"/>
      <c r="J3767" s="44"/>
      <c r="K3767" s="44"/>
      <c r="L3767" s="44"/>
    </row>
    <row r="3768" spans="1:12" ht="12" customHeight="1">
      <c r="B3768" s="42"/>
      <c r="C3768" s="45"/>
      <c r="D3768" s="37"/>
      <c r="E3768" s="37"/>
      <c r="F3768" s="1183" t="s">
        <v>231</v>
      </c>
      <c r="G3768" s="54"/>
      <c r="H3768" s="44">
        <f>SUM(H3765:H3767)</f>
        <v>600</v>
      </c>
      <c r="I3768" s="54"/>
      <c r="J3768" s="44">
        <f>SUM(J3765)</f>
        <v>0</v>
      </c>
      <c r="K3768" s="54"/>
      <c r="L3768" s="44">
        <f>SUM(L3765)</f>
        <v>0</v>
      </c>
    </row>
    <row r="3769" spans="1:12" ht="12" customHeight="1">
      <c r="B3769" s="42" t="s">
        <v>8</v>
      </c>
      <c r="C3769" s="55" t="s">
        <v>232</v>
      </c>
      <c r="D3769" s="56"/>
      <c r="E3769" s="56"/>
      <c r="F3769" s="1191"/>
      <c r="G3769" s="57"/>
      <c r="H3769" s="44">
        <f>H3758+H3763+H3768</f>
        <v>37050</v>
      </c>
      <c r="I3769" s="57"/>
      <c r="J3769" s="44" t="e">
        <f>J3758+J3763+J3768</f>
        <v>#REF!</v>
      </c>
      <c r="K3769" s="57"/>
      <c r="L3769" s="44" t="e">
        <f>L3758+L3763+L3768</f>
        <v>#REF!</v>
      </c>
    </row>
    <row r="3770" spans="1:12" ht="12" customHeight="1">
      <c r="B3770" s="42" t="s">
        <v>9</v>
      </c>
      <c r="C3770" s="1254" t="s">
        <v>233</v>
      </c>
      <c r="D3770" s="1255"/>
      <c r="E3770" s="1256"/>
      <c r="F3770" s="1200">
        <f>OP</f>
        <v>0.1</v>
      </c>
      <c r="G3770" s="43" t="s">
        <v>234</v>
      </c>
      <c r="H3770" s="44">
        <f>H3769*F3770</f>
        <v>3705</v>
      </c>
      <c r="I3770" s="43" t="s">
        <v>234</v>
      </c>
      <c r="J3770" s="44" t="e">
        <f>J3769*F3770</f>
        <v>#REF!</v>
      </c>
      <c r="K3770" s="43" t="s">
        <v>234</v>
      </c>
      <c r="L3770" s="44" t="e">
        <f>L3769*F3770</f>
        <v>#REF!</v>
      </c>
    </row>
    <row r="3771" spans="1:12" ht="12" customHeight="1">
      <c r="B3771" s="531" t="s">
        <v>10</v>
      </c>
      <c r="C3771" s="536" t="s">
        <v>235</v>
      </c>
      <c r="D3771" s="529"/>
      <c r="E3771" s="535"/>
      <c r="F3771" s="1189"/>
      <c r="G3771" s="532"/>
      <c r="H3771" s="533">
        <f>H3769+H3770</f>
        <v>40755</v>
      </c>
      <c r="I3771" s="532"/>
      <c r="J3771" s="533"/>
      <c r="K3771" s="532"/>
      <c r="L3771" s="533"/>
    </row>
    <row r="3772" spans="1:12" ht="12" customHeight="1">
      <c r="B3772" s="531" t="s">
        <v>11</v>
      </c>
      <c r="C3772" s="529" t="s">
        <v>2218</v>
      </c>
      <c r="D3772" s="529"/>
      <c r="E3772" s="529"/>
      <c r="F3772" s="1201">
        <f>ppn</f>
        <v>0.12</v>
      </c>
      <c r="G3772" s="532" t="s">
        <v>2217</v>
      </c>
      <c r="H3772" s="533">
        <f>H3771*F3772</f>
        <v>4890.5999999999995</v>
      </c>
      <c r="I3772" s="532"/>
      <c r="J3772" s="533"/>
      <c r="K3772" s="532"/>
      <c r="L3772" s="533"/>
    </row>
    <row r="3773" spans="1:12" ht="12" customHeight="1">
      <c r="B3773" s="42" t="s">
        <v>1793</v>
      </c>
      <c r="C3773" s="537" t="s">
        <v>2039</v>
      </c>
      <c r="D3773" s="56"/>
      <c r="E3773" s="56"/>
      <c r="F3773" s="1191"/>
      <c r="G3773" s="57"/>
      <c r="H3773" s="49">
        <f>H3771+H3772</f>
        <v>45645.599999999999</v>
      </c>
      <c r="I3773" s="50"/>
      <c r="J3773" s="49" t="e">
        <f>J3769+J3770</f>
        <v>#REF!</v>
      </c>
      <c r="K3773" s="50"/>
      <c r="L3773" s="49" t="e">
        <f>L3769+L3770</f>
        <v>#REF!</v>
      </c>
    </row>
    <row r="3774" spans="1:12" ht="14" customHeight="1"/>
    <row r="3775" spans="1:12" ht="37" customHeight="1">
      <c r="B3775" s="34" t="s">
        <v>580</v>
      </c>
      <c r="C3775" s="1257" t="s">
        <v>1583</v>
      </c>
      <c r="D3775" s="1258"/>
      <c r="E3775" s="1258"/>
      <c r="F3775" s="1258"/>
      <c r="G3775" s="1259"/>
      <c r="H3775" s="1260"/>
      <c r="I3775" s="1261" t="s">
        <v>3</v>
      </c>
      <c r="J3775" s="1261"/>
      <c r="K3775" s="1261" t="s">
        <v>4</v>
      </c>
      <c r="L3775" s="1261"/>
    </row>
    <row r="3776" spans="1:12" ht="12" customHeight="1">
      <c r="B3776" s="1249" t="s">
        <v>215</v>
      </c>
      <c r="C3776" s="1249" t="s">
        <v>216</v>
      </c>
      <c r="D3776" s="1250" t="s">
        <v>217</v>
      </c>
      <c r="E3776" s="1249" t="s">
        <v>218</v>
      </c>
      <c r="F3776" s="1253" t="s">
        <v>219</v>
      </c>
      <c r="G3776" s="35" t="s">
        <v>220</v>
      </c>
      <c r="H3776" s="35" t="s">
        <v>221</v>
      </c>
      <c r="I3776" s="36" t="s">
        <v>220</v>
      </c>
      <c r="J3776" s="37" t="s">
        <v>221</v>
      </c>
      <c r="K3776" s="37" t="s">
        <v>220</v>
      </c>
      <c r="L3776" s="37" t="s">
        <v>221</v>
      </c>
    </row>
    <row r="3777" spans="1:12" ht="12" customHeight="1">
      <c r="B3777" s="1249"/>
      <c r="C3777" s="1249"/>
      <c r="D3777" s="1251"/>
      <c r="E3777" s="1249"/>
      <c r="F3777" s="1253"/>
      <c r="G3777" s="35" t="s">
        <v>16</v>
      </c>
      <c r="H3777" s="35" t="s">
        <v>222</v>
      </c>
      <c r="I3777" s="36" t="s">
        <v>16</v>
      </c>
      <c r="J3777" s="37" t="s">
        <v>222</v>
      </c>
      <c r="K3777" s="37" t="s">
        <v>16</v>
      </c>
      <c r="L3777" s="37" t="s">
        <v>222</v>
      </c>
    </row>
    <row r="3778" spans="1:12" ht="12" customHeight="1">
      <c r="B3778" s="1249"/>
      <c r="C3778" s="1249"/>
      <c r="D3778" s="1252"/>
      <c r="E3778" s="1249"/>
      <c r="F3778" s="1253"/>
      <c r="G3778" s="58"/>
      <c r="H3778" s="35" t="s">
        <v>16</v>
      </c>
      <c r="I3778" s="48"/>
      <c r="J3778" s="37" t="s">
        <v>16</v>
      </c>
      <c r="K3778" s="43"/>
      <c r="L3778" s="37" t="s">
        <v>16</v>
      </c>
    </row>
    <row r="3779" spans="1:12" ht="12" customHeight="1">
      <c r="B3779" s="38" t="s">
        <v>5</v>
      </c>
      <c r="C3779" s="39" t="s">
        <v>223</v>
      </c>
      <c r="D3779" s="40"/>
      <c r="E3779" s="40"/>
      <c r="F3779" s="1181"/>
      <c r="G3779" s="40"/>
      <c r="H3779" s="40"/>
      <c r="I3779" s="41"/>
      <c r="J3779" s="41"/>
      <c r="K3779" s="41"/>
      <c r="L3779" s="41"/>
    </row>
    <row r="3780" spans="1:12" ht="12" customHeight="1">
      <c r="A3780" s="65">
        <v>10130000</v>
      </c>
      <c r="B3780" s="42"/>
      <c r="C3780" s="43" t="s">
        <v>20</v>
      </c>
      <c r="D3780" s="42" t="s">
        <v>224</v>
      </c>
      <c r="E3780" s="42" t="str">
        <f>VLOOKUP(C3780,HSD!B:K,2,FALSE)</f>
        <v>OH</v>
      </c>
      <c r="F3780" s="1192">
        <v>0.04</v>
      </c>
      <c r="G3780" s="44">
        <f>VLOOKUP(C3780,HSD!B:K,10,FALSE)</f>
        <v>174000</v>
      </c>
      <c r="H3780" s="44">
        <f>F3780*G3780</f>
        <v>6960</v>
      </c>
      <c r="I3780" s="44">
        <v>91500</v>
      </c>
      <c r="J3780" s="44">
        <f>F3780*I3780</f>
        <v>3660</v>
      </c>
      <c r="K3780" s="44">
        <v>91500</v>
      </c>
      <c r="L3780" s="44">
        <f>F3780*K3780</f>
        <v>3660</v>
      </c>
    </row>
    <row r="3781" spans="1:12" ht="12" customHeight="1">
      <c r="A3781" s="65">
        <v>10110000</v>
      </c>
      <c r="B3781" s="42"/>
      <c r="C3781" s="43" t="s">
        <v>21</v>
      </c>
      <c r="D3781" s="42" t="s">
        <v>224</v>
      </c>
      <c r="E3781" s="42" t="str">
        <f>VLOOKUP(C3781,HSD!B:K,2,FALSE)</f>
        <v>OH</v>
      </c>
      <c r="F3781" s="1192">
        <f>F3780/10</f>
        <v>4.0000000000000001E-3</v>
      </c>
      <c r="G3781" s="44">
        <f>VLOOKUP(C3781,HSD!B:K,10,FALSE)</f>
        <v>285000</v>
      </c>
      <c r="H3781" s="44">
        <f>F3781*G3781</f>
        <v>1140</v>
      </c>
      <c r="I3781" s="44">
        <v>92500</v>
      </c>
      <c r="J3781" s="44">
        <f>F3781*I3781</f>
        <v>370</v>
      </c>
      <c r="K3781" s="44">
        <v>92500</v>
      </c>
      <c r="L3781" s="44">
        <f>F3781*K3781</f>
        <v>370</v>
      </c>
    </row>
    <row r="3782" spans="1:12" ht="12" customHeight="1">
      <c r="B3782" s="42"/>
      <c r="C3782" s="43"/>
      <c r="D3782" s="42"/>
      <c r="E3782" s="42"/>
      <c r="F3782" s="1182"/>
      <c r="G3782" s="44"/>
      <c r="H3782" s="44"/>
      <c r="I3782" s="44"/>
      <c r="J3782" s="44"/>
      <c r="K3782" s="44"/>
      <c r="L3782" s="44"/>
    </row>
    <row r="3783" spans="1:12" ht="12" customHeight="1">
      <c r="B3783" s="42"/>
      <c r="C3783" s="45"/>
      <c r="D3783" s="37"/>
      <c r="E3783" s="37"/>
      <c r="F3783" s="1183" t="s">
        <v>227</v>
      </c>
      <c r="G3783" s="54"/>
      <c r="H3783" s="44">
        <f>SUM(H3780:H3782)</f>
        <v>8100</v>
      </c>
      <c r="I3783" s="54"/>
      <c r="J3783" s="44">
        <f>SUM(J3781:J3782)</f>
        <v>370</v>
      </c>
      <c r="K3783" s="54"/>
      <c r="L3783" s="44">
        <f>SUM(L3781:L3782)</f>
        <v>370</v>
      </c>
    </row>
    <row r="3784" spans="1:12" ht="12" customHeight="1">
      <c r="B3784" s="42" t="s">
        <v>6</v>
      </c>
      <c r="C3784" s="45" t="s">
        <v>228</v>
      </c>
      <c r="D3784" s="37"/>
      <c r="E3784" s="37"/>
      <c r="F3784" s="1184"/>
      <c r="G3784" s="42"/>
      <c r="H3784" s="44"/>
      <c r="I3784" s="42"/>
      <c r="J3784" s="44"/>
      <c r="K3784" s="42"/>
      <c r="L3784" s="44"/>
    </row>
    <row r="3785" spans="1:12">
      <c r="A3785" s="65">
        <v>24510000</v>
      </c>
      <c r="B3785" s="42"/>
      <c r="C3785" s="43" t="s">
        <v>1582</v>
      </c>
      <c r="D3785" s="42" t="s">
        <v>224</v>
      </c>
      <c r="E3785" s="42" t="str">
        <f>VLOOKUP(C3785,HSD!B:K,2,FALSE)</f>
        <v>m2</v>
      </c>
      <c r="F3785" s="1192">
        <v>1</v>
      </c>
      <c r="G3785" s="44">
        <f>VLOOKUP(C3785,HSD!B:K,10,FALSE)</f>
        <v>7000</v>
      </c>
      <c r="H3785" s="44">
        <f>F3785*G3785</f>
        <v>7000</v>
      </c>
      <c r="I3785" s="44"/>
      <c r="J3785" s="44"/>
      <c r="K3785" s="44"/>
      <c r="L3785" s="44"/>
    </row>
    <row r="3786" spans="1:12">
      <c r="A3786" s="65">
        <v>24510020</v>
      </c>
      <c r="B3786" s="42"/>
      <c r="C3786" s="43" t="s">
        <v>583</v>
      </c>
      <c r="D3786" s="42" t="s">
        <v>224</v>
      </c>
      <c r="E3786" s="42" t="str">
        <f>VLOOKUP(C3786,HSD!B:K,2,FALSE)</f>
        <v>roll</v>
      </c>
      <c r="F3786" s="1192">
        <f>2/50</f>
        <v>0.04</v>
      </c>
      <c r="G3786" s="44">
        <f>VLOOKUP(C3786,HSD!B:K,10,FALSE)</f>
        <v>25000</v>
      </c>
      <c r="H3786" s="44">
        <f>F3786*G3786</f>
        <v>1000</v>
      </c>
      <c r="I3786" s="44"/>
      <c r="J3786" s="44"/>
      <c r="K3786" s="44"/>
      <c r="L3786" s="44"/>
    </row>
    <row r="3787" spans="1:12">
      <c r="A3787" s="65">
        <v>211100113</v>
      </c>
      <c r="B3787" s="42"/>
      <c r="C3787" s="43" t="s">
        <v>30</v>
      </c>
      <c r="D3787" s="42" t="s">
        <v>224</v>
      </c>
      <c r="E3787" s="42" t="str">
        <f>VLOOKUP(C3787,HSD!B:K,2,FALSE)</f>
        <v>m3</v>
      </c>
      <c r="F3787" s="1192">
        <v>2.1999999999999999E-2</v>
      </c>
      <c r="G3787" s="44">
        <f>VLOOKUP(C3787,HSD!B:K,10,FALSE)</f>
        <v>217500</v>
      </c>
      <c r="H3787" s="44">
        <f>F3787*G3787</f>
        <v>4785</v>
      </c>
      <c r="I3787" s="44"/>
      <c r="J3787" s="44"/>
      <c r="K3787" s="44"/>
      <c r="L3787" s="44"/>
    </row>
    <row r="3788" spans="1:12" ht="12" customHeight="1">
      <c r="B3788" s="42"/>
      <c r="C3788" s="45"/>
      <c r="D3788" s="37"/>
      <c r="E3788" s="37"/>
      <c r="F3788" s="1193" t="s">
        <v>229</v>
      </c>
      <c r="G3788" s="61"/>
      <c r="H3788" s="44">
        <f>SUM(H3785:H3787)</f>
        <v>12785</v>
      </c>
      <c r="I3788" s="54"/>
      <c r="J3788" s="44" t="e">
        <f>SUM(#REF!)</f>
        <v>#REF!</v>
      </c>
      <c r="K3788" s="54"/>
      <c r="L3788" s="44" t="e">
        <f>SUM(#REF!)</f>
        <v>#REF!</v>
      </c>
    </row>
    <row r="3789" spans="1:12" ht="12" customHeight="1">
      <c r="B3789" s="42" t="s">
        <v>7</v>
      </c>
      <c r="C3789" s="45" t="s">
        <v>230</v>
      </c>
      <c r="D3789" s="37"/>
      <c r="E3789" s="37"/>
      <c r="F3789" s="1184"/>
      <c r="G3789" s="42"/>
      <c r="H3789" s="44"/>
      <c r="I3789" s="42"/>
      <c r="J3789" s="44"/>
      <c r="K3789" s="42"/>
      <c r="L3789" s="44"/>
    </row>
    <row r="3790" spans="1:12" ht="12" customHeight="1">
      <c r="A3790" s="65">
        <v>31210000</v>
      </c>
      <c r="B3790" s="42"/>
      <c r="C3790" s="43" t="s">
        <v>259</v>
      </c>
      <c r="D3790" s="42" t="s">
        <v>224</v>
      </c>
      <c r="E3790" s="42" t="str">
        <f>VLOOKUP(C3790,HSD!B:K,2,FALSE)</f>
        <v>jam</v>
      </c>
      <c r="F3790" s="1192">
        <v>0.06</v>
      </c>
      <c r="G3790" s="44">
        <f>VLOOKUP(C3790,HSD!B:K,10,FALSE)</f>
        <v>10000</v>
      </c>
      <c r="H3790" s="44">
        <f>F3790*G3790</f>
        <v>600</v>
      </c>
      <c r="I3790" s="44"/>
      <c r="J3790" s="44">
        <f>H3790*I3790</f>
        <v>0</v>
      </c>
      <c r="K3790" s="44"/>
      <c r="L3790" s="44">
        <f>J3790*K3790</f>
        <v>0</v>
      </c>
    </row>
    <row r="3791" spans="1:12" ht="12" customHeight="1">
      <c r="B3791" s="42"/>
      <c r="C3791" s="43"/>
      <c r="D3791" s="42"/>
      <c r="E3791" s="42"/>
      <c r="F3791" s="1192"/>
      <c r="G3791" s="44"/>
      <c r="H3791" s="44">
        <f>F3791*G3791</f>
        <v>0</v>
      </c>
      <c r="I3791" s="44"/>
      <c r="J3791" s="44"/>
      <c r="K3791" s="44"/>
      <c r="L3791" s="44"/>
    </row>
    <row r="3792" spans="1:12" ht="12" customHeight="1">
      <c r="B3792" s="42"/>
      <c r="C3792" s="43"/>
      <c r="D3792" s="42"/>
      <c r="E3792" s="42"/>
      <c r="F3792" s="1192"/>
      <c r="G3792" s="44"/>
      <c r="H3792" s="44">
        <f>F3792*G3792</f>
        <v>0</v>
      </c>
      <c r="I3792" s="44"/>
      <c r="J3792" s="44"/>
      <c r="K3792" s="44"/>
      <c r="L3792" s="44"/>
    </row>
    <row r="3793" spans="1:12" ht="12" customHeight="1">
      <c r="B3793" s="42"/>
      <c r="C3793" s="45"/>
      <c r="D3793" s="37"/>
      <c r="E3793" s="37"/>
      <c r="F3793" s="1183" t="s">
        <v>231</v>
      </c>
      <c r="G3793" s="54"/>
      <c r="H3793" s="44">
        <f>SUM(H3790:H3792)</f>
        <v>600</v>
      </c>
      <c r="I3793" s="54"/>
      <c r="J3793" s="44">
        <f>SUM(J3790)</f>
        <v>0</v>
      </c>
      <c r="K3793" s="54"/>
      <c r="L3793" s="44">
        <f>SUM(L3790)</f>
        <v>0</v>
      </c>
    </row>
    <row r="3794" spans="1:12" ht="12" customHeight="1">
      <c r="B3794" s="42" t="s">
        <v>8</v>
      </c>
      <c r="C3794" s="55" t="s">
        <v>232</v>
      </c>
      <c r="D3794" s="56"/>
      <c r="E3794" s="56"/>
      <c r="F3794" s="1191"/>
      <c r="G3794" s="57"/>
      <c r="H3794" s="44">
        <f>H3783+H3788+H3793</f>
        <v>21485</v>
      </c>
      <c r="I3794" s="57"/>
      <c r="J3794" s="44" t="e">
        <f>J3783+J3788+J3793</f>
        <v>#REF!</v>
      </c>
      <c r="K3794" s="57"/>
      <c r="L3794" s="44" t="e">
        <f>L3783+L3788+L3793</f>
        <v>#REF!</v>
      </c>
    </row>
    <row r="3795" spans="1:12" ht="12" customHeight="1">
      <c r="B3795" s="42" t="s">
        <v>9</v>
      </c>
      <c r="C3795" s="1254" t="s">
        <v>233</v>
      </c>
      <c r="D3795" s="1255"/>
      <c r="E3795" s="1256"/>
      <c r="F3795" s="1200">
        <f>OP</f>
        <v>0.1</v>
      </c>
      <c r="G3795" s="43" t="s">
        <v>234</v>
      </c>
      <c r="H3795" s="44">
        <f>H3794*F3795</f>
        <v>2148.5</v>
      </c>
      <c r="I3795" s="43" t="s">
        <v>234</v>
      </c>
      <c r="J3795" s="44" t="e">
        <f>J3794*F3795</f>
        <v>#REF!</v>
      </c>
      <c r="K3795" s="43" t="s">
        <v>234</v>
      </c>
      <c r="L3795" s="44" t="e">
        <f>L3794*F3795</f>
        <v>#REF!</v>
      </c>
    </row>
    <row r="3796" spans="1:12" ht="12" customHeight="1">
      <c r="B3796" s="531" t="s">
        <v>10</v>
      </c>
      <c r="C3796" s="536" t="s">
        <v>235</v>
      </c>
      <c r="D3796" s="529"/>
      <c r="E3796" s="535"/>
      <c r="F3796" s="1189"/>
      <c r="G3796" s="532"/>
      <c r="H3796" s="533">
        <f>H3794+H3795</f>
        <v>23633.5</v>
      </c>
      <c r="I3796" s="532"/>
      <c r="J3796" s="533"/>
      <c r="K3796" s="532"/>
      <c r="L3796" s="533"/>
    </row>
    <row r="3797" spans="1:12" ht="12" customHeight="1">
      <c r="B3797" s="531" t="s">
        <v>11</v>
      </c>
      <c r="C3797" s="529" t="s">
        <v>2218</v>
      </c>
      <c r="D3797" s="529"/>
      <c r="E3797" s="529"/>
      <c r="F3797" s="1201">
        <f>ppn</f>
        <v>0.12</v>
      </c>
      <c r="G3797" s="532" t="s">
        <v>2217</v>
      </c>
      <c r="H3797" s="533">
        <f>H3796*F3797</f>
        <v>2836.02</v>
      </c>
      <c r="I3797" s="532"/>
      <c r="J3797" s="533"/>
      <c r="K3797" s="532"/>
      <c r="L3797" s="533"/>
    </row>
    <row r="3798" spans="1:12" ht="12" customHeight="1">
      <c r="B3798" s="42" t="s">
        <v>1793</v>
      </c>
      <c r="C3798" s="537" t="s">
        <v>2039</v>
      </c>
      <c r="D3798" s="56"/>
      <c r="E3798" s="56"/>
      <c r="F3798" s="1191"/>
      <c r="G3798" s="57"/>
      <c r="H3798" s="49">
        <f>H3796+H3797</f>
        <v>26469.52</v>
      </c>
      <c r="I3798" s="50"/>
      <c r="J3798" s="49" t="e">
        <f>J3794+J3795</f>
        <v>#REF!</v>
      </c>
      <c r="K3798" s="50"/>
      <c r="L3798" s="49" t="e">
        <f>L3794+L3795</f>
        <v>#REF!</v>
      </c>
    </row>
    <row r="3799" spans="1:12" ht="14" customHeight="1"/>
    <row r="3800" spans="1:12" ht="37" customHeight="1">
      <c r="B3800" s="34" t="s">
        <v>584</v>
      </c>
      <c r="C3800" s="1257" t="s">
        <v>585</v>
      </c>
      <c r="D3800" s="1258"/>
      <c r="E3800" s="1258"/>
      <c r="F3800" s="1258"/>
      <c r="G3800" s="1259"/>
      <c r="H3800" s="1260"/>
      <c r="I3800" s="1261" t="s">
        <v>3</v>
      </c>
      <c r="J3800" s="1261"/>
      <c r="K3800" s="1261" t="s">
        <v>4</v>
      </c>
      <c r="L3800" s="1261"/>
    </row>
    <row r="3801" spans="1:12" ht="12" customHeight="1">
      <c r="B3801" s="1249" t="s">
        <v>215</v>
      </c>
      <c r="C3801" s="1249" t="s">
        <v>216</v>
      </c>
      <c r="D3801" s="1250" t="s">
        <v>217</v>
      </c>
      <c r="E3801" s="1249" t="s">
        <v>218</v>
      </c>
      <c r="F3801" s="1253" t="s">
        <v>219</v>
      </c>
      <c r="G3801" s="35" t="s">
        <v>220</v>
      </c>
      <c r="H3801" s="35" t="s">
        <v>221</v>
      </c>
      <c r="I3801" s="36" t="s">
        <v>220</v>
      </c>
      <c r="J3801" s="37" t="s">
        <v>221</v>
      </c>
      <c r="K3801" s="37" t="s">
        <v>220</v>
      </c>
      <c r="L3801" s="37" t="s">
        <v>221</v>
      </c>
    </row>
    <row r="3802" spans="1:12" ht="12" customHeight="1">
      <c r="B3802" s="1249"/>
      <c r="C3802" s="1249"/>
      <c r="D3802" s="1251"/>
      <c r="E3802" s="1249"/>
      <c r="F3802" s="1253"/>
      <c r="G3802" s="35" t="s">
        <v>16</v>
      </c>
      <c r="H3802" s="35" t="s">
        <v>222</v>
      </c>
      <c r="I3802" s="36" t="s">
        <v>16</v>
      </c>
      <c r="J3802" s="37" t="s">
        <v>222</v>
      </c>
      <c r="K3802" s="37" t="s">
        <v>16</v>
      </c>
      <c r="L3802" s="37" t="s">
        <v>222</v>
      </c>
    </row>
    <row r="3803" spans="1:12" ht="12" customHeight="1">
      <c r="B3803" s="1249"/>
      <c r="C3803" s="1249"/>
      <c r="D3803" s="1252"/>
      <c r="E3803" s="1249"/>
      <c r="F3803" s="1253"/>
      <c r="G3803" s="58"/>
      <c r="H3803" s="35" t="s">
        <v>16</v>
      </c>
      <c r="I3803" s="48"/>
      <c r="J3803" s="37" t="s">
        <v>16</v>
      </c>
      <c r="K3803" s="43"/>
      <c r="L3803" s="37" t="s">
        <v>16</v>
      </c>
    </row>
    <row r="3804" spans="1:12" ht="12" customHeight="1">
      <c r="B3804" s="38" t="s">
        <v>5</v>
      </c>
      <c r="C3804" s="39" t="s">
        <v>223</v>
      </c>
      <c r="D3804" s="40"/>
      <c r="E3804" s="40"/>
      <c r="F3804" s="1181"/>
      <c r="G3804" s="40"/>
      <c r="H3804" s="40"/>
      <c r="I3804" s="41"/>
      <c r="J3804" s="41"/>
      <c r="K3804" s="41"/>
      <c r="L3804" s="41"/>
    </row>
    <row r="3805" spans="1:12" ht="12" customHeight="1">
      <c r="A3805" s="65">
        <v>10130000</v>
      </c>
      <c r="B3805" s="42"/>
      <c r="C3805" s="43" t="s">
        <v>20</v>
      </c>
      <c r="D3805" s="42" t="s">
        <v>224</v>
      </c>
      <c r="E3805" s="42" t="str">
        <f>VLOOKUP(C3805,HSD!B:K,2,FALSE)</f>
        <v>OH</v>
      </c>
      <c r="F3805" s="1192">
        <v>0.1</v>
      </c>
      <c r="G3805" s="44">
        <f>VLOOKUP(C3805,HSD!B:K,10,FALSE)</f>
        <v>174000</v>
      </c>
      <c r="H3805" s="44">
        <f>F3805*G3805</f>
        <v>17400</v>
      </c>
      <c r="I3805" s="44">
        <v>91500</v>
      </c>
      <c r="J3805" s="44">
        <f>F3805*I3805</f>
        <v>9150</v>
      </c>
      <c r="K3805" s="44">
        <v>91500</v>
      </c>
      <c r="L3805" s="44">
        <f>F3805*K3805</f>
        <v>9150</v>
      </c>
    </row>
    <row r="3806" spans="1:12" ht="12" customHeight="1">
      <c r="A3806" s="65">
        <v>10142000</v>
      </c>
      <c r="B3806" s="42"/>
      <c r="C3806" s="43" t="s">
        <v>239</v>
      </c>
      <c r="D3806" s="42" t="s">
        <v>224</v>
      </c>
      <c r="E3806" s="42" t="str">
        <f>VLOOKUP(C3806,HSD!B:K,2,FALSE)</f>
        <v>OH</v>
      </c>
      <c r="F3806" s="1192">
        <v>0.05</v>
      </c>
      <c r="G3806" s="44">
        <f>VLOOKUP(C3806,HSD!B:K,10,FALSE)</f>
        <v>213000</v>
      </c>
      <c r="H3806" s="44">
        <f>F3806*G3806</f>
        <v>10650</v>
      </c>
      <c r="I3806" s="44"/>
      <c r="J3806" s="44"/>
      <c r="K3806" s="44"/>
      <c r="L3806" s="44"/>
    </row>
    <row r="3807" spans="1:12" ht="12" customHeight="1">
      <c r="A3807" s="65">
        <v>10120000</v>
      </c>
      <c r="B3807" s="42"/>
      <c r="C3807" s="43" t="s">
        <v>19</v>
      </c>
      <c r="D3807" s="42" t="s">
        <v>224</v>
      </c>
      <c r="E3807" s="42" t="str">
        <f>VLOOKUP(C3807,HSD!B:K,2,FALSE)</f>
        <v>OH</v>
      </c>
      <c r="F3807" s="1192">
        <f>F3806/10</f>
        <v>5.0000000000000001E-3</v>
      </c>
      <c r="G3807" s="44">
        <f>VLOOKUP(C3807,HSD!B:K,10,FALSE)</f>
        <v>274000</v>
      </c>
      <c r="H3807" s="44"/>
      <c r="I3807" s="44"/>
      <c r="J3807" s="44"/>
      <c r="K3807" s="44"/>
      <c r="L3807" s="44"/>
    </row>
    <row r="3808" spans="1:12" ht="12" customHeight="1">
      <c r="A3808" s="65">
        <v>10110000</v>
      </c>
      <c r="B3808" s="42"/>
      <c r="C3808" s="43" t="s">
        <v>21</v>
      </c>
      <c r="D3808" s="42" t="s">
        <v>224</v>
      </c>
      <c r="E3808" s="42" t="str">
        <f>VLOOKUP(C3808,HSD!B:K,2,FALSE)</f>
        <v>OH</v>
      </c>
      <c r="F3808" s="1192">
        <f>F3805/10</f>
        <v>0.01</v>
      </c>
      <c r="G3808" s="44">
        <f>VLOOKUP(C3808,HSD!B:K,10,FALSE)</f>
        <v>285000</v>
      </c>
      <c r="H3808" s="44">
        <f>F3808*G3808</f>
        <v>2850</v>
      </c>
      <c r="I3808" s="44">
        <v>92500</v>
      </c>
      <c r="J3808" s="44">
        <f>F3808*I3808</f>
        <v>925</v>
      </c>
      <c r="K3808" s="44">
        <v>92500</v>
      </c>
      <c r="L3808" s="44">
        <f>F3808*K3808</f>
        <v>925</v>
      </c>
    </row>
    <row r="3809" spans="1:12" ht="12" customHeight="1">
      <c r="B3809" s="42"/>
      <c r="C3809" s="43"/>
      <c r="D3809" s="42"/>
      <c r="E3809" s="42"/>
      <c r="F3809" s="1182"/>
      <c r="G3809" s="44"/>
      <c r="H3809" s="44"/>
      <c r="I3809" s="44"/>
      <c r="J3809" s="44"/>
      <c r="K3809" s="44"/>
      <c r="L3809" s="44"/>
    </row>
    <row r="3810" spans="1:12" ht="12" customHeight="1">
      <c r="B3810" s="42"/>
      <c r="C3810" s="45"/>
      <c r="D3810" s="37"/>
      <c r="E3810" s="37"/>
      <c r="F3810" s="1183" t="s">
        <v>227</v>
      </c>
      <c r="G3810" s="54"/>
      <c r="H3810" s="44">
        <f>SUM(H3805:H3809)</f>
        <v>30900</v>
      </c>
      <c r="I3810" s="54"/>
      <c r="J3810" s="44">
        <f>SUM(J3808:J3809)</f>
        <v>925</v>
      </c>
      <c r="K3810" s="54"/>
      <c r="L3810" s="44">
        <f>SUM(L3808:L3809)</f>
        <v>925</v>
      </c>
    </row>
    <row r="3811" spans="1:12" ht="12" customHeight="1">
      <c r="B3811" s="42" t="s">
        <v>6</v>
      </c>
      <c r="C3811" s="45" t="s">
        <v>228</v>
      </c>
      <c r="D3811" s="37"/>
      <c r="E3811" s="37"/>
      <c r="F3811" s="1184"/>
      <c r="G3811" s="42"/>
      <c r="H3811" s="44"/>
      <c r="I3811" s="42"/>
      <c r="J3811" s="44"/>
      <c r="K3811" s="42"/>
      <c r="L3811" s="44"/>
    </row>
    <row r="3812" spans="1:12">
      <c r="A3812" s="65">
        <v>21401200</v>
      </c>
      <c r="B3812" s="42"/>
      <c r="C3812" s="43" t="s">
        <v>1588</v>
      </c>
      <c r="D3812" s="42" t="s">
        <v>224</v>
      </c>
      <c r="E3812" s="42" t="str">
        <f>VLOOKUP(C3812,HSD!B:K,2,FALSE)</f>
        <v>m3</v>
      </c>
      <c r="F3812" s="1192">
        <v>3.6400000000000002E-2</v>
      </c>
      <c r="G3812" s="44">
        <f>VLOOKUP(C3812,HSD!B:K,10,FALSE)</f>
        <v>4854000</v>
      </c>
      <c r="H3812" s="44">
        <f>F3812*G3812</f>
        <v>176685.6</v>
      </c>
      <c r="I3812" s="44"/>
      <c r="J3812" s="44"/>
      <c r="K3812" s="44"/>
      <c r="L3812" s="44"/>
    </row>
    <row r="3813" spans="1:12">
      <c r="A3813" s="65">
        <v>21911005</v>
      </c>
      <c r="B3813" s="42"/>
      <c r="C3813" s="43" t="s">
        <v>47</v>
      </c>
      <c r="D3813" s="42" t="s">
        <v>224</v>
      </c>
      <c r="E3813" s="42" t="str">
        <f>VLOOKUP(C3813,HSD!B:K,2,FALSE)</f>
        <v>kg</v>
      </c>
      <c r="F3813" s="1192">
        <v>0.32500000000000001</v>
      </c>
      <c r="G3813" s="44">
        <f>VLOOKUP(C3813,HSD!B:K,10,FALSE)</f>
        <v>44500</v>
      </c>
      <c r="H3813" s="44">
        <f>F3813*G3813</f>
        <v>14462.5</v>
      </c>
      <c r="I3813" s="44"/>
      <c r="J3813" s="44"/>
      <c r="K3813" s="44"/>
      <c r="L3813" s="44"/>
    </row>
    <row r="3814" spans="1:12">
      <c r="B3814" s="42"/>
      <c r="C3814" s="43"/>
      <c r="D3814" s="42"/>
      <c r="E3814" s="42"/>
      <c r="F3814" s="1192"/>
      <c r="G3814" s="44"/>
      <c r="H3814" s="44">
        <f>F3814*G3814</f>
        <v>0</v>
      </c>
      <c r="I3814" s="44"/>
      <c r="J3814" s="44"/>
      <c r="K3814" s="44"/>
      <c r="L3814" s="44"/>
    </row>
    <row r="3815" spans="1:12" ht="12" customHeight="1">
      <c r="B3815" s="42"/>
      <c r="C3815" s="45"/>
      <c r="D3815" s="37"/>
      <c r="E3815" s="37"/>
      <c r="F3815" s="1193" t="s">
        <v>229</v>
      </c>
      <c r="G3815" s="61"/>
      <c r="H3815" s="44">
        <f>SUM(H3812:H3814)</f>
        <v>191148.1</v>
      </c>
      <c r="I3815" s="54"/>
      <c r="J3815" s="44" t="e">
        <f>SUM(#REF!)</f>
        <v>#REF!</v>
      </c>
      <c r="K3815" s="54"/>
      <c r="L3815" s="44" t="e">
        <f>SUM(#REF!)</f>
        <v>#REF!</v>
      </c>
    </row>
    <row r="3816" spans="1:12" ht="12" customHeight="1">
      <c r="B3816" s="42" t="s">
        <v>7</v>
      </c>
      <c r="C3816" s="45" t="s">
        <v>230</v>
      </c>
      <c r="D3816" s="37"/>
      <c r="E3816" s="37"/>
      <c r="F3816" s="1184"/>
      <c r="G3816" s="42"/>
      <c r="H3816" s="44"/>
      <c r="I3816" s="42"/>
      <c r="J3816" s="44"/>
      <c r="K3816" s="42"/>
      <c r="L3816" s="44"/>
    </row>
    <row r="3817" spans="1:12" ht="12" customHeight="1">
      <c r="B3817" s="42"/>
      <c r="C3817" s="43"/>
      <c r="D3817" s="42"/>
      <c r="E3817" s="42"/>
      <c r="F3817" s="1192"/>
      <c r="G3817" s="44"/>
      <c r="H3817" s="44">
        <f>F3817*G3817</f>
        <v>0</v>
      </c>
      <c r="I3817" s="44"/>
      <c r="J3817" s="44">
        <f>H3817*I3817</f>
        <v>0</v>
      </c>
      <c r="K3817" s="44"/>
      <c r="L3817" s="44">
        <f>J3817*K3817</f>
        <v>0</v>
      </c>
    </row>
    <row r="3818" spans="1:12" ht="12" customHeight="1">
      <c r="B3818" s="42"/>
      <c r="C3818" s="43"/>
      <c r="D3818" s="42"/>
      <c r="E3818" s="42"/>
      <c r="F3818" s="1192"/>
      <c r="G3818" s="44"/>
      <c r="H3818" s="44">
        <f>F3818*G3818</f>
        <v>0</v>
      </c>
      <c r="I3818" s="44"/>
      <c r="J3818" s="44"/>
      <c r="K3818" s="44"/>
      <c r="L3818" s="44"/>
    </row>
    <row r="3819" spans="1:12" ht="12" customHeight="1">
      <c r="B3819" s="42"/>
      <c r="C3819" s="43"/>
      <c r="D3819" s="42"/>
      <c r="E3819" s="42"/>
      <c r="F3819" s="1192"/>
      <c r="G3819" s="44"/>
      <c r="H3819" s="44">
        <f>F3819*G3819</f>
        <v>0</v>
      </c>
      <c r="I3819" s="44"/>
      <c r="J3819" s="44"/>
      <c r="K3819" s="44"/>
      <c r="L3819" s="44"/>
    </row>
    <row r="3820" spans="1:12" ht="12" customHeight="1">
      <c r="B3820" s="42"/>
      <c r="C3820" s="45"/>
      <c r="D3820" s="37"/>
      <c r="E3820" s="37"/>
      <c r="F3820" s="1183" t="s">
        <v>231</v>
      </c>
      <c r="G3820" s="54"/>
      <c r="H3820" s="44">
        <f>SUM(H3817:H3819)</f>
        <v>0</v>
      </c>
      <c r="I3820" s="54"/>
      <c r="J3820" s="44">
        <f>SUM(J3817)</f>
        <v>0</v>
      </c>
      <c r="K3820" s="54"/>
      <c r="L3820" s="44">
        <f>SUM(L3817)</f>
        <v>0</v>
      </c>
    </row>
    <row r="3821" spans="1:12" ht="12" customHeight="1">
      <c r="B3821" s="42" t="s">
        <v>8</v>
      </c>
      <c r="C3821" s="55" t="s">
        <v>232</v>
      </c>
      <c r="D3821" s="56"/>
      <c r="E3821" s="56"/>
      <c r="F3821" s="1191"/>
      <c r="G3821" s="57"/>
      <c r="H3821" s="44">
        <f>H3810+H3815+H3820</f>
        <v>222048.1</v>
      </c>
      <c r="I3821" s="57"/>
      <c r="J3821" s="44" t="e">
        <f>J3810+J3815+J3820</f>
        <v>#REF!</v>
      </c>
      <c r="K3821" s="57"/>
      <c r="L3821" s="44" t="e">
        <f>L3810+L3815+L3820</f>
        <v>#REF!</v>
      </c>
    </row>
    <row r="3822" spans="1:12" ht="12" customHeight="1">
      <c r="B3822" s="42" t="s">
        <v>9</v>
      </c>
      <c r="C3822" s="1254" t="s">
        <v>233</v>
      </c>
      <c r="D3822" s="1255"/>
      <c r="E3822" s="1256"/>
      <c r="F3822" s="1200">
        <f>OP</f>
        <v>0.1</v>
      </c>
      <c r="G3822" s="43" t="s">
        <v>234</v>
      </c>
      <c r="H3822" s="44">
        <f>H3821*F3822</f>
        <v>22204.81</v>
      </c>
      <c r="I3822" s="43" t="s">
        <v>234</v>
      </c>
      <c r="J3822" s="44" t="e">
        <f>J3821*F3822</f>
        <v>#REF!</v>
      </c>
      <c r="K3822" s="43" t="s">
        <v>234</v>
      </c>
      <c r="L3822" s="44" t="e">
        <f>L3821*F3822</f>
        <v>#REF!</v>
      </c>
    </row>
    <row r="3823" spans="1:12" ht="12" customHeight="1">
      <c r="B3823" s="531" t="s">
        <v>10</v>
      </c>
      <c r="C3823" s="536" t="s">
        <v>235</v>
      </c>
      <c r="D3823" s="529"/>
      <c r="E3823" s="535"/>
      <c r="F3823" s="1189"/>
      <c r="G3823" s="532"/>
      <c r="H3823" s="533">
        <f>H3821+H3822</f>
        <v>244252.91</v>
      </c>
      <c r="I3823" s="532"/>
      <c r="J3823" s="533"/>
      <c r="K3823" s="532"/>
      <c r="L3823" s="533"/>
    </row>
    <row r="3824" spans="1:12" ht="12" customHeight="1">
      <c r="B3824" s="531" t="s">
        <v>11</v>
      </c>
      <c r="C3824" s="529" t="s">
        <v>2218</v>
      </c>
      <c r="D3824" s="529"/>
      <c r="E3824" s="529"/>
      <c r="F3824" s="1201">
        <f>ppn</f>
        <v>0.12</v>
      </c>
      <c r="G3824" s="532" t="s">
        <v>2217</v>
      </c>
      <c r="H3824" s="533">
        <f>H3823*F3824</f>
        <v>29310.349200000001</v>
      </c>
      <c r="I3824" s="532"/>
      <c r="J3824" s="533"/>
      <c r="K3824" s="532"/>
      <c r="L3824" s="533"/>
    </row>
    <row r="3825" spans="1:12" ht="12" customHeight="1">
      <c r="B3825" s="42" t="s">
        <v>1793</v>
      </c>
      <c r="C3825" s="537" t="s">
        <v>2039</v>
      </c>
      <c r="D3825" s="56"/>
      <c r="E3825" s="56"/>
      <c r="F3825" s="1191"/>
      <c r="G3825" s="57"/>
      <c r="H3825" s="49">
        <f>H3823+H3824</f>
        <v>273563.25920000003</v>
      </c>
      <c r="I3825" s="50"/>
      <c r="J3825" s="49" t="e">
        <f>J3821+J3822</f>
        <v>#REF!</v>
      </c>
      <c r="K3825" s="50"/>
      <c r="L3825" s="49" t="e">
        <f>L3821+L3822</f>
        <v>#REF!</v>
      </c>
    </row>
    <row r="3826" spans="1:12">
      <c r="B3826" s="33" t="s">
        <v>534</v>
      </c>
    </row>
    <row r="3827" spans="1:12">
      <c r="B3827" s="33" t="s">
        <v>586</v>
      </c>
    </row>
    <row r="3828" spans="1:12" ht="14" customHeight="1"/>
    <row r="3829" spans="1:12" ht="37" customHeight="1">
      <c r="B3829" s="34" t="s">
        <v>587</v>
      </c>
      <c r="C3829" s="1257" t="s">
        <v>588</v>
      </c>
      <c r="D3829" s="1258"/>
      <c r="E3829" s="1258"/>
      <c r="F3829" s="1258"/>
      <c r="G3829" s="1259"/>
      <c r="H3829" s="1260"/>
      <c r="I3829" s="1261" t="s">
        <v>3</v>
      </c>
      <c r="J3829" s="1261"/>
      <c r="K3829" s="1261" t="s">
        <v>4</v>
      </c>
      <c r="L3829" s="1261"/>
    </row>
    <row r="3830" spans="1:12" ht="12" customHeight="1">
      <c r="B3830" s="1249" t="s">
        <v>215</v>
      </c>
      <c r="C3830" s="1249" t="s">
        <v>216</v>
      </c>
      <c r="D3830" s="1250" t="s">
        <v>217</v>
      </c>
      <c r="E3830" s="1249" t="s">
        <v>218</v>
      </c>
      <c r="F3830" s="1253" t="s">
        <v>219</v>
      </c>
      <c r="G3830" s="35" t="s">
        <v>220</v>
      </c>
      <c r="H3830" s="35" t="s">
        <v>221</v>
      </c>
      <c r="I3830" s="36" t="s">
        <v>220</v>
      </c>
      <c r="J3830" s="37" t="s">
        <v>221</v>
      </c>
      <c r="K3830" s="37" t="s">
        <v>220</v>
      </c>
      <c r="L3830" s="37" t="s">
        <v>221</v>
      </c>
    </row>
    <row r="3831" spans="1:12" ht="12" customHeight="1">
      <c r="B3831" s="1249"/>
      <c r="C3831" s="1249"/>
      <c r="D3831" s="1251"/>
      <c r="E3831" s="1249"/>
      <c r="F3831" s="1253"/>
      <c r="G3831" s="35" t="s">
        <v>16</v>
      </c>
      <c r="H3831" s="35" t="s">
        <v>222</v>
      </c>
      <c r="I3831" s="36" t="s">
        <v>16</v>
      </c>
      <c r="J3831" s="37" t="s">
        <v>222</v>
      </c>
      <c r="K3831" s="37" t="s">
        <v>16</v>
      </c>
      <c r="L3831" s="37" t="s">
        <v>222</v>
      </c>
    </row>
    <row r="3832" spans="1:12" ht="12" customHeight="1">
      <c r="B3832" s="1249"/>
      <c r="C3832" s="1249"/>
      <c r="D3832" s="1252"/>
      <c r="E3832" s="1249"/>
      <c r="F3832" s="1253"/>
      <c r="G3832" s="58"/>
      <c r="H3832" s="35" t="s">
        <v>16</v>
      </c>
      <c r="I3832" s="48"/>
      <c r="J3832" s="37" t="s">
        <v>16</v>
      </c>
      <c r="K3832" s="43"/>
      <c r="L3832" s="37" t="s">
        <v>16</v>
      </c>
    </row>
    <row r="3833" spans="1:12" ht="12" customHeight="1">
      <c r="B3833" s="38" t="s">
        <v>5</v>
      </c>
      <c r="C3833" s="39" t="s">
        <v>223</v>
      </c>
      <c r="D3833" s="40"/>
      <c r="E3833" s="40"/>
      <c r="F3833" s="1181"/>
      <c r="G3833" s="40"/>
      <c r="H3833" s="40"/>
      <c r="I3833" s="41"/>
      <c r="J3833" s="41"/>
      <c r="K3833" s="41"/>
      <c r="L3833" s="41"/>
    </row>
    <row r="3834" spans="1:12" ht="12" customHeight="1">
      <c r="A3834" s="65">
        <v>10130000</v>
      </c>
      <c r="B3834" s="42"/>
      <c r="C3834" s="43" t="s">
        <v>20</v>
      </c>
      <c r="D3834" s="42" t="s">
        <v>224</v>
      </c>
      <c r="E3834" s="42" t="str">
        <f>VLOOKUP(C3834,HSD!B:K,2,FALSE)</f>
        <v>OH</v>
      </c>
      <c r="F3834" s="1192">
        <v>0.06</v>
      </c>
      <c r="G3834" s="44">
        <f>VLOOKUP(C3834,HSD!B:K,10,FALSE)</f>
        <v>174000</v>
      </c>
      <c r="H3834" s="44">
        <f>F3834*G3834</f>
        <v>10440</v>
      </c>
      <c r="I3834" s="44">
        <v>91500</v>
      </c>
      <c r="J3834" s="44">
        <f>F3834*I3834</f>
        <v>5490</v>
      </c>
      <c r="K3834" s="44">
        <v>91500</v>
      </c>
      <c r="L3834" s="44">
        <f>F3834*K3834</f>
        <v>5490</v>
      </c>
    </row>
    <row r="3835" spans="1:12" ht="12" customHeight="1">
      <c r="A3835" s="65">
        <v>10144000</v>
      </c>
      <c r="B3835" s="42"/>
      <c r="C3835" s="43" t="s">
        <v>241</v>
      </c>
      <c r="D3835" s="42" t="s">
        <v>224</v>
      </c>
      <c r="E3835" s="42" t="str">
        <f>VLOOKUP(C3835,HSD!B:K,2,FALSE)</f>
        <v>OH</v>
      </c>
      <c r="F3835" s="1192">
        <v>0.03</v>
      </c>
      <c r="G3835" s="44">
        <f>VLOOKUP(C3835,HSD!B:K,10,FALSE)</f>
        <v>213000</v>
      </c>
      <c r="H3835" s="44">
        <f>F3835*G3835</f>
        <v>6390</v>
      </c>
      <c r="I3835" s="44"/>
      <c r="J3835" s="44"/>
      <c r="K3835" s="44"/>
      <c r="L3835" s="44"/>
    </row>
    <row r="3836" spans="1:12" ht="12" customHeight="1">
      <c r="A3836" s="65">
        <v>10110000</v>
      </c>
      <c r="B3836" s="42"/>
      <c r="C3836" s="43" t="s">
        <v>21</v>
      </c>
      <c r="D3836" s="42" t="s">
        <v>224</v>
      </c>
      <c r="E3836" s="42" t="str">
        <f>VLOOKUP(C3836,HSD!B:K,2,FALSE)</f>
        <v>OH</v>
      </c>
      <c r="F3836" s="1192">
        <f>F3834/10</f>
        <v>6.0000000000000001E-3</v>
      </c>
      <c r="G3836" s="44">
        <f>VLOOKUP(C3836,HSD!B:K,10,FALSE)</f>
        <v>285000</v>
      </c>
      <c r="H3836" s="44">
        <f>F3836*G3836</f>
        <v>1710</v>
      </c>
      <c r="I3836" s="44">
        <v>92500</v>
      </c>
      <c r="J3836" s="44">
        <f>F3836*I3836</f>
        <v>555</v>
      </c>
      <c r="K3836" s="44">
        <v>92500</v>
      </c>
      <c r="L3836" s="44">
        <f>F3836*K3836</f>
        <v>555</v>
      </c>
    </row>
    <row r="3837" spans="1:12" ht="12" customHeight="1">
      <c r="B3837" s="42"/>
      <c r="C3837" s="43"/>
      <c r="D3837" s="42"/>
      <c r="E3837" s="42"/>
      <c r="F3837" s="1182"/>
      <c r="G3837" s="44"/>
      <c r="H3837" s="44"/>
      <c r="I3837" s="44"/>
      <c r="J3837" s="44"/>
      <c r="K3837" s="44"/>
      <c r="L3837" s="44"/>
    </row>
    <row r="3838" spans="1:12" ht="12" customHeight="1">
      <c r="B3838" s="42"/>
      <c r="C3838" s="45"/>
      <c r="D3838" s="37"/>
      <c r="E3838" s="37"/>
      <c r="F3838" s="1183" t="s">
        <v>227</v>
      </c>
      <c r="G3838" s="54"/>
      <c r="H3838" s="44">
        <f>SUM(H3834:H3837)</f>
        <v>18540</v>
      </c>
      <c r="I3838" s="54"/>
      <c r="J3838" s="44">
        <f>SUM(J3836:J3837)</f>
        <v>555</v>
      </c>
      <c r="K3838" s="54"/>
      <c r="L3838" s="44">
        <f>SUM(L3836:L3837)</f>
        <v>555</v>
      </c>
    </row>
    <row r="3839" spans="1:12" ht="12" customHeight="1">
      <c r="B3839" s="42" t="s">
        <v>6</v>
      </c>
      <c r="C3839" s="45" t="s">
        <v>228</v>
      </c>
      <c r="D3839" s="37"/>
      <c r="E3839" s="37"/>
      <c r="F3839" s="1184"/>
      <c r="G3839" s="42"/>
      <c r="H3839" s="44"/>
      <c r="I3839" s="42"/>
      <c r="J3839" s="44"/>
      <c r="K3839" s="42"/>
      <c r="L3839" s="44"/>
    </row>
    <row r="3840" spans="1:12">
      <c r="A3840" s="65">
        <v>21904003</v>
      </c>
      <c r="B3840" s="42"/>
      <c r="C3840" s="43" t="s">
        <v>1521</v>
      </c>
      <c r="D3840" s="42" t="s">
        <v>224</v>
      </c>
      <c r="E3840" s="42" t="str">
        <f>VLOOKUP(C3840,HSD!B:K,2,FALSE)</f>
        <v>btg</v>
      </c>
      <c r="F3840" s="1192">
        <v>15.382999999999999</v>
      </c>
      <c r="G3840" s="44">
        <f>VLOOKUP(C3840,HSD!B:K,10,FALSE)</f>
        <v>295000</v>
      </c>
      <c r="H3840" s="44">
        <f>F3840*G3840</f>
        <v>4537985</v>
      </c>
      <c r="I3840" s="44"/>
      <c r="J3840" s="44"/>
      <c r="K3840" s="44"/>
      <c r="L3840" s="44"/>
    </row>
    <row r="3841" spans="1:12">
      <c r="A3841" s="65">
        <v>21912050</v>
      </c>
      <c r="B3841" s="42"/>
      <c r="C3841" s="43" t="s">
        <v>1516</v>
      </c>
      <c r="D3841" s="42" t="s">
        <v>224</v>
      </c>
      <c r="E3841" s="42" t="str">
        <f>VLOOKUP(C3841,HSD!B:K,2,FALSE)</f>
        <v>bh</v>
      </c>
      <c r="F3841" s="1192">
        <v>8</v>
      </c>
      <c r="G3841" s="44">
        <f>VLOOKUP(C3841,HSD!B:K,10,FALSE)</f>
        <v>30000</v>
      </c>
      <c r="H3841" s="44">
        <f>F3841*G3841</f>
        <v>240000</v>
      </c>
      <c r="I3841" s="44"/>
      <c r="J3841" s="44"/>
      <c r="K3841" s="44"/>
      <c r="L3841" s="44"/>
    </row>
    <row r="3842" spans="1:12">
      <c r="B3842" s="42"/>
      <c r="C3842" s="43"/>
      <c r="D3842" s="42"/>
      <c r="E3842" s="42"/>
      <c r="F3842" s="1192"/>
      <c r="G3842" s="44"/>
      <c r="H3842" s="44">
        <f>F3842*G3842</f>
        <v>0</v>
      </c>
      <c r="I3842" s="44"/>
      <c r="J3842" s="44"/>
      <c r="K3842" s="44"/>
      <c r="L3842" s="44"/>
    </row>
    <row r="3843" spans="1:12" ht="12" customHeight="1">
      <c r="B3843" s="42"/>
      <c r="C3843" s="45"/>
      <c r="D3843" s="37"/>
      <c r="E3843" s="37"/>
      <c r="F3843" s="1193" t="s">
        <v>229</v>
      </c>
      <c r="G3843" s="61"/>
      <c r="H3843" s="44">
        <f>SUM(H3840:H3842)</f>
        <v>4777985</v>
      </c>
      <c r="I3843" s="54"/>
      <c r="J3843" s="44" t="e">
        <f>SUM(#REF!)</f>
        <v>#REF!</v>
      </c>
      <c r="K3843" s="54"/>
      <c r="L3843" s="44" t="e">
        <f>SUM(#REF!)</f>
        <v>#REF!</v>
      </c>
    </row>
    <row r="3844" spans="1:12" ht="12" customHeight="1">
      <c r="B3844" s="42" t="s">
        <v>7</v>
      </c>
      <c r="C3844" s="45" t="s">
        <v>230</v>
      </c>
      <c r="D3844" s="37"/>
      <c r="E3844" s="37"/>
      <c r="F3844" s="1184"/>
      <c r="G3844" s="42"/>
      <c r="H3844" s="44"/>
      <c r="I3844" s="42"/>
      <c r="J3844" s="44"/>
      <c r="K3844" s="42"/>
      <c r="L3844" s="44"/>
    </row>
    <row r="3845" spans="1:12" ht="12" customHeight="1">
      <c r="B3845" s="42"/>
      <c r="C3845" s="43"/>
      <c r="D3845" s="42"/>
      <c r="E3845" s="42"/>
      <c r="F3845" s="1192"/>
      <c r="G3845" s="44"/>
      <c r="H3845" s="44">
        <f>F3845*G3845</f>
        <v>0</v>
      </c>
      <c r="I3845" s="44"/>
      <c r="J3845" s="44">
        <f>H3845*I3845</f>
        <v>0</v>
      </c>
      <c r="K3845" s="44"/>
      <c r="L3845" s="44">
        <f>J3845*K3845</f>
        <v>0</v>
      </c>
    </row>
    <row r="3846" spans="1:12" ht="12" customHeight="1">
      <c r="B3846" s="42"/>
      <c r="C3846" s="43"/>
      <c r="D3846" s="42"/>
      <c r="E3846" s="42"/>
      <c r="F3846" s="1192"/>
      <c r="G3846" s="44"/>
      <c r="H3846" s="44">
        <f>F3846*G3846</f>
        <v>0</v>
      </c>
      <c r="I3846" s="44"/>
      <c r="J3846" s="44"/>
      <c r="K3846" s="44"/>
      <c r="L3846" s="44"/>
    </row>
    <row r="3847" spans="1:12" ht="12" customHeight="1">
      <c r="B3847" s="42"/>
      <c r="C3847" s="43"/>
      <c r="D3847" s="42"/>
      <c r="E3847" s="42"/>
      <c r="F3847" s="1192"/>
      <c r="G3847" s="44"/>
      <c r="H3847" s="44">
        <f>F3847*G3847</f>
        <v>0</v>
      </c>
      <c r="I3847" s="44"/>
      <c r="J3847" s="44"/>
      <c r="K3847" s="44"/>
      <c r="L3847" s="44"/>
    </row>
    <row r="3848" spans="1:12" ht="12" customHeight="1">
      <c r="B3848" s="42"/>
      <c r="C3848" s="45"/>
      <c r="D3848" s="37"/>
      <c r="E3848" s="37"/>
      <c r="F3848" s="1183" t="s">
        <v>231</v>
      </c>
      <c r="G3848" s="54"/>
      <c r="H3848" s="44">
        <f>SUM(H3845:H3847)</f>
        <v>0</v>
      </c>
      <c r="I3848" s="54"/>
      <c r="J3848" s="44">
        <f>SUM(J3845)</f>
        <v>0</v>
      </c>
      <c r="K3848" s="54"/>
      <c r="L3848" s="44">
        <f>SUM(L3845)</f>
        <v>0</v>
      </c>
    </row>
    <row r="3849" spans="1:12" ht="12" customHeight="1">
      <c r="B3849" s="42" t="s">
        <v>8</v>
      </c>
      <c r="C3849" s="55" t="s">
        <v>232</v>
      </c>
      <c r="D3849" s="56"/>
      <c r="E3849" s="56"/>
      <c r="F3849" s="1191"/>
      <c r="G3849" s="57"/>
      <c r="H3849" s="44">
        <f>H3838+H3843+H3848</f>
        <v>4796525</v>
      </c>
      <c r="I3849" s="57"/>
      <c r="J3849" s="44" t="e">
        <f>J3838+J3843+J3848</f>
        <v>#REF!</v>
      </c>
      <c r="K3849" s="57"/>
      <c r="L3849" s="44" t="e">
        <f>L3838+L3843+L3848</f>
        <v>#REF!</v>
      </c>
    </row>
    <row r="3850" spans="1:12" ht="12" customHeight="1">
      <c r="B3850" s="42" t="s">
        <v>9</v>
      </c>
      <c r="C3850" s="1254" t="s">
        <v>233</v>
      </c>
      <c r="D3850" s="1255"/>
      <c r="E3850" s="1256"/>
      <c r="F3850" s="1200">
        <f>OP</f>
        <v>0.1</v>
      </c>
      <c r="G3850" s="43" t="s">
        <v>234</v>
      </c>
      <c r="H3850" s="44">
        <f>H3849*F3850</f>
        <v>479652.5</v>
      </c>
      <c r="I3850" s="43" t="s">
        <v>234</v>
      </c>
      <c r="J3850" s="44" t="e">
        <f>J3849*F3850</f>
        <v>#REF!</v>
      </c>
      <c r="K3850" s="43" t="s">
        <v>234</v>
      </c>
      <c r="L3850" s="44" t="e">
        <f>L3849*F3850</f>
        <v>#REF!</v>
      </c>
    </row>
    <row r="3851" spans="1:12" ht="12" customHeight="1">
      <c r="B3851" s="531" t="s">
        <v>10</v>
      </c>
      <c r="C3851" s="536" t="s">
        <v>235</v>
      </c>
      <c r="D3851" s="529"/>
      <c r="E3851" s="535"/>
      <c r="F3851" s="1189"/>
      <c r="G3851" s="532"/>
      <c r="H3851" s="533">
        <f>H3849+H3850</f>
        <v>5276177.5</v>
      </c>
      <c r="I3851" s="532"/>
      <c r="J3851" s="533"/>
      <c r="K3851" s="532"/>
      <c r="L3851" s="533"/>
    </row>
    <row r="3852" spans="1:12" ht="12" customHeight="1">
      <c r="B3852" s="531" t="s">
        <v>11</v>
      </c>
      <c r="C3852" s="529" t="s">
        <v>2218</v>
      </c>
      <c r="D3852" s="529"/>
      <c r="E3852" s="529"/>
      <c r="F3852" s="1201">
        <f>ppn</f>
        <v>0.12</v>
      </c>
      <c r="G3852" s="532" t="s">
        <v>2217</v>
      </c>
      <c r="H3852" s="533">
        <f>H3851*F3852</f>
        <v>633141.29999999993</v>
      </c>
      <c r="I3852" s="532"/>
      <c r="J3852" s="533"/>
      <c r="K3852" s="532"/>
      <c r="L3852" s="533"/>
    </row>
    <row r="3853" spans="1:12" ht="12" customHeight="1">
      <c r="B3853" s="42" t="s">
        <v>1793</v>
      </c>
      <c r="C3853" s="537" t="s">
        <v>2039</v>
      </c>
      <c r="D3853" s="56"/>
      <c r="E3853" s="56"/>
      <c r="F3853" s="1191"/>
      <c r="G3853" s="57"/>
      <c r="H3853" s="49">
        <f>H3851+H3852</f>
        <v>5909318.7999999998</v>
      </c>
      <c r="I3853" s="50"/>
      <c r="J3853" s="49" t="e">
        <f>J3849+J3850</f>
        <v>#REF!</v>
      </c>
      <c r="K3853" s="50"/>
      <c r="L3853" s="49" t="e">
        <f>L3849+L3850</f>
        <v>#REF!</v>
      </c>
    </row>
    <row r="3854" spans="1:12">
      <c r="B3854" s="33" t="s">
        <v>534</v>
      </c>
    </row>
    <row r="3855" spans="1:12">
      <c r="B3855" s="33" t="s">
        <v>586</v>
      </c>
    </row>
    <row r="3856" spans="1:12" ht="14" customHeight="1"/>
    <row r="3857" spans="1:12" ht="37" customHeight="1">
      <c r="B3857" s="34" t="s">
        <v>590</v>
      </c>
      <c r="C3857" s="1257" t="s">
        <v>591</v>
      </c>
      <c r="D3857" s="1258"/>
      <c r="E3857" s="1258"/>
      <c r="F3857" s="1258"/>
      <c r="G3857" s="1259"/>
      <c r="H3857" s="1260"/>
      <c r="I3857" s="1261" t="s">
        <v>3</v>
      </c>
      <c r="J3857" s="1261"/>
      <c r="K3857" s="1261" t="s">
        <v>4</v>
      </c>
      <c r="L3857" s="1261"/>
    </row>
    <row r="3858" spans="1:12" ht="12" customHeight="1">
      <c r="B3858" s="1249" t="s">
        <v>215</v>
      </c>
      <c r="C3858" s="1249" t="s">
        <v>216</v>
      </c>
      <c r="D3858" s="1250" t="s">
        <v>217</v>
      </c>
      <c r="E3858" s="1249" t="s">
        <v>218</v>
      </c>
      <c r="F3858" s="1253" t="s">
        <v>219</v>
      </c>
      <c r="G3858" s="35" t="s">
        <v>220</v>
      </c>
      <c r="H3858" s="35" t="s">
        <v>221</v>
      </c>
      <c r="I3858" s="36" t="s">
        <v>220</v>
      </c>
      <c r="J3858" s="37" t="s">
        <v>221</v>
      </c>
      <c r="K3858" s="37" t="s">
        <v>220</v>
      </c>
      <c r="L3858" s="37" t="s">
        <v>221</v>
      </c>
    </row>
    <row r="3859" spans="1:12" ht="12" customHeight="1">
      <c r="B3859" s="1249"/>
      <c r="C3859" s="1249"/>
      <c r="D3859" s="1251"/>
      <c r="E3859" s="1249"/>
      <c r="F3859" s="1253"/>
      <c r="G3859" s="35" t="s">
        <v>16</v>
      </c>
      <c r="H3859" s="35" t="s">
        <v>222</v>
      </c>
      <c r="I3859" s="36" t="s">
        <v>16</v>
      </c>
      <c r="J3859" s="37" t="s">
        <v>222</v>
      </c>
      <c r="K3859" s="37" t="s">
        <v>16</v>
      </c>
      <c r="L3859" s="37" t="s">
        <v>222</v>
      </c>
    </row>
    <row r="3860" spans="1:12" ht="12" customHeight="1">
      <c r="B3860" s="1249"/>
      <c r="C3860" s="1249"/>
      <c r="D3860" s="1252"/>
      <c r="E3860" s="1249"/>
      <c r="F3860" s="1253"/>
      <c r="G3860" s="58"/>
      <c r="H3860" s="35" t="s">
        <v>16</v>
      </c>
      <c r="I3860" s="48"/>
      <c r="J3860" s="37" t="s">
        <v>16</v>
      </c>
      <c r="K3860" s="43"/>
      <c r="L3860" s="37" t="s">
        <v>16</v>
      </c>
    </row>
    <row r="3861" spans="1:12" ht="12" customHeight="1">
      <c r="B3861" s="38" t="s">
        <v>5</v>
      </c>
      <c r="C3861" s="39" t="s">
        <v>223</v>
      </c>
      <c r="D3861" s="40"/>
      <c r="E3861" s="40"/>
      <c r="F3861" s="1181"/>
      <c r="G3861" s="40"/>
      <c r="H3861" s="40"/>
      <c r="I3861" s="41"/>
      <c r="J3861" s="41"/>
      <c r="K3861" s="41"/>
      <c r="L3861" s="41"/>
    </row>
    <row r="3862" spans="1:12" ht="12" customHeight="1">
      <c r="A3862" s="65">
        <v>10130000</v>
      </c>
      <c r="B3862" s="42"/>
      <c r="C3862" s="43" t="s">
        <v>20</v>
      </c>
      <c r="D3862" s="42" t="s">
        <v>224</v>
      </c>
      <c r="E3862" s="42" t="str">
        <f>VLOOKUP(C3862,HSD!B:K,2,FALSE)</f>
        <v>OH</v>
      </c>
      <c r="F3862" s="1192">
        <v>0.62</v>
      </c>
      <c r="G3862" s="44">
        <f>VLOOKUP(C3862,HSD!B:K,10,FALSE)</f>
        <v>174000</v>
      </c>
      <c r="H3862" s="44">
        <f>F3862*G3862</f>
        <v>107880</v>
      </c>
      <c r="I3862" s="44">
        <v>91500</v>
      </c>
      <c r="J3862" s="44">
        <f>F3862*I3862</f>
        <v>56730</v>
      </c>
      <c r="K3862" s="44">
        <v>91500</v>
      </c>
      <c r="L3862" s="44">
        <f>F3862*K3862</f>
        <v>56730</v>
      </c>
    </row>
    <row r="3863" spans="1:12" ht="12" customHeight="1">
      <c r="A3863" s="65">
        <v>10146000</v>
      </c>
      <c r="B3863" s="42"/>
      <c r="C3863" s="43" t="s">
        <v>243</v>
      </c>
      <c r="D3863" s="42" t="s">
        <v>224</v>
      </c>
      <c r="E3863" s="42" t="str">
        <f>VLOOKUP(C3863,HSD!B:K,2,FALSE)</f>
        <v>OH</v>
      </c>
      <c r="F3863" s="1192">
        <v>0.31</v>
      </c>
      <c r="G3863" s="44">
        <f>VLOOKUP(C3863,HSD!B:K,10,FALSE)</f>
        <v>213000</v>
      </c>
      <c r="H3863" s="44">
        <f>F3863*G3863</f>
        <v>66030</v>
      </c>
      <c r="I3863" s="44"/>
      <c r="J3863" s="44"/>
      <c r="K3863" s="44"/>
      <c r="L3863" s="44"/>
    </row>
    <row r="3864" spans="1:12" ht="12" customHeight="1">
      <c r="A3864" s="65">
        <v>10120000</v>
      </c>
      <c r="B3864" s="42"/>
      <c r="C3864" s="43" t="s">
        <v>19</v>
      </c>
      <c r="D3864" s="42" t="s">
        <v>224</v>
      </c>
      <c r="E3864" s="42" t="str">
        <f>VLOOKUP(C3864,HSD!B:K,2,FALSE)</f>
        <v>OH</v>
      </c>
      <c r="F3864" s="1192">
        <v>3.1E-2</v>
      </c>
      <c r="G3864" s="44">
        <f>VLOOKUP(C3864,HSD!B:K,10,FALSE)</f>
        <v>274000</v>
      </c>
      <c r="H3864" s="44">
        <f>F3864*G3864</f>
        <v>8494</v>
      </c>
      <c r="I3864" s="44"/>
      <c r="J3864" s="44"/>
      <c r="K3864" s="44"/>
      <c r="L3864" s="44"/>
    </row>
    <row r="3865" spans="1:12" ht="12" customHeight="1">
      <c r="A3865" s="65">
        <v>10110000</v>
      </c>
      <c r="B3865" s="42"/>
      <c r="C3865" s="43" t="s">
        <v>21</v>
      </c>
      <c r="D3865" s="42" t="s">
        <v>224</v>
      </c>
      <c r="E3865" s="42" t="str">
        <f>VLOOKUP(C3865,HSD!B:K,2,FALSE)</f>
        <v>OH</v>
      </c>
      <c r="F3865" s="1192">
        <f>F3862/10</f>
        <v>6.2E-2</v>
      </c>
      <c r="G3865" s="44">
        <f>VLOOKUP(C3865,HSD!B:K,10,FALSE)</f>
        <v>285000</v>
      </c>
      <c r="H3865" s="44">
        <f>F3865*G3865</f>
        <v>17670</v>
      </c>
      <c r="I3865" s="44">
        <v>92500</v>
      </c>
      <c r="J3865" s="44">
        <f>F3865*I3865</f>
        <v>5735</v>
      </c>
      <c r="K3865" s="44">
        <v>92500</v>
      </c>
      <c r="L3865" s="44">
        <f>F3865*K3865</f>
        <v>5735</v>
      </c>
    </row>
    <row r="3866" spans="1:12" ht="12" customHeight="1">
      <c r="B3866" s="42"/>
      <c r="C3866" s="43"/>
      <c r="D3866" s="42"/>
      <c r="E3866" s="42"/>
      <c r="F3866" s="1182"/>
      <c r="G3866" s="44"/>
      <c r="H3866" s="44"/>
      <c r="I3866" s="44"/>
      <c r="J3866" s="44"/>
      <c r="K3866" s="44"/>
      <c r="L3866" s="44"/>
    </row>
    <row r="3867" spans="1:12" ht="12" customHeight="1">
      <c r="B3867" s="42"/>
      <c r="C3867" s="45"/>
      <c r="D3867" s="37"/>
      <c r="E3867" s="37"/>
      <c r="F3867" s="1183" t="s">
        <v>227</v>
      </c>
      <c r="G3867" s="54"/>
      <c r="H3867" s="44">
        <f>SUM(H3862:H3866)</f>
        <v>200074</v>
      </c>
      <c r="I3867" s="54"/>
      <c r="J3867" s="44">
        <f>SUM(J3865:J3866)</f>
        <v>5735</v>
      </c>
      <c r="K3867" s="54"/>
      <c r="L3867" s="44">
        <f>SUM(L3865:L3866)</f>
        <v>5735</v>
      </c>
    </row>
    <row r="3868" spans="1:12" ht="12" customHeight="1">
      <c r="B3868" s="42" t="s">
        <v>6</v>
      </c>
      <c r="C3868" s="45" t="s">
        <v>228</v>
      </c>
      <c r="D3868" s="37"/>
      <c r="E3868" s="37"/>
      <c r="F3868" s="1184"/>
      <c r="G3868" s="42"/>
      <c r="H3868" s="44"/>
      <c r="I3868" s="42"/>
      <c r="J3868" s="44"/>
      <c r="K3868" s="42"/>
      <c r="L3868" s="44"/>
    </row>
    <row r="3869" spans="1:12">
      <c r="A3869" s="65">
        <v>21901000</v>
      </c>
      <c r="B3869" s="42"/>
      <c r="C3869" s="43" t="s">
        <v>1517</v>
      </c>
      <c r="D3869" s="42" t="s">
        <v>224</v>
      </c>
      <c r="E3869" s="42" t="str">
        <f>VLOOKUP(C3869,HSD!B:K,2,FALSE)</f>
        <v>kg</v>
      </c>
      <c r="F3869" s="1192">
        <v>8.82</v>
      </c>
      <c r="G3869" s="44">
        <f>VLOOKUP(C3869,HSD!B:K,10,FALSE)</f>
        <v>23500</v>
      </c>
      <c r="H3869" s="44">
        <f>F3869*G3869</f>
        <v>207270</v>
      </c>
      <c r="I3869" s="44"/>
      <c r="J3869" s="44"/>
      <c r="K3869" s="44"/>
      <c r="L3869" s="44"/>
    </row>
    <row r="3870" spans="1:12">
      <c r="A3870" s="65">
        <v>23100103</v>
      </c>
      <c r="B3870" s="42"/>
      <c r="C3870" s="43" t="s">
        <v>1586</v>
      </c>
      <c r="D3870" s="42" t="s">
        <v>224</v>
      </c>
      <c r="E3870" s="42" t="str">
        <f>VLOOKUP(C3870,HSD!B:K,2,FALSE)</f>
        <v>kg</v>
      </c>
      <c r="F3870" s="1192">
        <v>1.96</v>
      </c>
      <c r="G3870" s="44">
        <f>VLOOKUP(C3870,HSD!B:K,10,FALSE)</f>
        <v>18000</v>
      </c>
      <c r="H3870" s="44">
        <f>F3870*G3870</f>
        <v>35280</v>
      </c>
      <c r="I3870" s="44"/>
      <c r="J3870" s="44"/>
      <c r="K3870" s="44"/>
      <c r="L3870" s="44"/>
    </row>
    <row r="3871" spans="1:12" ht="26">
      <c r="A3871" s="65">
        <v>22101018</v>
      </c>
      <c r="B3871" s="42"/>
      <c r="C3871" s="43" t="s">
        <v>1525</v>
      </c>
      <c r="D3871" s="42" t="s">
        <v>224</v>
      </c>
      <c r="E3871" s="42" t="str">
        <f>VLOOKUP(C3871,HSD!B:K,2,FALSE)</f>
        <v>m3</v>
      </c>
      <c r="F3871" s="1192">
        <v>8.7999999999999995E-2</v>
      </c>
      <c r="G3871" s="44">
        <f>VLOOKUP(C3871,HSD!B:K,10,FALSE)</f>
        <v>1015000</v>
      </c>
      <c r="H3871" s="44">
        <f>F3871*G3871</f>
        <v>89320</v>
      </c>
      <c r="I3871" s="44"/>
      <c r="J3871" s="44"/>
      <c r="K3871" s="44"/>
      <c r="L3871" s="44"/>
    </row>
    <row r="3872" spans="1:12" ht="39">
      <c r="A3872" s="65">
        <v>91112019</v>
      </c>
      <c r="B3872" s="42"/>
      <c r="C3872" s="43" t="s">
        <v>1626</v>
      </c>
      <c r="D3872" s="42" t="s">
        <v>224</v>
      </c>
      <c r="E3872" s="42" t="str">
        <f>VLOOKUP(C3872,HSD!B:K,2,FALSE)</f>
        <v>m3</v>
      </c>
      <c r="F3872" s="1192">
        <v>0.17599999999999999</v>
      </c>
      <c r="G3872" s="44">
        <f>VLOOKUP(C3872,HSD!B:K,10,FALSE)</f>
        <v>3933888.7280000001</v>
      </c>
      <c r="H3872" s="44">
        <f>F3872*G3872</f>
        <v>692364.41612800001</v>
      </c>
      <c r="I3872" s="44"/>
      <c r="J3872" s="44"/>
      <c r="K3872" s="44"/>
      <c r="L3872" s="44"/>
    </row>
    <row r="3873" spans="1:13">
      <c r="B3873" s="42"/>
      <c r="C3873" s="43"/>
      <c r="D3873" s="42"/>
      <c r="E3873" s="42"/>
      <c r="F3873" s="1192"/>
      <c r="G3873" s="44"/>
      <c r="H3873" s="44">
        <f>F3873*G3873</f>
        <v>0</v>
      </c>
      <c r="I3873" s="44"/>
      <c r="J3873" s="44"/>
      <c r="K3873" s="44"/>
      <c r="L3873" s="44"/>
    </row>
    <row r="3874" spans="1:13" ht="12" customHeight="1">
      <c r="B3874" s="42"/>
      <c r="C3874" s="45"/>
      <c r="D3874" s="37"/>
      <c r="E3874" s="37"/>
      <c r="F3874" s="1193" t="s">
        <v>229</v>
      </c>
      <c r="G3874" s="61"/>
      <c r="H3874" s="44">
        <f>SUM(H3869:H3873)</f>
        <v>1024234.416128</v>
      </c>
      <c r="I3874" s="54"/>
      <c r="J3874" s="44" t="e">
        <f>SUM(#REF!)</f>
        <v>#REF!</v>
      </c>
      <c r="K3874" s="54"/>
      <c r="L3874" s="44" t="e">
        <f>SUM(#REF!)</f>
        <v>#REF!</v>
      </c>
    </row>
    <row r="3875" spans="1:13" ht="12" customHeight="1">
      <c r="B3875" s="42" t="s">
        <v>7</v>
      </c>
      <c r="C3875" s="45" t="s">
        <v>230</v>
      </c>
      <c r="D3875" s="37"/>
      <c r="E3875" s="37"/>
      <c r="F3875" s="1184"/>
      <c r="G3875" s="42"/>
      <c r="H3875" s="44"/>
      <c r="I3875" s="42"/>
      <c r="J3875" s="44"/>
      <c r="K3875" s="42"/>
      <c r="L3875" s="44"/>
    </row>
    <row r="3876" spans="1:13" ht="12" customHeight="1">
      <c r="B3876" s="42"/>
      <c r="C3876" s="62" t="e">
        <v>#N/A</v>
      </c>
      <c r="D3876" s="63" t="s">
        <v>224</v>
      </c>
      <c r="E3876" s="63" t="e">
        <v>#N/A</v>
      </c>
      <c r="F3876" s="1194">
        <v>1</v>
      </c>
      <c r="G3876" s="64" t="e">
        <f>VLOOKUP(A3876,#REF!,5,FALSE)</f>
        <v>#REF!</v>
      </c>
      <c r="H3876" s="64"/>
      <c r="I3876" s="44"/>
      <c r="J3876" s="44">
        <f>H3876*I3876</f>
        <v>0</v>
      </c>
      <c r="K3876" s="44"/>
      <c r="L3876" s="44">
        <f>J3876*K3876</f>
        <v>0</v>
      </c>
      <c r="M3876" s="33" t="s">
        <v>598</v>
      </c>
    </row>
    <row r="3877" spans="1:13" ht="12" customHeight="1">
      <c r="A3877" s="65">
        <v>31230001</v>
      </c>
      <c r="B3877" s="42"/>
      <c r="C3877" s="43" t="s">
        <v>592</v>
      </c>
      <c r="D3877" s="42" t="s">
        <v>224</v>
      </c>
      <c r="E3877" s="42" t="str">
        <f>VLOOKUP(C3877,HSD!B:K,2,FALSE)</f>
        <v>Sewa-hari</v>
      </c>
      <c r="F3877" s="1192">
        <v>0.441</v>
      </c>
      <c r="G3877" s="44">
        <f>VLOOKUP(C3877,HSD!B:K,10,FALSE)</f>
        <v>134750</v>
      </c>
      <c r="H3877" s="44">
        <f>F3877*G3877</f>
        <v>59424.75</v>
      </c>
      <c r="I3877" s="44"/>
      <c r="J3877" s="44"/>
      <c r="K3877" s="44"/>
      <c r="L3877" s="44"/>
    </row>
    <row r="3878" spans="1:13" ht="12" customHeight="1">
      <c r="A3878" s="65">
        <v>31220101</v>
      </c>
      <c r="B3878" s="42"/>
      <c r="C3878" s="43" t="s">
        <v>483</v>
      </c>
      <c r="D3878" s="42" t="s">
        <v>224</v>
      </c>
      <c r="E3878" s="42" t="str">
        <f>VLOOKUP(C3878,HSD!B:K,2,FALSE)</f>
        <v>jam</v>
      </c>
      <c r="F3878" s="1192">
        <v>0.441</v>
      </c>
      <c r="G3878" s="44">
        <f>VLOOKUP(C3878,HSD!B:K,10,FALSE)</f>
        <v>50000</v>
      </c>
      <c r="H3878" s="44">
        <f>F3878*G3878</f>
        <v>22050</v>
      </c>
      <c r="I3878" s="44"/>
      <c r="J3878" s="44"/>
      <c r="K3878" s="44"/>
      <c r="L3878" s="44"/>
    </row>
    <row r="3879" spans="1:13" ht="12" customHeight="1">
      <c r="B3879" s="42"/>
      <c r="C3879" s="45"/>
      <c r="D3879" s="37"/>
      <c r="E3879" s="37"/>
      <c r="F3879" s="1183" t="s">
        <v>231</v>
      </c>
      <c r="G3879" s="54"/>
      <c r="H3879" s="44">
        <f>SUM(H3876:H3878)</f>
        <v>81474.75</v>
      </c>
      <c r="I3879" s="54"/>
      <c r="J3879" s="44">
        <f>SUM(J3876)</f>
        <v>0</v>
      </c>
      <c r="K3879" s="54"/>
      <c r="L3879" s="44">
        <f>SUM(L3876)</f>
        <v>0</v>
      </c>
    </row>
    <row r="3880" spans="1:13" ht="12" customHeight="1">
      <c r="B3880" s="42" t="s">
        <v>8</v>
      </c>
      <c r="C3880" s="55" t="s">
        <v>232</v>
      </c>
      <c r="D3880" s="56"/>
      <c r="E3880" s="56"/>
      <c r="F3880" s="1191"/>
      <c r="G3880" s="57"/>
      <c r="H3880" s="44">
        <f>H3867+H3874+H3879</f>
        <v>1305783.166128</v>
      </c>
      <c r="I3880" s="57"/>
      <c r="J3880" s="44" t="e">
        <f>J3867+J3874+J3879</f>
        <v>#REF!</v>
      </c>
      <c r="K3880" s="57"/>
      <c r="L3880" s="44" t="e">
        <f>L3867+L3874+L3879</f>
        <v>#REF!</v>
      </c>
    </row>
    <row r="3881" spans="1:13" ht="12" customHeight="1">
      <c r="B3881" s="42" t="s">
        <v>9</v>
      </c>
      <c r="C3881" s="1254" t="s">
        <v>233</v>
      </c>
      <c r="D3881" s="1255"/>
      <c r="E3881" s="1256"/>
      <c r="F3881" s="1200">
        <f>OP</f>
        <v>0.1</v>
      </c>
      <c r="G3881" s="43" t="s">
        <v>234</v>
      </c>
      <c r="H3881" s="44">
        <f>H3880*F3881</f>
        <v>130578.3166128</v>
      </c>
      <c r="I3881" s="43" t="s">
        <v>234</v>
      </c>
      <c r="J3881" s="44" t="e">
        <f>J3880*F3881</f>
        <v>#REF!</v>
      </c>
      <c r="K3881" s="43" t="s">
        <v>234</v>
      </c>
      <c r="L3881" s="44" t="e">
        <f>L3880*F3881</f>
        <v>#REF!</v>
      </c>
    </row>
    <row r="3882" spans="1:13" ht="12" customHeight="1">
      <c r="B3882" s="531" t="s">
        <v>10</v>
      </c>
      <c r="C3882" s="536" t="s">
        <v>235</v>
      </c>
      <c r="D3882" s="529"/>
      <c r="E3882" s="535"/>
      <c r="F3882" s="1189"/>
      <c r="G3882" s="532"/>
      <c r="H3882" s="533">
        <f>H3880+H3881</f>
        <v>1436361.4827407999</v>
      </c>
      <c r="I3882" s="532"/>
      <c r="J3882" s="533"/>
      <c r="K3882" s="532"/>
      <c r="L3882" s="533"/>
    </row>
    <row r="3883" spans="1:13" ht="12" customHeight="1">
      <c r="B3883" s="531" t="s">
        <v>11</v>
      </c>
      <c r="C3883" s="529" t="s">
        <v>2218</v>
      </c>
      <c r="D3883" s="529"/>
      <c r="E3883" s="529"/>
      <c r="F3883" s="1201">
        <f>ppn</f>
        <v>0.12</v>
      </c>
      <c r="G3883" s="532" t="s">
        <v>2217</v>
      </c>
      <c r="H3883" s="533">
        <f>H3882*F3883</f>
        <v>172363.37792889599</v>
      </c>
      <c r="I3883" s="532"/>
      <c r="J3883" s="533"/>
      <c r="K3883" s="532"/>
      <c r="L3883" s="533"/>
    </row>
    <row r="3884" spans="1:13" ht="12" customHeight="1">
      <c r="B3884" s="42" t="s">
        <v>1793</v>
      </c>
      <c r="C3884" s="537" t="s">
        <v>2039</v>
      </c>
      <c r="D3884" s="56"/>
      <c r="E3884" s="56"/>
      <c r="F3884" s="1191"/>
      <c r="G3884" s="57"/>
      <c r="H3884" s="49">
        <f>H3882+H3883</f>
        <v>1608724.8606696958</v>
      </c>
      <c r="I3884" s="50"/>
      <c r="J3884" s="49" t="e">
        <f>J3880+J3881</f>
        <v>#REF!</v>
      </c>
      <c r="K3884" s="50"/>
      <c r="L3884" s="49" t="e">
        <f>L3880+L3881</f>
        <v>#REF!</v>
      </c>
    </row>
    <row r="3885" spans="1:13" ht="14" customHeight="1"/>
    <row r="3886" spans="1:13" ht="37" customHeight="1">
      <c r="B3886" s="34" t="s">
        <v>593</v>
      </c>
      <c r="C3886" s="1257" t="s">
        <v>594</v>
      </c>
      <c r="D3886" s="1258"/>
      <c r="E3886" s="1258"/>
      <c r="F3886" s="1258"/>
      <c r="G3886" s="1259"/>
      <c r="H3886" s="1260"/>
      <c r="I3886" s="1261" t="s">
        <v>3</v>
      </c>
      <c r="J3886" s="1261"/>
      <c r="K3886" s="1261" t="s">
        <v>4</v>
      </c>
      <c r="L3886" s="1261"/>
    </row>
    <row r="3887" spans="1:13" ht="12" customHeight="1">
      <c r="B3887" s="1249" t="s">
        <v>215</v>
      </c>
      <c r="C3887" s="1249" t="s">
        <v>216</v>
      </c>
      <c r="D3887" s="1250" t="s">
        <v>217</v>
      </c>
      <c r="E3887" s="1249" t="s">
        <v>218</v>
      </c>
      <c r="F3887" s="1253" t="s">
        <v>219</v>
      </c>
      <c r="G3887" s="35" t="s">
        <v>220</v>
      </c>
      <c r="H3887" s="35" t="s">
        <v>221</v>
      </c>
      <c r="I3887" s="36" t="s">
        <v>220</v>
      </c>
      <c r="J3887" s="37" t="s">
        <v>221</v>
      </c>
      <c r="K3887" s="37" t="s">
        <v>220</v>
      </c>
      <c r="L3887" s="37" t="s">
        <v>221</v>
      </c>
    </row>
    <row r="3888" spans="1:13" ht="12" customHeight="1">
      <c r="B3888" s="1249"/>
      <c r="C3888" s="1249"/>
      <c r="D3888" s="1251"/>
      <c r="E3888" s="1249"/>
      <c r="F3888" s="1253"/>
      <c r="G3888" s="35" t="s">
        <v>16</v>
      </c>
      <c r="H3888" s="35" t="s">
        <v>222</v>
      </c>
      <c r="I3888" s="36" t="s">
        <v>16</v>
      </c>
      <c r="J3888" s="37" t="s">
        <v>222</v>
      </c>
      <c r="K3888" s="37" t="s">
        <v>16</v>
      </c>
      <c r="L3888" s="37" t="s">
        <v>222</v>
      </c>
    </row>
    <row r="3889" spans="1:12" ht="12" customHeight="1">
      <c r="B3889" s="1249"/>
      <c r="C3889" s="1249"/>
      <c r="D3889" s="1252"/>
      <c r="E3889" s="1249"/>
      <c r="F3889" s="1253"/>
      <c r="G3889" s="58"/>
      <c r="H3889" s="35" t="s">
        <v>16</v>
      </c>
      <c r="I3889" s="48"/>
      <c r="J3889" s="37" t="s">
        <v>16</v>
      </c>
      <c r="K3889" s="43"/>
      <c r="L3889" s="37" t="s">
        <v>16</v>
      </c>
    </row>
    <row r="3890" spans="1:12" ht="12" customHeight="1">
      <c r="B3890" s="38" t="s">
        <v>5</v>
      </c>
      <c r="C3890" s="39" t="s">
        <v>223</v>
      </c>
      <c r="D3890" s="40"/>
      <c r="E3890" s="40"/>
      <c r="F3890" s="1181"/>
      <c r="G3890" s="40"/>
      <c r="H3890" s="40"/>
      <c r="I3890" s="41"/>
      <c r="J3890" s="41"/>
      <c r="K3890" s="41"/>
      <c r="L3890" s="41"/>
    </row>
    <row r="3891" spans="1:12" ht="12" customHeight="1">
      <c r="A3891" s="65">
        <v>10130000</v>
      </c>
      <c r="B3891" s="42"/>
      <c r="C3891" s="43" t="s">
        <v>20</v>
      </c>
      <c r="D3891" s="42" t="s">
        <v>224</v>
      </c>
      <c r="E3891" s="42" t="str">
        <f>VLOOKUP(C3891,HSD!B:K,2,FALSE)</f>
        <v>OH</v>
      </c>
      <c r="F3891" s="1192">
        <v>15.4</v>
      </c>
      <c r="G3891" s="44">
        <f>VLOOKUP(C3891,HSD!B:K,10,FALSE)</f>
        <v>174000</v>
      </c>
      <c r="H3891" s="44">
        <f>F3891*G3891</f>
        <v>2679600</v>
      </c>
      <c r="I3891" s="44">
        <v>91500</v>
      </c>
      <c r="J3891" s="44">
        <f>F3891*I3891</f>
        <v>1409100</v>
      </c>
      <c r="K3891" s="44">
        <v>91500</v>
      </c>
      <c r="L3891" s="44">
        <f>F3891*K3891</f>
        <v>1409100</v>
      </c>
    </row>
    <row r="3892" spans="1:12" ht="12" customHeight="1">
      <c r="A3892" s="65">
        <v>10146000</v>
      </c>
      <c r="B3892" s="42"/>
      <c r="C3892" s="43" t="s">
        <v>243</v>
      </c>
      <c r="D3892" s="42" t="s">
        <v>224</v>
      </c>
      <c r="E3892" s="42" t="str">
        <f>VLOOKUP(C3892,HSD!B:K,2,FALSE)</f>
        <v>OH</v>
      </c>
      <c r="F3892" s="1192">
        <v>7.7</v>
      </c>
      <c r="G3892" s="44">
        <f>VLOOKUP(C3892,HSD!B:K,10,FALSE)</f>
        <v>213000</v>
      </c>
      <c r="H3892" s="44">
        <f>F3892*G3892</f>
        <v>1640100</v>
      </c>
      <c r="I3892" s="44"/>
      <c r="J3892" s="44"/>
      <c r="K3892" s="44"/>
      <c r="L3892" s="44"/>
    </row>
    <row r="3893" spans="1:12" ht="12" customHeight="1">
      <c r="A3893" s="65">
        <v>10120000</v>
      </c>
      <c r="B3893" s="42"/>
      <c r="C3893" s="43" t="s">
        <v>19</v>
      </c>
      <c r="D3893" s="42" t="s">
        <v>224</v>
      </c>
      <c r="E3893" s="42" t="str">
        <f>VLOOKUP(C3893,HSD!B:K,2,FALSE)</f>
        <v>OH</v>
      </c>
      <c r="F3893" s="1192">
        <v>0.77</v>
      </c>
      <c r="G3893" s="44">
        <f>VLOOKUP(C3893,HSD!B:K,10,FALSE)</f>
        <v>274000</v>
      </c>
      <c r="H3893" s="44">
        <f>F3893*G3893</f>
        <v>210980</v>
      </c>
      <c r="I3893" s="44"/>
      <c r="J3893" s="44"/>
      <c r="K3893" s="44"/>
      <c r="L3893" s="44"/>
    </row>
    <row r="3894" spans="1:12" ht="12" customHeight="1">
      <c r="A3894" s="65">
        <v>10110000</v>
      </c>
      <c r="B3894" s="42"/>
      <c r="C3894" s="43" t="s">
        <v>21</v>
      </c>
      <c r="D3894" s="42" t="s">
        <v>224</v>
      </c>
      <c r="E3894" s="42" t="str">
        <f>VLOOKUP(C3894,HSD!B:K,2,FALSE)</f>
        <v>OH</v>
      </c>
      <c r="F3894" s="1192">
        <v>1.54</v>
      </c>
      <c r="G3894" s="44">
        <f>VLOOKUP(C3894,HSD!B:K,10,FALSE)</f>
        <v>285000</v>
      </c>
      <c r="H3894" s="44">
        <f>F3894*G3894</f>
        <v>438900</v>
      </c>
      <c r="I3894" s="44">
        <v>92500</v>
      </c>
      <c r="J3894" s="44">
        <f>F3894*I3894</f>
        <v>142450</v>
      </c>
      <c r="K3894" s="44">
        <v>92500</v>
      </c>
      <c r="L3894" s="44">
        <f>F3894*K3894</f>
        <v>142450</v>
      </c>
    </row>
    <row r="3895" spans="1:12" ht="12" customHeight="1">
      <c r="B3895" s="42"/>
      <c r="C3895" s="43"/>
      <c r="D3895" s="42"/>
      <c r="E3895" s="42"/>
      <c r="F3895" s="1182"/>
      <c r="G3895" s="44"/>
      <c r="H3895" s="44"/>
      <c r="I3895" s="44"/>
      <c r="J3895" s="44"/>
      <c r="K3895" s="44"/>
      <c r="L3895" s="44"/>
    </row>
    <row r="3896" spans="1:12" ht="12" customHeight="1">
      <c r="B3896" s="42"/>
      <c r="C3896" s="45"/>
      <c r="D3896" s="37"/>
      <c r="E3896" s="37"/>
      <c r="F3896" s="1183" t="s">
        <v>227</v>
      </c>
      <c r="G3896" s="54"/>
      <c r="H3896" s="44">
        <f>SUM(H3891:H3895)</f>
        <v>4969580</v>
      </c>
      <c r="I3896" s="54"/>
      <c r="J3896" s="44">
        <f>SUM(J3894:J3895)</f>
        <v>142450</v>
      </c>
      <c r="K3896" s="54"/>
      <c r="L3896" s="44">
        <f>SUM(L3894:L3895)</f>
        <v>142450</v>
      </c>
    </row>
    <row r="3897" spans="1:12" ht="12" customHeight="1">
      <c r="B3897" s="42" t="s">
        <v>6</v>
      </c>
      <c r="C3897" s="45" t="s">
        <v>228</v>
      </c>
      <c r="D3897" s="37"/>
      <c r="E3897" s="37"/>
      <c r="F3897" s="1184"/>
      <c r="G3897" s="42"/>
      <c r="H3897" s="44"/>
      <c r="I3897" s="42"/>
      <c r="J3897" s="44"/>
      <c r="K3897" s="42"/>
      <c r="L3897" s="44"/>
    </row>
    <row r="3898" spans="1:12">
      <c r="A3898" s="65">
        <v>21901000</v>
      </c>
      <c r="B3898" s="42"/>
      <c r="C3898" s="43" t="s">
        <v>1517</v>
      </c>
      <c r="D3898" s="42" t="s">
        <v>224</v>
      </c>
      <c r="E3898" s="42" t="str">
        <f>VLOOKUP(C3898,HSD!B:K,2,FALSE)</f>
        <v>kg</v>
      </c>
      <c r="F3898" s="1192">
        <v>1.86</v>
      </c>
      <c r="G3898" s="44">
        <f>VLOOKUP(C3898,HSD!B:K,10,FALSE)</f>
        <v>23500</v>
      </c>
      <c r="H3898" s="44">
        <f>F3898*G3898</f>
        <v>43710</v>
      </c>
      <c r="I3898" s="44"/>
      <c r="J3898" s="44"/>
      <c r="K3898" s="44"/>
      <c r="L3898" s="44"/>
    </row>
    <row r="3899" spans="1:12">
      <c r="A3899" s="65">
        <v>23100103</v>
      </c>
      <c r="B3899" s="42"/>
      <c r="C3899" s="43" t="s">
        <v>1586</v>
      </c>
      <c r="D3899" s="42" t="s">
        <v>224</v>
      </c>
      <c r="E3899" s="42" t="str">
        <f>VLOOKUP(C3899,HSD!B:K,2,FALSE)</f>
        <v>kg</v>
      </c>
      <c r="F3899" s="1192">
        <v>10.266999999999999</v>
      </c>
      <c r="G3899" s="44">
        <f>VLOOKUP(C3899,HSD!B:K,10,FALSE)</f>
        <v>18000</v>
      </c>
      <c r="H3899" s="44">
        <f>F3899*G3899</f>
        <v>184806</v>
      </c>
      <c r="I3899" s="44"/>
      <c r="J3899" s="44"/>
      <c r="K3899" s="44"/>
      <c r="L3899" s="44"/>
    </row>
    <row r="3900" spans="1:12" ht="26">
      <c r="A3900" s="65">
        <v>22101018</v>
      </c>
      <c r="B3900" s="42"/>
      <c r="C3900" s="43" t="s">
        <v>1525</v>
      </c>
      <c r="D3900" s="42" t="s">
        <v>224</v>
      </c>
      <c r="E3900" s="42" t="str">
        <f>VLOOKUP(C3900,HSD!B:K,2,FALSE)</f>
        <v>m3</v>
      </c>
      <c r="F3900" s="1192">
        <v>0.31</v>
      </c>
      <c r="G3900" s="44">
        <f>VLOOKUP(C3900,HSD!B:K,10,FALSE)</f>
        <v>1015000</v>
      </c>
      <c r="H3900" s="44">
        <f>F3900*G3900</f>
        <v>314650</v>
      </c>
      <c r="I3900" s="44"/>
      <c r="J3900" s="44"/>
      <c r="K3900" s="44"/>
      <c r="L3900" s="44"/>
    </row>
    <row r="3901" spans="1:12" ht="39">
      <c r="A3901" s="65">
        <v>91112019</v>
      </c>
      <c r="B3901" s="42"/>
      <c r="C3901" s="43" t="s">
        <v>1626</v>
      </c>
      <c r="D3901" s="42" t="s">
        <v>224</v>
      </c>
      <c r="E3901" s="42" t="str">
        <f>VLOOKUP(C3901,HSD!B:K,2,FALSE)</f>
        <v>m3</v>
      </c>
      <c r="F3901" s="1192">
        <v>0.62</v>
      </c>
      <c r="G3901" s="44">
        <f>VLOOKUP(C3901,HSD!B:K,10,FALSE)</f>
        <v>3933888.7280000001</v>
      </c>
      <c r="H3901" s="44">
        <f>F3901*G3901</f>
        <v>2439011.0113599999</v>
      </c>
      <c r="I3901" s="44"/>
      <c r="J3901" s="44"/>
      <c r="K3901" s="44"/>
      <c r="L3901" s="44"/>
    </row>
    <row r="3902" spans="1:12">
      <c r="B3902" s="42"/>
      <c r="C3902" s="43"/>
      <c r="D3902" s="42"/>
      <c r="E3902" s="42"/>
      <c r="F3902" s="1192"/>
      <c r="G3902" s="44"/>
      <c r="H3902" s="44">
        <f>F3902*G3902</f>
        <v>0</v>
      </c>
      <c r="I3902" s="44"/>
      <c r="J3902" s="44"/>
      <c r="K3902" s="44"/>
      <c r="L3902" s="44"/>
    </row>
    <row r="3903" spans="1:12" ht="12" customHeight="1">
      <c r="B3903" s="42"/>
      <c r="C3903" s="45"/>
      <c r="D3903" s="37"/>
      <c r="E3903" s="37"/>
      <c r="F3903" s="1193" t="s">
        <v>229</v>
      </c>
      <c r="G3903" s="61"/>
      <c r="H3903" s="44">
        <f>SUM(H3898:L3902)</f>
        <v>2982177.0113599999</v>
      </c>
      <c r="I3903" s="54"/>
      <c r="J3903" s="44" t="e">
        <f>SUM(#REF!)</f>
        <v>#REF!</v>
      </c>
      <c r="K3903" s="54"/>
      <c r="L3903" s="44" t="e">
        <f>SUM(#REF!)</f>
        <v>#REF!</v>
      </c>
    </row>
    <row r="3904" spans="1:12" ht="12" customHeight="1">
      <c r="B3904" s="42" t="s">
        <v>7</v>
      </c>
      <c r="C3904" s="45" t="s">
        <v>230</v>
      </c>
      <c r="D3904" s="37"/>
      <c r="E3904" s="37"/>
      <c r="F3904" s="1184"/>
      <c r="G3904" s="42"/>
      <c r="H3904" s="44"/>
      <c r="I3904" s="42"/>
      <c r="J3904" s="44"/>
      <c r="K3904" s="42"/>
      <c r="L3904" s="44"/>
    </row>
    <row r="3905" spans="1:13" ht="12" customHeight="1">
      <c r="B3905" s="42"/>
      <c r="C3905" s="62" t="e">
        <v>#N/A</v>
      </c>
      <c r="D3905" s="63" t="s">
        <v>224</v>
      </c>
      <c r="E3905" s="63" t="e">
        <v>#N/A</v>
      </c>
      <c r="F3905" s="1194">
        <v>1</v>
      </c>
      <c r="G3905" s="64" t="e">
        <f>VLOOKUP(A3905,#REF!,5,FALSE)</f>
        <v>#REF!</v>
      </c>
      <c r="H3905" s="64"/>
      <c r="I3905" s="44"/>
      <c r="J3905" s="44">
        <f>H3905*I3905</f>
        <v>0</v>
      </c>
      <c r="K3905" s="44"/>
      <c r="L3905" s="44">
        <f>J3905*K3905</f>
        <v>0</v>
      </c>
      <c r="M3905" s="33" t="s">
        <v>598</v>
      </c>
    </row>
    <row r="3906" spans="1:13" ht="12" customHeight="1">
      <c r="A3906" s="65">
        <v>31230001</v>
      </c>
      <c r="B3906" s="42"/>
      <c r="C3906" s="43" t="s">
        <v>592</v>
      </c>
      <c r="D3906" s="42" t="s">
        <v>224</v>
      </c>
      <c r="E3906" s="42" t="str">
        <f>VLOOKUP(C3906,HSD!B:K,2,FALSE)</f>
        <v>Sewa-hari</v>
      </c>
      <c r="F3906" s="1192">
        <v>2.2999999999999998</v>
      </c>
      <c r="G3906" s="44">
        <f>VLOOKUP(C3906,HSD!B:K,10,FALSE)</f>
        <v>134750</v>
      </c>
      <c r="H3906" s="44">
        <f>F3906*G3906</f>
        <v>309925</v>
      </c>
      <c r="I3906" s="44"/>
      <c r="J3906" s="44"/>
      <c r="K3906" s="44"/>
      <c r="L3906" s="44"/>
    </row>
    <row r="3907" spans="1:13" ht="12" customHeight="1">
      <c r="A3907" s="65">
        <v>31220101</v>
      </c>
      <c r="B3907" s="42"/>
      <c r="C3907" s="43" t="s">
        <v>483</v>
      </c>
      <c r="D3907" s="42" t="s">
        <v>224</v>
      </c>
      <c r="E3907" s="42" t="str">
        <f>VLOOKUP(C3907,HSD!B:K,2,FALSE)</f>
        <v>jam</v>
      </c>
      <c r="F3907" s="1192">
        <v>2.2999999999999998</v>
      </c>
      <c r="G3907" s="44">
        <f>VLOOKUP(C3907,HSD!B:K,10,FALSE)</f>
        <v>50000</v>
      </c>
      <c r="H3907" s="44">
        <f>F3907*G3907</f>
        <v>114999.99999999999</v>
      </c>
      <c r="I3907" s="44"/>
      <c r="J3907" s="44"/>
      <c r="K3907" s="44"/>
      <c r="L3907" s="44"/>
    </row>
    <row r="3908" spans="1:13" ht="12" customHeight="1">
      <c r="B3908" s="42"/>
      <c r="C3908" s="45"/>
      <c r="D3908" s="37"/>
      <c r="E3908" s="37"/>
      <c r="F3908" s="1183" t="s">
        <v>231</v>
      </c>
      <c r="G3908" s="54"/>
      <c r="H3908" s="44">
        <f>SUM(H3905:H3907)</f>
        <v>424925</v>
      </c>
      <c r="I3908" s="54"/>
      <c r="J3908" s="44">
        <f>SUM(J3905)</f>
        <v>0</v>
      </c>
      <c r="K3908" s="54"/>
      <c r="L3908" s="44">
        <f>SUM(L3905)</f>
        <v>0</v>
      </c>
    </row>
    <row r="3909" spans="1:13" ht="12" customHeight="1">
      <c r="B3909" s="42" t="s">
        <v>8</v>
      </c>
      <c r="C3909" s="55" t="s">
        <v>232</v>
      </c>
      <c r="D3909" s="56"/>
      <c r="E3909" s="56"/>
      <c r="F3909" s="1191"/>
      <c r="G3909" s="57"/>
      <c r="H3909" s="44">
        <f>H3896+H3903+H3908</f>
        <v>8376682.0113599999</v>
      </c>
      <c r="I3909" s="57"/>
      <c r="J3909" s="44" t="e">
        <f>J3896+J3903+J3908</f>
        <v>#REF!</v>
      </c>
      <c r="K3909" s="57"/>
      <c r="L3909" s="44" t="e">
        <f>L3896+L3903+L3908</f>
        <v>#REF!</v>
      </c>
    </row>
    <row r="3910" spans="1:13" ht="12" customHeight="1">
      <c r="B3910" s="42" t="s">
        <v>9</v>
      </c>
      <c r="C3910" s="1254" t="s">
        <v>233</v>
      </c>
      <c r="D3910" s="1255"/>
      <c r="E3910" s="1256"/>
      <c r="F3910" s="1200">
        <f>OP</f>
        <v>0.1</v>
      </c>
      <c r="G3910" s="43" t="s">
        <v>234</v>
      </c>
      <c r="H3910" s="44">
        <f>H3909*F3910</f>
        <v>837668.20113599999</v>
      </c>
      <c r="I3910" s="43" t="s">
        <v>234</v>
      </c>
      <c r="J3910" s="44" t="e">
        <f>J3909*F3910</f>
        <v>#REF!</v>
      </c>
      <c r="K3910" s="43" t="s">
        <v>234</v>
      </c>
      <c r="L3910" s="44" t="e">
        <f>L3909*F3910</f>
        <v>#REF!</v>
      </c>
    </row>
    <row r="3911" spans="1:13" ht="12" customHeight="1">
      <c r="B3911" s="531" t="s">
        <v>10</v>
      </c>
      <c r="C3911" s="536" t="s">
        <v>235</v>
      </c>
      <c r="D3911" s="529"/>
      <c r="E3911" s="535"/>
      <c r="F3911" s="1189"/>
      <c r="G3911" s="532"/>
      <c r="H3911" s="533">
        <f>H3909+H3910</f>
        <v>9214350.2124959994</v>
      </c>
      <c r="I3911" s="532"/>
      <c r="J3911" s="533"/>
      <c r="K3911" s="532"/>
      <c r="L3911" s="533"/>
    </row>
    <row r="3912" spans="1:13" ht="12" customHeight="1">
      <c r="B3912" s="531" t="s">
        <v>11</v>
      </c>
      <c r="C3912" s="529" t="s">
        <v>2218</v>
      </c>
      <c r="D3912" s="529"/>
      <c r="E3912" s="529"/>
      <c r="F3912" s="1201">
        <f>ppn</f>
        <v>0.12</v>
      </c>
      <c r="G3912" s="532" t="s">
        <v>2217</v>
      </c>
      <c r="H3912" s="533">
        <f>H3911*F3912</f>
        <v>1105722.0254995199</v>
      </c>
      <c r="I3912" s="532"/>
      <c r="J3912" s="533"/>
      <c r="K3912" s="532"/>
      <c r="L3912" s="533"/>
    </row>
    <row r="3913" spans="1:13" ht="12" customHeight="1">
      <c r="B3913" s="42" t="s">
        <v>1793</v>
      </c>
      <c r="C3913" s="537" t="s">
        <v>2039</v>
      </c>
      <c r="D3913" s="56"/>
      <c r="E3913" s="56"/>
      <c r="F3913" s="1191"/>
      <c r="G3913" s="57"/>
      <c r="H3913" s="49">
        <f>H3911+H3912</f>
        <v>10320072.23799552</v>
      </c>
      <c r="I3913" s="50"/>
      <c r="J3913" s="49" t="e">
        <f>J3909+J3910</f>
        <v>#REF!</v>
      </c>
      <c r="K3913" s="50"/>
      <c r="L3913" s="49" t="e">
        <f>L3909+L3910</f>
        <v>#REF!</v>
      </c>
    </row>
    <row r="3914" spans="1:13">
      <c r="B3914" s="33" t="s">
        <v>595</v>
      </c>
    </row>
    <row r="3915" spans="1:13" ht="14" customHeight="1"/>
    <row r="3916" spans="1:13" ht="37" customHeight="1">
      <c r="B3916" s="34" t="s">
        <v>596</v>
      </c>
      <c r="C3916" s="1257" t="s">
        <v>597</v>
      </c>
      <c r="D3916" s="1258"/>
      <c r="E3916" s="1258"/>
      <c r="F3916" s="1258"/>
      <c r="G3916" s="1259"/>
      <c r="H3916" s="1260"/>
      <c r="I3916" s="1261" t="s">
        <v>3</v>
      </c>
      <c r="J3916" s="1261"/>
      <c r="K3916" s="1261" t="s">
        <v>4</v>
      </c>
      <c r="L3916" s="1261"/>
    </row>
    <row r="3917" spans="1:13" ht="12" customHeight="1">
      <c r="B3917" s="1249" t="s">
        <v>215</v>
      </c>
      <c r="C3917" s="1249" t="s">
        <v>216</v>
      </c>
      <c r="D3917" s="1250" t="s">
        <v>217</v>
      </c>
      <c r="E3917" s="1249" t="s">
        <v>218</v>
      </c>
      <c r="F3917" s="1253" t="s">
        <v>219</v>
      </c>
      <c r="G3917" s="35" t="s">
        <v>220</v>
      </c>
      <c r="H3917" s="35" t="s">
        <v>221</v>
      </c>
      <c r="I3917" s="36" t="s">
        <v>220</v>
      </c>
      <c r="J3917" s="37" t="s">
        <v>221</v>
      </c>
      <c r="K3917" s="37" t="s">
        <v>220</v>
      </c>
      <c r="L3917" s="37" t="s">
        <v>221</v>
      </c>
    </row>
    <row r="3918" spans="1:13" ht="12" customHeight="1">
      <c r="B3918" s="1249"/>
      <c r="C3918" s="1249"/>
      <c r="D3918" s="1251"/>
      <c r="E3918" s="1249"/>
      <c r="F3918" s="1253"/>
      <c r="G3918" s="35" t="s">
        <v>16</v>
      </c>
      <c r="H3918" s="35" t="s">
        <v>222</v>
      </c>
      <c r="I3918" s="36" t="s">
        <v>16</v>
      </c>
      <c r="J3918" s="37" t="s">
        <v>222</v>
      </c>
      <c r="K3918" s="37" t="s">
        <v>16</v>
      </c>
      <c r="L3918" s="37" t="s">
        <v>222</v>
      </c>
    </row>
    <row r="3919" spans="1:13" ht="12" customHeight="1">
      <c r="B3919" s="1249"/>
      <c r="C3919" s="1249"/>
      <c r="D3919" s="1252"/>
      <c r="E3919" s="1249"/>
      <c r="F3919" s="1253"/>
      <c r="G3919" s="58"/>
      <c r="H3919" s="35" t="s">
        <v>16</v>
      </c>
      <c r="I3919" s="48"/>
      <c r="J3919" s="37" t="s">
        <v>16</v>
      </c>
      <c r="K3919" s="43"/>
      <c r="L3919" s="37" t="s">
        <v>16</v>
      </c>
    </row>
    <row r="3920" spans="1:13" ht="12" customHeight="1">
      <c r="B3920" s="38" t="s">
        <v>5</v>
      </c>
      <c r="C3920" s="39" t="s">
        <v>223</v>
      </c>
      <c r="D3920" s="40"/>
      <c r="E3920" s="40"/>
      <c r="F3920" s="1181"/>
      <c r="G3920" s="40"/>
      <c r="H3920" s="40"/>
      <c r="I3920" s="41"/>
      <c r="J3920" s="41"/>
      <c r="K3920" s="41"/>
      <c r="L3920" s="41"/>
    </row>
    <row r="3921" spans="1:13" ht="12" customHeight="1">
      <c r="A3921" s="65">
        <v>10130000</v>
      </c>
      <c r="B3921" s="42"/>
      <c r="C3921" s="43" t="s">
        <v>20</v>
      </c>
      <c r="D3921" s="42" t="s">
        <v>224</v>
      </c>
      <c r="E3921" s="42" t="str">
        <f>VLOOKUP(C3921,HSD!B:K,2,FALSE)</f>
        <v>OH</v>
      </c>
      <c r="F3921" s="1192">
        <v>2.94</v>
      </c>
      <c r="G3921" s="44">
        <f>VLOOKUP(C3921,HSD!B:K,10,FALSE)</f>
        <v>174000</v>
      </c>
      <c r="H3921" s="44"/>
      <c r="I3921" s="44">
        <v>91500</v>
      </c>
      <c r="J3921" s="44">
        <f>F3921*I3921</f>
        <v>269010</v>
      </c>
      <c r="K3921" s="44">
        <v>91500</v>
      </c>
      <c r="L3921" s="44">
        <f>F3921*K3921</f>
        <v>269010</v>
      </c>
    </row>
    <row r="3922" spans="1:13" ht="12" customHeight="1">
      <c r="A3922" s="65">
        <v>10146000</v>
      </c>
      <c r="B3922" s="42"/>
      <c r="C3922" s="43" t="s">
        <v>243</v>
      </c>
      <c r="D3922" s="42" t="s">
        <v>224</v>
      </c>
      <c r="E3922" s="42" t="str">
        <f>VLOOKUP(C3922,HSD!B:K,2,FALSE)</f>
        <v>OH</v>
      </c>
      <c r="F3922" s="1192">
        <v>1.47</v>
      </c>
      <c r="G3922" s="44">
        <f>VLOOKUP(C3922,HSD!B:K,10,FALSE)</f>
        <v>213000</v>
      </c>
      <c r="H3922" s="44">
        <f>F3922*G3922</f>
        <v>313110</v>
      </c>
      <c r="I3922" s="44"/>
      <c r="J3922" s="44"/>
      <c r="K3922" s="44"/>
      <c r="L3922" s="44"/>
    </row>
    <row r="3923" spans="1:13" ht="12" customHeight="1">
      <c r="A3923" s="65">
        <v>10120000</v>
      </c>
      <c r="B3923" s="42"/>
      <c r="C3923" s="43" t="s">
        <v>19</v>
      </c>
      <c r="D3923" s="42" t="s">
        <v>224</v>
      </c>
      <c r="E3923" s="42" t="str">
        <f>VLOOKUP(C3923,HSD!B:K,2,FALSE)</f>
        <v>OH</v>
      </c>
      <c r="F3923" s="1192">
        <v>0.14699999999999999</v>
      </c>
      <c r="G3923" s="44">
        <f>VLOOKUP(C3923,HSD!B:K,10,FALSE)</f>
        <v>274000</v>
      </c>
      <c r="H3923" s="44">
        <f>F3923*G3923</f>
        <v>40278</v>
      </c>
      <c r="I3923" s="44"/>
      <c r="J3923" s="44"/>
      <c r="K3923" s="44"/>
      <c r="L3923" s="44"/>
    </row>
    <row r="3924" spans="1:13" ht="12" customHeight="1">
      <c r="A3924" s="65">
        <v>10110000</v>
      </c>
      <c r="B3924" s="42"/>
      <c r="C3924" s="43" t="s">
        <v>21</v>
      </c>
      <c r="D3924" s="42" t="s">
        <v>224</v>
      </c>
      <c r="E3924" s="42" t="str">
        <f>VLOOKUP(C3924,HSD!B:K,2,FALSE)</f>
        <v>OH</v>
      </c>
      <c r="F3924" s="1192">
        <v>0.29399999999999998</v>
      </c>
      <c r="G3924" s="44">
        <f>VLOOKUP(C3924,HSD!B:K,10,FALSE)</f>
        <v>285000</v>
      </c>
      <c r="H3924" s="44"/>
      <c r="I3924" s="44">
        <v>92500</v>
      </c>
      <c r="J3924" s="44">
        <f>F3924*I3924</f>
        <v>27195</v>
      </c>
      <c r="K3924" s="44">
        <v>92500</v>
      </c>
      <c r="L3924" s="44">
        <f>F3924*K3924</f>
        <v>27195</v>
      </c>
    </row>
    <row r="3925" spans="1:13" ht="12" customHeight="1">
      <c r="B3925" s="42"/>
      <c r="C3925" s="43"/>
      <c r="D3925" s="42"/>
      <c r="E3925" s="42"/>
      <c r="F3925" s="1182"/>
      <c r="G3925" s="44"/>
      <c r="H3925" s="44"/>
      <c r="I3925" s="44"/>
      <c r="J3925" s="44"/>
      <c r="K3925" s="44"/>
      <c r="L3925" s="44"/>
    </row>
    <row r="3926" spans="1:13" ht="12" customHeight="1">
      <c r="B3926" s="42"/>
      <c r="C3926" s="45"/>
      <c r="D3926" s="37"/>
      <c r="E3926" s="37"/>
      <c r="F3926" s="1183" t="s">
        <v>227</v>
      </c>
      <c r="G3926" s="54"/>
      <c r="H3926" s="44">
        <f>SUM(H3921:H3925)</f>
        <v>353388</v>
      </c>
      <c r="I3926" s="54"/>
      <c r="J3926" s="44">
        <f>SUM(J3924:J3925)</f>
        <v>27195</v>
      </c>
      <c r="K3926" s="54"/>
      <c r="L3926" s="44">
        <f>SUM(L3924:L3925)</f>
        <v>27195</v>
      </c>
    </row>
    <row r="3927" spans="1:13" ht="12" customHeight="1">
      <c r="B3927" s="42" t="s">
        <v>6</v>
      </c>
      <c r="C3927" s="45" t="s">
        <v>228</v>
      </c>
      <c r="D3927" s="37"/>
      <c r="E3927" s="37"/>
      <c r="F3927" s="1184"/>
      <c r="G3927" s="42"/>
      <c r="H3927" s="44"/>
      <c r="I3927" s="42"/>
      <c r="J3927" s="44"/>
      <c r="K3927" s="42"/>
      <c r="L3927" s="44"/>
    </row>
    <row r="3928" spans="1:13">
      <c r="A3928" s="65">
        <v>21901000</v>
      </c>
      <c r="B3928" s="42"/>
      <c r="C3928" s="43" t="s">
        <v>1517</v>
      </c>
      <c r="D3928" s="42" t="s">
        <v>224</v>
      </c>
      <c r="E3928" s="42" t="str">
        <f>VLOOKUP(C3928,HSD!B:K,2,FALSE)</f>
        <v>kg</v>
      </c>
      <c r="F3928" s="1192">
        <v>8.82</v>
      </c>
      <c r="G3928" s="44">
        <f>VLOOKUP(C3928,HSD!B:K,10,FALSE)</f>
        <v>23500</v>
      </c>
      <c r="H3928" s="44"/>
      <c r="I3928" s="44"/>
      <c r="J3928" s="44"/>
      <c r="K3928" s="44"/>
      <c r="L3928" s="44"/>
    </row>
    <row r="3929" spans="1:13">
      <c r="A3929" s="65">
        <v>23100103</v>
      </c>
      <c r="B3929" s="42"/>
      <c r="C3929" s="43" t="s">
        <v>1586</v>
      </c>
      <c r="D3929" s="42" t="s">
        <v>224</v>
      </c>
      <c r="E3929" s="42" t="str">
        <f>VLOOKUP(C3929,HSD!B:K,2,FALSE)</f>
        <v>kg</v>
      </c>
      <c r="F3929" s="1192">
        <v>1.96</v>
      </c>
      <c r="G3929" s="44">
        <f>VLOOKUP(C3929,HSD!B:K,10,FALSE)</f>
        <v>18000</v>
      </c>
      <c r="H3929" s="44"/>
      <c r="I3929" s="44"/>
      <c r="J3929" s="44"/>
      <c r="K3929" s="44"/>
      <c r="L3929" s="44"/>
    </row>
    <row r="3930" spans="1:13" ht="39">
      <c r="A3930" s="65">
        <v>22101018</v>
      </c>
      <c r="B3930" s="42"/>
      <c r="C3930" s="43" t="s">
        <v>1645</v>
      </c>
      <c r="D3930" s="42" t="s">
        <v>224</v>
      </c>
      <c r="E3930" s="42" t="str">
        <f>VLOOKUP(C3930,HSD!B:K,2,FALSE)</f>
        <v>m3</v>
      </c>
      <c r="F3930" s="1192">
        <v>8.7999999999999995E-2</v>
      </c>
      <c r="G3930" s="44">
        <f>VLOOKUP(C3930,HSD!B:K,10,FALSE)</f>
        <v>1297146.299107143</v>
      </c>
      <c r="H3930" s="44"/>
      <c r="I3930" s="44"/>
      <c r="J3930" s="44"/>
      <c r="K3930" s="44"/>
      <c r="L3930" s="44"/>
    </row>
    <row r="3931" spans="1:13" ht="39">
      <c r="A3931" s="65">
        <v>91112019</v>
      </c>
      <c r="B3931" s="42"/>
      <c r="C3931" s="43" t="s">
        <v>1626</v>
      </c>
      <c r="D3931" s="42" t="s">
        <v>224</v>
      </c>
      <c r="E3931" s="42" t="str">
        <f>VLOOKUP(C3931,HSD!B:K,2,FALSE)</f>
        <v>m3</v>
      </c>
      <c r="F3931" s="1192">
        <v>0.17599999999999999</v>
      </c>
      <c r="G3931" s="44">
        <f>VLOOKUP(C3931,HSD!B:K,10,FALSE)</f>
        <v>3933888.7280000001</v>
      </c>
      <c r="H3931" s="44"/>
      <c r="I3931" s="44"/>
      <c r="J3931" s="44"/>
      <c r="K3931" s="44"/>
      <c r="L3931" s="44"/>
    </row>
    <row r="3932" spans="1:13" ht="26">
      <c r="B3932" s="42"/>
      <c r="C3932" s="62" t="s">
        <v>2021</v>
      </c>
      <c r="D3932" s="63" t="s">
        <v>224</v>
      </c>
      <c r="E3932" s="42" t="str">
        <f>VLOOKUP(C3932,HSD!B:K,2,FALSE)</f>
        <v>buah</v>
      </c>
      <c r="F3932" s="1194">
        <v>1</v>
      </c>
      <c r="G3932" s="44">
        <f>VLOOKUP(C3932,HSD!B:K,10,FALSE)</f>
        <v>19000000</v>
      </c>
      <c r="H3932" s="44">
        <f t="shared" ref="H3932:H3933" si="9">F3932*G3932</f>
        <v>19000000</v>
      </c>
      <c r="I3932" s="44"/>
      <c r="J3932" s="44">
        <f>H3932*I3932</f>
        <v>0</v>
      </c>
      <c r="K3932" s="44"/>
      <c r="L3932" s="44">
        <f>J3932*K3932</f>
        <v>0</v>
      </c>
      <c r="M3932" s="33" t="s">
        <v>598</v>
      </c>
    </row>
    <row r="3933" spans="1:13">
      <c r="B3933" s="42"/>
      <c r="C3933" s="43"/>
      <c r="D3933" s="42"/>
      <c r="E3933" s="42"/>
      <c r="F3933" s="1192"/>
      <c r="G3933" s="44"/>
      <c r="H3933" s="44">
        <f t="shared" si="9"/>
        <v>0</v>
      </c>
      <c r="I3933" s="44"/>
      <c r="J3933" s="44"/>
      <c r="K3933" s="44"/>
      <c r="L3933" s="44"/>
    </row>
    <row r="3934" spans="1:13" ht="12" customHeight="1">
      <c r="B3934" s="42"/>
      <c r="C3934" s="45"/>
      <c r="D3934" s="37"/>
      <c r="E3934" s="37"/>
      <c r="F3934" s="1193" t="s">
        <v>229</v>
      </c>
      <c r="G3934" s="61"/>
      <c r="H3934" s="44">
        <f>SUM(H3928:H3933)</f>
        <v>19000000</v>
      </c>
      <c r="I3934" s="54"/>
      <c r="J3934" s="44" t="e">
        <f>SUM(#REF!)</f>
        <v>#REF!</v>
      </c>
      <c r="K3934" s="54"/>
      <c r="L3934" s="44" t="e">
        <f>SUM(#REF!)</f>
        <v>#REF!</v>
      </c>
    </row>
    <row r="3935" spans="1:13" ht="12" customHeight="1">
      <c r="B3935" s="42" t="s">
        <v>7</v>
      </c>
      <c r="C3935" s="45" t="s">
        <v>230</v>
      </c>
      <c r="D3935" s="37"/>
      <c r="E3935" s="37"/>
      <c r="F3935" s="1184"/>
      <c r="G3935" s="42"/>
      <c r="H3935" s="44"/>
      <c r="I3935" s="42"/>
      <c r="J3935" s="44"/>
      <c r="K3935" s="42"/>
      <c r="L3935" s="44"/>
    </row>
    <row r="3936" spans="1:13" ht="12" customHeight="1">
      <c r="A3936" s="65">
        <v>31230001</v>
      </c>
      <c r="B3936" s="42"/>
      <c r="C3936" s="43" t="s">
        <v>592</v>
      </c>
      <c r="D3936" s="42" t="s">
        <v>224</v>
      </c>
      <c r="E3936" s="42" t="str">
        <f>VLOOKUP(C3936,HSD!B:K,2,FALSE)</f>
        <v>Sewa-hari</v>
      </c>
      <c r="F3936" s="1192">
        <v>0.441</v>
      </c>
      <c r="G3936" s="44">
        <f>VLOOKUP(C3936,HSD!B:K,10,FALSE)</f>
        <v>134750</v>
      </c>
      <c r="H3936" s="44">
        <f>F3936*G3936</f>
        <v>59424.75</v>
      </c>
      <c r="I3936" s="44"/>
      <c r="J3936" s="44"/>
      <c r="K3936" s="44"/>
      <c r="L3936" s="44"/>
    </row>
    <row r="3937" spans="1:12" ht="12" customHeight="1">
      <c r="A3937" s="65">
        <v>31220101</v>
      </c>
      <c r="B3937" s="42"/>
      <c r="C3937" s="43" t="s">
        <v>483</v>
      </c>
      <c r="D3937" s="42" t="s">
        <v>224</v>
      </c>
      <c r="E3937" s="42" t="str">
        <f>VLOOKUP(C3937,HSD!B:K,2,FALSE)</f>
        <v>jam</v>
      </c>
      <c r="F3937" s="1192">
        <v>0.441</v>
      </c>
      <c r="G3937" s="44">
        <f>VLOOKUP(C3937,HSD!B:K,10,FALSE)</f>
        <v>50000</v>
      </c>
      <c r="H3937" s="44">
        <f>F3937*G3937</f>
        <v>22050</v>
      </c>
      <c r="I3937" s="44"/>
      <c r="J3937" s="44"/>
      <c r="K3937" s="44"/>
      <c r="L3937" s="44"/>
    </row>
    <row r="3938" spans="1:12" ht="12" customHeight="1">
      <c r="B3938" s="42"/>
      <c r="C3938" s="45"/>
      <c r="D3938" s="37"/>
      <c r="E3938" s="37"/>
      <c r="F3938" s="1183" t="s">
        <v>231</v>
      </c>
      <c r="G3938" s="54"/>
      <c r="H3938" s="44">
        <f>SUM(H3936:H3937)</f>
        <v>81474.75</v>
      </c>
      <c r="I3938" s="54"/>
      <c r="J3938" s="44" t="e">
        <f>SUM(#REF!)</f>
        <v>#REF!</v>
      </c>
      <c r="K3938" s="54"/>
      <c r="L3938" s="44" t="e">
        <f>SUM(#REF!)</f>
        <v>#REF!</v>
      </c>
    </row>
    <row r="3939" spans="1:12" ht="12" customHeight="1">
      <c r="B3939" s="42" t="s">
        <v>8</v>
      </c>
      <c r="C3939" s="55" t="s">
        <v>232</v>
      </c>
      <c r="D3939" s="56"/>
      <c r="E3939" s="56"/>
      <c r="F3939" s="1191"/>
      <c r="G3939" s="57"/>
      <c r="H3939" s="44">
        <f>H3926+H3934+H3938</f>
        <v>19434862.75</v>
      </c>
      <c r="I3939" s="57"/>
      <c r="J3939" s="44" t="e">
        <f>J3926+J3934+J3938</f>
        <v>#REF!</v>
      </c>
      <c r="K3939" s="57"/>
      <c r="L3939" s="44" t="e">
        <f>L3926+L3934+L3938</f>
        <v>#REF!</v>
      </c>
    </row>
    <row r="3940" spans="1:12" ht="12" customHeight="1">
      <c r="B3940" s="42" t="s">
        <v>9</v>
      </c>
      <c r="C3940" s="1254" t="s">
        <v>233</v>
      </c>
      <c r="D3940" s="1255"/>
      <c r="E3940" s="1256"/>
      <c r="F3940" s="1200">
        <f>OP</f>
        <v>0.1</v>
      </c>
      <c r="G3940" s="43" t="s">
        <v>234</v>
      </c>
      <c r="H3940" s="44">
        <f>H3939*F3940</f>
        <v>1943486.2750000001</v>
      </c>
      <c r="I3940" s="43" t="s">
        <v>234</v>
      </c>
      <c r="J3940" s="44" t="e">
        <f>J3939*F3940</f>
        <v>#REF!</v>
      </c>
      <c r="K3940" s="43" t="s">
        <v>234</v>
      </c>
      <c r="L3940" s="44" t="e">
        <f>L3939*F3940</f>
        <v>#REF!</v>
      </c>
    </row>
    <row r="3941" spans="1:12" ht="12" customHeight="1">
      <c r="B3941" s="531" t="s">
        <v>10</v>
      </c>
      <c r="C3941" s="536" t="s">
        <v>235</v>
      </c>
      <c r="D3941" s="529"/>
      <c r="E3941" s="535"/>
      <c r="F3941" s="1189"/>
      <c r="G3941" s="532"/>
      <c r="H3941" s="533">
        <f>H3939+H3940</f>
        <v>21378349.024999999</v>
      </c>
      <c r="I3941" s="532"/>
      <c r="J3941" s="533"/>
      <c r="K3941" s="532"/>
      <c r="L3941" s="533"/>
    </row>
    <row r="3942" spans="1:12" ht="12" customHeight="1">
      <c r="B3942" s="531" t="s">
        <v>11</v>
      </c>
      <c r="C3942" s="529" t="s">
        <v>2218</v>
      </c>
      <c r="D3942" s="529"/>
      <c r="E3942" s="529"/>
      <c r="F3942" s="1201">
        <f>ppn</f>
        <v>0.12</v>
      </c>
      <c r="G3942" s="532" t="s">
        <v>2217</v>
      </c>
      <c r="H3942" s="533">
        <f>H3941*F3942</f>
        <v>2565401.8829999999</v>
      </c>
      <c r="I3942" s="532"/>
      <c r="J3942" s="533"/>
      <c r="K3942" s="532"/>
      <c r="L3942" s="533"/>
    </row>
    <row r="3943" spans="1:12" ht="12" customHeight="1">
      <c r="B3943" s="42" t="s">
        <v>1793</v>
      </c>
      <c r="C3943" s="537" t="s">
        <v>2039</v>
      </c>
      <c r="D3943" s="56"/>
      <c r="E3943" s="56"/>
      <c r="F3943" s="1191"/>
      <c r="G3943" s="57"/>
      <c r="H3943" s="49">
        <f>H3941+H3942</f>
        <v>23943750.908</v>
      </c>
      <c r="I3943" s="532"/>
      <c r="J3943" s="533"/>
      <c r="K3943" s="532"/>
      <c r="L3943" s="533"/>
    </row>
    <row r="3944" spans="1:12">
      <c r="B3944" s="33" t="s">
        <v>595</v>
      </c>
    </row>
    <row r="3945" spans="1:12" ht="14" customHeight="1"/>
    <row r="3946" spans="1:12" ht="37" customHeight="1">
      <c r="B3946" s="34" t="s">
        <v>599</v>
      </c>
      <c r="C3946" s="1257" t="s">
        <v>600</v>
      </c>
      <c r="D3946" s="1258"/>
      <c r="E3946" s="1258"/>
      <c r="F3946" s="1258"/>
      <c r="G3946" s="1259"/>
      <c r="H3946" s="1260"/>
      <c r="I3946" s="1261" t="s">
        <v>3</v>
      </c>
      <c r="J3946" s="1261"/>
      <c r="K3946" s="1261" t="s">
        <v>4</v>
      </c>
      <c r="L3946" s="1261"/>
    </row>
    <row r="3947" spans="1:12" ht="12" customHeight="1">
      <c r="B3947" s="1249" t="s">
        <v>215</v>
      </c>
      <c r="C3947" s="1249" t="s">
        <v>216</v>
      </c>
      <c r="D3947" s="1250" t="s">
        <v>217</v>
      </c>
      <c r="E3947" s="1249" t="s">
        <v>218</v>
      </c>
      <c r="F3947" s="1253" t="s">
        <v>219</v>
      </c>
      <c r="G3947" s="35" t="s">
        <v>220</v>
      </c>
      <c r="H3947" s="35" t="s">
        <v>221</v>
      </c>
      <c r="I3947" s="36" t="s">
        <v>220</v>
      </c>
      <c r="J3947" s="37" t="s">
        <v>221</v>
      </c>
      <c r="K3947" s="37" t="s">
        <v>220</v>
      </c>
      <c r="L3947" s="37" t="s">
        <v>221</v>
      </c>
    </row>
    <row r="3948" spans="1:12" ht="12" customHeight="1">
      <c r="B3948" s="1249"/>
      <c r="C3948" s="1249"/>
      <c r="D3948" s="1251"/>
      <c r="E3948" s="1249"/>
      <c r="F3948" s="1253"/>
      <c r="G3948" s="35" t="s">
        <v>16</v>
      </c>
      <c r="H3948" s="35" t="s">
        <v>222</v>
      </c>
      <c r="I3948" s="36" t="s">
        <v>16</v>
      </c>
      <c r="J3948" s="37" t="s">
        <v>222</v>
      </c>
      <c r="K3948" s="37" t="s">
        <v>16</v>
      </c>
      <c r="L3948" s="37" t="s">
        <v>222</v>
      </c>
    </row>
    <row r="3949" spans="1:12" ht="12" customHeight="1">
      <c r="B3949" s="1249"/>
      <c r="C3949" s="1249"/>
      <c r="D3949" s="1252"/>
      <c r="E3949" s="1249"/>
      <c r="F3949" s="1253"/>
      <c r="G3949" s="58"/>
      <c r="H3949" s="35" t="s">
        <v>16</v>
      </c>
      <c r="I3949" s="48"/>
      <c r="J3949" s="37" t="s">
        <v>16</v>
      </c>
      <c r="K3949" s="43"/>
      <c r="L3949" s="37" t="s">
        <v>16</v>
      </c>
    </row>
    <row r="3950" spans="1:12" ht="12" customHeight="1">
      <c r="B3950" s="38" t="s">
        <v>5</v>
      </c>
      <c r="C3950" s="39" t="s">
        <v>223</v>
      </c>
      <c r="D3950" s="40"/>
      <c r="E3950" s="40"/>
      <c r="F3950" s="1181"/>
      <c r="G3950" s="40"/>
      <c r="H3950" s="40"/>
      <c r="I3950" s="41"/>
      <c r="J3950" s="41"/>
      <c r="K3950" s="41"/>
      <c r="L3950" s="41"/>
    </row>
    <row r="3951" spans="1:12" ht="12" customHeight="1">
      <c r="A3951" s="65">
        <v>10130000</v>
      </c>
      <c r="B3951" s="42"/>
      <c r="C3951" s="43" t="s">
        <v>20</v>
      </c>
      <c r="D3951" s="42" t="s">
        <v>224</v>
      </c>
      <c r="E3951" s="42" t="str">
        <f>VLOOKUP(C3951,HSD!B:K,2,FALSE)</f>
        <v>OH</v>
      </c>
      <c r="F3951" s="1192">
        <v>1.7999999999999999E-2</v>
      </c>
      <c r="G3951" s="44">
        <f>VLOOKUP(C3951,HSD!B:K,10,FALSE)</f>
        <v>174000</v>
      </c>
      <c r="H3951" s="44">
        <f>F3951*G3951</f>
        <v>3131.9999999999995</v>
      </c>
      <c r="I3951" s="44">
        <v>91500</v>
      </c>
      <c r="J3951" s="44">
        <f>F3951*I3951</f>
        <v>1646.9999999999998</v>
      </c>
      <c r="K3951" s="44">
        <v>91500</v>
      </c>
      <c r="L3951" s="44">
        <f>F3951*K3951</f>
        <v>1646.9999999999998</v>
      </c>
    </row>
    <row r="3952" spans="1:12" ht="12" customHeight="1">
      <c r="A3952" s="65">
        <v>10121100</v>
      </c>
      <c r="B3952" s="42"/>
      <c r="C3952" s="43" t="s">
        <v>283</v>
      </c>
      <c r="D3952" s="42" t="s">
        <v>224</v>
      </c>
      <c r="E3952" s="42" t="str">
        <f>VLOOKUP(C3952,HSD!B:K,2,FALSE)</f>
        <v>OH</v>
      </c>
      <c r="F3952" s="1192">
        <v>6.0000000000000001E-3</v>
      </c>
      <c r="G3952" s="44">
        <f>VLOOKUP(C3952,HSD!B:K,10,FALSE)</f>
        <v>213000</v>
      </c>
      <c r="H3952" s="44">
        <f>F3952*G3952</f>
        <v>1278</v>
      </c>
      <c r="I3952" s="44"/>
      <c r="J3952" s="44"/>
      <c r="K3952" s="44"/>
      <c r="L3952" s="44"/>
    </row>
    <row r="3953" spans="1:12" ht="12" customHeight="1">
      <c r="A3953" s="65">
        <v>10110000</v>
      </c>
      <c r="B3953" s="42"/>
      <c r="C3953" s="43" t="s">
        <v>21</v>
      </c>
      <c r="D3953" s="42" t="s">
        <v>224</v>
      </c>
      <c r="E3953" s="42" t="str">
        <f>VLOOKUP(C3953,HSD!B:K,2,FALSE)</f>
        <v>OH</v>
      </c>
      <c r="F3953" s="1192">
        <v>2E-3</v>
      </c>
      <c r="G3953" s="44">
        <f>VLOOKUP(C3953,HSD!B:K,10,FALSE)</f>
        <v>285000</v>
      </c>
      <c r="H3953" s="44">
        <f>F3953*G3953</f>
        <v>570</v>
      </c>
      <c r="I3953" s="44">
        <v>92500</v>
      </c>
      <c r="J3953" s="44">
        <f>F3953*I3953</f>
        <v>185</v>
      </c>
      <c r="K3953" s="44">
        <v>92500</v>
      </c>
      <c r="L3953" s="44">
        <f>F3953*K3953</f>
        <v>185</v>
      </c>
    </row>
    <row r="3954" spans="1:12" ht="12" customHeight="1">
      <c r="B3954" s="42"/>
      <c r="C3954" s="43"/>
      <c r="D3954" s="42"/>
      <c r="E3954" s="42"/>
      <c r="F3954" s="1182"/>
      <c r="G3954" s="44"/>
      <c r="H3954" s="44"/>
      <c r="I3954" s="44"/>
      <c r="J3954" s="44"/>
      <c r="K3954" s="44"/>
      <c r="L3954" s="44"/>
    </row>
    <row r="3955" spans="1:12" ht="12" customHeight="1">
      <c r="B3955" s="42"/>
      <c r="C3955" s="45"/>
      <c r="D3955" s="37"/>
      <c r="E3955" s="37"/>
      <c r="F3955" s="1183" t="s">
        <v>227</v>
      </c>
      <c r="G3955" s="54"/>
      <c r="H3955" s="44">
        <f>SUM(H3951:H3954)</f>
        <v>4980</v>
      </c>
      <c r="I3955" s="54"/>
      <c r="J3955" s="44">
        <f>SUM(J3953:J3954)</f>
        <v>185</v>
      </c>
      <c r="K3955" s="54"/>
      <c r="L3955" s="44">
        <f>SUM(L3953:L3954)</f>
        <v>185</v>
      </c>
    </row>
    <row r="3956" spans="1:12" ht="12" customHeight="1">
      <c r="B3956" s="42" t="s">
        <v>6</v>
      </c>
      <c r="C3956" s="45" t="s">
        <v>228</v>
      </c>
      <c r="D3956" s="37"/>
      <c r="E3956" s="37"/>
      <c r="F3956" s="1184"/>
      <c r="G3956" s="42"/>
      <c r="H3956" s="44"/>
      <c r="I3956" s="42"/>
      <c r="J3956" s="44"/>
      <c r="K3956" s="42"/>
      <c r="L3956" s="44"/>
    </row>
    <row r="3957" spans="1:12">
      <c r="A3957" s="65">
        <v>21603010</v>
      </c>
      <c r="B3957" s="42"/>
      <c r="C3957" s="43" t="s">
        <v>1559</v>
      </c>
      <c r="D3957" s="42" t="s">
        <v>224</v>
      </c>
      <c r="E3957" s="42" t="str">
        <f>VLOOKUP(C3957,HSD!B:K,2,FALSE)</f>
        <v>m2</v>
      </c>
      <c r="F3957" s="1192">
        <v>8.82</v>
      </c>
      <c r="G3957" s="44">
        <f>VLOOKUP(C3957,HSD!B:K,10,FALSE)</f>
        <v>25700</v>
      </c>
      <c r="H3957" s="44">
        <f>F3957*G3957</f>
        <v>226674</v>
      </c>
      <c r="I3957" s="44"/>
      <c r="J3957" s="44"/>
      <c r="K3957" s="44"/>
      <c r="L3957" s="44"/>
    </row>
    <row r="3958" spans="1:12">
      <c r="B3958" s="42"/>
      <c r="C3958" s="43"/>
      <c r="D3958" s="42"/>
      <c r="E3958" s="42"/>
      <c r="F3958" s="1192"/>
      <c r="G3958" s="44"/>
      <c r="H3958" s="44">
        <f>F3958*G3958</f>
        <v>0</v>
      </c>
      <c r="I3958" s="44"/>
      <c r="J3958" s="44"/>
      <c r="K3958" s="44"/>
      <c r="L3958" s="44"/>
    </row>
    <row r="3959" spans="1:12" ht="12" customHeight="1">
      <c r="B3959" s="42"/>
      <c r="C3959" s="45"/>
      <c r="D3959" s="37"/>
      <c r="E3959" s="37"/>
      <c r="F3959" s="1193" t="s">
        <v>229</v>
      </c>
      <c r="G3959" s="61"/>
      <c r="H3959" s="44">
        <f>SUM(H3957:H3958)</f>
        <v>226674</v>
      </c>
      <c r="I3959" s="54"/>
      <c r="J3959" s="44" t="e">
        <f>SUM(#REF!)</f>
        <v>#REF!</v>
      </c>
      <c r="K3959" s="54"/>
      <c r="L3959" s="44" t="e">
        <f>SUM(#REF!)</f>
        <v>#REF!</v>
      </c>
    </row>
    <row r="3960" spans="1:12" ht="12" customHeight="1">
      <c r="B3960" s="42" t="s">
        <v>7</v>
      </c>
      <c r="C3960" s="45" t="s">
        <v>230</v>
      </c>
      <c r="D3960" s="37"/>
      <c r="E3960" s="37"/>
      <c r="F3960" s="1184"/>
      <c r="G3960" s="42"/>
      <c r="H3960" s="44"/>
      <c r="I3960" s="42"/>
      <c r="J3960" s="44"/>
      <c r="K3960" s="42"/>
      <c r="L3960" s="44"/>
    </row>
    <row r="3961" spans="1:12" ht="12" customHeight="1">
      <c r="A3961" s="65">
        <v>31100009</v>
      </c>
      <c r="B3961" s="42"/>
      <c r="C3961" s="43" t="s">
        <v>271</v>
      </c>
      <c r="D3961" s="42" t="s">
        <v>224</v>
      </c>
      <c r="E3961" s="42" t="str">
        <f>VLOOKUP(C3961,HSD!B:K,2,FALSE)</f>
        <v>jam</v>
      </c>
      <c r="F3961" s="1192">
        <f>0.006*2.2</f>
        <v>1.3200000000000002E-2</v>
      </c>
      <c r="G3961" s="44">
        <f>VLOOKUP(C3961,HSD!B:K,10,FALSE)</f>
        <v>1111125</v>
      </c>
      <c r="H3961" s="44">
        <f>F3961*G3961</f>
        <v>14666.850000000002</v>
      </c>
      <c r="I3961" s="44"/>
      <c r="J3961" s="44"/>
      <c r="K3961" s="44"/>
      <c r="L3961" s="44"/>
    </row>
    <row r="3962" spans="1:12" ht="12" customHeight="1">
      <c r="B3962" s="42"/>
      <c r="C3962" s="43"/>
      <c r="D3962" s="42"/>
      <c r="E3962" s="42"/>
      <c r="F3962" s="1192"/>
      <c r="G3962" s="44"/>
      <c r="H3962" s="44">
        <f>F3962*G3962</f>
        <v>0</v>
      </c>
      <c r="I3962" s="44"/>
      <c r="J3962" s="44"/>
      <c r="K3962" s="44"/>
      <c r="L3962" s="44"/>
    </row>
    <row r="3963" spans="1:12" ht="12" customHeight="1">
      <c r="B3963" s="42"/>
      <c r="C3963" s="45"/>
      <c r="D3963" s="37"/>
      <c r="E3963" s="37"/>
      <c r="F3963" s="1183" t="s">
        <v>231</v>
      </c>
      <c r="G3963" s="54"/>
      <c r="H3963" s="44">
        <f>SUM(H3961:H3962)</f>
        <v>14666.850000000002</v>
      </c>
      <c r="I3963" s="54"/>
      <c r="J3963" s="44" t="e">
        <f>SUM(#REF!)</f>
        <v>#REF!</v>
      </c>
      <c r="K3963" s="54"/>
      <c r="L3963" s="44" t="e">
        <f>SUM(#REF!)</f>
        <v>#REF!</v>
      </c>
    </row>
    <row r="3964" spans="1:12" ht="12" customHeight="1">
      <c r="B3964" s="42" t="s">
        <v>8</v>
      </c>
      <c r="C3964" s="55" t="s">
        <v>232</v>
      </c>
      <c r="D3964" s="56"/>
      <c r="E3964" s="56"/>
      <c r="F3964" s="1191"/>
      <c r="G3964" s="57"/>
      <c r="H3964" s="44">
        <f>H3955+H3959+H3963</f>
        <v>246320.85</v>
      </c>
      <c r="I3964" s="57"/>
      <c r="J3964" s="44" t="e">
        <f>J3955+J3959+J3963</f>
        <v>#REF!</v>
      </c>
      <c r="K3964" s="57"/>
      <c r="L3964" s="44" t="e">
        <f>L3955+L3959+L3963</f>
        <v>#REF!</v>
      </c>
    </row>
    <row r="3965" spans="1:12" ht="12" customHeight="1">
      <c r="B3965" s="42" t="s">
        <v>9</v>
      </c>
      <c r="C3965" s="1254" t="s">
        <v>233</v>
      </c>
      <c r="D3965" s="1255"/>
      <c r="E3965" s="1256"/>
      <c r="F3965" s="1200">
        <f>OP</f>
        <v>0.1</v>
      </c>
      <c r="G3965" s="43" t="s">
        <v>234</v>
      </c>
      <c r="H3965" s="44">
        <f>H3964*F3965</f>
        <v>24632.085000000003</v>
      </c>
      <c r="I3965" s="43" t="s">
        <v>234</v>
      </c>
      <c r="J3965" s="44" t="e">
        <f>J3964*F3965</f>
        <v>#REF!</v>
      </c>
      <c r="K3965" s="43" t="s">
        <v>234</v>
      </c>
      <c r="L3965" s="44" t="e">
        <f>L3964*F3965</f>
        <v>#REF!</v>
      </c>
    </row>
    <row r="3966" spans="1:12" ht="12" customHeight="1">
      <c r="B3966" s="531" t="s">
        <v>10</v>
      </c>
      <c r="C3966" s="536" t="s">
        <v>235</v>
      </c>
      <c r="D3966" s="529"/>
      <c r="E3966" s="535"/>
      <c r="F3966" s="1189"/>
      <c r="G3966" s="532"/>
      <c r="H3966" s="533">
        <f>H3964+H3965</f>
        <v>270952.935</v>
      </c>
      <c r="I3966" s="532"/>
      <c r="J3966" s="533"/>
      <c r="K3966" s="532"/>
      <c r="L3966" s="533"/>
    </row>
    <row r="3967" spans="1:12" ht="12" customHeight="1">
      <c r="B3967" s="531" t="s">
        <v>11</v>
      </c>
      <c r="C3967" s="529" t="s">
        <v>2218</v>
      </c>
      <c r="D3967" s="529"/>
      <c r="E3967" s="529"/>
      <c r="F3967" s="1201">
        <f>ppn</f>
        <v>0.12</v>
      </c>
      <c r="G3967" s="532" t="s">
        <v>2217</v>
      </c>
      <c r="H3967" s="533">
        <f>H3966*F3967</f>
        <v>32514.352199999998</v>
      </c>
      <c r="I3967" s="532"/>
      <c r="J3967" s="533"/>
      <c r="K3967" s="532"/>
      <c r="L3967" s="533"/>
    </row>
    <row r="3968" spans="1:12" ht="12" customHeight="1">
      <c r="B3968" s="42" t="s">
        <v>1793</v>
      </c>
      <c r="C3968" s="537" t="s">
        <v>2039</v>
      </c>
      <c r="D3968" s="56"/>
      <c r="E3968" s="56"/>
      <c r="F3968" s="1191"/>
      <c r="G3968" s="57"/>
      <c r="H3968" s="49">
        <f>H3966+H3967</f>
        <v>303467.28720000002</v>
      </c>
      <c r="I3968" s="50"/>
      <c r="J3968" s="49" t="e">
        <f>J3964+J3965</f>
        <v>#REF!</v>
      </c>
      <c r="K3968" s="50"/>
      <c r="L3968" s="49" t="e">
        <f>L3964+L3965</f>
        <v>#REF!</v>
      </c>
    </row>
    <row r="3969" spans="1:12" ht="14" customHeight="1"/>
    <row r="3970" spans="1:12" ht="37" customHeight="1">
      <c r="B3970" s="34" t="s">
        <v>601</v>
      </c>
      <c r="C3970" s="1257" t="s">
        <v>602</v>
      </c>
      <c r="D3970" s="1258"/>
      <c r="E3970" s="1258"/>
      <c r="F3970" s="1258"/>
      <c r="G3970" s="1259"/>
      <c r="H3970" s="1260"/>
      <c r="I3970" s="1261" t="s">
        <v>3</v>
      </c>
      <c r="J3970" s="1261"/>
      <c r="K3970" s="1261" t="s">
        <v>4</v>
      </c>
      <c r="L3970" s="1261"/>
    </row>
    <row r="3971" spans="1:12" ht="12" customHeight="1">
      <c r="B3971" s="1249" t="s">
        <v>215</v>
      </c>
      <c r="C3971" s="1249" t="s">
        <v>216</v>
      </c>
      <c r="D3971" s="1250" t="s">
        <v>217</v>
      </c>
      <c r="E3971" s="1249" t="s">
        <v>218</v>
      </c>
      <c r="F3971" s="1253" t="s">
        <v>219</v>
      </c>
      <c r="G3971" s="35" t="s">
        <v>220</v>
      </c>
      <c r="H3971" s="35" t="s">
        <v>221</v>
      </c>
      <c r="I3971" s="36" t="s">
        <v>220</v>
      </c>
      <c r="J3971" s="37" t="s">
        <v>221</v>
      </c>
      <c r="K3971" s="37" t="s">
        <v>220</v>
      </c>
      <c r="L3971" s="37" t="s">
        <v>221</v>
      </c>
    </row>
    <row r="3972" spans="1:12" ht="12" customHeight="1">
      <c r="B3972" s="1249"/>
      <c r="C3972" s="1249"/>
      <c r="D3972" s="1251"/>
      <c r="E3972" s="1249"/>
      <c r="F3972" s="1253"/>
      <c r="G3972" s="35" t="s">
        <v>16</v>
      </c>
      <c r="H3972" s="35" t="s">
        <v>222</v>
      </c>
      <c r="I3972" s="36" t="s">
        <v>16</v>
      </c>
      <c r="J3972" s="37" t="s">
        <v>222</v>
      </c>
      <c r="K3972" s="37" t="s">
        <v>16</v>
      </c>
      <c r="L3972" s="37" t="s">
        <v>222</v>
      </c>
    </row>
    <row r="3973" spans="1:12" ht="12" customHeight="1">
      <c r="B3973" s="1249"/>
      <c r="C3973" s="1249"/>
      <c r="D3973" s="1252"/>
      <c r="E3973" s="1249"/>
      <c r="F3973" s="1253"/>
      <c r="G3973" s="58"/>
      <c r="H3973" s="35" t="s">
        <v>16</v>
      </c>
      <c r="I3973" s="48"/>
      <c r="J3973" s="37" t="s">
        <v>16</v>
      </c>
      <c r="K3973" s="43"/>
      <c r="L3973" s="37" t="s">
        <v>16</v>
      </c>
    </row>
    <row r="3974" spans="1:12" ht="12" customHeight="1">
      <c r="B3974" s="38" t="s">
        <v>5</v>
      </c>
      <c r="C3974" s="39" t="s">
        <v>223</v>
      </c>
      <c r="D3974" s="40"/>
      <c r="E3974" s="40"/>
      <c r="F3974" s="1181"/>
      <c r="G3974" s="40"/>
      <c r="H3974" s="40"/>
      <c r="I3974" s="41"/>
      <c r="J3974" s="41"/>
      <c r="K3974" s="41"/>
      <c r="L3974" s="41"/>
    </row>
    <row r="3975" spans="1:12" ht="12" customHeight="1">
      <c r="A3975" s="65">
        <v>10130000</v>
      </c>
      <c r="B3975" s="42"/>
      <c r="C3975" s="43" t="s">
        <v>20</v>
      </c>
      <c r="D3975" s="42" t="s">
        <v>224</v>
      </c>
      <c r="E3975" s="42" t="str">
        <f>VLOOKUP(C3975,HSD!B:K,2,FALSE)</f>
        <v>OH</v>
      </c>
      <c r="F3975" s="1192">
        <v>0.2</v>
      </c>
      <c r="G3975" s="44">
        <f>VLOOKUP(C3975,HSD!B:K,10,FALSE)</f>
        <v>174000</v>
      </c>
      <c r="H3975" s="44">
        <f>F3975*G3975</f>
        <v>34800</v>
      </c>
      <c r="I3975" s="44">
        <v>91500</v>
      </c>
      <c r="J3975" s="44">
        <f>F3975*I3975</f>
        <v>18300</v>
      </c>
      <c r="K3975" s="44">
        <v>91500</v>
      </c>
      <c r="L3975" s="44">
        <f>F3975*K3975</f>
        <v>18300</v>
      </c>
    </row>
    <row r="3976" spans="1:12" ht="12" customHeight="1">
      <c r="A3976" s="65">
        <v>10144000</v>
      </c>
      <c r="B3976" s="42"/>
      <c r="C3976" s="43" t="s">
        <v>241</v>
      </c>
      <c r="D3976" s="42" t="s">
        <v>224</v>
      </c>
      <c r="E3976" s="42" t="str">
        <f>VLOOKUP(C3976,HSD!B:K,2,FALSE)</f>
        <v>OH</v>
      </c>
      <c r="F3976" s="1192">
        <v>0.1</v>
      </c>
      <c r="G3976" s="44">
        <f>VLOOKUP(C3976,HSD!B:K,10,FALSE)</f>
        <v>213000</v>
      </c>
      <c r="H3976" s="44">
        <f>F3976*G3976</f>
        <v>21300</v>
      </c>
      <c r="I3976" s="44"/>
      <c r="J3976" s="44"/>
      <c r="K3976" s="44"/>
      <c r="L3976" s="44"/>
    </row>
    <row r="3977" spans="1:12" ht="12" customHeight="1">
      <c r="A3977" s="65">
        <v>10121100</v>
      </c>
      <c r="B3977" s="42"/>
      <c r="C3977" s="43" t="s">
        <v>283</v>
      </c>
      <c r="D3977" s="42" t="s">
        <v>224</v>
      </c>
      <c r="E3977" s="42" t="str">
        <f>VLOOKUP(C3977,HSD!B:K,2,FALSE)</f>
        <v>OH</v>
      </c>
      <c r="F3977" s="1192">
        <v>0.1</v>
      </c>
      <c r="G3977" s="44">
        <f>VLOOKUP(C3977,HSD!B:K,10,FALSE)</f>
        <v>213000</v>
      </c>
      <c r="H3977" s="44">
        <f>F3977*G3977</f>
        <v>21300</v>
      </c>
      <c r="I3977" s="44"/>
      <c r="J3977" s="44"/>
      <c r="K3977" s="44"/>
      <c r="L3977" s="44"/>
    </row>
    <row r="3978" spans="1:12" ht="12" customHeight="1">
      <c r="A3978" s="65">
        <v>10110000</v>
      </c>
      <c r="B3978" s="42"/>
      <c r="C3978" s="43" t="s">
        <v>21</v>
      </c>
      <c r="D3978" s="42" t="s">
        <v>224</v>
      </c>
      <c r="E3978" s="42" t="str">
        <f>VLOOKUP(C3978,HSD!B:K,2,FALSE)</f>
        <v>OH</v>
      </c>
      <c r="F3978" s="1192">
        <v>0.02</v>
      </c>
      <c r="G3978" s="44">
        <f>VLOOKUP(C3978,HSD!B:K,10,FALSE)</f>
        <v>285000</v>
      </c>
      <c r="H3978" s="44">
        <f>F3978*G3978</f>
        <v>5700</v>
      </c>
      <c r="I3978" s="44">
        <v>92500</v>
      </c>
      <c r="J3978" s="44">
        <f>F3978*I3978</f>
        <v>1850</v>
      </c>
      <c r="K3978" s="44">
        <v>92500</v>
      </c>
      <c r="L3978" s="44">
        <f>F3978*K3978</f>
        <v>1850</v>
      </c>
    </row>
    <row r="3979" spans="1:12" ht="12" customHeight="1">
      <c r="B3979" s="42"/>
      <c r="C3979" s="43"/>
      <c r="D3979" s="42"/>
      <c r="E3979" s="42"/>
      <c r="F3979" s="1182"/>
      <c r="G3979" s="44"/>
      <c r="H3979" s="44"/>
      <c r="I3979" s="44"/>
      <c r="J3979" s="44"/>
      <c r="K3979" s="44"/>
      <c r="L3979" s="44"/>
    </row>
    <row r="3980" spans="1:12" ht="12" customHeight="1">
      <c r="B3980" s="42"/>
      <c r="C3980" s="45"/>
      <c r="D3980" s="37"/>
      <c r="E3980" s="37"/>
      <c r="F3980" s="1183" t="s">
        <v>227</v>
      </c>
      <c r="G3980" s="54"/>
      <c r="H3980" s="44">
        <f>SUM(H3975:H3979)</f>
        <v>83100</v>
      </c>
      <c r="I3980" s="54"/>
      <c r="J3980" s="44">
        <f>SUM(J3978:J3979)</f>
        <v>1850</v>
      </c>
      <c r="K3980" s="54"/>
      <c r="L3980" s="44">
        <f>SUM(L3978:L3979)</f>
        <v>1850</v>
      </c>
    </row>
    <row r="3981" spans="1:12" ht="12" customHeight="1">
      <c r="B3981" s="42" t="s">
        <v>6</v>
      </c>
      <c r="C3981" s="45" t="s">
        <v>228</v>
      </c>
      <c r="D3981" s="37"/>
      <c r="E3981" s="37"/>
      <c r="F3981" s="1184"/>
      <c r="G3981" s="42"/>
      <c r="H3981" s="44"/>
      <c r="I3981" s="42"/>
      <c r="J3981" s="44"/>
      <c r="K3981" s="42"/>
      <c r="L3981" s="44"/>
    </row>
    <row r="3982" spans="1:12">
      <c r="A3982" s="65">
        <v>21501007</v>
      </c>
      <c r="B3982" s="42"/>
      <c r="C3982" s="43" t="s">
        <v>1596</v>
      </c>
      <c r="D3982" s="42" t="s">
        <v>224</v>
      </c>
      <c r="E3982" s="42" t="str">
        <f>VLOOKUP(C3982,HSD!B:K,2,FALSE)</f>
        <v>m'</v>
      </c>
      <c r="F3982" s="1192">
        <v>1.2</v>
      </c>
      <c r="G3982" s="44">
        <f>VLOOKUP(C3982,HSD!B:K,10,FALSE)</f>
        <v>40555.555555555555</v>
      </c>
      <c r="H3982" s="44">
        <f>F3982*G3982</f>
        <v>48666.666666666664</v>
      </c>
      <c r="I3982" s="44"/>
      <c r="J3982" s="44"/>
      <c r="K3982" s="44"/>
      <c r="L3982" s="44"/>
    </row>
    <row r="3983" spans="1:12">
      <c r="A3983" s="65">
        <v>21904003</v>
      </c>
      <c r="B3983" s="42"/>
      <c r="C3983" s="43" t="s">
        <v>1521</v>
      </c>
      <c r="D3983" s="42" t="s">
        <v>224</v>
      </c>
      <c r="E3983" s="42" t="str">
        <f>VLOOKUP(C3983,HSD!B:K,2,FALSE)</f>
        <v>btg</v>
      </c>
      <c r="F3983" s="1192">
        <v>13.5</v>
      </c>
      <c r="G3983" s="44">
        <f>VLOOKUP(C3983,HSD!B:K,10,FALSE)</f>
        <v>295000</v>
      </c>
      <c r="H3983" s="44">
        <f>F3983*G3983</f>
        <v>3982500</v>
      </c>
      <c r="I3983" s="44"/>
      <c r="J3983" s="44"/>
      <c r="K3983" s="44"/>
      <c r="L3983" s="44"/>
    </row>
    <row r="3984" spans="1:12">
      <c r="A3984" s="65" t="s">
        <v>603</v>
      </c>
      <c r="B3984" s="42"/>
      <c r="C3984" s="43" t="s">
        <v>604</v>
      </c>
      <c r="D3984" s="42" t="s">
        <v>224</v>
      </c>
      <c r="E3984" s="42" t="str">
        <f>VLOOKUP(C3984,HSD!B:K,2,FALSE)</f>
        <v>kg</v>
      </c>
      <c r="F3984" s="1192">
        <v>0.3</v>
      </c>
      <c r="G3984" s="44">
        <f>VLOOKUP(C3984,HSD!B:K,10,FALSE)</f>
        <v>23100</v>
      </c>
      <c r="H3984" s="44">
        <f>F3984*G3984</f>
        <v>6930</v>
      </c>
      <c r="I3984" s="44"/>
      <c r="J3984" s="44"/>
      <c r="K3984" s="44"/>
      <c r="L3984" s="44"/>
    </row>
    <row r="3985" spans="1:12" ht="39">
      <c r="A3985" s="65">
        <v>91111025</v>
      </c>
      <c r="B3985" s="42"/>
      <c r="C3985" s="43" t="s">
        <v>1619</v>
      </c>
      <c r="D3985" s="42" t="s">
        <v>224</v>
      </c>
      <c r="E3985" s="42" t="str">
        <f>VLOOKUP(C3985,HSD!B:K,2,FALSE)</f>
        <v>m3</v>
      </c>
      <c r="F3985" s="1192">
        <v>0.15</v>
      </c>
      <c r="G3985" s="44">
        <f>VLOOKUP(C3985,HSD!B:K,10,FALSE)</f>
        <v>1425916.8</v>
      </c>
      <c r="H3985" s="44">
        <f>F3985*G3985</f>
        <v>213887.52</v>
      </c>
      <c r="I3985" s="44"/>
      <c r="J3985" s="44"/>
      <c r="K3985" s="44"/>
      <c r="L3985" s="44"/>
    </row>
    <row r="3986" spans="1:12">
      <c r="B3986" s="42"/>
      <c r="C3986" s="43"/>
      <c r="D3986" s="42"/>
      <c r="E3986" s="42"/>
      <c r="F3986" s="1192"/>
      <c r="G3986" s="44"/>
      <c r="H3986" s="44"/>
      <c r="I3986" s="44"/>
      <c r="J3986" s="44"/>
      <c r="K3986" s="44"/>
      <c r="L3986" s="44"/>
    </row>
    <row r="3987" spans="1:12">
      <c r="B3987" s="42"/>
      <c r="C3987" s="43"/>
      <c r="D3987" s="42"/>
      <c r="E3987" s="42"/>
      <c r="F3987" s="1192"/>
      <c r="G3987" s="44"/>
      <c r="H3987" s="44">
        <f>F3987*G3987</f>
        <v>0</v>
      </c>
      <c r="I3987" s="44"/>
      <c r="J3987" s="44"/>
      <c r="K3987" s="44"/>
      <c r="L3987" s="44"/>
    </row>
    <row r="3988" spans="1:12" ht="12" customHeight="1">
      <c r="B3988" s="42"/>
      <c r="C3988" s="45"/>
      <c r="D3988" s="37"/>
      <c r="E3988" s="37"/>
      <c r="F3988" s="1193" t="s">
        <v>229</v>
      </c>
      <c r="G3988" s="61"/>
      <c r="H3988" s="44">
        <f>SUM(H3982:H3987)</f>
        <v>4251984.1866666665</v>
      </c>
      <c r="I3988" s="54"/>
      <c r="J3988" s="44" t="e">
        <f>SUM(#REF!)</f>
        <v>#REF!</v>
      </c>
      <c r="K3988" s="54"/>
      <c r="L3988" s="44" t="e">
        <f>SUM(#REF!)</f>
        <v>#REF!</v>
      </c>
    </row>
    <row r="3989" spans="1:12" ht="12" customHeight="1">
      <c r="B3989" s="42" t="s">
        <v>7</v>
      </c>
      <c r="C3989" s="45" t="s">
        <v>230</v>
      </c>
      <c r="D3989" s="37"/>
      <c r="E3989" s="37"/>
      <c r="F3989" s="1184"/>
      <c r="G3989" s="42"/>
      <c r="H3989" s="44"/>
      <c r="I3989" s="42"/>
      <c r="J3989" s="44"/>
      <c r="K3989" s="42"/>
      <c r="L3989" s="44"/>
    </row>
    <row r="3990" spans="1:12" ht="12" customHeight="1">
      <c r="B3990" s="42"/>
      <c r="C3990" s="43"/>
      <c r="D3990" s="42"/>
      <c r="E3990" s="42"/>
      <c r="F3990" s="1192"/>
      <c r="G3990" s="44"/>
      <c r="H3990" s="44">
        <f>F3990*G3990</f>
        <v>0</v>
      </c>
      <c r="I3990" s="44"/>
      <c r="J3990" s="44"/>
      <c r="K3990" s="44"/>
      <c r="L3990" s="44"/>
    </row>
    <row r="3991" spans="1:12" ht="12" customHeight="1">
      <c r="B3991" s="42"/>
      <c r="C3991" s="43"/>
      <c r="D3991" s="42"/>
      <c r="E3991" s="42"/>
      <c r="F3991" s="1192"/>
      <c r="G3991" s="44"/>
      <c r="H3991" s="44">
        <f>F3991*G3991</f>
        <v>0</v>
      </c>
      <c r="I3991" s="44"/>
      <c r="J3991" s="44"/>
      <c r="K3991" s="44"/>
      <c r="L3991" s="44"/>
    </row>
    <row r="3992" spans="1:12" ht="12" customHeight="1">
      <c r="B3992" s="42"/>
      <c r="C3992" s="45"/>
      <c r="D3992" s="37"/>
      <c r="E3992" s="37"/>
      <c r="F3992" s="1183" t="s">
        <v>231</v>
      </c>
      <c r="G3992" s="54"/>
      <c r="H3992" s="44">
        <f>SUM(H3990:H3991)</f>
        <v>0</v>
      </c>
      <c r="I3992" s="54"/>
      <c r="J3992" s="44" t="e">
        <f>SUM(#REF!)</f>
        <v>#REF!</v>
      </c>
      <c r="K3992" s="54"/>
      <c r="L3992" s="44" t="e">
        <f>SUM(#REF!)</f>
        <v>#REF!</v>
      </c>
    </row>
    <row r="3993" spans="1:12" ht="12" customHeight="1">
      <c r="B3993" s="42" t="s">
        <v>8</v>
      </c>
      <c r="C3993" s="55" t="s">
        <v>232</v>
      </c>
      <c r="D3993" s="56"/>
      <c r="E3993" s="56"/>
      <c r="F3993" s="1191"/>
      <c r="G3993" s="57"/>
      <c r="H3993" s="44">
        <f>H3980+H3988+H3992</f>
        <v>4335084.1866666665</v>
      </c>
      <c r="I3993" s="57"/>
      <c r="J3993" s="44" t="e">
        <f>J3980+J3988+J3992</f>
        <v>#REF!</v>
      </c>
      <c r="K3993" s="57"/>
      <c r="L3993" s="44" t="e">
        <f>L3980+L3988+L3992</f>
        <v>#REF!</v>
      </c>
    </row>
    <row r="3994" spans="1:12" ht="12" customHeight="1">
      <c r="B3994" s="42" t="s">
        <v>9</v>
      </c>
      <c r="C3994" s="1254" t="s">
        <v>233</v>
      </c>
      <c r="D3994" s="1255"/>
      <c r="E3994" s="1256"/>
      <c r="F3994" s="1200">
        <f>OP</f>
        <v>0.1</v>
      </c>
      <c r="G3994" s="43" t="s">
        <v>234</v>
      </c>
      <c r="H3994" s="44">
        <f>H3993*F3994</f>
        <v>433508.41866666666</v>
      </c>
      <c r="I3994" s="43" t="s">
        <v>234</v>
      </c>
      <c r="J3994" s="44" t="e">
        <f>J3993*F3994</f>
        <v>#REF!</v>
      </c>
      <c r="K3994" s="43" t="s">
        <v>234</v>
      </c>
      <c r="L3994" s="44" t="e">
        <f>L3993*F3994</f>
        <v>#REF!</v>
      </c>
    </row>
    <row r="3995" spans="1:12" ht="12" customHeight="1">
      <c r="B3995" s="531" t="s">
        <v>10</v>
      </c>
      <c r="C3995" s="536" t="s">
        <v>235</v>
      </c>
      <c r="D3995" s="529"/>
      <c r="E3995" s="535"/>
      <c r="F3995" s="1189"/>
      <c r="G3995" s="532"/>
      <c r="H3995" s="533">
        <f>H3993+H3994</f>
        <v>4768592.6053333329</v>
      </c>
      <c r="I3995" s="532"/>
      <c r="J3995" s="533"/>
      <c r="K3995" s="532"/>
      <c r="L3995" s="533"/>
    </row>
    <row r="3996" spans="1:12" ht="12" customHeight="1">
      <c r="B3996" s="531" t="s">
        <v>11</v>
      </c>
      <c r="C3996" s="529" t="s">
        <v>2218</v>
      </c>
      <c r="D3996" s="529"/>
      <c r="E3996" s="529"/>
      <c r="F3996" s="1201">
        <f>ppn</f>
        <v>0.12</v>
      </c>
      <c r="G3996" s="532" t="s">
        <v>2217</v>
      </c>
      <c r="H3996" s="533">
        <f>H3995*F3996</f>
        <v>572231.11263999995</v>
      </c>
      <c r="I3996" s="532"/>
      <c r="J3996" s="533"/>
      <c r="K3996" s="532"/>
      <c r="L3996" s="533"/>
    </row>
    <row r="3997" spans="1:12" ht="12" customHeight="1">
      <c r="B3997" s="42" t="s">
        <v>1793</v>
      </c>
      <c r="C3997" s="537" t="s">
        <v>2039</v>
      </c>
      <c r="D3997" s="56"/>
      <c r="E3997" s="56"/>
      <c r="F3997" s="1191"/>
      <c r="G3997" s="57"/>
      <c r="H3997" s="49">
        <f>H3995+H3996</f>
        <v>5340823.7179733329</v>
      </c>
      <c r="I3997" s="50"/>
      <c r="J3997" s="49" t="e">
        <f>J3993+J3994</f>
        <v>#REF!</v>
      </c>
      <c r="K3997" s="50"/>
      <c r="L3997" s="49" t="e">
        <f>L3993+L3994</f>
        <v>#REF!</v>
      </c>
    </row>
    <row r="3998" spans="1:12" ht="14" customHeight="1"/>
    <row r="3999" spans="1:12" ht="37" customHeight="1">
      <c r="B3999" s="34" t="s">
        <v>605</v>
      </c>
      <c r="C3999" s="1257" t="s">
        <v>606</v>
      </c>
      <c r="D3999" s="1258"/>
      <c r="E3999" s="1258"/>
      <c r="F3999" s="1258"/>
      <c r="G3999" s="1259"/>
      <c r="H3999" s="1260"/>
      <c r="I3999" s="1261" t="s">
        <v>3</v>
      </c>
      <c r="J3999" s="1261"/>
      <c r="K3999" s="1261" t="s">
        <v>4</v>
      </c>
      <c r="L3999" s="1261"/>
    </row>
    <row r="4000" spans="1:12" ht="12" customHeight="1">
      <c r="B4000" s="1249" t="s">
        <v>215</v>
      </c>
      <c r="C4000" s="1249" t="s">
        <v>216</v>
      </c>
      <c r="D4000" s="1250" t="s">
        <v>217</v>
      </c>
      <c r="E4000" s="1249" t="s">
        <v>218</v>
      </c>
      <c r="F4000" s="1253" t="s">
        <v>219</v>
      </c>
      <c r="G4000" s="35" t="s">
        <v>220</v>
      </c>
      <c r="H4000" s="35" t="s">
        <v>221</v>
      </c>
      <c r="I4000" s="36" t="s">
        <v>220</v>
      </c>
      <c r="J4000" s="37" t="s">
        <v>221</v>
      </c>
      <c r="K4000" s="37" t="s">
        <v>220</v>
      </c>
      <c r="L4000" s="37" t="s">
        <v>221</v>
      </c>
    </row>
    <row r="4001" spans="1:12" ht="12" customHeight="1">
      <c r="B4001" s="1249"/>
      <c r="C4001" s="1249"/>
      <c r="D4001" s="1251"/>
      <c r="E4001" s="1249"/>
      <c r="F4001" s="1253"/>
      <c r="G4001" s="35" t="s">
        <v>16</v>
      </c>
      <c r="H4001" s="35" t="s">
        <v>222</v>
      </c>
      <c r="I4001" s="36" t="s">
        <v>16</v>
      </c>
      <c r="J4001" s="37" t="s">
        <v>222</v>
      </c>
      <c r="K4001" s="37" t="s">
        <v>16</v>
      </c>
      <c r="L4001" s="37" t="s">
        <v>222</v>
      </c>
    </row>
    <row r="4002" spans="1:12" ht="12" customHeight="1">
      <c r="B4002" s="1249"/>
      <c r="C4002" s="1249"/>
      <c r="D4002" s="1252"/>
      <c r="E4002" s="1249"/>
      <c r="F4002" s="1253"/>
      <c r="G4002" s="58"/>
      <c r="H4002" s="35" t="s">
        <v>16</v>
      </c>
      <c r="I4002" s="48"/>
      <c r="J4002" s="37" t="s">
        <v>16</v>
      </c>
      <c r="K4002" s="43"/>
      <c r="L4002" s="37" t="s">
        <v>16</v>
      </c>
    </row>
    <row r="4003" spans="1:12" ht="12" customHeight="1">
      <c r="B4003" s="38" t="s">
        <v>5</v>
      </c>
      <c r="C4003" s="39" t="s">
        <v>223</v>
      </c>
      <c r="D4003" s="40"/>
      <c r="E4003" s="40"/>
      <c r="F4003" s="1181"/>
      <c r="G4003" s="40"/>
      <c r="H4003" s="40"/>
      <c r="I4003" s="41"/>
      <c r="J4003" s="41"/>
      <c r="K4003" s="41"/>
      <c r="L4003" s="41"/>
    </row>
    <row r="4004" spans="1:12" ht="12" customHeight="1">
      <c r="A4004" s="65">
        <v>10130000</v>
      </c>
      <c r="B4004" s="42"/>
      <c r="C4004" s="43" t="s">
        <v>20</v>
      </c>
      <c r="D4004" s="42" t="s">
        <v>224</v>
      </c>
      <c r="E4004" s="42" t="str">
        <f>VLOOKUP(C4004,HSD!B:K,2,FALSE)</f>
        <v>OH</v>
      </c>
      <c r="F4004" s="1192">
        <v>0.18</v>
      </c>
      <c r="G4004" s="44">
        <f>VLOOKUP(C4004,HSD!B:K,10,FALSE)</f>
        <v>174000</v>
      </c>
      <c r="H4004" s="44">
        <f>F4004*G4004</f>
        <v>31320</v>
      </c>
      <c r="I4004" s="44">
        <v>91500</v>
      </c>
      <c r="J4004" s="44">
        <f>F4004*I4004</f>
        <v>16470</v>
      </c>
      <c r="K4004" s="44">
        <v>91500</v>
      </c>
      <c r="L4004" s="44">
        <f>F4004*K4004</f>
        <v>16470</v>
      </c>
    </row>
    <row r="4005" spans="1:12" ht="12" customHeight="1">
      <c r="A4005" s="65">
        <v>10144000</v>
      </c>
      <c r="B4005" s="42"/>
      <c r="C4005" s="43" t="s">
        <v>241</v>
      </c>
      <c r="D4005" s="42" t="s">
        <v>224</v>
      </c>
      <c r="E4005" s="42" t="str">
        <f>VLOOKUP(C4005,HSD!B:K,2,FALSE)</f>
        <v>OH</v>
      </c>
      <c r="F4005" s="1192">
        <v>0.1</v>
      </c>
      <c r="G4005" s="44">
        <f>VLOOKUP(C4005,HSD!B:K,10,FALSE)</f>
        <v>213000</v>
      </c>
      <c r="H4005" s="44">
        <f>F4005*G4005</f>
        <v>21300</v>
      </c>
      <c r="I4005" s="44"/>
      <c r="J4005" s="44"/>
      <c r="K4005" s="44"/>
      <c r="L4005" s="44"/>
    </row>
    <row r="4006" spans="1:12" ht="12" customHeight="1">
      <c r="A4006" s="65">
        <v>10121100</v>
      </c>
      <c r="B4006" s="42"/>
      <c r="C4006" s="43" t="s">
        <v>283</v>
      </c>
      <c r="D4006" s="42" t="s">
        <v>224</v>
      </c>
      <c r="E4006" s="42" t="str">
        <f>VLOOKUP(C4006,HSD!B:K,2,FALSE)</f>
        <v>OH</v>
      </c>
      <c r="F4006" s="1192">
        <v>0.08</v>
      </c>
      <c r="G4006" s="44">
        <f>VLOOKUP(C4006,HSD!B:K,10,FALSE)</f>
        <v>213000</v>
      </c>
      <c r="H4006" s="44">
        <f>F4006*G4006</f>
        <v>17040</v>
      </c>
      <c r="I4006" s="44"/>
      <c r="J4006" s="44"/>
      <c r="K4006" s="44"/>
      <c r="L4006" s="44"/>
    </row>
    <row r="4007" spans="1:12" ht="12" customHeight="1">
      <c r="A4007" s="65">
        <v>10110000</v>
      </c>
      <c r="B4007" s="42"/>
      <c r="C4007" s="43" t="s">
        <v>21</v>
      </c>
      <c r="D4007" s="42" t="s">
        <v>224</v>
      </c>
      <c r="E4007" s="42" t="str">
        <f>VLOOKUP(C4007,HSD!B:K,2,FALSE)</f>
        <v>OH</v>
      </c>
      <c r="F4007" s="1192">
        <v>1.7999999999999999E-2</v>
      </c>
      <c r="G4007" s="44">
        <f>VLOOKUP(C4007,HSD!B:K,10,FALSE)</f>
        <v>285000</v>
      </c>
      <c r="H4007" s="44">
        <f>F4007*G4007</f>
        <v>5130</v>
      </c>
      <c r="I4007" s="44">
        <v>92500</v>
      </c>
      <c r="J4007" s="44">
        <f>F4007*I4007</f>
        <v>1664.9999999999998</v>
      </c>
      <c r="K4007" s="44">
        <v>92500</v>
      </c>
      <c r="L4007" s="44">
        <f>F4007*K4007</f>
        <v>1664.9999999999998</v>
      </c>
    </row>
    <row r="4008" spans="1:12" ht="12" customHeight="1">
      <c r="B4008" s="42"/>
      <c r="C4008" s="43"/>
      <c r="D4008" s="42"/>
      <c r="E4008" s="42"/>
      <c r="F4008" s="1182"/>
      <c r="G4008" s="44"/>
      <c r="H4008" s="44"/>
      <c r="I4008" s="44"/>
      <c r="J4008" s="44"/>
      <c r="K4008" s="44"/>
      <c r="L4008" s="44"/>
    </row>
    <row r="4009" spans="1:12" ht="12" customHeight="1">
      <c r="B4009" s="42"/>
      <c r="C4009" s="45"/>
      <c r="D4009" s="37"/>
      <c r="E4009" s="37"/>
      <c r="F4009" s="1183" t="s">
        <v>227</v>
      </c>
      <c r="G4009" s="54"/>
      <c r="H4009" s="44">
        <f>SUM(H4004:H4008)</f>
        <v>74790</v>
      </c>
      <c r="I4009" s="54"/>
      <c r="J4009" s="44">
        <f>SUM(J4007:J4008)</f>
        <v>1664.9999999999998</v>
      </c>
      <c r="K4009" s="54"/>
      <c r="L4009" s="44">
        <f>SUM(L4007:L4008)</f>
        <v>1664.9999999999998</v>
      </c>
    </row>
    <row r="4010" spans="1:12" ht="12" customHeight="1">
      <c r="B4010" s="42" t="s">
        <v>6</v>
      </c>
      <c r="C4010" s="45" t="s">
        <v>228</v>
      </c>
      <c r="D4010" s="37"/>
      <c r="E4010" s="37"/>
      <c r="F4010" s="1184"/>
      <c r="G4010" s="42"/>
      <c r="H4010" s="44"/>
      <c r="I4010" s="42"/>
      <c r="J4010" s="44"/>
      <c r="K4010" s="42"/>
      <c r="L4010" s="44"/>
    </row>
    <row r="4011" spans="1:12">
      <c r="A4011" s="65">
        <v>21501007</v>
      </c>
      <c r="B4011" s="42"/>
      <c r="C4011" s="43" t="s">
        <v>1596</v>
      </c>
      <c r="D4011" s="42" t="s">
        <v>224</v>
      </c>
      <c r="E4011" s="42" t="str">
        <f>VLOOKUP(C4011,HSD!B:K,2,FALSE)</f>
        <v>m'</v>
      </c>
      <c r="F4011" s="1192">
        <v>1.2</v>
      </c>
      <c r="G4011" s="44">
        <f>VLOOKUP(C4011,HSD!B:K,10,FALSE)</f>
        <v>40555.555555555555</v>
      </c>
      <c r="H4011" s="44">
        <f>F4011*G4011</f>
        <v>48666.666666666664</v>
      </c>
      <c r="I4011" s="44"/>
      <c r="J4011" s="44"/>
      <c r="K4011" s="44"/>
      <c r="L4011" s="44"/>
    </row>
    <row r="4012" spans="1:12">
      <c r="A4012" s="65">
        <v>21401200</v>
      </c>
      <c r="B4012" s="42"/>
      <c r="C4012" s="43" t="s">
        <v>1588</v>
      </c>
      <c r="D4012" s="42" t="s">
        <v>224</v>
      </c>
      <c r="E4012" s="42" t="str">
        <f>VLOOKUP(C4012,HSD!B:K,2,FALSE)</f>
        <v>m3</v>
      </c>
      <c r="F4012" s="1192">
        <v>3.5000000000000003E-2</v>
      </c>
      <c r="G4012" s="44">
        <f>VLOOKUP(C4012,HSD!B:K,10,FALSE)</f>
        <v>4854000</v>
      </c>
      <c r="H4012" s="44">
        <f>F4012*G4012</f>
        <v>169890.00000000003</v>
      </c>
      <c r="I4012" s="44"/>
      <c r="J4012" s="44"/>
      <c r="K4012" s="44"/>
      <c r="L4012" s="44"/>
    </row>
    <row r="4013" spans="1:12">
      <c r="A4013" s="65">
        <v>21911024</v>
      </c>
      <c r="B4013" s="42"/>
      <c r="C4013" s="43" t="s">
        <v>1590</v>
      </c>
      <c r="D4013" s="42" t="s">
        <v>224</v>
      </c>
      <c r="E4013" s="42" t="str">
        <f>VLOOKUP(C4013,HSD!B:K,2,FALSE)</f>
        <v>kg</v>
      </c>
      <c r="F4013" s="1192">
        <v>0.3</v>
      </c>
      <c r="G4013" s="44">
        <f>VLOOKUP(C4013,HSD!B:K,10,FALSE)</f>
        <v>60000</v>
      </c>
      <c r="H4013" s="44">
        <f>F4013*G4013</f>
        <v>18000</v>
      </c>
      <c r="I4013" s="44"/>
      <c r="J4013" s="44"/>
      <c r="K4013" s="44"/>
      <c r="L4013" s="44"/>
    </row>
    <row r="4014" spans="1:12">
      <c r="A4014" s="65">
        <v>21911033</v>
      </c>
      <c r="B4014" s="42"/>
      <c r="C4014" s="43" t="s">
        <v>1589</v>
      </c>
      <c r="D4014" s="42" t="s">
        <v>224</v>
      </c>
      <c r="E4014" s="42" t="str">
        <f>VLOOKUP(C4014,HSD!B:K,2,FALSE)</f>
        <v>kg</v>
      </c>
      <c r="F4014" s="1192">
        <v>0.12</v>
      </c>
      <c r="G4014" s="44">
        <f>VLOOKUP(C4014,HSD!B:K,10,FALSE)</f>
        <v>44500</v>
      </c>
      <c r="H4014" s="44">
        <f>F4014*G4014</f>
        <v>5340</v>
      </c>
      <c r="I4014" s="44"/>
      <c r="J4014" s="44"/>
      <c r="K4014" s="44"/>
      <c r="L4014" s="44"/>
    </row>
    <row r="4015" spans="1:12" ht="39">
      <c r="A4015" s="65">
        <v>91111025</v>
      </c>
      <c r="B4015" s="42"/>
      <c r="C4015" s="43" t="s">
        <v>1619</v>
      </c>
      <c r="D4015" s="42" t="s">
        <v>224</v>
      </c>
      <c r="E4015" s="42" t="str">
        <f>VLOOKUP(C4015,HSD!B:K,2,FALSE)</f>
        <v>m3</v>
      </c>
      <c r="F4015" s="1192">
        <v>0.15</v>
      </c>
      <c r="G4015" s="44">
        <f>VLOOKUP(C4015,HSD!B:K,10,FALSE)</f>
        <v>1425916.8</v>
      </c>
      <c r="H4015" s="44">
        <f>F4015*G4015</f>
        <v>213887.52</v>
      </c>
      <c r="I4015" s="44"/>
      <c r="J4015" s="44"/>
      <c r="K4015" s="44"/>
      <c r="L4015" s="44"/>
    </row>
    <row r="4016" spans="1:12">
      <c r="B4016" s="42"/>
      <c r="C4016" s="43"/>
      <c r="D4016" s="42"/>
      <c r="E4016" s="42"/>
      <c r="F4016" s="1192"/>
      <c r="G4016" s="44"/>
      <c r="H4016" s="44"/>
      <c r="I4016" s="44"/>
      <c r="J4016" s="44"/>
      <c r="K4016" s="44"/>
      <c r="L4016" s="44"/>
    </row>
    <row r="4017" spans="2:12">
      <c r="B4017" s="42"/>
      <c r="C4017" s="43"/>
      <c r="D4017" s="42"/>
      <c r="E4017" s="42"/>
      <c r="F4017" s="1192"/>
      <c r="G4017" s="44"/>
      <c r="H4017" s="44">
        <f>F4017*G4017</f>
        <v>0</v>
      </c>
      <c r="I4017" s="44"/>
      <c r="J4017" s="44"/>
      <c r="K4017" s="44"/>
      <c r="L4017" s="44"/>
    </row>
    <row r="4018" spans="2:12" ht="12" customHeight="1">
      <c r="B4018" s="42"/>
      <c r="C4018" s="45"/>
      <c r="D4018" s="37"/>
      <c r="E4018" s="37"/>
      <c r="F4018" s="1193" t="s">
        <v>229</v>
      </c>
      <c r="G4018" s="61"/>
      <c r="H4018" s="44">
        <f>SUM(H4011:H4017)</f>
        <v>455784.18666666665</v>
      </c>
      <c r="I4018" s="54"/>
      <c r="J4018" s="44" t="e">
        <f>SUM(#REF!)</f>
        <v>#REF!</v>
      </c>
      <c r="K4018" s="54"/>
      <c r="L4018" s="44" t="e">
        <f>SUM(#REF!)</f>
        <v>#REF!</v>
      </c>
    </row>
    <row r="4019" spans="2:12" ht="12" customHeight="1">
      <c r="B4019" s="42" t="s">
        <v>7</v>
      </c>
      <c r="C4019" s="45" t="s">
        <v>230</v>
      </c>
      <c r="D4019" s="37"/>
      <c r="E4019" s="37"/>
      <c r="F4019" s="1184"/>
      <c r="G4019" s="42"/>
      <c r="H4019" s="44"/>
      <c r="I4019" s="42"/>
      <c r="J4019" s="44"/>
      <c r="K4019" s="42"/>
      <c r="L4019" s="44"/>
    </row>
    <row r="4020" spans="2:12" ht="12" customHeight="1">
      <c r="B4020" s="42"/>
      <c r="C4020" s="43"/>
      <c r="D4020" s="42"/>
      <c r="E4020" s="42"/>
      <c r="F4020" s="1192"/>
      <c r="G4020" s="44"/>
      <c r="H4020" s="44">
        <f>F4020*G4020</f>
        <v>0</v>
      </c>
      <c r="I4020" s="44"/>
      <c r="J4020" s="44"/>
      <c r="K4020" s="44"/>
      <c r="L4020" s="44"/>
    </row>
    <row r="4021" spans="2:12" ht="12" customHeight="1">
      <c r="B4021" s="42"/>
      <c r="C4021" s="43"/>
      <c r="D4021" s="42"/>
      <c r="E4021" s="42"/>
      <c r="F4021" s="1192"/>
      <c r="G4021" s="44"/>
      <c r="H4021" s="44">
        <f>F4021*G4021</f>
        <v>0</v>
      </c>
      <c r="I4021" s="44"/>
      <c r="J4021" s="44"/>
      <c r="K4021" s="44"/>
      <c r="L4021" s="44"/>
    </row>
    <row r="4022" spans="2:12" ht="12" customHeight="1">
      <c r="B4022" s="42"/>
      <c r="C4022" s="45"/>
      <c r="D4022" s="37"/>
      <c r="E4022" s="37"/>
      <c r="F4022" s="1183" t="s">
        <v>231</v>
      </c>
      <c r="G4022" s="54"/>
      <c r="H4022" s="44">
        <f>SUM(H4020:H4021)</f>
        <v>0</v>
      </c>
      <c r="I4022" s="54"/>
      <c r="J4022" s="44" t="e">
        <f>SUM(#REF!)</f>
        <v>#REF!</v>
      </c>
      <c r="K4022" s="54"/>
      <c r="L4022" s="44" t="e">
        <f>SUM(#REF!)</f>
        <v>#REF!</v>
      </c>
    </row>
    <row r="4023" spans="2:12" ht="12" customHeight="1">
      <c r="B4023" s="42" t="s">
        <v>8</v>
      </c>
      <c r="C4023" s="55" t="s">
        <v>232</v>
      </c>
      <c r="D4023" s="56"/>
      <c r="E4023" s="56"/>
      <c r="F4023" s="1191"/>
      <c r="G4023" s="57"/>
      <c r="H4023" s="44">
        <f>H4009+H4018+H4022</f>
        <v>530574.18666666665</v>
      </c>
      <c r="I4023" s="57"/>
      <c r="J4023" s="44" t="e">
        <f>J4009+J4018+J4022</f>
        <v>#REF!</v>
      </c>
      <c r="K4023" s="57"/>
      <c r="L4023" s="44" t="e">
        <f>L4009+L4018+L4022</f>
        <v>#REF!</v>
      </c>
    </row>
    <row r="4024" spans="2:12" ht="12" customHeight="1">
      <c r="B4024" s="42" t="s">
        <v>9</v>
      </c>
      <c r="C4024" s="1254" t="s">
        <v>233</v>
      </c>
      <c r="D4024" s="1255"/>
      <c r="E4024" s="1256"/>
      <c r="F4024" s="1200">
        <f>OP</f>
        <v>0.1</v>
      </c>
      <c r="G4024" s="43" t="s">
        <v>234</v>
      </c>
      <c r="H4024" s="44">
        <f>H4023*F4024</f>
        <v>53057.418666666665</v>
      </c>
      <c r="I4024" s="43" t="s">
        <v>234</v>
      </c>
      <c r="J4024" s="44" t="e">
        <f>J4023*F4024</f>
        <v>#REF!</v>
      </c>
      <c r="K4024" s="43" t="s">
        <v>234</v>
      </c>
      <c r="L4024" s="44" t="e">
        <f>L4023*F4024</f>
        <v>#REF!</v>
      </c>
    </row>
    <row r="4025" spans="2:12" ht="12" customHeight="1">
      <c r="B4025" s="531" t="s">
        <v>10</v>
      </c>
      <c r="C4025" s="536" t="s">
        <v>235</v>
      </c>
      <c r="D4025" s="529"/>
      <c r="E4025" s="535"/>
      <c r="F4025" s="1189"/>
      <c r="G4025" s="532"/>
      <c r="H4025" s="533">
        <f>H4023+H4024</f>
        <v>583631.60533333337</v>
      </c>
      <c r="I4025" s="532"/>
      <c r="J4025" s="533"/>
      <c r="K4025" s="532"/>
      <c r="L4025" s="533"/>
    </row>
    <row r="4026" spans="2:12" ht="12" customHeight="1">
      <c r="B4026" s="531" t="s">
        <v>11</v>
      </c>
      <c r="C4026" s="529" t="s">
        <v>2218</v>
      </c>
      <c r="D4026" s="529"/>
      <c r="E4026" s="529"/>
      <c r="F4026" s="1201">
        <f>ppn</f>
        <v>0.12</v>
      </c>
      <c r="G4026" s="532" t="s">
        <v>2217</v>
      </c>
      <c r="H4026" s="533">
        <f>H4025*F4026</f>
        <v>70035.79264</v>
      </c>
      <c r="I4026" s="532"/>
      <c r="J4026" s="533"/>
      <c r="K4026" s="532"/>
      <c r="L4026" s="533"/>
    </row>
    <row r="4027" spans="2:12" ht="12" customHeight="1">
      <c r="B4027" s="42" t="s">
        <v>1793</v>
      </c>
      <c r="C4027" s="537" t="s">
        <v>2039</v>
      </c>
      <c r="D4027" s="56"/>
      <c r="E4027" s="56"/>
      <c r="F4027" s="1191"/>
      <c r="G4027" s="57"/>
      <c r="H4027" s="49">
        <f>H4025+H4026</f>
        <v>653667.39797333337</v>
      </c>
      <c r="I4027" s="50"/>
      <c r="J4027" s="49" t="e">
        <f>J4023+J4024</f>
        <v>#REF!</v>
      </c>
      <c r="K4027" s="50"/>
      <c r="L4027" s="49" t="e">
        <f>L4023+L4024</f>
        <v>#REF!</v>
      </c>
    </row>
    <row r="4028" spans="2:12" ht="14" customHeight="1"/>
    <row r="4029" spans="2:12" ht="37" customHeight="1">
      <c r="B4029" s="34" t="s">
        <v>607</v>
      </c>
      <c r="C4029" s="1257" t="s">
        <v>608</v>
      </c>
      <c r="D4029" s="1258"/>
      <c r="E4029" s="1258"/>
      <c r="F4029" s="1258"/>
      <c r="G4029" s="1259"/>
      <c r="H4029" s="1260"/>
      <c r="I4029" s="1261" t="s">
        <v>3</v>
      </c>
      <c r="J4029" s="1261"/>
      <c r="K4029" s="1261" t="s">
        <v>4</v>
      </c>
      <c r="L4029" s="1261"/>
    </row>
    <row r="4030" spans="2:12" ht="12" customHeight="1">
      <c r="B4030" s="1249" t="s">
        <v>215</v>
      </c>
      <c r="C4030" s="1249" t="s">
        <v>216</v>
      </c>
      <c r="D4030" s="1250" t="s">
        <v>217</v>
      </c>
      <c r="E4030" s="1249" t="s">
        <v>218</v>
      </c>
      <c r="F4030" s="1253" t="s">
        <v>219</v>
      </c>
      <c r="G4030" s="35" t="s">
        <v>220</v>
      </c>
      <c r="H4030" s="35" t="s">
        <v>221</v>
      </c>
      <c r="I4030" s="36" t="s">
        <v>220</v>
      </c>
      <c r="J4030" s="37" t="s">
        <v>221</v>
      </c>
      <c r="K4030" s="37" t="s">
        <v>220</v>
      </c>
      <c r="L4030" s="37" t="s">
        <v>221</v>
      </c>
    </row>
    <row r="4031" spans="2:12" ht="12" customHeight="1">
      <c r="B4031" s="1249"/>
      <c r="C4031" s="1249"/>
      <c r="D4031" s="1251"/>
      <c r="E4031" s="1249"/>
      <c r="F4031" s="1253"/>
      <c r="G4031" s="35" t="s">
        <v>16</v>
      </c>
      <c r="H4031" s="35" t="s">
        <v>222</v>
      </c>
      <c r="I4031" s="36" t="s">
        <v>16</v>
      </c>
      <c r="J4031" s="37" t="s">
        <v>222</v>
      </c>
      <c r="K4031" s="37" t="s">
        <v>16</v>
      </c>
      <c r="L4031" s="37" t="s">
        <v>222</v>
      </c>
    </row>
    <row r="4032" spans="2:12" ht="12" customHeight="1">
      <c r="B4032" s="1249"/>
      <c r="C4032" s="1249"/>
      <c r="D4032" s="1252"/>
      <c r="E4032" s="1249"/>
      <c r="F4032" s="1253"/>
      <c r="G4032" s="58"/>
      <c r="H4032" s="35" t="s">
        <v>16</v>
      </c>
      <c r="I4032" s="48"/>
      <c r="J4032" s="37" t="s">
        <v>16</v>
      </c>
      <c r="K4032" s="43"/>
      <c r="L4032" s="37" t="s">
        <v>16</v>
      </c>
    </row>
    <row r="4033" spans="2:12" ht="12" customHeight="1">
      <c r="B4033" s="38" t="s">
        <v>5</v>
      </c>
      <c r="C4033" s="39" t="s">
        <v>223</v>
      </c>
      <c r="D4033" s="40"/>
      <c r="E4033" s="40"/>
      <c r="F4033" s="1181"/>
      <c r="G4033" s="40"/>
      <c r="H4033" s="40"/>
      <c r="I4033" s="41"/>
      <c r="J4033" s="41"/>
      <c r="K4033" s="41"/>
      <c r="L4033" s="41"/>
    </row>
    <row r="4034" spans="2:12" ht="12" customHeight="1">
      <c r="B4034" s="42"/>
      <c r="C4034" s="43" t="s">
        <v>609</v>
      </c>
      <c r="D4034" s="42" t="s">
        <v>224</v>
      </c>
      <c r="E4034" s="42" t="s">
        <v>611</v>
      </c>
      <c r="F4034" s="1192"/>
      <c r="G4034" s="44"/>
      <c r="H4034" s="44">
        <f>F4034*G4034</f>
        <v>0</v>
      </c>
      <c r="I4034" s="44">
        <v>91500</v>
      </c>
      <c r="J4034" s="44">
        <f>F4034*I4034</f>
        <v>0</v>
      </c>
      <c r="K4034" s="44">
        <v>91500</v>
      </c>
      <c r="L4034" s="44">
        <f>F4034*K4034</f>
        <v>0</v>
      </c>
    </row>
    <row r="4035" spans="2:12" ht="12" customHeight="1">
      <c r="B4035" s="42"/>
      <c r="C4035" s="43" t="s">
        <v>610</v>
      </c>
      <c r="D4035" s="42" t="s">
        <v>224</v>
      </c>
      <c r="E4035" s="42" t="s">
        <v>611</v>
      </c>
      <c r="F4035" s="1192"/>
      <c r="G4035" s="44"/>
      <c r="H4035" s="44">
        <f>F4035*G4035</f>
        <v>0</v>
      </c>
      <c r="I4035" s="44"/>
      <c r="J4035" s="44"/>
      <c r="K4035" s="44"/>
      <c r="L4035" s="44"/>
    </row>
    <row r="4036" spans="2:12" ht="12" customHeight="1">
      <c r="B4036" s="42"/>
      <c r="C4036" s="43"/>
      <c r="D4036" s="42"/>
      <c r="E4036" s="42"/>
      <c r="F4036" s="1182"/>
      <c r="G4036" s="44"/>
      <c r="H4036" s="44"/>
      <c r="I4036" s="44"/>
      <c r="J4036" s="44"/>
      <c r="K4036" s="44"/>
      <c r="L4036" s="44"/>
    </row>
    <row r="4037" spans="2:12" ht="12" customHeight="1">
      <c r="B4037" s="42"/>
      <c r="C4037" s="45"/>
      <c r="D4037" s="37"/>
      <c r="E4037" s="37"/>
      <c r="F4037" s="1183" t="s">
        <v>227</v>
      </c>
      <c r="G4037" s="54"/>
      <c r="H4037" s="44">
        <f>SUM(H4034:H4036)</f>
        <v>0</v>
      </c>
      <c r="I4037" s="54"/>
      <c r="J4037" s="44">
        <f>SUM(J4036:J4036)</f>
        <v>0</v>
      </c>
      <c r="K4037" s="54"/>
      <c r="L4037" s="44">
        <f>SUM(L4036:L4036)</f>
        <v>0</v>
      </c>
    </row>
    <row r="4038" spans="2:12" ht="12" customHeight="1">
      <c r="B4038" s="42" t="s">
        <v>6</v>
      </c>
      <c r="C4038" s="45" t="s">
        <v>612</v>
      </c>
      <c r="D4038" s="37"/>
      <c r="E4038" s="37"/>
      <c r="F4038" s="1184"/>
      <c r="G4038" s="42"/>
      <c r="H4038" s="44"/>
      <c r="I4038" s="42"/>
      <c r="J4038" s="44"/>
      <c r="K4038" s="42"/>
      <c r="L4038" s="44"/>
    </row>
    <row r="4039" spans="2:12">
      <c r="B4039" s="42"/>
      <c r="C4039" s="43" t="s">
        <v>613</v>
      </c>
      <c r="D4039" s="42" t="s">
        <v>224</v>
      </c>
      <c r="E4039" s="42" t="s">
        <v>470</v>
      </c>
      <c r="F4039" s="1192">
        <v>12</v>
      </c>
      <c r="G4039" s="44"/>
      <c r="H4039" s="44">
        <f>F4039*G4039</f>
        <v>0</v>
      </c>
      <c r="I4039" s="44"/>
      <c r="J4039" s="44"/>
      <c r="K4039" s="44"/>
      <c r="L4039" s="44"/>
    </row>
    <row r="4040" spans="2:12">
      <c r="B4040" s="42"/>
      <c r="C4040" s="43" t="s">
        <v>614</v>
      </c>
      <c r="D4040" s="42" t="s">
        <v>224</v>
      </c>
      <c r="E4040" s="42" t="s">
        <v>470</v>
      </c>
      <c r="F4040" s="1192">
        <v>9</v>
      </c>
      <c r="G4040" s="44">
        <v>500000</v>
      </c>
      <c r="H4040" s="44">
        <f>F4040*G4040</f>
        <v>4500000</v>
      </c>
      <c r="I4040" s="44"/>
      <c r="J4040" s="44"/>
      <c r="K4040" s="44"/>
      <c r="L4040" s="44"/>
    </row>
    <row r="4041" spans="2:12">
      <c r="B4041" s="42"/>
      <c r="C4041" s="43" t="s">
        <v>615</v>
      </c>
      <c r="D4041" s="42" t="s">
        <v>224</v>
      </c>
      <c r="E4041" s="42" t="s">
        <v>470</v>
      </c>
      <c r="F4041" s="1192">
        <v>20</v>
      </c>
      <c r="G4041" s="44"/>
      <c r="H4041" s="44">
        <f>F4041*G4041</f>
        <v>0</v>
      </c>
      <c r="I4041" s="44"/>
      <c r="J4041" s="44"/>
      <c r="K4041" s="44"/>
      <c r="L4041" s="44"/>
    </row>
    <row r="4042" spans="2:12">
      <c r="B4042" s="42"/>
      <c r="C4042" s="43" t="s">
        <v>616</v>
      </c>
      <c r="D4042" s="42" t="s">
        <v>224</v>
      </c>
      <c r="E4042" s="42" t="s">
        <v>470</v>
      </c>
      <c r="F4042" s="1192">
        <v>12</v>
      </c>
      <c r="G4042" s="44"/>
      <c r="H4042" s="44">
        <f>F4042*G4042</f>
        <v>0</v>
      </c>
      <c r="I4042" s="44"/>
      <c r="J4042" s="44"/>
      <c r="K4042" s="44"/>
      <c r="L4042" s="44"/>
    </row>
    <row r="4043" spans="2:12">
      <c r="B4043" s="42"/>
      <c r="C4043" s="43" t="s">
        <v>617</v>
      </c>
      <c r="D4043" s="42" t="s">
        <v>224</v>
      </c>
      <c r="E4043" s="42" t="s">
        <v>470</v>
      </c>
      <c r="F4043" s="1192">
        <v>9</v>
      </c>
      <c r="G4043" s="44"/>
      <c r="H4043" s="44">
        <f>F4043*G4043</f>
        <v>0</v>
      </c>
      <c r="I4043" s="44"/>
      <c r="J4043" s="44"/>
      <c r="K4043" s="44"/>
      <c r="L4043" s="44"/>
    </row>
    <row r="4044" spans="2:12">
      <c r="B4044" s="42"/>
      <c r="C4044" s="43" t="s">
        <v>618</v>
      </c>
      <c r="D4044" s="42"/>
      <c r="E4044" s="42" t="s">
        <v>470</v>
      </c>
      <c r="F4044" s="1192">
        <v>12</v>
      </c>
      <c r="G4044" s="44"/>
      <c r="H4044" s="44"/>
      <c r="I4044" s="44"/>
      <c r="J4044" s="44"/>
      <c r="K4044" s="44"/>
      <c r="L4044" s="44"/>
    </row>
    <row r="4045" spans="2:12">
      <c r="B4045" s="42"/>
      <c r="C4045" s="43"/>
      <c r="D4045" s="42"/>
      <c r="E4045" s="42"/>
      <c r="F4045" s="1192"/>
      <c r="G4045" s="44"/>
      <c r="H4045" s="44">
        <f>F4045*G4045</f>
        <v>0</v>
      </c>
      <c r="I4045" s="44"/>
      <c r="J4045" s="44"/>
      <c r="K4045" s="44"/>
      <c r="L4045" s="44"/>
    </row>
    <row r="4046" spans="2:12" ht="12" customHeight="1">
      <c r="B4046" s="42"/>
      <c r="C4046" s="45"/>
      <c r="D4046" s="37"/>
      <c r="E4046" s="37"/>
      <c r="F4046" s="1193" t="s">
        <v>229</v>
      </c>
      <c r="G4046" s="61"/>
      <c r="H4046" s="44">
        <f>SUM(H4039:H4045)</f>
        <v>4500000</v>
      </c>
      <c r="I4046" s="54"/>
      <c r="J4046" s="44" t="e">
        <f>SUM(#REF!)</f>
        <v>#REF!</v>
      </c>
      <c r="K4046" s="54"/>
      <c r="L4046" s="44" t="e">
        <f>SUM(#REF!)</f>
        <v>#REF!</v>
      </c>
    </row>
    <row r="4047" spans="2:12" ht="12" customHeight="1">
      <c r="B4047" s="42" t="s">
        <v>7</v>
      </c>
      <c r="C4047" s="45" t="s">
        <v>230</v>
      </c>
      <c r="D4047" s="37"/>
      <c r="E4047" s="37"/>
      <c r="F4047" s="1184"/>
      <c r="G4047" s="42"/>
      <c r="H4047" s="44"/>
      <c r="I4047" s="42"/>
      <c r="J4047" s="44"/>
      <c r="K4047" s="42"/>
      <c r="L4047" s="44"/>
    </row>
    <row r="4048" spans="2:12" ht="12" customHeight="1">
      <c r="B4048" s="42"/>
      <c r="C4048" s="43" t="s">
        <v>619</v>
      </c>
      <c r="D4048" s="42"/>
      <c r="E4048" s="42" t="s">
        <v>620</v>
      </c>
      <c r="F4048" s="1192">
        <v>1</v>
      </c>
      <c r="G4048" s="44"/>
      <c r="H4048" s="44">
        <f>F4048*G4048</f>
        <v>0</v>
      </c>
      <c r="I4048" s="44"/>
      <c r="J4048" s="44"/>
      <c r="K4048" s="44"/>
      <c r="L4048" s="44"/>
    </row>
    <row r="4049" spans="2:12" ht="12" customHeight="1">
      <c r="B4049" s="42"/>
      <c r="C4049" s="43"/>
      <c r="D4049" s="42"/>
      <c r="E4049" s="42"/>
      <c r="F4049" s="1192"/>
      <c r="G4049" s="44"/>
      <c r="H4049" s="44">
        <f>F4049*G4049</f>
        <v>0</v>
      </c>
      <c r="I4049" s="44"/>
      <c r="J4049" s="44"/>
      <c r="K4049" s="44"/>
      <c r="L4049" s="44"/>
    </row>
    <row r="4050" spans="2:12" ht="12" customHeight="1">
      <c r="B4050" s="42"/>
      <c r="C4050" s="45"/>
      <c r="D4050" s="37"/>
      <c r="E4050" s="37"/>
      <c r="F4050" s="1183" t="s">
        <v>231</v>
      </c>
      <c r="G4050" s="54"/>
      <c r="H4050" s="44">
        <f>SUM(H4048:H4049)</f>
        <v>0</v>
      </c>
      <c r="I4050" s="54"/>
      <c r="J4050" s="44" t="e">
        <f>SUM(#REF!)</f>
        <v>#REF!</v>
      </c>
      <c r="K4050" s="54"/>
      <c r="L4050" s="44" t="e">
        <f>SUM(#REF!)</f>
        <v>#REF!</v>
      </c>
    </row>
    <row r="4051" spans="2:12" ht="12" customHeight="1">
      <c r="B4051" s="42" t="s">
        <v>8</v>
      </c>
      <c r="C4051" s="55" t="s">
        <v>232</v>
      </c>
      <c r="D4051" s="56"/>
      <c r="E4051" s="56"/>
      <c r="F4051" s="1191"/>
      <c r="G4051" s="57"/>
      <c r="H4051" s="44">
        <f>H4037+H4046+H4050</f>
        <v>4500000</v>
      </c>
      <c r="I4051" s="57"/>
      <c r="J4051" s="44" t="e">
        <f>J4037+J4046+J4050</f>
        <v>#REF!</v>
      </c>
      <c r="K4051" s="57"/>
      <c r="L4051" s="44" t="e">
        <f>L4037+L4046+L4050</f>
        <v>#REF!</v>
      </c>
    </row>
    <row r="4052" spans="2:12" ht="12" customHeight="1">
      <c r="B4052" s="42" t="s">
        <v>9</v>
      </c>
      <c r="C4052" s="1261" t="s">
        <v>233</v>
      </c>
      <c r="D4052" s="1261"/>
      <c r="E4052" s="1261"/>
      <c r="F4052" s="1200">
        <f>OP</f>
        <v>0.1</v>
      </c>
      <c r="G4052" s="43" t="s">
        <v>234</v>
      </c>
      <c r="H4052" s="44">
        <f>H4051*F4052</f>
        <v>450000</v>
      </c>
      <c r="I4052" s="43" t="s">
        <v>234</v>
      </c>
      <c r="J4052" s="44" t="e">
        <f>J4051*F4052</f>
        <v>#REF!</v>
      </c>
      <c r="K4052" s="43" t="s">
        <v>234</v>
      </c>
      <c r="L4052" s="44" t="e">
        <f>L4051*F4052</f>
        <v>#REF!</v>
      </c>
    </row>
    <row r="4053" spans="2:12" ht="12" customHeight="1">
      <c r="B4053" s="42" t="s">
        <v>10</v>
      </c>
      <c r="C4053" s="55" t="s">
        <v>235</v>
      </c>
      <c r="D4053" s="56"/>
      <c r="E4053" s="56"/>
      <c r="F4053" s="1191"/>
      <c r="G4053" s="57"/>
      <c r="H4053" s="49">
        <f>H4051+H4052</f>
        <v>4950000</v>
      </c>
      <c r="I4053" s="50"/>
      <c r="J4053" s="49" t="e">
        <f>J4051+J4052</f>
        <v>#REF!</v>
      </c>
      <c r="K4053" s="50"/>
      <c r="L4053" s="49" t="e">
        <f>L4051+L4052</f>
        <v>#REF!</v>
      </c>
    </row>
    <row r="4054" spans="2:12" ht="14" customHeight="1"/>
    <row r="4055" spans="2:12" ht="37" customHeight="1">
      <c r="B4055" s="34" t="s">
        <v>621</v>
      </c>
      <c r="C4055" s="1257" t="s">
        <v>622</v>
      </c>
      <c r="D4055" s="1258"/>
      <c r="E4055" s="1258"/>
      <c r="F4055" s="1258"/>
      <c r="G4055" s="1259"/>
      <c r="H4055" s="1260"/>
      <c r="I4055" s="1261" t="s">
        <v>3</v>
      </c>
      <c r="J4055" s="1261"/>
      <c r="K4055" s="1261" t="s">
        <v>4</v>
      </c>
      <c r="L4055" s="1261"/>
    </row>
    <row r="4056" spans="2:12" ht="12" customHeight="1">
      <c r="B4056" s="1249" t="s">
        <v>215</v>
      </c>
      <c r="C4056" s="1249" t="s">
        <v>216</v>
      </c>
      <c r="D4056" s="1250" t="s">
        <v>217</v>
      </c>
      <c r="E4056" s="1249" t="s">
        <v>218</v>
      </c>
      <c r="F4056" s="1253" t="s">
        <v>219</v>
      </c>
      <c r="G4056" s="35" t="s">
        <v>220</v>
      </c>
      <c r="H4056" s="35" t="s">
        <v>221</v>
      </c>
      <c r="I4056" s="36" t="s">
        <v>220</v>
      </c>
      <c r="J4056" s="37" t="s">
        <v>221</v>
      </c>
      <c r="K4056" s="37" t="s">
        <v>220</v>
      </c>
      <c r="L4056" s="37" t="s">
        <v>221</v>
      </c>
    </row>
    <row r="4057" spans="2:12" ht="12" customHeight="1">
      <c r="B4057" s="1249"/>
      <c r="C4057" s="1249"/>
      <c r="D4057" s="1251"/>
      <c r="E4057" s="1249"/>
      <c r="F4057" s="1253"/>
      <c r="G4057" s="35" t="s">
        <v>16</v>
      </c>
      <c r="H4057" s="35" t="s">
        <v>222</v>
      </c>
      <c r="I4057" s="36" t="s">
        <v>16</v>
      </c>
      <c r="J4057" s="37" t="s">
        <v>222</v>
      </c>
      <c r="K4057" s="37" t="s">
        <v>16</v>
      </c>
      <c r="L4057" s="37" t="s">
        <v>222</v>
      </c>
    </row>
    <row r="4058" spans="2:12" ht="12" customHeight="1">
      <c r="B4058" s="1249"/>
      <c r="C4058" s="1249"/>
      <c r="D4058" s="1252"/>
      <c r="E4058" s="1249"/>
      <c r="F4058" s="1253"/>
      <c r="G4058" s="58"/>
      <c r="H4058" s="35" t="s">
        <v>16</v>
      </c>
      <c r="I4058" s="48"/>
      <c r="J4058" s="37" t="s">
        <v>16</v>
      </c>
      <c r="K4058" s="43"/>
      <c r="L4058" s="37" t="s">
        <v>16</v>
      </c>
    </row>
    <row r="4059" spans="2:12" ht="12" customHeight="1">
      <c r="B4059" s="38" t="s">
        <v>5</v>
      </c>
      <c r="C4059" s="39" t="s">
        <v>223</v>
      </c>
      <c r="D4059" s="40"/>
      <c r="E4059" s="40"/>
      <c r="F4059" s="1181"/>
      <c r="G4059" s="40"/>
      <c r="H4059" s="40"/>
      <c r="I4059" s="41"/>
      <c r="J4059" s="41"/>
      <c r="K4059" s="41"/>
      <c r="L4059" s="41"/>
    </row>
    <row r="4060" spans="2:12" ht="12" customHeight="1">
      <c r="B4060" s="42"/>
      <c r="C4060" s="43"/>
      <c r="D4060" s="42"/>
      <c r="E4060" s="42"/>
      <c r="F4060" s="1192"/>
      <c r="G4060" s="44"/>
      <c r="H4060" s="44">
        <f>F4060*G4060</f>
        <v>0</v>
      </c>
      <c r="I4060" s="44">
        <v>91500</v>
      </c>
      <c r="J4060" s="44">
        <f>F4060*I4060</f>
        <v>0</v>
      </c>
      <c r="K4060" s="44">
        <v>91500</v>
      </c>
      <c r="L4060" s="44">
        <f>F4060*K4060</f>
        <v>0</v>
      </c>
    </row>
    <row r="4061" spans="2:12" ht="12" customHeight="1">
      <c r="B4061" s="42"/>
      <c r="C4061" s="43"/>
      <c r="D4061" s="42"/>
      <c r="E4061" s="42"/>
      <c r="F4061" s="1192"/>
      <c r="G4061" s="44"/>
      <c r="H4061" s="44">
        <f>F4061*G4061</f>
        <v>0</v>
      </c>
      <c r="I4061" s="44"/>
      <c r="J4061" s="44"/>
      <c r="K4061" s="44"/>
      <c r="L4061" s="44"/>
    </row>
    <row r="4062" spans="2:12" ht="12" customHeight="1">
      <c r="B4062" s="42"/>
      <c r="C4062" s="43"/>
      <c r="D4062" s="42"/>
      <c r="E4062" s="42"/>
      <c r="F4062" s="1182"/>
      <c r="G4062" s="44"/>
      <c r="H4062" s="44"/>
      <c r="I4062" s="44"/>
      <c r="J4062" s="44"/>
      <c r="K4062" s="44"/>
      <c r="L4062" s="44"/>
    </row>
    <row r="4063" spans="2:12" ht="12" customHeight="1">
      <c r="B4063" s="42"/>
      <c r="C4063" s="45"/>
      <c r="D4063" s="37"/>
      <c r="E4063" s="37"/>
      <c r="F4063" s="1183" t="s">
        <v>227</v>
      </c>
      <c r="G4063" s="54"/>
      <c r="H4063" s="44">
        <f>SUM(H4060:H4062)</f>
        <v>0</v>
      </c>
      <c r="I4063" s="54"/>
      <c r="J4063" s="44">
        <f>SUM(J4062:J4062)</f>
        <v>0</v>
      </c>
      <c r="K4063" s="54"/>
      <c r="L4063" s="44">
        <f>SUM(L4062:L4062)</f>
        <v>0</v>
      </c>
    </row>
    <row r="4064" spans="2:12" ht="12" customHeight="1">
      <c r="B4064" s="42" t="s">
        <v>6</v>
      </c>
      <c r="C4064" s="45" t="s">
        <v>228</v>
      </c>
      <c r="D4064" s="37"/>
      <c r="E4064" s="37"/>
      <c r="F4064" s="1184"/>
      <c r="G4064" s="42"/>
      <c r="H4064" s="44"/>
      <c r="I4064" s="42"/>
      <c r="J4064" s="44"/>
      <c r="K4064" s="42"/>
      <c r="L4064" s="44"/>
    </row>
    <row r="4065" spans="2:12">
      <c r="B4065" s="42"/>
      <c r="C4065" s="43" t="s">
        <v>623</v>
      </c>
      <c r="D4065" s="42" t="s">
        <v>224</v>
      </c>
      <c r="E4065" s="42" t="s">
        <v>620</v>
      </c>
      <c r="F4065" s="1192"/>
      <c r="G4065" s="44"/>
      <c r="H4065" s="44">
        <f>F4065*G4065</f>
        <v>0</v>
      </c>
      <c r="I4065" s="44"/>
      <c r="J4065" s="44"/>
      <c r="K4065" s="44"/>
      <c r="L4065" s="44"/>
    </row>
    <row r="4066" spans="2:12">
      <c r="B4066" s="42"/>
      <c r="C4066" s="43" t="s">
        <v>624</v>
      </c>
      <c r="D4066" s="42" t="s">
        <v>224</v>
      </c>
      <c r="E4066" s="42" t="s">
        <v>620</v>
      </c>
      <c r="F4066" s="1192"/>
      <c r="G4066" s="44"/>
      <c r="H4066" s="44">
        <f>F4066*G4066</f>
        <v>0</v>
      </c>
      <c r="I4066" s="44"/>
      <c r="J4066" s="44"/>
      <c r="K4066" s="44"/>
      <c r="L4066" s="44"/>
    </row>
    <row r="4067" spans="2:12" ht="26">
      <c r="B4067" s="42"/>
      <c r="C4067" s="43" t="s">
        <v>625</v>
      </c>
      <c r="D4067" s="42" t="s">
        <v>224</v>
      </c>
      <c r="E4067" s="42" t="s">
        <v>620</v>
      </c>
      <c r="F4067" s="1192"/>
      <c r="G4067" s="44"/>
      <c r="H4067" s="44">
        <f>F4067*G4067</f>
        <v>0</v>
      </c>
      <c r="I4067" s="44"/>
      <c r="J4067" s="44"/>
      <c r="K4067" s="44"/>
      <c r="L4067" s="44"/>
    </row>
    <row r="4068" spans="2:12">
      <c r="B4068" s="42"/>
      <c r="C4068" s="43" t="s">
        <v>626</v>
      </c>
      <c r="D4068" s="42" t="s">
        <v>224</v>
      </c>
      <c r="E4068" s="42" t="s">
        <v>620</v>
      </c>
      <c r="F4068" s="1192"/>
      <c r="G4068" s="44"/>
      <c r="H4068" s="44">
        <f>F4068*G4068</f>
        <v>0</v>
      </c>
      <c r="I4068" s="44"/>
      <c r="J4068" s="44"/>
      <c r="K4068" s="44"/>
      <c r="L4068" s="44"/>
    </row>
    <row r="4069" spans="2:12">
      <c r="B4069" s="42"/>
      <c r="C4069" s="43"/>
      <c r="D4069" s="42"/>
      <c r="E4069" s="42"/>
      <c r="F4069" s="1192"/>
      <c r="G4069" s="44"/>
      <c r="H4069" s="44">
        <f>F4069*G4069</f>
        <v>0</v>
      </c>
      <c r="I4069" s="44"/>
      <c r="J4069" s="44"/>
      <c r="K4069" s="44"/>
      <c r="L4069" s="44"/>
    </row>
    <row r="4070" spans="2:12" ht="12" customHeight="1">
      <c r="B4070" s="42"/>
      <c r="C4070" s="45"/>
      <c r="D4070" s="37"/>
      <c r="E4070" s="37"/>
      <c r="F4070" s="1193" t="s">
        <v>229</v>
      </c>
      <c r="G4070" s="61"/>
      <c r="H4070" s="44">
        <f>SUM(H4065:H4069)</f>
        <v>0</v>
      </c>
      <c r="I4070" s="54"/>
      <c r="J4070" s="44" t="e">
        <f>SUM(#REF!)</f>
        <v>#REF!</v>
      </c>
      <c r="K4070" s="54"/>
      <c r="L4070" s="44" t="e">
        <f>SUM(#REF!)</f>
        <v>#REF!</v>
      </c>
    </row>
    <row r="4071" spans="2:12" ht="12" customHeight="1">
      <c r="B4071" s="42" t="s">
        <v>7</v>
      </c>
      <c r="C4071" s="45" t="s">
        <v>230</v>
      </c>
      <c r="D4071" s="37"/>
      <c r="E4071" s="37"/>
      <c r="F4071" s="1184"/>
      <c r="G4071" s="42"/>
      <c r="H4071" s="44"/>
      <c r="I4071" s="42"/>
      <c r="J4071" s="44"/>
      <c r="K4071" s="42"/>
      <c r="L4071" s="44"/>
    </row>
    <row r="4072" spans="2:12" ht="12" customHeight="1">
      <c r="B4072" s="42"/>
      <c r="C4072" s="43" t="s">
        <v>627</v>
      </c>
      <c r="D4072" s="42"/>
      <c r="E4072" s="42" t="s">
        <v>628</v>
      </c>
      <c r="F4072" s="1192">
        <v>2</v>
      </c>
      <c r="G4072" s="44"/>
      <c r="H4072" s="44">
        <f>F4072*G4072</f>
        <v>0</v>
      </c>
      <c r="I4072" s="44"/>
      <c r="J4072" s="44"/>
      <c r="K4072" s="44"/>
      <c r="L4072" s="44"/>
    </row>
    <row r="4073" spans="2:12" ht="12" customHeight="1">
      <c r="B4073" s="42"/>
      <c r="C4073" s="43"/>
      <c r="D4073" s="42"/>
      <c r="E4073" s="42"/>
      <c r="F4073" s="1192"/>
      <c r="G4073" s="44"/>
      <c r="H4073" s="44">
        <f>F4073*G4073</f>
        <v>0</v>
      </c>
      <c r="I4073" s="44"/>
      <c r="J4073" s="44"/>
      <c r="K4073" s="44"/>
      <c r="L4073" s="44"/>
    </row>
    <row r="4074" spans="2:12" ht="12" customHeight="1">
      <c r="B4074" s="42"/>
      <c r="C4074" s="45"/>
      <c r="D4074" s="37"/>
      <c r="E4074" s="37"/>
      <c r="F4074" s="1183" t="s">
        <v>231</v>
      </c>
      <c r="G4074" s="54"/>
      <c r="H4074" s="44">
        <f>SUM(H4072:H4073)</f>
        <v>0</v>
      </c>
      <c r="I4074" s="54"/>
      <c r="J4074" s="44" t="e">
        <f>SUM(#REF!)</f>
        <v>#REF!</v>
      </c>
      <c r="K4074" s="54"/>
      <c r="L4074" s="44" t="e">
        <f>SUM(#REF!)</f>
        <v>#REF!</v>
      </c>
    </row>
    <row r="4075" spans="2:12" ht="12" customHeight="1">
      <c r="B4075" s="42" t="s">
        <v>8</v>
      </c>
      <c r="C4075" s="55" t="s">
        <v>232</v>
      </c>
      <c r="D4075" s="56"/>
      <c r="E4075" s="56"/>
      <c r="F4075" s="1191"/>
      <c r="G4075" s="57"/>
      <c r="H4075" s="44">
        <f>H4063+H4070+H4074</f>
        <v>0</v>
      </c>
      <c r="I4075" s="57"/>
      <c r="J4075" s="44" t="e">
        <f>J4063+J4070+J4074</f>
        <v>#REF!</v>
      </c>
      <c r="K4075" s="57"/>
      <c r="L4075" s="44" t="e">
        <f>L4063+L4070+L4074</f>
        <v>#REF!</v>
      </c>
    </row>
    <row r="4076" spans="2:12" ht="12" customHeight="1">
      <c r="B4076" s="42" t="s">
        <v>9</v>
      </c>
      <c r="C4076" s="1261" t="s">
        <v>233</v>
      </c>
      <c r="D4076" s="1261"/>
      <c r="E4076" s="1261"/>
      <c r="F4076" s="1200">
        <f>OP</f>
        <v>0.1</v>
      </c>
      <c r="G4076" s="43" t="s">
        <v>234</v>
      </c>
      <c r="H4076" s="44">
        <f>H4075*F4076</f>
        <v>0</v>
      </c>
      <c r="I4076" s="43" t="s">
        <v>234</v>
      </c>
      <c r="J4076" s="44" t="e">
        <f>J4075*F4076</f>
        <v>#REF!</v>
      </c>
      <c r="K4076" s="43" t="s">
        <v>234</v>
      </c>
      <c r="L4076" s="44" t="e">
        <f>L4075*F4076</f>
        <v>#REF!</v>
      </c>
    </row>
    <row r="4077" spans="2:12" ht="12" customHeight="1">
      <c r="B4077" s="42" t="s">
        <v>10</v>
      </c>
      <c r="C4077" s="55" t="s">
        <v>235</v>
      </c>
      <c r="D4077" s="56"/>
      <c r="E4077" s="56"/>
      <c r="F4077" s="1191"/>
      <c r="G4077" s="57"/>
      <c r="H4077" s="49">
        <f>H4075+H4076</f>
        <v>0</v>
      </c>
      <c r="I4077" s="50"/>
      <c r="J4077" s="49" t="e">
        <f>J4075+J4076</f>
        <v>#REF!</v>
      </c>
      <c r="K4077" s="50"/>
      <c r="L4077" s="49" t="e">
        <f>L4075+L4076</f>
        <v>#REF!</v>
      </c>
    </row>
    <row r="4078" spans="2:12" ht="14" customHeight="1"/>
    <row r="4079" spans="2:12" ht="37" customHeight="1">
      <c r="B4079" s="34" t="s">
        <v>629</v>
      </c>
      <c r="C4079" s="1257" t="s">
        <v>2079</v>
      </c>
      <c r="D4079" s="1258"/>
      <c r="E4079" s="1258"/>
      <c r="F4079" s="1258"/>
      <c r="G4079" s="1259"/>
      <c r="H4079" s="1260"/>
      <c r="I4079" s="1261" t="s">
        <v>3</v>
      </c>
      <c r="J4079" s="1261"/>
      <c r="K4079" s="1261" t="s">
        <v>4</v>
      </c>
      <c r="L4079" s="1261"/>
    </row>
    <row r="4080" spans="2:12" ht="12" customHeight="1">
      <c r="B4080" s="1249" t="s">
        <v>215</v>
      </c>
      <c r="C4080" s="1249" t="s">
        <v>216</v>
      </c>
      <c r="D4080" s="1250" t="s">
        <v>217</v>
      </c>
      <c r="E4080" s="1249" t="s">
        <v>218</v>
      </c>
      <c r="F4080" s="1253" t="s">
        <v>219</v>
      </c>
      <c r="G4080" s="35" t="s">
        <v>220</v>
      </c>
      <c r="H4080" s="35" t="s">
        <v>221</v>
      </c>
      <c r="I4080" s="36" t="s">
        <v>220</v>
      </c>
      <c r="J4080" s="37" t="s">
        <v>221</v>
      </c>
      <c r="K4080" s="37" t="s">
        <v>220</v>
      </c>
      <c r="L4080" s="37" t="s">
        <v>221</v>
      </c>
    </row>
    <row r="4081" spans="1:12" ht="12" customHeight="1">
      <c r="B4081" s="1249"/>
      <c r="C4081" s="1249"/>
      <c r="D4081" s="1251"/>
      <c r="E4081" s="1249"/>
      <c r="F4081" s="1253"/>
      <c r="G4081" s="35" t="s">
        <v>16</v>
      </c>
      <c r="H4081" s="35" t="s">
        <v>222</v>
      </c>
      <c r="I4081" s="36" t="s">
        <v>16</v>
      </c>
      <c r="J4081" s="37" t="s">
        <v>222</v>
      </c>
      <c r="K4081" s="37" t="s">
        <v>16</v>
      </c>
      <c r="L4081" s="37" t="s">
        <v>222</v>
      </c>
    </row>
    <row r="4082" spans="1:12" ht="12" customHeight="1">
      <c r="B4082" s="1249"/>
      <c r="C4082" s="1249"/>
      <c r="D4082" s="1252"/>
      <c r="E4082" s="1249"/>
      <c r="F4082" s="1253"/>
      <c r="G4082" s="58"/>
      <c r="H4082" s="35" t="s">
        <v>16</v>
      </c>
      <c r="I4082" s="48"/>
      <c r="J4082" s="37" t="s">
        <v>16</v>
      </c>
      <c r="K4082" s="43"/>
      <c r="L4082" s="37" t="s">
        <v>16</v>
      </c>
    </row>
    <row r="4083" spans="1:12" ht="12" customHeight="1">
      <c r="B4083" s="38" t="s">
        <v>5</v>
      </c>
      <c r="C4083" s="39" t="s">
        <v>223</v>
      </c>
      <c r="D4083" s="40"/>
      <c r="E4083" s="40"/>
      <c r="F4083" s="1181"/>
      <c r="G4083" s="40"/>
      <c r="H4083" s="40"/>
      <c r="I4083" s="41"/>
      <c r="J4083" s="41"/>
      <c r="K4083" s="41"/>
      <c r="L4083" s="41"/>
    </row>
    <row r="4084" spans="1:12" ht="12" customHeight="1">
      <c r="A4084" s="65">
        <v>10130000</v>
      </c>
      <c r="B4084" s="42"/>
      <c r="C4084" s="43" t="s">
        <v>20</v>
      </c>
      <c r="D4084" s="42" t="s">
        <v>224</v>
      </c>
      <c r="E4084" s="42" t="str">
        <f>VLOOKUP(C4084,HSD!B:K,2,FALSE)</f>
        <v>OH</v>
      </c>
      <c r="F4084" s="1192">
        <v>0.03</v>
      </c>
      <c r="G4084" s="44">
        <f>VLOOKUP(C4084,HSD!B:K,10,FALSE)</f>
        <v>174000</v>
      </c>
      <c r="H4084" s="44">
        <f>F4084*G4084</f>
        <v>5220</v>
      </c>
      <c r="I4084" s="44">
        <v>91500</v>
      </c>
      <c r="J4084" s="44">
        <f>F4084*I4084</f>
        <v>2745</v>
      </c>
      <c r="K4084" s="44">
        <v>91500</v>
      </c>
      <c r="L4084" s="44">
        <f>F4084*K4084</f>
        <v>2745</v>
      </c>
    </row>
    <row r="4085" spans="1:12" ht="12" customHeight="1">
      <c r="A4085" s="65">
        <v>10110000</v>
      </c>
      <c r="B4085" s="42"/>
      <c r="C4085" s="43" t="s">
        <v>21</v>
      </c>
      <c r="D4085" s="42" t="s">
        <v>224</v>
      </c>
      <c r="E4085" s="42" t="str">
        <f>VLOOKUP(C4085,HSD!B:K,2,FALSE)</f>
        <v>OH</v>
      </c>
      <c r="F4085" s="1192">
        <v>3.0000000000000001E-3</v>
      </c>
      <c r="G4085" s="44">
        <f>VLOOKUP(C4085,HSD!B:K,10,FALSE)</f>
        <v>285000</v>
      </c>
      <c r="H4085" s="44">
        <f>F4085*G4085</f>
        <v>855</v>
      </c>
      <c r="I4085" s="44"/>
      <c r="J4085" s="44"/>
      <c r="K4085" s="44"/>
      <c r="L4085" s="44"/>
    </row>
    <row r="4086" spans="1:12" ht="12" customHeight="1">
      <c r="B4086" s="42"/>
      <c r="C4086" s="43"/>
      <c r="D4086" s="42"/>
      <c r="E4086" s="42"/>
      <c r="F4086" s="1182"/>
      <c r="G4086" s="44"/>
      <c r="H4086" s="44"/>
      <c r="I4086" s="44"/>
      <c r="J4086" s="44"/>
      <c r="K4086" s="44"/>
      <c r="L4086" s="44"/>
    </row>
    <row r="4087" spans="1:12" ht="12" customHeight="1">
      <c r="B4087" s="42"/>
      <c r="C4087" s="45"/>
      <c r="D4087" s="37"/>
      <c r="E4087" s="37"/>
      <c r="F4087" s="1183" t="s">
        <v>227</v>
      </c>
      <c r="G4087" s="54"/>
      <c r="H4087" s="44">
        <f>SUM(H4084:H4086)</f>
        <v>6075</v>
      </c>
      <c r="I4087" s="54"/>
      <c r="J4087" s="44">
        <f>SUM(J4086:J4086)</f>
        <v>0</v>
      </c>
      <c r="K4087" s="54"/>
      <c r="L4087" s="44">
        <f>SUM(L4086:L4086)</f>
        <v>0</v>
      </c>
    </row>
    <row r="4088" spans="1:12" ht="12" customHeight="1">
      <c r="B4088" s="42" t="s">
        <v>6</v>
      </c>
      <c r="C4088" s="45" t="s">
        <v>228</v>
      </c>
      <c r="D4088" s="37"/>
      <c r="E4088" s="37"/>
      <c r="F4088" s="1184"/>
      <c r="G4088" s="42"/>
      <c r="H4088" s="44"/>
      <c r="I4088" s="42"/>
      <c r="J4088" s="44"/>
      <c r="K4088" s="42"/>
      <c r="L4088" s="44"/>
    </row>
    <row r="4089" spans="1:12">
      <c r="B4089" s="42"/>
      <c r="C4089" s="43"/>
      <c r="D4089" s="42"/>
      <c r="E4089" s="42"/>
      <c r="F4089" s="1192"/>
      <c r="G4089" s="44"/>
      <c r="H4089" s="44">
        <f>F4089*G4089</f>
        <v>0</v>
      </c>
      <c r="I4089" s="44"/>
      <c r="J4089" s="44"/>
      <c r="K4089" s="44"/>
      <c r="L4089" s="44"/>
    </row>
    <row r="4090" spans="1:12" ht="12" customHeight="1">
      <c r="B4090" s="42"/>
      <c r="C4090" s="45"/>
      <c r="D4090" s="37"/>
      <c r="E4090" s="37"/>
      <c r="F4090" s="1193" t="s">
        <v>229</v>
      </c>
      <c r="G4090" s="61"/>
      <c r="H4090" s="44">
        <f>SUM(H4089:H4089)</f>
        <v>0</v>
      </c>
      <c r="I4090" s="54"/>
      <c r="J4090" s="44" t="e">
        <f>SUM(#REF!)</f>
        <v>#REF!</v>
      </c>
      <c r="K4090" s="54"/>
      <c r="L4090" s="44" t="e">
        <f>SUM(#REF!)</f>
        <v>#REF!</v>
      </c>
    </row>
    <row r="4091" spans="1:12" ht="12" customHeight="1">
      <c r="B4091" s="42" t="s">
        <v>7</v>
      </c>
      <c r="C4091" s="45" t="s">
        <v>230</v>
      </c>
      <c r="D4091" s="37"/>
      <c r="E4091" s="37"/>
      <c r="F4091" s="1184"/>
      <c r="G4091" s="42"/>
      <c r="H4091" s="44"/>
      <c r="I4091" s="42"/>
      <c r="J4091" s="44"/>
      <c r="K4091" s="42"/>
      <c r="L4091" s="44"/>
    </row>
    <row r="4092" spans="1:12" ht="12" customHeight="1">
      <c r="B4092" s="42"/>
      <c r="C4092" s="43"/>
      <c r="D4092" s="42"/>
      <c r="E4092" s="42"/>
      <c r="F4092" s="1192"/>
      <c r="G4092" s="44"/>
      <c r="H4092" s="44">
        <f>F4092*G4092</f>
        <v>0</v>
      </c>
      <c r="I4092" s="44"/>
      <c r="J4092" s="44"/>
      <c r="K4092" s="44"/>
      <c r="L4092" s="44"/>
    </row>
    <row r="4093" spans="1:12" ht="12" customHeight="1">
      <c r="B4093" s="42"/>
      <c r="C4093" s="43"/>
      <c r="D4093" s="42"/>
      <c r="E4093" s="42"/>
      <c r="F4093" s="1192"/>
      <c r="G4093" s="44"/>
      <c r="H4093" s="44">
        <f>F4093*G4093</f>
        <v>0</v>
      </c>
      <c r="I4093" s="44"/>
      <c r="J4093" s="44"/>
      <c r="K4093" s="44"/>
      <c r="L4093" s="44"/>
    </row>
    <row r="4094" spans="1:12" ht="12" customHeight="1">
      <c r="B4094" s="42"/>
      <c r="C4094" s="45"/>
      <c r="D4094" s="37"/>
      <c r="E4094" s="37"/>
      <c r="F4094" s="1183" t="s">
        <v>231</v>
      </c>
      <c r="G4094" s="54"/>
      <c r="H4094" s="44">
        <f>SUM(H4092:H4093)</f>
        <v>0</v>
      </c>
      <c r="I4094" s="54"/>
      <c r="J4094" s="44" t="e">
        <f>SUM(#REF!)</f>
        <v>#REF!</v>
      </c>
      <c r="K4094" s="54"/>
      <c r="L4094" s="44" t="e">
        <f>SUM(#REF!)</f>
        <v>#REF!</v>
      </c>
    </row>
    <row r="4095" spans="1:12" ht="12" customHeight="1">
      <c r="B4095" s="42" t="s">
        <v>8</v>
      </c>
      <c r="C4095" s="55" t="s">
        <v>232</v>
      </c>
      <c r="D4095" s="56"/>
      <c r="E4095" s="56"/>
      <c r="F4095" s="1191"/>
      <c r="G4095" s="57"/>
      <c r="H4095" s="44">
        <f>H4087+H4090+H4094</f>
        <v>6075</v>
      </c>
      <c r="I4095" s="57"/>
      <c r="J4095" s="44" t="e">
        <f>J4087+J4090+J4094</f>
        <v>#REF!</v>
      </c>
      <c r="K4095" s="57"/>
      <c r="L4095" s="44" t="e">
        <f>L4087+L4090+L4094</f>
        <v>#REF!</v>
      </c>
    </row>
    <row r="4096" spans="1:12" ht="12" customHeight="1">
      <c r="B4096" s="42" t="s">
        <v>9</v>
      </c>
      <c r="C4096" s="1254" t="s">
        <v>233</v>
      </c>
      <c r="D4096" s="1255"/>
      <c r="E4096" s="1256"/>
      <c r="F4096" s="1200">
        <f>OP</f>
        <v>0.1</v>
      </c>
      <c r="G4096" s="43" t="s">
        <v>234</v>
      </c>
      <c r="H4096" s="44">
        <f>H4095*F4096</f>
        <v>607.5</v>
      </c>
      <c r="I4096" s="43" t="s">
        <v>234</v>
      </c>
      <c r="J4096" s="44" t="e">
        <f>J4095*F4096</f>
        <v>#REF!</v>
      </c>
      <c r="K4096" s="43" t="s">
        <v>234</v>
      </c>
      <c r="L4096" s="44" t="e">
        <f>L4095*F4096</f>
        <v>#REF!</v>
      </c>
    </row>
    <row r="4097" spans="1:12" ht="12" customHeight="1">
      <c r="B4097" s="531" t="s">
        <v>10</v>
      </c>
      <c r="C4097" s="536" t="s">
        <v>235</v>
      </c>
      <c r="D4097" s="529"/>
      <c r="E4097" s="535"/>
      <c r="F4097" s="1189"/>
      <c r="G4097" s="532"/>
      <c r="H4097" s="533">
        <f>H4095+H4096</f>
        <v>6682.5</v>
      </c>
      <c r="I4097" s="532"/>
      <c r="J4097" s="533"/>
      <c r="K4097" s="532"/>
      <c r="L4097" s="533"/>
    </row>
    <row r="4098" spans="1:12" ht="12" customHeight="1">
      <c r="B4098" s="531" t="s">
        <v>11</v>
      </c>
      <c r="C4098" s="529" t="s">
        <v>2218</v>
      </c>
      <c r="D4098" s="529"/>
      <c r="E4098" s="529"/>
      <c r="F4098" s="1201">
        <f>ppn</f>
        <v>0.12</v>
      </c>
      <c r="G4098" s="532" t="s">
        <v>2217</v>
      </c>
      <c r="H4098" s="533">
        <f>H4097*F4098</f>
        <v>801.9</v>
      </c>
      <c r="I4098" s="532"/>
      <c r="J4098" s="533"/>
      <c r="K4098" s="532"/>
      <c r="L4098" s="533"/>
    </row>
    <row r="4099" spans="1:12" ht="12" customHeight="1">
      <c r="B4099" s="42" t="s">
        <v>1793</v>
      </c>
      <c r="C4099" s="537" t="s">
        <v>2039</v>
      </c>
      <c r="D4099" s="56"/>
      <c r="E4099" s="56"/>
      <c r="F4099" s="1191"/>
      <c r="G4099" s="57"/>
      <c r="H4099" s="49">
        <f>H4097+H4098</f>
        <v>7484.4</v>
      </c>
      <c r="I4099" s="50"/>
      <c r="J4099" s="49" t="e">
        <f>J4095+J4096</f>
        <v>#REF!</v>
      </c>
      <c r="K4099" s="50"/>
      <c r="L4099" s="49" t="e">
        <f>L4095+L4096</f>
        <v>#REF!</v>
      </c>
    </row>
    <row r="4100" spans="1:12" ht="14" customHeight="1"/>
    <row r="4101" spans="1:12" ht="37" customHeight="1">
      <c r="B4101" s="34" t="s">
        <v>630</v>
      </c>
      <c r="C4101" s="1257" t="s">
        <v>633</v>
      </c>
      <c r="D4101" s="1258"/>
      <c r="E4101" s="1258"/>
      <c r="F4101" s="1258"/>
      <c r="G4101" s="1259"/>
      <c r="H4101" s="1260"/>
      <c r="I4101" s="1261" t="s">
        <v>3</v>
      </c>
      <c r="J4101" s="1261"/>
      <c r="K4101" s="1261" t="s">
        <v>4</v>
      </c>
      <c r="L4101" s="1261"/>
    </row>
    <row r="4102" spans="1:12" ht="12" customHeight="1">
      <c r="B4102" s="1249" t="s">
        <v>215</v>
      </c>
      <c r="C4102" s="1249" t="s">
        <v>216</v>
      </c>
      <c r="D4102" s="1250" t="s">
        <v>217</v>
      </c>
      <c r="E4102" s="1249" t="s">
        <v>218</v>
      </c>
      <c r="F4102" s="1253" t="s">
        <v>219</v>
      </c>
      <c r="G4102" s="35" t="s">
        <v>220</v>
      </c>
      <c r="H4102" s="35" t="s">
        <v>221</v>
      </c>
      <c r="I4102" s="36" t="s">
        <v>220</v>
      </c>
      <c r="J4102" s="37" t="s">
        <v>221</v>
      </c>
      <c r="K4102" s="37" t="s">
        <v>220</v>
      </c>
      <c r="L4102" s="37" t="s">
        <v>221</v>
      </c>
    </row>
    <row r="4103" spans="1:12" ht="12" customHeight="1">
      <c r="B4103" s="1249"/>
      <c r="C4103" s="1249"/>
      <c r="D4103" s="1251"/>
      <c r="E4103" s="1249"/>
      <c r="F4103" s="1253"/>
      <c r="G4103" s="35" t="s">
        <v>16</v>
      </c>
      <c r="H4103" s="35" t="s">
        <v>222</v>
      </c>
      <c r="I4103" s="36" t="s">
        <v>16</v>
      </c>
      <c r="J4103" s="37" t="s">
        <v>222</v>
      </c>
      <c r="K4103" s="37" t="s">
        <v>16</v>
      </c>
      <c r="L4103" s="37" t="s">
        <v>222</v>
      </c>
    </row>
    <row r="4104" spans="1:12" ht="12" customHeight="1">
      <c r="B4104" s="1249"/>
      <c r="C4104" s="1249"/>
      <c r="D4104" s="1252"/>
      <c r="E4104" s="1249"/>
      <c r="F4104" s="1253"/>
      <c r="G4104" s="58"/>
      <c r="H4104" s="35" t="s">
        <v>16</v>
      </c>
      <c r="I4104" s="48"/>
      <c r="J4104" s="37" t="s">
        <v>16</v>
      </c>
      <c r="K4104" s="43"/>
      <c r="L4104" s="37" t="s">
        <v>16</v>
      </c>
    </row>
    <row r="4105" spans="1:12" ht="12" customHeight="1">
      <c r="B4105" s="38" t="s">
        <v>5</v>
      </c>
      <c r="C4105" s="39" t="s">
        <v>223</v>
      </c>
      <c r="D4105" s="40"/>
      <c r="E4105" s="40"/>
      <c r="F4105" s="1181"/>
      <c r="G4105" s="40"/>
      <c r="H4105" s="40"/>
      <c r="I4105" s="41"/>
      <c r="J4105" s="41"/>
      <c r="K4105" s="41"/>
      <c r="L4105" s="41"/>
    </row>
    <row r="4106" spans="1:12" ht="12" customHeight="1">
      <c r="A4106" s="65">
        <v>10130000</v>
      </c>
      <c r="B4106" s="42"/>
      <c r="C4106" s="43" t="s">
        <v>20</v>
      </c>
      <c r="D4106" s="42" t="s">
        <v>224</v>
      </c>
      <c r="E4106" s="42" t="str">
        <f>VLOOKUP(C4106,HSD!B:K,2,FALSE)</f>
        <v>OH</v>
      </c>
      <c r="F4106" s="1192">
        <v>0.5</v>
      </c>
      <c r="G4106" s="44">
        <f>VLOOKUP(C4106,HSD!B:K,10,FALSE)</f>
        <v>174000</v>
      </c>
      <c r="H4106" s="44">
        <f>F4106*G4106</f>
        <v>87000</v>
      </c>
      <c r="I4106" s="44">
        <v>91500</v>
      </c>
      <c r="J4106" s="44">
        <f>F4106*I4106</f>
        <v>45750</v>
      </c>
      <c r="K4106" s="44">
        <v>91500</v>
      </c>
      <c r="L4106" s="44">
        <f>F4106*K4106</f>
        <v>45750</v>
      </c>
    </row>
    <row r="4107" spans="1:12" ht="12" customHeight="1">
      <c r="A4107" s="65">
        <v>10110000</v>
      </c>
      <c r="B4107" s="42"/>
      <c r="C4107" s="43" t="s">
        <v>21</v>
      </c>
      <c r="D4107" s="42" t="s">
        <v>224</v>
      </c>
      <c r="E4107" s="42" t="str">
        <f>VLOOKUP(C4107,HSD!B:K,2,FALSE)</f>
        <v>OH</v>
      </c>
      <c r="F4107" s="1192">
        <v>0.05</v>
      </c>
      <c r="G4107" s="44">
        <f>VLOOKUP(C4107,HSD!B:K,10,FALSE)</f>
        <v>285000</v>
      </c>
      <c r="H4107" s="44">
        <f>F4107*G4107</f>
        <v>14250</v>
      </c>
      <c r="I4107" s="44"/>
      <c r="J4107" s="44"/>
      <c r="K4107" s="44"/>
      <c r="L4107" s="44"/>
    </row>
    <row r="4108" spans="1:12" ht="12" customHeight="1">
      <c r="B4108" s="42"/>
      <c r="C4108" s="43"/>
      <c r="D4108" s="42"/>
      <c r="E4108" s="42"/>
      <c r="F4108" s="1182"/>
      <c r="G4108" s="44"/>
      <c r="H4108" s="44"/>
      <c r="I4108" s="44"/>
      <c r="J4108" s="44"/>
      <c r="K4108" s="44"/>
      <c r="L4108" s="44"/>
    </row>
    <row r="4109" spans="1:12" ht="12" customHeight="1">
      <c r="B4109" s="42"/>
      <c r="C4109" s="45"/>
      <c r="D4109" s="37"/>
      <c r="E4109" s="37"/>
      <c r="F4109" s="1183" t="s">
        <v>227</v>
      </c>
      <c r="G4109" s="54"/>
      <c r="H4109" s="44">
        <f>SUM(H4106:H4108)</f>
        <v>101250</v>
      </c>
      <c r="I4109" s="54"/>
      <c r="J4109" s="44">
        <f>SUM(J4108:J4108)</f>
        <v>0</v>
      </c>
      <c r="K4109" s="54"/>
      <c r="L4109" s="44">
        <f>SUM(L4108:L4108)</f>
        <v>0</v>
      </c>
    </row>
    <row r="4110" spans="1:12" ht="12" customHeight="1">
      <c r="B4110" s="42" t="s">
        <v>6</v>
      </c>
      <c r="C4110" s="45" t="s">
        <v>228</v>
      </c>
      <c r="D4110" s="37"/>
      <c r="E4110" s="37"/>
      <c r="F4110" s="1184"/>
      <c r="G4110" s="42"/>
      <c r="H4110" s="44"/>
      <c r="I4110" s="42"/>
      <c r="J4110" s="44"/>
      <c r="K4110" s="42"/>
      <c r="L4110" s="44"/>
    </row>
    <row r="4111" spans="1:12">
      <c r="B4111" s="42"/>
      <c r="C4111" s="43"/>
      <c r="D4111" s="42"/>
      <c r="E4111" s="42"/>
      <c r="F4111" s="1192"/>
      <c r="G4111" s="44"/>
      <c r="H4111" s="44">
        <f>F4111*G4111</f>
        <v>0</v>
      </c>
      <c r="I4111" s="44"/>
      <c r="J4111" s="44"/>
      <c r="K4111" s="44"/>
      <c r="L4111" s="44"/>
    </row>
    <row r="4112" spans="1:12" ht="12" customHeight="1">
      <c r="B4112" s="42"/>
      <c r="C4112" s="45"/>
      <c r="D4112" s="37"/>
      <c r="E4112" s="37"/>
      <c r="F4112" s="1193" t="s">
        <v>229</v>
      </c>
      <c r="G4112" s="61"/>
      <c r="H4112" s="44">
        <f>SUM(H4111:H4111)</f>
        <v>0</v>
      </c>
      <c r="I4112" s="54"/>
      <c r="J4112" s="44" t="e">
        <f>SUM(#REF!)</f>
        <v>#REF!</v>
      </c>
      <c r="K4112" s="54"/>
      <c r="L4112" s="44" t="e">
        <f>SUM(#REF!)</f>
        <v>#REF!</v>
      </c>
    </row>
    <row r="4113" spans="1:12" ht="12" customHeight="1">
      <c r="B4113" s="42" t="s">
        <v>7</v>
      </c>
      <c r="C4113" s="45" t="s">
        <v>230</v>
      </c>
      <c r="D4113" s="37"/>
      <c r="E4113" s="37"/>
      <c r="F4113" s="1184"/>
      <c r="G4113" s="42"/>
      <c r="H4113" s="44"/>
      <c r="I4113" s="42"/>
      <c r="J4113" s="44"/>
      <c r="K4113" s="42"/>
      <c r="L4113" s="44"/>
    </row>
    <row r="4114" spans="1:12" ht="12" customHeight="1">
      <c r="B4114" s="42"/>
      <c r="C4114" s="43"/>
      <c r="D4114" s="42"/>
      <c r="E4114" s="42"/>
      <c r="F4114" s="1192"/>
      <c r="G4114" s="44"/>
      <c r="H4114" s="44">
        <f>F4114*G4114</f>
        <v>0</v>
      </c>
      <c r="I4114" s="44"/>
      <c r="J4114" s="44"/>
      <c r="K4114" s="44"/>
      <c r="L4114" s="44"/>
    </row>
    <row r="4115" spans="1:12" ht="12" customHeight="1">
      <c r="B4115" s="42"/>
      <c r="C4115" s="43"/>
      <c r="D4115" s="42"/>
      <c r="E4115" s="42"/>
      <c r="F4115" s="1192"/>
      <c r="G4115" s="44"/>
      <c r="H4115" s="44">
        <f>F4115*G4115</f>
        <v>0</v>
      </c>
      <c r="I4115" s="44"/>
      <c r="J4115" s="44"/>
      <c r="K4115" s="44"/>
      <c r="L4115" s="44"/>
    </row>
    <row r="4116" spans="1:12" ht="12" customHeight="1">
      <c r="B4116" s="42"/>
      <c r="C4116" s="45"/>
      <c r="D4116" s="37"/>
      <c r="E4116" s="37"/>
      <c r="F4116" s="1183" t="s">
        <v>231</v>
      </c>
      <c r="G4116" s="54"/>
      <c r="H4116" s="44">
        <f>SUM(H4114:H4115)</f>
        <v>0</v>
      </c>
      <c r="I4116" s="54"/>
      <c r="J4116" s="44" t="e">
        <f>SUM(#REF!)</f>
        <v>#REF!</v>
      </c>
      <c r="K4116" s="54"/>
      <c r="L4116" s="44" t="e">
        <f>SUM(#REF!)</f>
        <v>#REF!</v>
      </c>
    </row>
    <row r="4117" spans="1:12" ht="12" customHeight="1">
      <c r="B4117" s="42" t="s">
        <v>8</v>
      </c>
      <c r="C4117" s="55" t="s">
        <v>232</v>
      </c>
      <c r="D4117" s="56"/>
      <c r="E4117" s="56"/>
      <c r="F4117" s="1191"/>
      <c r="G4117" s="57"/>
      <c r="H4117" s="44">
        <f>H4109+H4112+H4116</f>
        <v>101250</v>
      </c>
      <c r="I4117" s="57"/>
      <c r="J4117" s="44" t="e">
        <f>J4109+J4112+J4116</f>
        <v>#REF!</v>
      </c>
      <c r="K4117" s="57"/>
      <c r="L4117" s="44" t="e">
        <f>L4109+L4112+L4116</f>
        <v>#REF!</v>
      </c>
    </row>
    <row r="4118" spans="1:12" ht="12" customHeight="1">
      <c r="B4118" s="42" t="s">
        <v>9</v>
      </c>
      <c r="C4118" s="1254" t="s">
        <v>233</v>
      </c>
      <c r="D4118" s="1255"/>
      <c r="E4118" s="1256"/>
      <c r="F4118" s="1200">
        <f>OP</f>
        <v>0.1</v>
      </c>
      <c r="G4118" s="43" t="s">
        <v>234</v>
      </c>
      <c r="H4118" s="44">
        <f>H4117*F4118</f>
        <v>10125</v>
      </c>
      <c r="I4118" s="1202"/>
      <c r="J4118" s="533"/>
      <c r="K4118" s="1202"/>
      <c r="L4118" s="533"/>
    </row>
    <row r="4119" spans="1:12" ht="12" customHeight="1">
      <c r="B4119" s="531" t="s">
        <v>10</v>
      </c>
      <c r="C4119" s="536" t="s">
        <v>235</v>
      </c>
      <c r="D4119" s="529"/>
      <c r="E4119" s="535"/>
      <c r="F4119" s="1189"/>
      <c r="G4119" s="532"/>
      <c r="H4119" s="533">
        <f>H4117+H4118</f>
        <v>111375</v>
      </c>
      <c r="I4119" s="1202"/>
      <c r="J4119" s="533"/>
      <c r="K4119" s="1202"/>
      <c r="L4119" s="533"/>
    </row>
    <row r="4120" spans="1:12" ht="12" customHeight="1">
      <c r="B4120" s="531" t="s">
        <v>11</v>
      </c>
      <c r="C4120" s="529" t="s">
        <v>2218</v>
      </c>
      <c r="D4120" s="529"/>
      <c r="E4120" s="529"/>
      <c r="F4120" s="1201">
        <f>ppn</f>
        <v>0.12</v>
      </c>
      <c r="G4120" s="532" t="s">
        <v>2217</v>
      </c>
      <c r="H4120" s="533">
        <f>H4119*F4120</f>
        <v>13365</v>
      </c>
      <c r="I4120" s="43" t="s">
        <v>234</v>
      </c>
      <c r="J4120" s="44" t="e">
        <f>J4117*F4120</f>
        <v>#REF!</v>
      </c>
      <c r="K4120" s="43" t="s">
        <v>234</v>
      </c>
      <c r="L4120" s="44" t="e">
        <f>L4117*F4120</f>
        <v>#REF!</v>
      </c>
    </row>
    <row r="4121" spans="1:12" ht="12" customHeight="1">
      <c r="B4121" s="42" t="s">
        <v>1793</v>
      </c>
      <c r="C4121" s="537" t="s">
        <v>2039</v>
      </c>
      <c r="D4121" s="56"/>
      <c r="E4121" s="56"/>
      <c r="F4121" s="1191"/>
      <c r="G4121" s="57"/>
      <c r="H4121" s="49">
        <f>H4119+H4120</f>
        <v>124740</v>
      </c>
      <c r="I4121" s="50"/>
      <c r="J4121" s="49" t="e">
        <f>J4117+J4120</f>
        <v>#REF!</v>
      </c>
      <c r="K4121" s="50"/>
      <c r="L4121" s="49" t="e">
        <f>L4117+L4120</f>
        <v>#REF!</v>
      </c>
    </row>
    <row r="4122" spans="1:12" ht="14" customHeight="1"/>
    <row r="4123" spans="1:12" ht="37" customHeight="1">
      <c r="B4123" s="34" t="s">
        <v>632</v>
      </c>
      <c r="C4123" s="1257" t="s">
        <v>634</v>
      </c>
      <c r="D4123" s="1258"/>
      <c r="E4123" s="1258"/>
      <c r="F4123" s="1258"/>
      <c r="G4123" s="1259"/>
      <c r="H4123" s="1260"/>
      <c r="I4123" s="1261" t="s">
        <v>3</v>
      </c>
      <c r="J4123" s="1261"/>
      <c r="K4123" s="1261" t="s">
        <v>4</v>
      </c>
      <c r="L4123" s="1261"/>
    </row>
    <row r="4124" spans="1:12" ht="12" customHeight="1">
      <c r="B4124" s="1249" t="s">
        <v>215</v>
      </c>
      <c r="C4124" s="1249" t="s">
        <v>216</v>
      </c>
      <c r="D4124" s="1250" t="s">
        <v>217</v>
      </c>
      <c r="E4124" s="1249" t="s">
        <v>218</v>
      </c>
      <c r="F4124" s="1253" t="s">
        <v>219</v>
      </c>
      <c r="G4124" s="35" t="s">
        <v>220</v>
      </c>
      <c r="H4124" s="35" t="s">
        <v>221</v>
      </c>
      <c r="I4124" s="36" t="s">
        <v>220</v>
      </c>
      <c r="J4124" s="37" t="s">
        <v>221</v>
      </c>
      <c r="K4124" s="37" t="s">
        <v>220</v>
      </c>
      <c r="L4124" s="37" t="s">
        <v>221</v>
      </c>
    </row>
    <row r="4125" spans="1:12" ht="12" customHeight="1">
      <c r="B4125" s="1249"/>
      <c r="C4125" s="1249"/>
      <c r="D4125" s="1251"/>
      <c r="E4125" s="1249"/>
      <c r="F4125" s="1253"/>
      <c r="G4125" s="35" t="s">
        <v>16</v>
      </c>
      <c r="H4125" s="35" t="s">
        <v>222</v>
      </c>
      <c r="I4125" s="36" t="s">
        <v>16</v>
      </c>
      <c r="J4125" s="37" t="s">
        <v>222</v>
      </c>
      <c r="K4125" s="37" t="s">
        <v>16</v>
      </c>
      <c r="L4125" s="37" t="s">
        <v>222</v>
      </c>
    </row>
    <row r="4126" spans="1:12" ht="12" customHeight="1">
      <c r="B4126" s="1249"/>
      <c r="C4126" s="1249"/>
      <c r="D4126" s="1252"/>
      <c r="E4126" s="1249"/>
      <c r="F4126" s="1253"/>
      <c r="G4126" s="58"/>
      <c r="H4126" s="35" t="s">
        <v>16</v>
      </c>
      <c r="I4126" s="48"/>
      <c r="J4126" s="37" t="s">
        <v>16</v>
      </c>
      <c r="K4126" s="43"/>
      <c r="L4126" s="37" t="s">
        <v>16</v>
      </c>
    </row>
    <row r="4127" spans="1:12" ht="12" customHeight="1">
      <c r="B4127" s="38" t="s">
        <v>5</v>
      </c>
      <c r="C4127" s="39" t="s">
        <v>223</v>
      </c>
      <c r="D4127" s="40"/>
      <c r="E4127" s="40"/>
      <c r="F4127" s="1181"/>
      <c r="G4127" s="40"/>
      <c r="H4127" s="40"/>
      <c r="I4127" s="41"/>
      <c r="J4127" s="41"/>
      <c r="K4127" s="41"/>
      <c r="L4127" s="41"/>
    </row>
    <row r="4128" spans="1:12" ht="12" customHeight="1">
      <c r="A4128" s="65">
        <v>10130000</v>
      </c>
      <c r="B4128" s="42"/>
      <c r="C4128" s="43" t="s">
        <v>20</v>
      </c>
      <c r="D4128" s="42" t="s">
        <v>224</v>
      </c>
      <c r="E4128" s="42" t="str">
        <f>VLOOKUP(C4128,HSD!B:K,2,FALSE)</f>
        <v>OH</v>
      </c>
      <c r="F4128" s="1192">
        <v>0.1</v>
      </c>
      <c r="G4128" s="44">
        <f>VLOOKUP(C4128,HSD!B:K,10,FALSE)</f>
        <v>174000</v>
      </c>
      <c r="H4128" s="44">
        <f>F4128*G4128</f>
        <v>17400</v>
      </c>
      <c r="I4128" s="44">
        <v>91500</v>
      </c>
      <c r="J4128" s="44">
        <f>F4128*I4128</f>
        <v>9150</v>
      </c>
      <c r="K4128" s="44">
        <v>91500</v>
      </c>
      <c r="L4128" s="44">
        <f>F4128*K4128</f>
        <v>9150</v>
      </c>
    </row>
    <row r="4129" spans="1:12" ht="12" customHeight="1">
      <c r="A4129" s="65">
        <v>10110000</v>
      </c>
      <c r="B4129" s="42"/>
      <c r="C4129" s="43" t="s">
        <v>21</v>
      </c>
      <c r="D4129" s="42" t="s">
        <v>224</v>
      </c>
      <c r="E4129" s="42" t="str">
        <f>VLOOKUP(C4129,HSD!B:K,2,FALSE)</f>
        <v>OH</v>
      </c>
      <c r="F4129" s="1192">
        <v>0.01</v>
      </c>
      <c r="G4129" s="44">
        <f>VLOOKUP(C4129,HSD!B:K,10,FALSE)</f>
        <v>285000</v>
      </c>
      <c r="H4129" s="44">
        <f>F4129*G4129</f>
        <v>2850</v>
      </c>
      <c r="I4129" s="44"/>
      <c r="J4129" s="44"/>
      <c r="K4129" s="44"/>
      <c r="L4129" s="44"/>
    </row>
    <row r="4130" spans="1:12" ht="12" customHeight="1">
      <c r="B4130" s="42"/>
      <c r="C4130" s="43"/>
      <c r="D4130" s="42"/>
      <c r="E4130" s="42"/>
      <c r="F4130" s="1182"/>
      <c r="G4130" s="44"/>
      <c r="H4130" s="44"/>
      <c r="I4130" s="44"/>
      <c r="J4130" s="44"/>
      <c r="K4130" s="44"/>
      <c r="L4130" s="44"/>
    </row>
    <row r="4131" spans="1:12" ht="12" customHeight="1">
      <c r="B4131" s="42"/>
      <c r="C4131" s="45"/>
      <c r="D4131" s="37"/>
      <c r="E4131" s="37"/>
      <c r="F4131" s="1183" t="s">
        <v>227</v>
      </c>
      <c r="G4131" s="54"/>
      <c r="H4131" s="44">
        <f>SUM(H4128:H4130)</f>
        <v>20250</v>
      </c>
      <c r="I4131" s="54"/>
      <c r="J4131" s="44">
        <f>SUM(J4130:J4130)</f>
        <v>0</v>
      </c>
      <c r="K4131" s="54"/>
      <c r="L4131" s="44">
        <f>SUM(L4130:L4130)</f>
        <v>0</v>
      </c>
    </row>
    <row r="4132" spans="1:12" ht="12" customHeight="1">
      <c r="B4132" s="42" t="s">
        <v>6</v>
      </c>
      <c r="C4132" s="45" t="s">
        <v>228</v>
      </c>
      <c r="D4132" s="37"/>
      <c r="E4132" s="37"/>
      <c r="F4132" s="1184"/>
      <c r="G4132" s="42"/>
      <c r="H4132" s="44"/>
      <c r="I4132" s="42"/>
      <c r="J4132" s="44"/>
      <c r="K4132" s="42"/>
      <c r="L4132" s="44"/>
    </row>
    <row r="4133" spans="1:12">
      <c r="B4133" s="42"/>
      <c r="C4133" s="43"/>
      <c r="D4133" s="42"/>
      <c r="E4133" s="42"/>
      <c r="F4133" s="1192"/>
      <c r="G4133" s="44"/>
      <c r="H4133" s="44">
        <f>F4133*G4133</f>
        <v>0</v>
      </c>
      <c r="I4133" s="44"/>
      <c r="J4133" s="44"/>
      <c r="K4133" s="44"/>
      <c r="L4133" s="44"/>
    </row>
    <row r="4134" spans="1:12" ht="12" customHeight="1">
      <c r="B4134" s="42"/>
      <c r="C4134" s="45"/>
      <c r="D4134" s="37"/>
      <c r="E4134" s="37"/>
      <c r="F4134" s="1193" t="s">
        <v>229</v>
      </c>
      <c r="G4134" s="61"/>
      <c r="H4134" s="44">
        <f>SUM(H4133:H4133)</f>
        <v>0</v>
      </c>
      <c r="I4134" s="54"/>
      <c r="J4134" s="44" t="e">
        <f>SUM(#REF!)</f>
        <v>#REF!</v>
      </c>
      <c r="K4134" s="54"/>
      <c r="L4134" s="44" t="e">
        <f>SUM(#REF!)</f>
        <v>#REF!</v>
      </c>
    </row>
    <row r="4135" spans="1:12" ht="12" customHeight="1">
      <c r="B4135" s="42" t="s">
        <v>7</v>
      </c>
      <c r="C4135" s="45" t="s">
        <v>230</v>
      </c>
      <c r="D4135" s="37"/>
      <c r="E4135" s="37"/>
      <c r="F4135" s="1184"/>
      <c r="G4135" s="42"/>
      <c r="H4135" s="44"/>
      <c r="I4135" s="42"/>
      <c r="J4135" s="44"/>
      <c r="K4135" s="42"/>
      <c r="L4135" s="44"/>
    </row>
    <row r="4136" spans="1:12" ht="12" customHeight="1">
      <c r="A4136" s="65">
        <v>31100008</v>
      </c>
      <c r="B4136" s="42"/>
      <c r="C4136" s="43" t="s">
        <v>1551</v>
      </c>
      <c r="D4136" s="42" t="s">
        <v>224</v>
      </c>
      <c r="E4136" s="42" t="str">
        <f>VLOOKUP(C4136,HSD!B:K,2,FALSE)</f>
        <v>jam</v>
      </c>
      <c r="F4136" s="1192">
        <v>2.5000000000000001E-2</v>
      </c>
      <c r="G4136" s="44">
        <f>VLOOKUP(C4136,HSD!B:K,10,FALSE)</f>
        <v>1010125</v>
      </c>
      <c r="H4136" s="44">
        <f>F4136*G4136</f>
        <v>25253.125</v>
      </c>
      <c r="I4136" s="44"/>
      <c r="J4136" s="44"/>
      <c r="K4136" s="44"/>
      <c r="L4136" s="44"/>
    </row>
    <row r="4137" spans="1:12" ht="12" customHeight="1">
      <c r="A4137" s="65">
        <v>31110029</v>
      </c>
      <c r="B4137" s="42"/>
      <c r="C4137" s="43" t="s">
        <v>389</v>
      </c>
      <c r="D4137" s="42" t="s">
        <v>224</v>
      </c>
      <c r="E4137" s="42" t="str">
        <f>VLOOKUP(C4137,HSD!B:K,2,FALSE)</f>
        <v>jam</v>
      </c>
      <c r="F4137" s="1192">
        <v>2.5000000000000001E-2</v>
      </c>
      <c r="G4137" s="44">
        <f>VLOOKUP(C4137,HSD!B:K,10,FALSE)</f>
        <v>729008.27557522163</v>
      </c>
      <c r="H4137" s="44">
        <f>F4137*G4137</f>
        <v>18225.206889380541</v>
      </c>
      <c r="I4137" s="44"/>
      <c r="J4137" s="44"/>
      <c r="K4137" s="44"/>
      <c r="L4137" s="44"/>
    </row>
    <row r="4138" spans="1:12" ht="12" customHeight="1">
      <c r="B4138" s="42"/>
      <c r="C4138" s="43"/>
      <c r="D4138" s="42"/>
      <c r="E4138" s="42"/>
      <c r="F4138" s="1192"/>
      <c r="G4138" s="44"/>
      <c r="H4138" s="44">
        <f>F4138*G4138</f>
        <v>0</v>
      </c>
      <c r="I4138" s="44"/>
      <c r="J4138" s="44"/>
      <c r="K4138" s="44"/>
      <c r="L4138" s="44"/>
    </row>
    <row r="4139" spans="1:12" ht="12" customHeight="1">
      <c r="B4139" s="42"/>
      <c r="C4139" s="45"/>
      <c r="D4139" s="37"/>
      <c r="E4139" s="37"/>
      <c r="F4139" s="1183" t="s">
        <v>231</v>
      </c>
      <c r="G4139" s="54"/>
      <c r="H4139" s="44">
        <f>SUM(H4136:H4138)</f>
        <v>43478.331889380541</v>
      </c>
      <c r="I4139" s="54"/>
      <c r="J4139" s="44" t="e">
        <f>SUM(#REF!)</f>
        <v>#REF!</v>
      </c>
      <c r="K4139" s="54"/>
      <c r="L4139" s="44" t="e">
        <f>SUM(#REF!)</f>
        <v>#REF!</v>
      </c>
    </row>
    <row r="4140" spans="1:12" ht="12" customHeight="1">
      <c r="B4140" s="42" t="s">
        <v>8</v>
      </c>
      <c r="C4140" s="55" t="s">
        <v>232</v>
      </c>
      <c r="D4140" s="56"/>
      <c r="E4140" s="56"/>
      <c r="F4140" s="1191"/>
      <c r="G4140" s="57"/>
      <c r="H4140" s="44">
        <f>H4131+H4134+H4139</f>
        <v>63728.331889380541</v>
      </c>
      <c r="I4140" s="57"/>
      <c r="J4140" s="44" t="e">
        <f>J4131+J4134+J4139</f>
        <v>#REF!</v>
      </c>
      <c r="K4140" s="57"/>
      <c r="L4140" s="44" t="e">
        <f>L4131+L4134+L4139</f>
        <v>#REF!</v>
      </c>
    </row>
    <row r="4141" spans="1:12" ht="12" customHeight="1">
      <c r="B4141" s="42" t="s">
        <v>9</v>
      </c>
      <c r="C4141" s="1254" t="s">
        <v>233</v>
      </c>
      <c r="D4141" s="1255"/>
      <c r="E4141" s="1256"/>
      <c r="F4141" s="1200">
        <f>OP</f>
        <v>0.1</v>
      </c>
      <c r="G4141" s="43" t="s">
        <v>234</v>
      </c>
      <c r="H4141" s="44">
        <f>H4140*F4141</f>
        <v>6372.8331889380543</v>
      </c>
      <c r="I4141" s="43" t="s">
        <v>234</v>
      </c>
      <c r="J4141" s="44" t="e">
        <f>J4140*F4141</f>
        <v>#REF!</v>
      </c>
      <c r="K4141" s="43" t="s">
        <v>234</v>
      </c>
      <c r="L4141" s="44" t="e">
        <f>L4140*F4141</f>
        <v>#REF!</v>
      </c>
    </row>
    <row r="4142" spans="1:12" ht="12" customHeight="1">
      <c r="B4142" s="531" t="s">
        <v>10</v>
      </c>
      <c r="C4142" s="536" t="s">
        <v>235</v>
      </c>
      <c r="D4142" s="529"/>
      <c r="E4142" s="535"/>
      <c r="F4142" s="1189"/>
      <c r="G4142" s="532"/>
      <c r="H4142" s="533">
        <f>H4140+H4141</f>
        <v>70101.165078318591</v>
      </c>
      <c r="I4142" s="532"/>
      <c r="J4142" s="533"/>
      <c r="K4142" s="532"/>
      <c r="L4142" s="533"/>
    </row>
    <row r="4143" spans="1:12" ht="12" customHeight="1">
      <c r="B4143" s="531" t="s">
        <v>11</v>
      </c>
      <c r="C4143" s="529" t="s">
        <v>2218</v>
      </c>
      <c r="D4143" s="529"/>
      <c r="E4143" s="529"/>
      <c r="F4143" s="1201">
        <f>ppn</f>
        <v>0.12</v>
      </c>
      <c r="G4143" s="532" t="s">
        <v>2217</v>
      </c>
      <c r="H4143" s="533">
        <f>H4142*F4143</f>
        <v>8412.1398093982298</v>
      </c>
      <c r="I4143" s="532"/>
      <c r="J4143" s="533"/>
      <c r="K4143" s="532"/>
      <c r="L4143" s="533"/>
    </row>
    <row r="4144" spans="1:12" ht="12" customHeight="1">
      <c r="B4144" s="42" t="s">
        <v>1793</v>
      </c>
      <c r="C4144" s="537" t="s">
        <v>2039</v>
      </c>
      <c r="D4144" s="56"/>
      <c r="E4144" s="56"/>
      <c r="F4144" s="1191"/>
      <c r="G4144" s="57"/>
      <c r="H4144" s="49">
        <f>H4142+H4143</f>
        <v>78513.304887716818</v>
      </c>
      <c r="I4144" s="50"/>
      <c r="J4144" s="49" t="e">
        <f>J4140+J4141</f>
        <v>#REF!</v>
      </c>
      <c r="K4144" s="50"/>
      <c r="L4144" s="49" t="e">
        <f>L4140+L4141</f>
        <v>#REF!</v>
      </c>
    </row>
    <row r="4145" spans="1:12" ht="14" customHeight="1"/>
    <row r="4146" spans="1:12" ht="37" customHeight="1">
      <c r="B4146" s="34" t="s">
        <v>635</v>
      </c>
      <c r="C4146" s="1257" t="s">
        <v>636</v>
      </c>
      <c r="D4146" s="1258"/>
      <c r="E4146" s="1258"/>
      <c r="F4146" s="1258"/>
      <c r="G4146" s="1259"/>
      <c r="H4146" s="1260"/>
      <c r="I4146" s="1261" t="s">
        <v>3</v>
      </c>
      <c r="J4146" s="1261"/>
      <c r="K4146" s="1261" t="s">
        <v>4</v>
      </c>
      <c r="L4146" s="1261"/>
    </row>
    <row r="4147" spans="1:12" ht="12" customHeight="1">
      <c r="B4147" s="1249" t="s">
        <v>215</v>
      </c>
      <c r="C4147" s="1249" t="s">
        <v>216</v>
      </c>
      <c r="D4147" s="1250" t="s">
        <v>217</v>
      </c>
      <c r="E4147" s="1249" t="s">
        <v>218</v>
      </c>
      <c r="F4147" s="1253" t="s">
        <v>219</v>
      </c>
      <c r="G4147" s="35" t="s">
        <v>220</v>
      </c>
      <c r="H4147" s="35" t="s">
        <v>221</v>
      </c>
      <c r="I4147" s="36" t="s">
        <v>220</v>
      </c>
      <c r="J4147" s="37" t="s">
        <v>221</v>
      </c>
      <c r="K4147" s="37" t="s">
        <v>220</v>
      </c>
      <c r="L4147" s="37" t="s">
        <v>221</v>
      </c>
    </row>
    <row r="4148" spans="1:12" ht="12" customHeight="1">
      <c r="B4148" s="1249"/>
      <c r="C4148" s="1249"/>
      <c r="D4148" s="1251"/>
      <c r="E4148" s="1249"/>
      <c r="F4148" s="1253"/>
      <c r="G4148" s="35" t="s">
        <v>16</v>
      </c>
      <c r="H4148" s="35" t="s">
        <v>222</v>
      </c>
      <c r="I4148" s="36" t="s">
        <v>16</v>
      </c>
      <c r="J4148" s="37" t="s">
        <v>222</v>
      </c>
      <c r="K4148" s="37" t="s">
        <v>16</v>
      </c>
      <c r="L4148" s="37" t="s">
        <v>222</v>
      </c>
    </row>
    <row r="4149" spans="1:12" ht="12" customHeight="1">
      <c r="B4149" s="1249"/>
      <c r="C4149" s="1249"/>
      <c r="D4149" s="1252"/>
      <c r="E4149" s="1249"/>
      <c r="F4149" s="1253"/>
      <c r="G4149" s="58"/>
      <c r="H4149" s="35" t="s">
        <v>16</v>
      </c>
      <c r="I4149" s="48"/>
      <c r="J4149" s="37" t="s">
        <v>16</v>
      </c>
      <c r="K4149" s="43"/>
      <c r="L4149" s="37" t="s">
        <v>16</v>
      </c>
    </row>
    <row r="4150" spans="1:12" ht="12" customHeight="1">
      <c r="B4150" s="38" t="s">
        <v>5</v>
      </c>
      <c r="C4150" s="39" t="s">
        <v>223</v>
      </c>
      <c r="D4150" s="40"/>
      <c r="E4150" s="40"/>
      <c r="F4150" s="1181"/>
      <c r="G4150" s="40"/>
      <c r="H4150" s="40"/>
      <c r="I4150" s="41"/>
      <c r="J4150" s="41"/>
      <c r="K4150" s="41"/>
      <c r="L4150" s="41"/>
    </row>
    <row r="4151" spans="1:12" ht="12" customHeight="1">
      <c r="A4151" s="65">
        <v>10121100</v>
      </c>
      <c r="B4151" s="42"/>
      <c r="C4151" s="43" t="s">
        <v>283</v>
      </c>
      <c r="D4151" s="42" t="s">
        <v>224</v>
      </c>
      <c r="E4151" s="42" t="str">
        <f>VLOOKUP(C4151,HSD!B:K,2,FALSE)</f>
        <v>OH</v>
      </c>
      <c r="F4151" s="1192">
        <v>0.02</v>
      </c>
      <c r="G4151" s="44">
        <f>VLOOKUP(C4151,HSD!B:K,10,FALSE)</f>
        <v>213000</v>
      </c>
      <c r="H4151" s="44">
        <f>F4151*G4151</f>
        <v>4260</v>
      </c>
      <c r="I4151" s="44">
        <v>91500</v>
      </c>
      <c r="J4151" s="44">
        <f>F4151*I4151</f>
        <v>1830</v>
      </c>
      <c r="K4151" s="44">
        <v>91500</v>
      </c>
      <c r="L4151" s="44">
        <f>F4151*K4151</f>
        <v>1830</v>
      </c>
    </row>
    <row r="4152" spans="1:12" ht="12" customHeight="1">
      <c r="A4152" s="65">
        <v>10120000</v>
      </c>
      <c r="B4152" s="42"/>
      <c r="C4152" s="43" t="s">
        <v>19</v>
      </c>
      <c r="D4152" s="42" t="s">
        <v>224</v>
      </c>
      <c r="E4152" s="42" t="str">
        <f>VLOOKUP(C4152,HSD!B:K,2,FALSE)</f>
        <v>OH</v>
      </c>
      <c r="F4152" s="1192">
        <v>0.01</v>
      </c>
      <c r="G4152" s="44">
        <f>VLOOKUP(C4152,HSD!B:K,10,FALSE)</f>
        <v>274000</v>
      </c>
      <c r="H4152" s="44">
        <f>F4152*G4152</f>
        <v>2740</v>
      </c>
      <c r="I4152" s="44"/>
      <c r="J4152" s="44"/>
      <c r="K4152" s="44"/>
      <c r="L4152" s="44"/>
    </row>
    <row r="4153" spans="1:12" ht="12" customHeight="1">
      <c r="A4153" s="65">
        <v>10110000</v>
      </c>
      <c r="B4153" s="42"/>
      <c r="C4153" s="43" t="s">
        <v>21</v>
      </c>
      <c r="D4153" s="42" t="s">
        <v>224</v>
      </c>
      <c r="E4153" s="42" t="str">
        <f>VLOOKUP(C4153,HSD!B:K,2,FALSE)</f>
        <v>OH</v>
      </c>
      <c r="F4153" s="1192">
        <v>1E-3</v>
      </c>
      <c r="G4153" s="44">
        <f>VLOOKUP(C4153,HSD!B:K,10,FALSE)</f>
        <v>285000</v>
      </c>
      <c r="H4153" s="44">
        <f>F4153*G4153</f>
        <v>285</v>
      </c>
      <c r="I4153" s="44"/>
      <c r="J4153" s="44"/>
      <c r="K4153" s="44"/>
      <c r="L4153" s="44"/>
    </row>
    <row r="4154" spans="1:12" ht="12" customHeight="1">
      <c r="B4154" s="42"/>
      <c r="C4154" s="45"/>
      <c r="D4154" s="37"/>
      <c r="E4154" s="37"/>
      <c r="F4154" s="1183"/>
      <c r="G4154" s="54"/>
      <c r="H4154" s="44">
        <f>SUM(H4151:H4153)</f>
        <v>7285</v>
      </c>
      <c r="I4154" s="54"/>
      <c r="J4154" s="44">
        <f>SUM(J4153:J4153)</f>
        <v>0</v>
      </c>
      <c r="K4154" s="54"/>
      <c r="L4154" s="44">
        <f>SUM(L4153:L4153)</f>
        <v>0</v>
      </c>
    </row>
    <row r="4155" spans="1:12" ht="12" customHeight="1">
      <c r="B4155" s="42" t="s">
        <v>6</v>
      </c>
      <c r="C4155" s="45" t="s">
        <v>228</v>
      </c>
      <c r="D4155" s="37"/>
      <c r="E4155" s="37"/>
      <c r="F4155" s="1184"/>
      <c r="G4155" s="42"/>
      <c r="H4155" s="44"/>
      <c r="I4155" s="42"/>
      <c r="J4155" s="44"/>
      <c r="K4155" s="42"/>
      <c r="L4155" s="44"/>
    </row>
    <row r="4156" spans="1:12">
      <c r="A4156" s="65">
        <v>21902002</v>
      </c>
      <c r="B4156" s="42"/>
      <c r="C4156" s="62" t="s">
        <v>1570</v>
      </c>
      <c r="D4156" s="63" t="s">
        <v>224</v>
      </c>
      <c r="E4156" s="63" t="str">
        <f>VLOOKUP(C4156,HSD!B:K,2,FALSE)</f>
        <v>kg</v>
      </c>
      <c r="F4156" s="1194">
        <v>1.1000000000000001</v>
      </c>
      <c r="G4156" s="64">
        <f>VLOOKUP(C4156,HSD!B:K,10,FALSE)</f>
        <v>20415.224913494811</v>
      </c>
      <c r="H4156" s="64">
        <f>F4156*G4156</f>
        <v>22456.747404844293</v>
      </c>
      <c r="I4156" s="44"/>
      <c r="J4156" s="44"/>
      <c r="K4156" s="44"/>
      <c r="L4156" s="44"/>
    </row>
    <row r="4157" spans="1:12">
      <c r="B4157" s="42"/>
      <c r="C4157" s="43"/>
      <c r="D4157" s="42"/>
      <c r="E4157" s="42"/>
      <c r="F4157" s="1192"/>
      <c r="G4157" s="44"/>
      <c r="H4157" s="44"/>
      <c r="I4157" s="44"/>
      <c r="J4157" s="44"/>
      <c r="K4157" s="44"/>
      <c r="L4157" s="44"/>
    </row>
    <row r="4158" spans="1:12" ht="12" customHeight="1">
      <c r="B4158" s="42"/>
      <c r="C4158" s="45"/>
      <c r="D4158" s="37"/>
      <c r="E4158" s="37"/>
      <c r="F4158" s="1193" t="s">
        <v>229</v>
      </c>
      <c r="G4158" s="61"/>
      <c r="H4158" s="44">
        <f>SUM(H4156:H4156)</f>
        <v>22456.747404844293</v>
      </c>
      <c r="I4158" s="54"/>
      <c r="J4158" s="44" t="e">
        <f>SUM(#REF!)</f>
        <v>#REF!</v>
      </c>
      <c r="K4158" s="54"/>
      <c r="L4158" s="44" t="e">
        <f>SUM(#REF!)</f>
        <v>#REF!</v>
      </c>
    </row>
    <row r="4159" spans="1:12" ht="12" customHeight="1">
      <c r="B4159" s="42" t="s">
        <v>7</v>
      </c>
      <c r="C4159" s="45" t="s">
        <v>230</v>
      </c>
      <c r="D4159" s="37"/>
      <c r="E4159" s="37"/>
      <c r="F4159" s="1184"/>
      <c r="G4159" s="42"/>
      <c r="H4159" s="44"/>
      <c r="I4159" s="42"/>
      <c r="J4159" s="44"/>
      <c r="K4159" s="42"/>
      <c r="L4159" s="44"/>
    </row>
    <row r="4160" spans="1:12" ht="12" customHeight="1">
      <c r="A4160" s="65">
        <v>31220101</v>
      </c>
      <c r="B4160" s="42"/>
      <c r="C4160" s="43" t="s">
        <v>483</v>
      </c>
      <c r="D4160" s="42" t="s">
        <v>224</v>
      </c>
      <c r="E4160" s="42" t="str">
        <f>VLOOKUP(C4160,HSD!B:K,2,FALSE)</f>
        <v>jam</v>
      </c>
      <c r="F4160" s="1192"/>
      <c r="G4160" s="44">
        <f>VLOOKUP(C4160,HSD!B:K,10,FALSE)</f>
        <v>50000</v>
      </c>
      <c r="H4160" s="44">
        <f>F4160*G4160</f>
        <v>0</v>
      </c>
      <c r="I4160" s="44"/>
      <c r="J4160" s="44"/>
      <c r="K4160" s="44"/>
      <c r="L4160" s="44"/>
    </row>
    <row r="4161" spans="1:12" ht="12" customHeight="1">
      <c r="A4161" s="65">
        <v>31220105</v>
      </c>
      <c r="B4161" s="42"/>
      <c r="C4161" s="43" t="s">
        <v>484</v>
      </c>
      <c r="D4161" s="42" t="s">
        <v>224</v>
      </c>
      <c r="E4161" s="42" t="str">
        <f>VLOOKUP(C4161,HSD!B:K,2,FALSE)</f>
        <v>jam</v>
      </c>
      <c r="F4161" s="1192"/>
      <c r="G4161" s="44">
        <f>VLOOKUP(C4161,HSD!B:K,10,FALSE)</f>
        <v>9750</v>
      </c>
      <c r="H4161" s="44">
        <f>F4161*G4161</f>
        <v>0</v>
      </c>
      <c r="I4161" s="44"/>
      <c r="J4161" s="44"/>
      <c r="K4161" s="44"/>
      <c r="L4161" s="44"/>
    </row>
    <row r="4162" spans="1:12" ht="12" customHeight="1">
      <c r="A4162" s="65">
        <v>31220110</v>
      </c>
      <c r="B4162" s="42"/>
      <c r="C4162" s="43" t="s">
        <v>637</v>
      </c>
      <c r="D4162" s="42" t="s">
        <v>224</v>
      </c>
      <c r="E4162" s="42" t="str">
        <f>VLOOKUP(C4162,HSD!B:K,2,FALSE)</f>
        <v>hari</v>
      </c>
      <c r="F4162" s="1192"/>
      <c r="G4162" s="44">
        <f>VLOOKUP(C4162,HSD!B:K,10,FALSE)</f>
        <v>50000</v>
      </c>
      <c r="H4162" s="44">
        <f t="shared" ref="H4162:H4163" si="10">F4162*G4162</f>
        <v>0</v>
      </c>
      <c r="I4162" s="44"/>
      <c r="J4162" s="44"/>
      <c r="K4162" s="44"/>
      <c r="L4162" s="44"/>
    </row>
    <row r="4163" spans="1:12" ht="12" customHeight="1">
      <c r="A4163" s="65" t="s">
        <v>639</v>
      </c>
      <c r="B4163" s="42"/>
      <c r="C4163" s="43" t="s">
        <v>638</v>
      </c>
      <c r="D4163" s="42" t="s">
        <v>224</v>
      </c>
      <c r="E4163" s="42" t="str">
        <f>VLOOKUP(C4163,HSD!B:K,2,FALSE)</f>
        <v>jam</v>
      </c>
      <c r="F4163" s="1192"/>
      <c r="G4163" s="44">
        <f>VLOOKUP(C4163,HSD!B:K,10,FALSE)</f>
        <v>68000</v>
      </c>
      <c r="H4163" s="44">
        <f t="shared" si="10"/>
        <v>0</v>
      </c>
      <c r="I4163" s="44"/>
      <c r="J4163" s="44"/>
      <c r="K4163" s="44"/>
      <c r="L4163" s="44"/>
    </row>
    <row r="4164" spans="1:12" ht="12" customHeight="1">
      <c r="B4164" s="42"/>
      <c r="C4164" s="43"/>
      <c r="D4164" s="42"/>
      <c r="E4164" s="42"/>
      <c r="F4164" s="1192"/>
      <c r="G4164" s="44"/>
      <c r="H4164" s="44">
        <f>F4164*G4164</f>
        <v>0</v>
      </c>
      <c r="I4164" s="44"/>
      <c r="J4164" s="44"/>
      <c r="K4164" s="44"/>
      <c r="L4164" s="44"/>
    </row>
    <row r="4165" spans="1:12" ht="12" customHeight="1">
      <c r="B4165" s="42"/>
      <c r="C4165" s="45"/>
      <c r="D4165" s="37"/>
      <c r="E4165" s="37"/>
      <c r="F4165" s="1183" t="s">
        <v>231</v>
      </c>
      <c r="G4165" s="54"/>
      <c r="H4165" s="44">
        <f>SUM(H4160:H4164)</f>
        <v>0</v>
      </c>
      <c r="I4165" s="54"/>
      <c r="J4165" s="44" t="e">
        <f>SUM(#REF!)</f>
        <v>#REF!</v>
      </c>
      <c r="K4165" s="54"/>
      <c r="L4165" s="44" t="e">
        <f>SUM(#REF!)</f>
        <v>#REF!</v>
      </c>
    </row>
    <row r="4166" spans="1:12" ht="12" customHeight="1">
      <c r="B4166" s="42" t="s">
        <v>8</v>
      </c>
      <c r="C4166" s="55" t="s">
        <v>232</v>
      </c>
      <c r="D4166" s="56"/>
      <c r="E4166" s="56"/>
      <c r="F4166" s="1191"/>
      <c r="G4166" s="57"/>
      <c r="H4166" s="44">
        <f>H4154+H4158+H4165</f>
        <v>29741.747404844293</v>
      </c>
      <c r="I4166" s="57"/>
      <c r="J4166" s="44" t="e">
        <f>J4154+J4158+J4165</f>
        <v>#REF!</v>
      </c>
      <c r="K4166" s="57"/>
      <c r="L4166" s="44" t="e">
        <f>L4154+L4158+L4165</f>
        <v>#REF!</v>
      </c>
    </row>
    <row r="4167" spans="1:12" ht="12" customHeight="1">
      <c r="B4167" s="42" t="s">
        <v>9</v>
      </c>
      <c r="C4167" s="1254" t="s">
        <v>233</v>
      </c>
      <c r="D4167" s="1255"/>
      <c r="E4167" s="1256"/>
      <c r="F4167" s="1200">
        <f>OP</f>
        <v>0.1</v>
      </c>
      <c r="G4167" s="43" t="s">
        <v>234</v>
      </c>
      <c r="H4167" s="44">
        <f>H4166*F4167</f>
        <v>2974.1747404844295</v>
      </c>
      <c r="I4167" s="43" t="s">
        <v>234</v>
      </c>
      <c r="J4167" s="44" t="e">
        <f>J4166*F4167</f>
        <v>#REF!</v>
      </c>
      <c r="K4167" s="43" t="s">
        <v>234</v>
      </c>
      <c r="L4167" s="44" t="e">
        <f>L4166*F4167</f>
        <v>#REF!</v>
      </c>
    </row>
    <row r="4168" spans="1:12" ht="12" customHeight="1">
      <c r="B4168" s="531" t="s">
        <v>10</v>
      </c>
      <c r="C4168" s="536" t="s">
        <v>235</v>
      </c>
      <c r="D4168" s="529"/>
      <c r="E4168" s="535"/>
      <c r="F4168" s="1189"/>
      <c r="G4168" s="532"/>
      <c r="H4168" s="533">
        <f>H4166+H4167</f>
        <v>32715.922145328721</v>
      </c>
      <c r="I4168" s="532"/>
      <c r="J4168" s="533"/>
      <c r="K4168" s="532"/>
      <c r="L4168" s="533"/>
    </row>
    <row r="4169" spans="1:12" ht="12" customHeight="1">
      <c r="B4169" s="531" t="s">
        <v>11</v>
      </c>
      <c r="C4169" s="529" t="s">
        <v>2218</v>
      </c>
      <c r="D4169" s="529"/>
      <c r="E4169" s="529"/>
      <c r="F4169" s="1201">
        <f>ppn</f>
        <v>0.12</v>
      </c>
      <c r="G4169" s="532" t="s">
        <v>2217</v>
      </c>
      <c r="H4169" s="533">
        <f>H4168*F4169</f>
        <v>3925.9106574394464</v>
      </c>
      <c r="I4169" s="532"/>
      <c r="J4169" s="533"/>
      <c r="K4169" s="532"/>
      <c r="L4169" s="533"/>
    </row>
    <row r="4170" spans="1:12" ht="12" customHeight="1">
      <c r="B4170" s="42" t="s">
        <v>1793</v>
      </c>
      <c r="C4170" s="537" t="s">
        <v>2039</v>
      </c>
      <c r="D4170" s="56"/>
      <c r="E4170" s="56"/>
      <c r="F4170" s="1191"/>
      <c r="G4170" s="57"/>
      <c r="H4170" s="49">
        <f>H4168+H4169</f>
        <v>36641.832802768171</v>
      </c>
      <c r="I4170" s="50"/>
      <c r="J4170" s="49" t="e">
        <f>J4166+J4167</f>
        <v>#REF!</v>
      </c>
      <c r="K4170" s="50"/>
      <c r="L4170" s="49" t="e">
        <f>L4166+L4167</f>
        <v>#REF!</v>
      </c>
    </row>
    <row r="4171" spans="1:12" ht="12" customHeight="1">
      <c r="B4171" s="33" t="s">
        <v>642</v>
      </c>
      <c r="H4171" s="59"/>
      <c r="I4171" s="60"/>
      <c r="J4171" s="59"/>
      <c r="K4171" s="60"/>
      <c r="L4171" s="59"/>
    </row>
    <row r="4172" spans="1:12" ht="14" customHeight="1"/>
    <row r="4173" spans="1:12" ht="37" customHeight="1">
      <c r="B4173" s="34" t="s">
        <v>640</v>
      </c>
      <c r="C4173" s="1257" t="s">
        <v>641</v>
      </c>
      <c r="D4173" s="1258"/>
      <c r="E4173" s="1258"/>
      <c r="F4173" s="1258"/>
      <c r="G4173" s="1259"/>
      <c r="H4173" s="1260"/>
      <c r="I4173" s="1261" t="s">
        <v>3</v>
      </c>
      <c r="J4173" s="1261"/>
      <c r="K4173" s="1261" t="s">
        <v>4</v>
      </c>
      <c r="L4173" s="1261"/>
    </row>
    <row r="4174" spans="1:12" ht="12" customHeight="1">
      <c r="B4174" s="1249" t="s">
        <v>215</v>
      </c>
      <c r="C4174" s="1249" t="s">
        <v>216</v>
      </c>
      <c r="D4174" s="1250" t="s">
        <v>217</v>
      </c>
      <c r="E4174" s="1249" t="s">
        <v>218</v>
      </c>
      <c r="F4174" s="1253" t="s">
        <v>219</v>
      </c>
      <c r="G4174" s="35" t="s">
        <v>220</v>
      </c>
      <c r="H4174" s="35" t="s">
        <v>221</v>
      </c>
      <c r="I4174" s="36" t="s">
        <v>220</v>
      </c>
      <c r="J4174" s="37" t="s">
        <v>221</v>
      </c>
      <c r="K4174" s="37" t="s">
        <v>220</v>
      </c>
      <c r="L4174" s="37" t="s">
        <v>221</v>
      </c>
    </row>
    <row r="4175" spans="1:12" ht="12" customHeight="1">
      <c r="B4175" s="1249"/>
      <c r="C4175" s="1249"/>
      <c r="D4175" s="1251"/>
      <c r="E4175" s="1249"/>
      <c r="F4175" s="1253"/>
      <c r="G4175" s="35" t="s">
        <v>16</v>
      </c>
      <c r="H4175" s="35" t="s">
        <v>222</v>
      </c>
      <c r="I4175" s="36" t="s">
        <v>16</v>
      </c>
      <c r="J4175" s="37" t="s">
        <v>222</v>
      </c>
      <c r="K4175" s="37" t="s">
        <v>16</v>
      </c>
      <c r="L4175" s="37" t="s">
        <v>222</v>
      </c>
    </row>
    <row r="4176" spans="1:12" ht="12" customHeight="1">
      <c r="B4176" s="1249"/>
      <c r="C4176" s="1249"/>
      <c r="D4176" s="1252"/>
      <c r="E4176" s="1249"/>
      <c r="F4176" s="1253"/>
      <c r="G4176" s="58"/>
      <c r="H4176" s="35" t="s">
        <v>16</v>
      </c>
      <c r="I4176" s="48"/>
      <c r="J4176" s="37" t="s">
        <v>16</v>
      </c>
      <c r="K4176" s="43"/>
      <c r="L4176" s="37" t="s">
        <v>16</v>
      </c>
    </row>
    <row r="4177" spans="1:12" ht="12" customHeight="1">
      <c r="B4177" s="38" t="s">
        <v>5</v>
      </c>
      <c r="C4177" s="39" t="s">
        <v>223</v>
      </c>
      <c r="D4177" s="40"/>
      <c r="E4177" s="40"/>
      <c r="F4177" s="1181"/>
      <c r="G4177" s="40"/>
      <c r="H4177" s="40"/>
      <c r="I4177" s="41"/>
      <c r="J4177" s="41"/>
      <c r="K4177" s="41"/>
      <c r="L4177" s="41"/>
    </row>
    <row r="4178" spans="1:12" ht="12" customHeight="1">
      <c r="A4178" s="65">
        <v>10130000</v>
      </c>
      <c r="B4178" s="42"/>
      <c r="C4178" s="43" t="s">
        <v>20</v>
      </c>
      <c r="D4178" s="42" t="s">
        <v>224</v>
      </c>
      <c r="E4178" s="42" t="str">
        <f>VLOOKUP(C4178,HSD!B:K,2,FALSE)</f>
        <v>OH</v>
      </c>
      <c r="F4178" s="1192">
        <v>0.15459999999999999</v>
      </c>
      <c r="G4178" s="44">
        <f>VLOOKUP(C4178,HSD!B:K,10,FALSE)</f>
        <v>174000</v>
      </c>
      <c r="H4178" s="44">
        <f>F4178*G4178</f>
        <v>26900.399999999998</v>
      </c>
      <c r="I4178" s="44">
        <v>91500</v>
      </c>
      <c r="J4178" s="44">
        <f>F4178*I4178</f>
        <v>14145.9</v>
      </c>
      <c r="K4178" s="44">
        <v>91500</v>
      </c>
      <c r="L4178" s="44">
        <f>F4178*K4178</f>
        <v>14145.9</v>
      </c>
    </row>
    <row r="4179" spans="1:12" ht="12" customHeight="1">
      <c r="A4179" s="65">
        <v>10121100</v>
      </c>
      <c r="B4179" s="42"/>
      <c r="C4179" s="43" t="s">
        <v>283</v>
      </c>
      <c r="D4179" s="42" t="s">
        <v>224</v>
      </c>
      <c r="E4179" s="42" t="str">
        <f>VLOOKUP(C4179,HSD!B:K,2,FALSE)</f>
        <v>OH</v>
      </c>
      <c r="F4179" s="1192">
        <v>7.7299999999999994E-2</v>
      </c>
      <c r="G4179" s="44">
        <f>VLOOKUP(C4179,HSD!B:K,10,FALSE)</f>
        <v>213000</v>
      </c>
      <c r="H4179" s="44">
        <f>F4179*G4179</f>
        <v>16464.899999999998</v>
      </c>
      <c r="I4179" s="44"/>
      <c r="J4179" s="44"/>
      <c r="K4179" s="44"/>
      <c r="L4179" s="44"/>
    </row>
    <row r="4180" spans="1:12" ht="12" customHeight="1">
      <c r="A4180" s="65">
        <v>10110000</v>
      </c>
      <c r="B4180" s="42"/>
      <c r="C4180" s="43" t="s">
        <v>21</v>
      </c>
      <c r="D4180" s="42" t="s">
        <v>224</v>
      </c>
      <c r="E4180" s="42" t="str">
        <f>VLOOKUP(C4180,HSD!B:K,2,FALSE)</f>
        <v>OH</v>
      </c>
      <c r="F4180" s="1192">
        <v>1.55E-2</v>
      </c>
      <c r="G4180" s="44">
        <f>VLOOKUP(C4180,HSD!B:K,10,FALSE)</f>
        <v>285000</v>
      </c>
      <c r="H4180" s="44">
        <f>F4180*G4180</f>
        <v>4417.5</v>
      </c>
      <c r="I4180" s="44"/>
      <c r="J4180" s="44"/>
      <c r="K4180" s="44"/>
      <c r="L4180" s="44"/>
    </row>
    <row r="4181" spans="1:12" ht="12" customHeight="1">
      <c r="B4181" s="42"/>
      <c r="C4181" s="45"/>
      <c r="D4181" s="37"/>
      <c r="E4181" s="37"/>
      <c r="F4181" s="1183"/>
      <c r="G4181" s="54"/>
      <c r="H4181" s="44">
        <f>SUM(H4178:H4180)</f>
        <v>47782.799999999996</v>
      </c>
      <c r="I4181" s="54"/>
      <c r="J4181" s="44">
        <f>SUM(J4180:J4180)</f>
        <v>0</v>
      </c>
      <c r="K4181" s="54"/>
      <c r="L4181" s="44">
        <f>SUM(L4180:L4180)</f>
        <v>0</v>
      </c>
    </row>
    <row r="4182" spans="1:12" ht="12" customHeight="1">
      <c r="B4182" s="42" t="s">
        <v>6</v>
      </c>
      <c r="C4182" s="45" t="s">
        <v>228</v>
      </c>
      <c r="D4182" s="37"/>
      <c r="E4182" s="37"/>
      <c r="F4182" s="1184"/>
      <c r="G4182" s="42"/>
      <c r="H4182" s="44"/>
      <c r="I4182" s="42"/>
      <c r="J4182" s="44"/>
      <c r="K4182" s="42"/>
      <c r="L4182" s="44"/>
    </row>
    <row r="4183" spans="1:12" ht="26">
      <c r="A4183" s="65">
        <v>22310009</v>
      </c>
      <c r="B4183" s="42"/>
      <c r="C4183" s="43" t="s">
        <v>676</v>
      </c>
      <c r="D4183" s="42" t="s">
        <v>224</v>
      </c>
      <c r="E4183" s="42" t="str">
        <f>VLOOKUP(C4183,HSD!B:K,2,FALSE)</f>
        <v>buah</v>
      </c>
      <c r="F4183" s="1192">
        <v>1</v>
      </c>
      <c r="G4183" s="64">
        <f>VLOOKUP(C4183,HSD!B:K,10,FALSE)</f>
        <v>548000</v>
      </c>
      <c r="H4183" s="44">
        <f>F4183*G4183</f>
        <v>548000</v>
      </c>
      <c r="I4183" s="44"/>
      <c r="J4183" s="44"/>
      <c r="K4183" s="44"/>
      <c r="L4183" s="44"/>
    </row>
    <row r="4184" spans="1:12" ht="26">
      <c r="A4184" s="65">
        <v>91114013</v>
      </c>
      <c r="B4184" s="42"/>
      <c r="C4184" s="43" t="s">
        <v>1630</v>
      </c>
      <c r="D4184" s="42" t="s">
        <v>224</v>
      </c>
      <c r="E4184" s="42" t="str">
        <f>VLOOKUP(C4184,HSD!B:K,2,FALSE)</f>
        <v>m2</v>
      </c>
      <c r="F4184" s="1192">
        <v>0.24</v>
      </c>
      <c r="G4184" s="44">
        <f>VLOOKUP(C4184,HSD!B:K,10,FALSE)</f>
        <v>117944</v>
      </c>
      <c r="H4184" s="44">
        <f>F4184*G4184</f>
        <v>28306.559999999998</v>
      </c>
      <c r="I4184" s="44"/>
      <c r="J4184" s="44"/>
      <c r="K4184" s="44"/>
      <c r="L4184" s="44"/>
    </row>
    <row r="4185" spans="1:12" ht="36" customHeight="1">
      <c r="A4185" s="65">
        <v>91121040</v>
      </c>
      <c r="B4185" s="42"/>
      <c r="C4185" s="43" t="s">
        <v>1631</v>
      </c>
      <c r="D4185" s="42" t="s">
        <v>224</v>
      </c>
      <c r="E4185" s="42" t="str">
        <f>VLOOKUP(C4185,HSD!B:K,2,FALSE)</f>
        <v>m3</v>
      </c>
      <c r="F4185" s="1192">
        <v>4.4999999999999998E-2</v>
      </c>
      <c r="G4185" s="44">
        <f>VLOOKUP(C4185,HSD!B:K,10,FALSE)</f>
        <v>1559293.3169642859</v>
      </c>
      <c r="H4185" s="44">
        <f>F4185*G4185</f>
        <v>70168.19926339286</v>
      </c>
      <c r="I4185" s="44"/>
      <c r="J4185" s="44"/>
      <c r="K4185" s="44"/>
      <c r="L4185" s="44"/>
    </row>
    <row r="4186" spans="1:12" ht="39">
      <c r="A4186" s="65">
        <v>91121010</v>
      </c>
      <c r="B4186" s="42"/>
      <c r="C4186" s="43" t="s">
        <v>1632</v>
      </c>
      <c r="D4186" s="42" t="s">
        <v>224</v>
      </c>
      <c r="E4186" s="42" t="str">
        <f>VLOOKUP(C4186,HSD!B:K,2,FALSE)</f>
        <v>m3</v>
      </c>
      <c r="F4186" s="1192">
        <v>0.04</v>
      </c>
      <c r="G4186" s="44">
        <f>VLOOKUP(C4186,HSD!B:K,10,FALSE)</f>
        <v>947792.53258928575</v>
      </c>
      <c r="H4186" s="44">
        <f>F4186*G4186</f>
        <v>37911.701303571434</v>
      </c>
      <c r="I4186" s="44"/>
      <c r="J4186" s="44"/>
      <c r="K4186" s="44"/>
      <c r="L4186" s="44"/>
    </row>
    <row r="4187" spans="1:12">
      <c r="A4187" s="65">
        <v>211100112</v>
      </c>
      <c r="B4187" s="42"/>
      <c r="C4187" s="43" t="s">
        <v>29</v>
      </c>
      <c r="D4187" s="42" t="s">
        <v>224</v>
      </c>
      <c r="E4187" s="42" t="str">
        <f>VLOOKUP(C4187,HSD!B:K,2,FALSE)</f>
        <v>m3</v>
      </c>
      <c r="F4187" s="1192">
        <v>0.02</v>
      </c>
      <c r="G4187" s="44">
        <f>VLOOKUP(C4187,HSD!B:K,10,FALSE)</f>
        <v>193176</v>
      </c>
      <c r="H4187" s="44">
        <f>F4187*G4187</f>
        <v>3863.52</v>
      </c>
      <c r="I4187" s="44"/>
      <c r="J4187" s="44"/>
      <c r="K4187" s="44"/>
      <c r="L4187" s="44"/>
    </row>
    <row r="4188" spans="1:12">
      <c r="B4188" s="42"/>
      <c r="C4188" s="43"/>
      <c r="D4188" s="42"/>
      <c r="E4188" s="42"/>
      <c r="F4188" s="1192"/>
      <c r="G4188" s="44"/>
      <c r="H4188" s="44"/>
      <c r="I4188" s="44"/>
      <c r="J4188" s="44"/>
      <c r="K4188" s="44"/>
      <c r="L4188" s="44"/>
    </row>
    <row r="4189" spans="1:12" ht="12" customHeight="1">
      <c r="B4189" s="42"/>
      <c r="C4189" s="45"/>
      <c r="D4189" s="37"/>
      <c r="E4189" s="37"/>
      <c r="F4189" s="1193" t="s">
        <v>229</v>
      </c>
      <c r="G4189" s="61"/>
      <c r="H4189" s="44">
        <f>SUM(H4183:H4188)</f>
        <v>688249.98056696437</v>
      </c>
      <c r="I4189" s="54"/>
      <c r="J4189" s="44" t="e">
        <f>SUM(#REF!)</f>
        <v>#REF!</v>
      </c>
      <c r="K4189" s="54"/>
      <c r="L4189" s="44" t="e">
        <f>SUM(#REF!)</f>
        <v>#REF!</v>
      </c>
    </row>
    <row r="4190" spans="1:12" ht="12" customHeight="1">
      <c r="B4190" s="42" t="s">
        <v>7</v>
      </c>
      <c r="C4190" s="45" t="s">
        <v>230</v>
      </c>
      <c r="D4190" s="37"/>
      <c r="E4190" s="37"/>
      <c r="F4190" s="1184"/>
      <c r="G4190" s="42"/>
      <c r="H4190" s="44"/>
      <c r="I4190" s="42"/>
      <c r="J4190" s="44"/>
      <c r="K4190" s="42"/>
      <c r="L4190" s="44"/>
    </row>
    <row r="4191" spans="1:12" ht="12" customHeight="1">
      <c r="A4191" s="65">
        <v>31100018</v>
      </c>
      <c r="B4191" s="42"/>
      <c r="C4191" s="43" t="s">
        <v>274</v>
      </c>
      <c r="D4191" s="42" t="s">
        <v>224</v>
      </c>
      <c r="E4191" s="42" t="s">
        <v>60</v>
      </c>
      <c r="F4191" s="1192">
        <v>2.1700000000000001E-2</v>
      </c>
      <c r="G4191" s="44">
        <f>VLOOKUP(C4191,HSD!B:K,10,FALSE)</f>
        <v>350000</v>
      </c>
      <c r="H4191" s="44">
        <f>F4191*G4191</f>
        <v>7595</v>
      </c>
      <c r="I4191" s="44"/>
      <c r="J4191" s="44"/>
      <c r="K4191" s="44"/>
      <c r="L4191" s="44"/>
    </row>
    <row r="4192" spans="1:12" ht="12" customHeight="1">
      <c r="A4192" s="65">
        <v>31100008</v>
      </c>
      <c r="B4192" s="42"/>
      <c r="C4192" s="43" t="s">
        <v>1551</v>
      </c>
      <c r="D4192" s="42" t="s">
        <v>224</v>
      </c>
      <c r="E4192" s="42" t="s">
        <v>60</v>
      </c>
      <c r="F4192" s="1192">
        <f>0.0773*2</f>
        <v>0.15459999999999999</v>
      </c>
      <c r="G4192" s="44">
        <f>VLOOKUP(C4192,HSD!B:K,10,FALSE)</f>
        <v>1010125</v>
      </c>
      <c r="H4192" s="44">
        <f>F4192*G4192</f>
        <v>156165.32499999998</v>
      </c>
      <c r="I4192" s="44"/>
      <c r="J4192" s="44"/>
      <c r="K4192" s="44"/>
      <c r="L4192" s="44"/>
    </row>
    <row r="4193" spans="1:12" ht="12" customHeight="1">
      <c r="B4193" s="42"/>
      <c r="C4193" s="43"/>
      <c r="D4193" s="42"/>
      <c r="E4193" s="42"/>
      <c r="F4193" s="1192"/>
      <c r="G4193" s="44"/>
      <c r="H4193" s="44">
        <f>F4193*G4193</f>
        <v>0</v>
      </c>
      <c r="I4193" s="44"/>
      <c r="J4193" s="44"/>
      <c r="K4193" s="44"/>
      <c r="L4193" s="44"/>
    </row>
    <row r="4194" spans="1:12" ht="12" customHeight="1">
      <c r="B4194" s="42"/>
      <c r="C4194" s="45"/>
      <c r="D4194" s="37"/>
      <c r="E4194" s="37"/>
      <c r="F4194" s="1183" t="s">
        <v>231</v>
      </c>
      <c r="G4194" s="54"/>
      <c r="H4194" s="44">
        <f>SUM(H4191:H4193)</f>
        <v>163760.32499999998</v>
      </c>
      <c r="I4194" s="54"/>
      <c r="J4194" s="44" t="e">
        <f>SUM(#REF!)</f>
        <v>#REF!</v>
      </c>
      <c r="K4194" s="54"/>
      <c r="L4194" s="44" t="e">
        <f>SUM(#REF!)</f>
        <v>#REF!</v>
      </c>
    </row>
    <row r="4195" spans="1:12" ht="12" customHeight="1">
      <c r="B4195" s="42" t="s">
        <v>8</v>
      </c>
      <c r="C4195" s="55" t="s">
        <v>232</v>
      </c>
      <c r="D4195" s="56"/>
      <c r="E4195" s="56"/>
      <c r="F4195" s="1191"/>
      <c r="G4195" s="57"/>
      <c r="H4195" s="44">
        <f>H4181+H4189+H4194</f>
        <v>899793.10556696437</v>
      </c>
      <c r="I4195" s="57"/>
      <c r="J4195" s="44" t="e">
        <f>J4181+J4189+J4194</f>
        <v>#REF!</v>
      </c>
      <c r="K4195" s="57"/>
      <c r="L4195" s="44" t="e">
        <f>L4181+L4189+L4194</f>
        <v>#REF!</v>
      </c>
    </row>
    <row r="4196" spans="1:12" ht="12" customHeight="1">
      <c r="B4196" s="42" t="s">
        <v>9</v>
      </c>
      <c r="C4196" s="1254" t="s">
        <v>233</v>
      </c>
      <c r="D4196" s="1255"/>
      <c r="E4196" s="1256"/>
      <c r="F4196" s="1200">
        <f>OP</f>
        <v>0.1</v>
      </c>
      <c r="G4196" s="43" t="s">
        <v>234</v>
      </c>
      <c r="H4196" s="44">
        <f>H4195*F4196</f>
        <v>89979.310556696437</v>
      </c>
      <c r="I4196" s="43" t="s">
        <v>234</v>
      </c>
      <c r="J4196" s="44" t="e">
        <f>J4195*F4196</f>
        <v>#REF!</v>
      </c>
      <c r="K4196" s="43" t="s">
        <v>234</v>
      </c>
      <c r="L4196" s="44" t="e">
        <f>L4195*F4196</f>
        <v>#REF!</v>
      </c>
    </row>
    <row r="4197" spans="1:12" ht="12" customHeight="1">
      <c r="B4197" s="531" t="s">
        <v>10</v>
      </c>
      <c r="C4197" s="536" t="s">
        <v>235</v>
      </c>
      <c r="D4197" s="529"/>
      <c r="E4197" s="535"/>
      <c r="F4197" s="1189"/>
      <c r="G4197" s="532"/>
      <c r="H4197" s="533">
        <f>H4195+H4196</f>
        <v>989772.41612366075</v>
      </c>
      <c r="I4197" s="50"/>
      <c r="J4197" s="49" t="e">
        <f>J4195+J4196</f>
        <v>#REF!</v>
      </c>
      <c r="K4197" s="50"/>
      <c r="L4197" s="49" t="e">
        <f>L4195+L4196</f>
        <v>#REF!</v>
      </c>
    </row>
    <row r="4198" spans="1:12" ht="12" customHeight="1">
      <c r="B4198" s="531" t="s">
        <v>11</v>
      </c>
      <c r="C4198" s="529" t="s">
        <v>2218</v>
      </c>
      <c r="D4198" s="529"/>
      <c r="E4198" s="529"/>
      <c r="F4198" s="1201">
        <f>ppn</f>
        <v>0.12</v>
      </c>
      <c r="G4198" s="532" t="s">
        <v>2217</v>
      </c>
      <c r="H4198" s="533">
        <f>H4197*F4198</f>
        <v>118772.68993483929</v>
      </c>
      <c r="I4198" s="60"/>
      <c r="J4198" s="59"/>
      <c r="K4198" s="60"/>
      <c r="L4198" s="59"/>
    </row>
    <row r="4199" spans="1:12">
      <c r="B4199" s="42" t="s">
        <v>1793</v>
      </c>
      <c r="C4199" s="537" t="s">
        <v>2039</v>
      </c>
      <c r="D4199" s="56"/>
      <c r="E4199" s="56"/>
      <c r="F4199" s="1191"/>
      <c r="G4199" s="57"/>
      <c r="H4199" s="49">
        <f>H4197+H4198</f>
        <v>1108545.1060585</v>
      </c>
    </row>
    <row r="4200" spans="1:12" ht="14" customHeight="1"/>
    <row r="4201" spans="1:12" ht="37" customHeight="1">
      <c r="B4201" s="34" t="s">
        <v>682</v>
      </c>
      <c r="C4201" s="1257" t="s">
        <v>687</v>
      </c>
      <c r="D4201" s="1258"/>
      <c r="E4201" s="1258"/>
      <c r="F4201" s="1258"/>
      <c r="G4201" s="1259"/>
      <c r="H4201" s="1260"/>
      <c r="I4201" s="1261" t="s">
        <v>3</v>
      </c>
      <c r="J4201" s="1261"/>
      <c r="K4201" s="1261" t="s">
        <v>4</v>
      </c>
      <c r="L4201" s="1261"/>
    </row>
    <row r="4202" spans="1:12" ht="12" customHeight="1">
      <c r="B4202" s="1249" t="s">
        <v>215</v>
      </c>
      <c r="C4202" s="1249" t="s">
        <v>216</v>
      </c>
      <c r="D4202" s="1250" t="s">
        <v>217</v>
      </c>
      <c r="E4202" s="1249" t="s">
        <v>218</v>
      </c>
      <c r="F4202" s="1253" t="s">
        <v>219</v>
      </c>
      <c r="G4202" s="35" t="s">
        <v>220</v>
      </c>
      <c r="H4202" s="35" t="s">
        <v>221</v>
      </c>
      <c r="I4202" s="36" t="s">
        <v>220</v>
      </c>
      <c r="J4202" s="37" t="s">
        <v>221</v>
      </c>
      <c r="K4202" s="37" t="s">
        <v>220</v>
      </c>
      <c r="L4202" s="37" t="s">
        <v>221</v>
      </c>
    </row>
    <row r="4203" spans="1:12" ht="12" customHeight="1">
      <c r="B4203" s="1249"/>
      <c r="C4203" s="1249"/>
      <c r="D4203" s="1251"/>
      <c r="E4203" s="1249"/>
      <c r="F4203" s="1253"/>
      <c r="G4203" s="35" t="s">
        <v>16</v>
      </c>
      <c r="H4203" s="35" t="s">
        <v>222</v>
      </c>
      <c r="I4203" s="36" t="s">
        <v>16</v>
      </c>
      <c r="J4203" s="37" t="s">
        <v>222</v>
      </c>
      <c r="K4203" s="37" t="s">
        <v>16</v>
      </c>
      <c r="L4203" s="37" t="s">
        <v>222</v>
      </c>
    </row>
    <row r="4204" spans="1:12" ht="12" customHeight="1">
      <c r="B4204" s="1249"/>
      <c r="C4204" s="1249"/>
      <c r="D4204" s="1252"/>
      <c r="E4204" s="1249"/>
      <c r="F4204" s="1253"/>
      <c r="G4204" s="58"/>
      <c r="H4204" s="35" t="s">
        <v>16</v>
      </c>
      <c r="I4204" s="48"/>
      <c r="J4204" s="37" t="s">
        <v>16</v>
      </c>
      <c r="K4204" s="43"/>
      <c r="L4204" s="37" t="s">
        <v>16</v>
      </c>
    </row>
    <row r="4205" spans="1:12" ht="12" customHeight="1">
      <c r="B4205" s="38" t="s">
        <v>5</v>
      </c>
      <c r="C4205" s="39" t="s">
        <v>223</v>
      </c>
      <c r="D4205" s="40"/>
      <c r="E4205" s="40"/>
      <c r="F4205" s="1181"/>
      <c r="G4205" s="40"/>
      <c r="H4205" s="40"/>
      <c r="I4205" s="41"/>
      <c r="J4205" s="41"/>
      <c r="K4205" s="41"/>
      <c r="L4205" s="41"/>
    </row>
    <row r="4206" spans="1:12" ht="12" customHeight="1">
      <c r="A4206" s="65">
        <v>10130000</v>
      </c>
      <c r="B4206" s="42"/>
      <c r="C4206" s="43" t="s">
        <v>20</v>
      </c>
      <c r="D4206" s="42" t="s">
        <v>224</v>
      </c>
      <c r="E4206" s="42" t="str">
        <f>VLOOKUP(C4206,HSD!B:K,2,FALSE)</f>
        <v>OH</v>
      </c>
      <c r="F4206" s="1192">
        <v>0.5</v>
      </c>
      <c r="G4206" s="44">
        <f>VLOOKUP(C4206,HSD!B:K,10,FALSE)</f>
        <v>174000</v>
      </c>
      <c r="H4206" s="44">
        <f>F4206*G4206</f>
        <v>87000</v>
      </c>
      <c r="I4206" s="44">
        <v>91500</v>
      </c>
      <c r="J4206" s="44">
        <f>F4206*I4206</f>
        <v>45750</v>
      </c>
      <c r="K4206" s="44">
        <v>91500</v>
      </c>
      <c r="L4206" s="44">
        <f>F4206*K4206</f>
        <v>45750</v>
      </c>
    </row>
    <row r="4207" spans="1:12" ht="12" customHeight="1">
      <c r="A4207" s="65">
        <v>10121100</v>
      </c>
      <c r="B4207" s="42"/>
      <c r="C4207" s="43" t="s">
        <v>283</v>
      </c>
      <c r="D4207" s="42" t="s">
        <v>224</v>
      </c>
      <c r="E4207" s="42" t="str">
        <f>VLOOKUP(C4207,HSD!B:K,2,FALSE)</f>
        <v>OH</v>
      </c>
      <c r="F4207" s="1192">
        <v>0.16800000000000001</v>
      </c>
      <c r="G4207" s="44">
        <f>VLOOKUP(C4207,HSD!B:K,10,FALSE)</f>
        <v>213000</v>
      </c>
      <c r="H4207" s="44">
        <f>F4207*G4207</f>
        <v>35784</v>
      </c>
      <c r="I4207" s="44"/>
      <c r="J4207" s="44"/>
      <c r="K4207" s="44"/>
      <c r="L4207" s="44"/>
    </row>
    <row r="4208" spans="1:12" ht="12" customHeight="1">
      <c r="A4208" s="65">
        <v>10110000</v>
      </c>
      <c r="B4208" s="42"/>
      <c r="C4208" s="43" t="s">
        <v>21</v>
      </c>
      <c r="D4208" s="42" t="s">
        <v>224</v>
      </c>
      <c r="E4208" s="42" t="str">
        <f>VLOOKUP(C4208,HSD!B:K,2,FALSE)</f>
        <v>OH</v>
      </c>
      <c r="F4208" s="1192">
        <v>5.04E-2</v>
      </c>
      <c r="G4208" s="44">
        <f>VLOOKUP(C4208,HSD!B:K,10,FALSE)</f>
        <v>285000</v>
      </c>
      <c r="H4208" s="44">
        <f>F4208*G4208</f>
        <v>14364</v>
      </c>
      <c r="I4208" s="44"/>
      <c r="J4208" s="44"/>
      <c r="K4208" s="44"/>
      <c r="L4208" s="44"/>
    </row>
    <row r="4209" spans="1:12" ht="12" customHeight="1">
      <c r="B4209" s="42"/>
      <c r="C4209" s="45"/>
      <c r="D4209" s="37"/>
      <c r="E4209" s="37"/>
      <c r="F4209" s="1183"/>
      <c r="G4209" s="54"/>
      <c r="H4209" s="44">
        <f>SUM(H4206:H4208)</f>
        <v>137148</v>
      </c>
      <c r="I4209" s="54"/>
      <c r="J4209" s="44">
        <f>SUM(J4208:J4208)</f>
        <v>0</v>
      </c>
      <c r="K4209" s="54"/>
      <c r="L4209" s="44">
        <f>SUM(L4208:L4208)</f>
        <v>0</v>
      </c>
    </row>
    <row r="4210" spans="1:12" ht="12" customHeight="1">
      <c r="B4210" s="42" t="s">
        <v>6</v>
      </c>
      <c r="C4210" s="45" t="s">
        <v>228</v>
      </c>
      <c r="D4210" s="37"/>
      <c r="E4210" s="37"/>
      <c r="F4210" s="1184"/>
      <c r="G4210" s="42"/>
      <c r="H4210" s="44"/>
      <c r="I4210" s="42"/>
      <c r="J4210" s="44"/>
      <c r="K4210" s="42"/>
      <c r="L4210" s="44"/>
    </row>
    <row r="4211" spans="1:12" ht="26">
      <c r="A4211" s="65">
        <v>22310034</v>
      </c>
      <c r="B4211" s="42"/>
      <c r="C4211" s="43" t="s">
        <v>673</v>
      </c>
      <c r="D4211" s="42" t="s">
        <v>224</v>
      </c>
      <c r="E4211" s="42" t="str">
        <f>VLOOKUP(C4211,HSD!B:K,2,FALSE)</f>
        <v>buah</v>
      </c>
      <c r="F4211" s="1192">
        <v>1</v>
      </c>
      <c r="G4211" s="44">
        <f>VLOOKUP(C4211,HSD!B:K,10,FALSE)</f>
        <v>1300000</v>
      </c>
      <c r="H4211" s="44">
        <f>F4211*G4211</f>
        <v>1300000</v>
      </c>
      <c r="I4211" s="44"/>
      <c r="J4211" s="44"/>
      <c r="K4211" s="44"/>
      <c r="L4211" s="44"/>
    </row>
    <row r="4212" spans="1:12" ht="26">
      <c r="A4212" s="65">
        <v>91114013</v>
      </c>
      <c r="B4212" s="42"/>
      <c r="C4212" s="43" t="s">
        <v>1630</v>
      </c>
      <c r="D4212" s="42" t="s">
        <v>224</v>
      </c>
      <c r="E4212" s="42" t="str">
        <f>VLOOKUP(C4212,HSD!B:K,2,FALSE)</f>
        <v>m2</v>
      </c>
      <c r="F4212" s="1192">
        <v>0.45</v>
      </c>
      <c r="G4212" s="44">
        <f>VLOOKUP(C4212,HSD!B:K,10,FALSE)</f>
        <v>117944</v>
      </c>
      <c r="H4212" s="44">
        <f>F4212*G4212</f>
        <v>53074.8</v>
      </c>
      <c r="I4212" s="44"/>
      <c r="J4212" s="44"/>
      <c r="K4212" s="44"/>
      <c r="L4212" s="44"/>
    </row>
    <row r="4213" spans="1:12" ht="36" customHeight="1">
      <c r="A4213" s="65">
        <v>91121040</v>
      </c>
      <c r="B4213" s="42"/>
      <c r="C4213" s="43" t="s">
        <v>1631</v>
      </c>
      <c r="D4213" s="42" t="s">
        <v>224</v>
      </c>
      <c r="E4213" s="42" t="str">
        <f>VLOOKUP(C4213,HSD!B:K,2,FALSE)</f>
        <v>m3</v>
      </c>
      <c r="F4213" s="1192">
        <v>1.7999999999999999E-2</v>
      </c>
      <c r="G4213" s="44">
        <f>VLOOKUP(C4213,HSD!B:K,10,FALSE)</f>
        <v>1559293.3169642859</v>
      </c>
      <c r="H4213" s="44">
        <f>F4213*G4213</f>
        <v>28067.279705357145</v>
      </c>
      <c r="I4213" s="44"/>
      <c r="J4213" s="44"/>
      <c r="K4213" s="44"/>
      <c r="L4213" s="44"/>
    </row>
    <row r="4214" spans="1:12" ht="39">
      <c r="A4214" s="65">
        <v>91121010</v>
      </c>
      <c r="B4214" s="42"/>
      <c r="C4214" s="43" t="s">
        <v>1632</v>
      </c>
      <c r="D4214" s="42" t="s">
        <v>224</v>
      </c>
      <c r="E4214" s="42" t="str">
        <f>VLOOKUP(C4214,HSD!B:K,2,FALSE)</f>
        <v>m3</v>
      </c>
      <c r="F4214" s="1192">
        <v>0.1</v>
      </c>
      <c r="G4214" s="44">
        <f>VLOOKUP(C4214,HSD!B:K,10,FALSE)</f>
        <v>947792.53258928575</v>
      </c>
      <c r="H4214" s="44">
        <f>F4214*G4214</f>
        <v>94779.253258928584</v>
      </c>
      <c r="I4214" s="44"/>
      <c r="J4214" s="44"/>
      <c r="K4214" s="44"/>
      <c r="L4214" s="44"/>
    </row>
    <row r="4215" spans="1:12">
      <c r="A4215" s="65">
        <v>211100112</v>
      </c>
      <c r="B4215" s="42"/>
      <c r="C4215" s="43" t="s">
        <v>29</v>
      </c>
      <c r="D4215" s="42" t="s">
        <v>224</v>
      </c>
      <c r="E4215" s="42" t="str">
        <f>VLOOKUP(C4215,HSD!B:K,2,FALSE)</f>
        <v>m3</v>
      </c>
      <c r="F4215" s="1192">
        <v>0.05</v>
      </c>
      <c r="G4215" s="44">
        <f>VLOOKUP(C4215,HSD!B:K,10,FALSE)</f>
        <v>193176</v>
      </c>
      <c r="H4215" s="44">
        <f>F4215*G4215</f>
        <v>9658.8000000000011</v>
      </c>
      <c r="I4215" s="44"/>
      <c r="J4215" s="44"/>
      <c r="K4215" s="44"/>
      <c r="L4215" s="44"/>
    </row>
    <row r="4216" spans="1:12">
      <c r="B4216" s="42"/>
      <c r="C4216" s="43"/>
      <c r="D4216" s="42"/>
      <c r="E4216" s="42"/>
      <c r="F4216" s="1192"/>
      <c r="G4216" s="44"/>
      <c r="H4216" s="44"/>
      <c r="I4216" s="44"/>
      <c r="J4216" s="44"/>
      <c r="K4216" s="44"/>
      <c r="L4216" s="44"/>
    </row>
    <row r="4217" spans="1:12" ht="12" customHeight="1">
      <c r="B4217" s="42"/>
      <c r="C4217" s="45"/>
      <c r="D4217" s="37"/>
      <c r="E4217" s="37"/>
      <c r="F4217" s="1193" t="s">
        <v>229</v>
      </c>
      <c r="G4217" s="61"/>
      <c r="H4217" s="44">
        <f>SUM(H4211:H4216)</f>
        <v>1485580.1329642858</v>
      </c>
      <c r="I4217" s="54"/>
      <c r="J4217" s="44" t="e">
        <f>SUM(#REF!)</f>
        <v>#REF!</v>
      </c>
      <c r="K4217" s="54"/>
      <c r="L4217" s="44" t="e">
        <f>SUM(#REF!)</f>
        <v>#REF!</v>
      </c>
    </row>
    <row r="4218" spans="1:12" ht="12" customHeight="1">
      <c r="B4218" s="42" t="s">
        <v>7</v>
      </c>
      <c r="C4218" s="45" t="s">
        <v>230</v>
      </c>
      <c r="D4218" s="37"/>
      <c r="E4218" s="37"/>
      <c r="F4218" s="1184"/>
      <c r="G4218" s="42"/>
      <c r="H4218" s="44"/>
      <c r="I4218" s="42"/>
      <c r="J4218" s="44"/>
      <c r="K4218" s="42"/>
      <c r="L4218" s="44"/>
    </row>
    <row r="4219" spans="1:12" ht="12" customHeight="1">
      <c r="A4219" s="65">
        <v>31100018</v>
      </c>
      <c r="B4219" s="42"/>
      <c r="C4219" s="43" t="s">
        <v>274</v>
      </c>
      <c r="D4219" s="42" t="s">
        <v>224</v>
      </c>
      <c r="E4219" s="42" t="s">
        <v>60</v>
      </c>
      <c r="F4219" s="1192">
        <v>8.6999999999999994E-3</v>
      </c>
      <c r="G4219" s="44">
        <f>VLOOKUP(C4219,HSD!B:K,10,FALSE)</f>
        <v>350000</v>
      </c>
      <c r="H4219" s="44">
        <f>F4219*G4219</f>
        <v>3045</v>
      </c>
      <c r="I4219" s="44"/>
      <c r="J4219" s="44"/>
      <c r="K4219" s="44"/>
      <c r="L4219" s="44"/>
    </row>
    <row r="4220" spans="1:12" ht="12" customHeight="1">
      <c r="A4220" s="65">
        <v>31100008</v>
      </c>
      <c r="B4220" s="42"/>
      <c r="C4220" s="43" t="s">
        <v>1551</v>
      </c>
      <c r="D4220" s="42" t="s">
        <v>224</v>
      </c>
      <c r="E4220" s="42" t="s">
        <v>60</v>
      </c>
      <c r="F4220" s="1192">
        <f>0.168*2</f>
        <v>0.33600000000000002</v>
      </c>
      <c r="G4220" s="44">
        <f>VLOOKUP(C4220,HSD!B:K,10,FALSE)</f>
        <v>1010125</v>
      </c>
      <c r="H4220" s="44">
        <f>F4220*G4220</f>
        <v>339402</v>
      </c>
      <c r="I4220" s="44"/>
      <c r="J4220" s="44"/>
      <c r="K4220" s="44"/>
      <c r="L4220" s="44"/>
    </row>
    <row r="4221" spans="1:12" ht="12" customHeight="1">
      <c r="B4221" s="42"/>
      <c r="C4221" s="43"/>
      <c r="D4221" s="42"/>
      <c r="E4221" s="42"/>
      <c r="F4221" s="1192"/>
      <c r="G4221" s="44"/>
      <c r="H4221" s="44">
        <f>F4221*G4221</f>
        <v>0</v>
      </c>
      <c r="I4221" s="44"/>
      <c r="J4221" s="44"/>
      <c r="K4221" s="44"/>
      <c r="L4221" s="44"/>
    </row>
    <row r="4222" spans="1:12" ht="12" customHeight="1">
      <c r="B4222" s="42"/>
      <c r="C4222" s="45"/>
      <c r="D4222" s="37"/>
      <c r="E4222" s="37"/>
      <c r="F4222" s="1183" t="s">
        <v>231</v>
      </c>
      <c r="G4222" s="54"/>
      <c r="H4222" s="44">
        <f>SUM(H4219:H4221)</f>
        <v>342447</v>
      </c>
      <c r="I4222" s="54"/>
      <c r="J4222" s="44" t="e">
        <f>SUM(#REF!)</f>
        <v>#REF!</v>
      </c>
      <c r="K4222" s="54"/>
      <c r="L4222" s="44" t="e">
        <f>SUM(#REF!)</f>
        <v>#REF!</v>
      </c>
    </row>
    <row r="4223" spans="1:12" ht="12" customHeight="1">
      <c r="B4223" s="42" t="s">
        <v>8</v>
      </c>
      <c r="C4223" s="55" t="s">
        <v>232</v>
      </c>
      <c r="D4223" s="56"/>
      <c r="E4223" s="56"/>
      <c r="F4223" s="1191"/>
      <c r="G4223" s="57"/>
      <c r="H4223" s="44">
        <f>H4209+H4217+H4222</f>
        <v>1965175.1329642858</v>
      </c>
      <c r="I4223" s="57"/>
      <c r="J4223" s="44" t="e">
        <f>J4209+J4217+J4222</f>
        <v>#REF!</v>
      </c>
      <c r="K4223" s="57"/>
      <c r="L4223" s="44" t="e">
        <f>L4209+L4217+L4222</f>
        <v>#REF!</v>
      </c>
    </row>
    <row r="4224" spans="1:12" ht="12" customHeight="1">
      <c r="B4224" s="42" t="s">
        <v>9</v>
      </c>
      <c r="C4224" s="1254" t="s">
        <v>233</v>
      </c>
      <c r="D4224" s="1255"/>
      <c r="E4224" s="1256"/>
      <c r="F4224" s="1200">
        <f>OP</f>
        <v>0.1</v>
      </c>
      <c r="G4224" s="43" t="s">
        <v>234</v>
      </c>
      <c r="H4224" s="44">
        <f>H4223*F4224</f>
        <v>196517.5132964286</v>
      </c>
      <c r="I4224" s="43" t="s">
        <v>234</v>
      </c>
      <c r="J4224" s="44" t="e">
        <f>J4223*F4224</f>
        <v>#REF!</v>
      </c>
      <c r="K4224" s="43" t="s">
        <v>234</v>
      </c>
      <c r="L4224" s="44" t="e">
        <f>L4223*F4224</f>
        <v>#REF!</v>
      </c>
    </row>
    <row r="4225" spans="1:12" ht="12" customHeight="1">
      <c r="B4225" s="531" t="s">
        <v>10</v>
      </c>
      <c r="C4225" s="536" t="s">
        <v>235</v>
      </c>
      <c r="D4225" s="529"/>
      <c r="E4225" s="535"/>
      <c r="F4225" s="1189"/>
      <c r="G4225" s="532"/>
      <c r="H4225" s="533">
        <f>H4223+H4224</f>
        <v>2161692.6462607142</v>
      </c>
      <c r="I4225" s="532"/>
      <c r="J4225" s="533"/>
      <c r="K4225" s="532"/>
      <c r="L4225" s="533"/>
    </row>
    <row r="4226" spans="1:12" ht="12" customHeight="1">
      <c r="B4226" s="531" t="s">
        <v>11</v>
      </c>
      <c r="C4226" s="529" t="s">
        <v>2218</v>
      </c>
      <c r="D4226" s="529"/>
      <c r="E4226" s="529"/>
      <c r="F4226" s="1201">
        <f>ppn</f>
        <v>0.12</v>
      </c>
      <c r="G4226" s="532" t="s">
        <v>2217</v>
      </c>
      <c r="H4226" s="533">
        <f>H4225*F4226</f>
        <v>259403.11755128569</v>
      </c>
      <c r="I4226" s="50"/>
      <c r="J4226" s="49" t="e">
        <f>J4223+J4224</f>
        <v>#REF!</v>
      </c>
      <c r="K4226" s="50"/>
      <c r="L4226" s="49" t="e">
        <f>L4223+L4224</f>
        <v>#REF!</v>
      </c>
    </row>
    <row r="4227" spans="1:12">
      <c r="B4227" s="42" t="s">
        <v>1793</v>
      </c>
      <c r="C4227" s="537" t="s">
        <v>2039</v>
      </c>
      <c r="D4227" s="56"/>
      <c r="E4227" s="56"/>
      <c r="F4227" s="1191"/>
      <c r="G4227" s="57"/>
      <c r="H4227" s="49">
        <f>H4225+H4226</f>
        <v>2421095.7638119999</v>
      </c>
    </row>
    <row r="4228" spans="1:12" ht="14" customHeight="1"/>
    <row r="4229" spans="1:12" ht="37" customHeight="1">
      <c r="B4229" s="34" t="s">
        <v>686</v>
      </c>
      <c r="C4229" s="1257" t="s">
        <v>688</v>
      </c>
      <c r="D4229" s="1258"/>
      <c r="E4229" s="1258"/>
      <c r="F4229" s="1258"/>
      <c r="G4229" s="1259"/>
      <c r="H4229" s="1260"/>
      <c r="I4229" s="1261" t="s">
        <v>3</v>
      </c>
      <c r="J4229" s="1261"/>
      <c r="K4229" s="1261" t="s">
        <v>4</v>
      </c>
      <c r="L4229" s="1261"/>
    </row>
    <row r="4230" spans="1:12" ht="12" customHeight="1">
      <c r="B4230" s="1249" t="s">
        <v>215</v>
      </c>
      <c r="C4230" s="1249" t="s">
        <v>216</v>
      </c>
      <c r="D4230" s="1250" t="s">
        <v>217</v>
      </c>
      <c r="E4230" s="1249" t="s">
        <v>218</v>
      </c>
      <c r="F4230" s="1253" t="s">
        <v>219</v>
      </c>
      <c r="G4230" s="35" t="s">
        <v>220</v>
      </c>
      <c r="H4230" s="35" t="s">
        <v>221</v>
      </c>
      <c r="I4230" s="36" t="s">
        <v>220</v>
      </c>
      <c r="J4230" s="37" t="s">
        <v>221</v>
      </c>
      <c r="K4230" s="37" t="s">
        <v>220</v>
      </c>
      <c r="L4230" s="37" t="s">
        <v>221</v>
      </c>
    </row>
    <row r="4231" spans="1:12" ht="12" customHeight="1">
      <c r="B4231" s="1249"/>
      <c r="C4231" s="1249"/>
      <c r="D4231" s="1251"/>
      <c r="E4231" s="1249"/>
      <c r="F4231" s="1253"/>
      <c r="G4231" s="35" t="s">
        <v>16</v>
      </c>
      <c r="H4231" s="35" t="s">
        <v>222</v>
      </c>
      <c r="I4231" s="36" t="s">
        <v>16</v>
      </c>
      <c r="J4231" s="37" t="s">
        <v>222</v>
      </c>
      <c r="K4231" s="37" t="s">
        <v>16</v>
      </c>
      <c r="L4231" s="37" t="s">
        <v>222</v>
      </c>
    </row>
    <row r="4232" spans="1:12" ht="12" customHeight="1">
      <c r="B4232" s="1249"/>
      <c r="C4232" s="1249"/>
      <c r="D4232" s="1252"/>
      <c r="E4232" s="1249"/>
      <c r="F4232" s="1253"/>
      <c r="G4232" s="58"/>
      <c r="H4232" s="35" t="s">
        <v>16</v>
      </c>
      <c r="I4232" s="48"/>
      <c r="J4232" s="37" t="s">
        <v>16</v>
      </c>
      <c r="K4232" s="43"/>
      <c r="L4232" s="37" t="s">
        <v>16</v>
      </c>
    </row>
    <row r="4233" spans="1:12" ht="12" customHeight="1">
      <c r="B4233" s="38" t="s">
        <v>5</v>
      </c>
      <c r="C4233" s="39" t="s">
        <v>223</v>
      </c>
      <c r="D4233" s="40"/>
      <c r="E4233" s="40"/>
      <c r="F4233" s="1181"/>
      <c r="G4233" s="40"/>
      <c r="H4233" s="40"/>
      <c r="I4233" s="41"/>
      <c r="J4233" s="41"/>
      <c r="K4233" s="41"/>
      <c r="L4233" s="41"/>
    </row>
    <row r="4234" spans="1:12" ht="12" customHeight="1">
      <c r="A4234" s="65">
        <v>10130000</v>
      </c>
      <c r="B4234" s="42"/>
      <c r="C4234" s="43" t="s">
        <v>20</v>
      </c>
      <c r="D4234" s="42" t="s">
        <v>224</v>
      </c>
      <c r="E4234" s="42" t="str">
        <f>VLOOKUP(C4234,HSD!B:K,2,FALSE)</f>
        <v>OH</v>
      </c>
      <c r="F4234" s="1192">
        <v>0.20080000000000001</v>
      </c>
      <c r="G4234" s="44">
        <f>VLOOKUP(C4234,HSD!B:K,10,FALSE)</f>
        <v>174000</v>
      </c>
      <c r="H4234" s="44">
        <f>F4234*G4234</f>
        <v>34939.200000000004</v>
      </c>
      <c r="I4234" s="44">
        <v>91500</v>
      </c>
      <c r="J4234" s="44">
        <f>F4234*I4234</f>
        <v>18373.2</v>
      </c>
      <c r="K4234" s="44">
        <v>91500</v>
      </c>
      <c r="L4234" s="44">
        <f>F4234*K4234</f>
        <v>18373.2</v>
      </c>
    </row>
    <row r="4235" spans="1:12" ht="12" customHeight="1">
      <c r="A4235" s="65">
        <v>10121100</v>
      </c>
      <c r="B4235" s="42"/>
      <c r="C4235" s="43" t="s">
        <v>283</v>
      </c>
      <c r="D4235" s="42" t="s">
        <v>224</v>
      </c>
      <c r="E4235" s="42" t="str">
        <f>VLOOKUP(C4235,HSD!B:K,2,FALSE)</f>
        <v>OH</v>
      </c>
      <c r="F4235" s="1192">
        <v>0.1004</v>
      </c>
      <c r="G4235" s="44">
        <f>VLOOKUP(C4235,HSD!B:K,10,FALSE)</f>
        <v>213000</v>
      </c>
      <c r="H4235" s="44">
        <f>F4235*G4235</f>
        <v>21385.200000000001</v>
      </c>
      <c r="I4235" s="44"/>
      <c r="J4235" s="44"/>
      <c r="K4235" s="44"/>
      <c r="L4235" s="44"/>
    </row>
    <row r="4236" spans="1:12" ht="12" customHeight="1">
      <c r="A4236" s="65">
        <v>10110000</v>
      </c>
      <c r="B4236" s="42"/>
      <c r="C4236" s="43" t="s">
        <v>21</v>
      </c>
      <c r="D4236" s="42" t="s">
        <v>224</v>
      </c>
      <c r="E4236" s="42" t="str">
        <f>VLOOKUP(C4236,HSD!B:K,2,FALSE)</f>
        <v>OH</v>
      </c>
      <c r="F4236" s="1192">
        <v>2.01E-2</v>
      </c>
      <c r="G4236" s="44">
        <f>VLOOKUP(C4236,HSD!B:K,10,FALSE)</f>
        <v>285000</v>
      </c>
      <c r="H4236" s="44">
        <f>F4236*G4236</f>
        <v>5728.5</v>
      </c>
      <c r="I4236" s="44"/>
      <c r="J4236" s="44"/>
      <c r="K4236" s="44"/>
      <c r="L4236" s="44"/>
    </row>
    <row r="4237" spans="1:12" ht="12" customHeight="1">
      <c r="B4237" s="42"/>
      <c r="C4237" s="45"/>
      <c r="D4237" s="37"/>
      <c r="E4237" s="37"/>
      <c r="F4237" s="1183"/>
      <c r="G4237" s="54"/>
      <c r="H4237" s="44">
        <f>SUM(H4234:H4236)</f>
        <v>62052.900000000009</v>
      </c>
      <c r="I4237" s="54"/>
      <c r="J4237" s="44">
        <f>SUM(J4236:J4236)</f>
        <v>0</v>
      </c>
      <c r="K4237" s="54"/>
      <c r="L4237" s="44">
        <f>SUM(L4236:L4236)</f>
        <v>0</v>
      </c>
    </row>
    <row r="4238" spans="1:12" ht="12" customHeight="1">
      <c r="B4238" s="42" t="s">
        <v>6</v>
      </c>
      <c r="C4238" s="45" t="s">
        <v>228</v>
      </c>
      <c r="D4238" s="37"/>
      <c r="E4238" s="37"/>
      <c r="F4238" s="1184"/>
      <c r="G4238" s="42"/>
      <c r="H4238" s="44"/>
      <c r="I4238" s="42"/>
      <c r="J4238" s="44"/>
      <c r="K4238" s="42"/>
      <c r="L4238" s="44"/>
    </row>
    <row r="4239" spans="1:12" ht="26">
      <c r="A4239" s="65">
        <v>22320040</v>
      </c>
      <c r="B4239" s="42"/>
      <c r="C4239" s="43" t="s">
        <v>1538</v>
      </c>
      <c r="D4239" s="42" t="s">
        <v>224</v>
      </c>
      <c r="E4239" s="42" t="str">
        <f>VLOOKUP(C4239,HSD!B:K,2,FALSE)</f>
        <v>m</v>
      </c>
      <c r="F4239" s="1192">
        <v>1</v>
      </c>
      <c r="G4239" s="44">
        <f>VLOOKUP(C4239,HSD!B:K,10,FALSE)</f>
        <v>805000</v>
      </c>
      <c r="H4239" s="44">
        <f>F4239*G4239</f>
        <v>805000</v>
      </c>
      <c r="I4239" s="44"/>
      <c r="J4239" s="44"/>
      <c r="K4239" s="44"/>
      <c r="L4239" s="44"/>
    </row>
    <row r="4240" spans="1:12" ht="26">
      <c r="A4240" s="65">
        <v>91114013</v>
      </c>
      <c r="B4240" s="42"/>
      <c r="C4240" s="43" t="s">
        <v>1630</v>
      </c>
      <c r="D4240" s="42" t="s">
        <v>224</v>
      </c>
      <c r="E4240" s="42" t="str">
        <f>VLOOKUP(C4240,HSD!B:K,2,FALSE)</f>
        <v>m2</v>
      </c>
      <c r="F4240" s="1192">
        <v>0.18</v>
      </c>
      <c r="G4240" s="44">
        <f>VLOOKUP(C4240,HSD!B:K,10,FALSE)</f>
        <v>117944</v>
      </c>
      <c r="H4240" s="44">
        <f>F4240*G4240</f>
        <v>21229.919999999998</v>
      </c>
      <c r="I4240" s="44"/>
      <c r="J4240" s="44"/>
      <c r="K4240" s="44"/>
      <c r="L4240" s="44"/>
    </row>
    <row r="4241" spans="1:12" ht="36" customHeight="1">
      <c r="A4241" s="65">
        <v>91121040</v>
      </c>
      <c r="B4241" s="42"/>
      <c r="C4241" s="43" t="s">
        <v>1631</v>
      </c>
      <c r="D4241" s="42" t="s">
        <v>224</v>
      </c>
      <c r="E4241" s="42" t="str">
        <f>VLOOKUP(C4241,HSD!B:K,2,FALSE)</f>
        <v>m3</v>
      </c>
      <c r="F4241" s="1192">
        <v>0.1</v>
      </c>
      <c r="G4241" s="44">
        <f>VLOOKUP(C4241,HSD!B:K,10,FALSE)</f>
        <v>1559293.3169642859</v>
      </c>
      <c r="H4241" s="44">
        <f>F4241*G4241</f>
        <v>155929.33169642859</v>
      </c>
      <c r="I4241" s="44"/>
      <c r="J4241" s="44"/>
      <c r="K4241" s="44"/>
      <c r="L4241" s="44"/>
    </row>
    <row r="4242" spans="1:12" ht="39">
      <c r="A4242" s="65">
        <v>91121010</v>
      </c>
      <c r="B4242" s="42"/>
      <c r="C4242" s="43" t="s">
        <v>1632</v>
      </c>
      <c r="D4242" s="42" t="s">
        <v>224</v>
      </c>
      <c r="E4242" s="42" t="str">
        <f>VLOOKUP(C4242,HSD!B:K,2,FALSE)</f>
        <v>m3</v>
      </c>
      <c r="F4242" s="1192">
        <v>0.1</v>
      </c>
      <c r="G4242" s="44">
        <f>VLOOKUP(C4242,HSD!B:K,10,FALSE)</f>
        <v>947792.53258928575</v>
      </c>
      <c r="H4242" s="44">
        <f>F4242*G4242</f>
        <v>94779.253258928584</v>
      </c>
      <c r="I4242" s="44"/>
      <c r="J4242" s="44"/>
      <c r="K4242" s="44"/>
      <c r="L4242" s="44"/>
    </row>
    <row r="4243" spans="1:12">
      <c r="A4243" s="65">
        <v>211100112</v>
      </c>
      <c r="B4243" s="42"/>
      <c r="C4243" s="43" t="s">
        <v>29</v>
      </c>
      <c r="D4243" s="42" t="s">
        <v>224</v>
      </c>
      <c r="E4243" s="42" t="str">
        <f>VLOOKUP(C4243,HSD!B:K,2,FALSE)</f>
        <v>m3</v>
      </c>
      <c r="F4243" s="1192">
        <v>2.5000000000000001E-2</v>
      </c>
      <c r="G4243" s="44">
        <f>VLOOKUP(C4243,HSD!B:K,10,FALSE)</f>
        <v>193176</v>
      </c>
      <c r="H4243" s="44">
        <f>F4243*G4243</f>
        <v>4829.4000000000005</v>
      </c>
      <c r="I4243" s="44"/>
      <c r="J4243" s="44"/>
      <c r="K4243" s="44"/>
      <c r="L4243" s="44"/>
    </row>
    <row r="4244" spans="1:12">
      <c r="B4244" s="42"/>
      <c r="C4244" s="43"/>
      <c r="D4244" s="42"/>
      <c r="E4244" s="42"/>
      <c r="F4244" s="1192"/>
      <c r="G4244" s="44"/>
      <c r="H4244" s="44"/>
      <c r="I4244" s="44"/>
      <c r="J4244" s="44"/>
      <c r="K4244" s="44"/>
      <c r="L4244" s="44"/>
    </row>
    <row r="4245" spans="1:12" ht="12" customHeight="1">
      <c r="B4245" s="42"/>
      <c r="C4245" s="45"/>
      <c r="D4245" s="37"/>
      <c r="E4245" s="37"/>
      <c r="F4245" s="1193" t="s">
        <v>229</v>
      </c>
      <c r="G4245" s="61"/>
      <c r="H4245" s="44">
        <f>SUM(H4239:H4244)</f>
        <v>1081767.9049553571</v>
      </c>
      <c r="I4245" s="54"/>
      <c r="J4245" s="44" t="e">
        <f>SUM(#REF!)</f>
        <v>#REF!</v>
      </c>
      <c r="K4245" s="54"/>
      <c r="L4245" s="44" t="e">
        <f>SUM(#REF!)</f>
        <v>#REF!</v>
      </c>
    </row>
    <row r="4246" spans="1:12" ht="12" customHeight="1">
      <c r="B4246" s="42" t="s">
        <v>7</v>
      </c>
      <c r="C4246" s="45" t="s">
        <v>230</v>
      </c>
      <c r="D4246" s="37"/>
      <c r="E4246" s="37"/>
      <c r="F4246" s="1184"/>
      <c r="G4246" s="42"/>
      <c r="H4246" s="44"/>
      <c r="I4246" s="42"/>
      <c r="J4246" s="44"/>
      <c r="K4246" s="42"/>
      <c r="L4246" s="44"/>
    </row>
    <row r="4247" spans="1:12" ht="12" customHeight="1">
      <c r="A4247" s="65">
        <v>31100018</v>
      </c>
      <c r="B4247" s="42"/>
      <c r="C4247" s="43" t="s">
        <v>274</v>
      </c>
      <c r="D4247" s="42" t="s">
        <v>224</v>
      </c>
      <c r="E4247" s="42" t="s">
        <v>60</v>
      </c>
      <c r="F4247" s="1192">
        <v>4.82E-2</v>
      </c>
      <c r="G4247" s="44">
        <f>VLOOKUP(C4247,HSD!B:K,10,FALSE)</f>
        <v>350000</v>
      </c>
      <c r="H4247" s="44">
        <f>F4247*G4247</f>
        <v>16870</v>
      </c>
      <c r="I4247" s="44"/>
      <c r="J4247" s="44"/>
      <c r="K4247" s="44"/>
      <c r="L4247" s="44"/>
    </row>
    <row r="4248" spans="1:12" ht="12" customHeight="1">
      <c r="A4248" s="65">
        <v>31100008</v>
      </c>
      <c r="B4248" s="42"/>
      <c r="C4248" s="43" t="s">
        <v>1551</v>
      </c>
      <c r="D4248" s="42" t="s">
        <v>224</v>
      </c>
      <c r="E4248" s="42" t="s">
        <v>60</v>
      </c>
      <c r="F4248" s="1192">
        <f>0.1004*2</f>
        <v>0.20080000000000001</v>
      </c>
      <c r="G4248" s="44">
        <f>VLOOKUP(C4248,HSD!B:K,10,FALSE)</f>
        <v>1010125</v>
      </c>
      <c r="H4248" s="44">
        <f>F4248*G4248</f>
        <v>202833.1</v>
      </c>
      <c r="I4248" s="44"/>
      <c r="J4248" s="44"/>
      <c r="K4248" s="44"/>
      <c r="L4248" s="44"/>
    </row>
    <row r="4249" spans="1:12" ht="12" customHeight="1">
      <c r="B4249" s="42"/>
      <c r="C4249" s="43"/>
      <c r="D4249" s="42"/>
      <c r="E4249" s="42"/>
      <c r="F4249" s="1192"/>
      <c r="G4249" s="44"/>
      <c r="H4249" s="44">
        <f>F4249*G4249</f>
        <v>0</v>
      </c>
      <c r="I4249" s="44"/>
      <c r="J4249" s="44"/>
      <c r="K4249" s="44"/>
      <c r="L4249" s="44"/>
    </row>
    <row r="4250" spans="1:12" ht="12" customHeight="1">
      <c r="B4250" s="42"/>
      <c r="C4250" s="45"/>
      <c r="D4250" s="37"/>
      <c r="E4250" s="37"/>
      <c r="F4250" s="1183" t="s">
        <v>231</v>
      </c>
      <c r="G4250" s="54"/>
      <c r="H4250" s="44">
        <f>SUM(H4247:H4249)</f>
        <v>219703.1</v>
      </c>
      <c r="I4250" s="54"/>
      <c r="J4250" s="44" t="e">
        <f>SUM(#REF!)</f>
        <v>#REF!</v>
      </c>
      <c r="K4250" s="54"/>
      <c r="L4250" s="44" t="e">
        <f>SUM(#REF!)</f>
        <v>#REF!</v>
      </c>
    </row>
    <row r="4251" spans="1:12" ht="12" customHeight="1">
      <c r="B4251" s="42" t="s">
        <v>8</v>
      </c>
      <c r="C4251" s="55" t="s">
        <v>232</v>
      </c>
      <c r="D4251" s="56"/>
      <c r="E4251" s="56"/>
      <c r="F4251" s="1191"/>
      <c r="G4251" s="57"/>
      <c r="H4251" s="44">
        <f>H4237+H4245+H4250</f>
        <v>1363523.9049553571</v>
      </c>
      <c r="I4251" s="57"/>
      <c r="J4251" s="44" t="e">
        <f>J4237+J4245+J4250</f>
        <v>#REF!</v>
      </c>
      <c r="K4251" s="57"/>
      <c r="L4251" s="44" t="e">
        <f>L4237+L4245+L4250</f>
        <v>#REF!</v>
      </c>
    </row>
    <row r="4252" spans="1:12" ht="12" customHeight="1">
      <c r="B4252" s="42" t="s">
        <v>9</v>
      </c>
      <c r="C4252" s="1254" t="s">
        <v>233</v>
      </c>
      <c r="D4252" s="1255"/>
      <c r="E4252" s="1256"/>
      <c r="F4252" s="1200">
        <f>OP</f>
        <v>0.1</v>
      </c>
      <c r="G4252" s="43" t="s">
        <v>234</v>
      </c>
      <c r="H4252" s="44">
        <f>H4251*F4252</f>
        <v>136352.39049553571</v>
      </c>
      <c r="I4252" s="43" t="s">
        <v>234</v>
      </c>
      <c r="J4252" s="44" t="e">
        <f>J4251*F4252</f>
        <v>#REF!</v>
      </c>
      <c r="K4252" s="43" t="s">
        <v>234</v>
      </c>
      <c r="L4252" s="44" t="e">
        <f>L4251*F4252</f>
        <v>#REF!</v>
      </c>
    </row>
    <row r="4253" spans="1:12" ht="12" customHeight="1">
      <c r="B4253" s="531" t="s">
        <v>10</v>
      </c>
      <c r="C4253" s="536" t="s">
        <v>235</v>
      </c>
      <c r="D4253" s="529"/>
      <c r="E4253" s="535"/>
      <c r="F4253" s="1189"/>
      <c r="G4253" s="532"/>
      <c r="H4253" s="533">
        <f>H4251+H4252</f>
        <v>1499876.2954508928</v>
      </c>
      <c r="I4253" s="532"/>
      <c r="J4253" s="533"/>
      <c r="K4253" s="532"/>
      <c r="L4253" s="533"/>
    </row>
    <row r="4254" spans="1:12" ht="12" customHeight="1">
      <c r="B4254" s="531" t="s">
        <v>11</v>
      </c>
      <c r="C4254" s="529" t="s">
        <v>2218</v>
      </c>
      <c r="D4254" s="529"/>
      <c r="E4254" s="529"/>
      <c r="F4254" s="1201">
        <f>ppn</f>
        <v>0.12</v>
      </c>
      <c r="G4254" s="532" t="s">
        <v>2217</v>
      </c>
      <c r="H4254" s="533">
        <f>H4253*F4254</f>
        <v>179985.15545410712</v>
      </c>
      <c r="I4254" s="532"/>
      <c r="J4254" s="533"/>
      <c r="K4254" s="532"/>
      <c r="L4254" s="533"/>
    </row>
    <row r="4255" spans="1:12" ht="12" customHeight="1">
      <c r="B4255" s="42" t="s">
        <v>1793</v>
      </c>
      <c r="C4255" s="537" t="s">
        <v>2039</v>
      </c>
      <c r="D4255" s="56"/>
      <c r="E4255" s="56"/>
      <c r="F4255" s="1191"/>
      <c r="G4255" s="57"/>
      <c r="H4255" s="49">
        <f>H4253+H4254</f>
        <v>1679861.4509049999</v>
      </c>
      <c r="I4255" s="50"/>
      <c r="J4255" s="49" t="e">
        <f>J4251+J4252</f>
        <v>#REF!</v>
      </c>
      <c r="K4255" s="50"/>
      <c r="L4255" s="49" t="e">
        <f>L4251+L4252</f>
        <v>#REF!</v>
      </c>
    </row>
    <row r="4256" spans="1:12" ht="14" customHeight="1"/>
    <row r="4257" spans="1:12" ht="37" customHeight="1">
      <c r="B4257" s="34" t="s">
        <v>689</v>
      </c>
      <c r="C4257" s="1257" t="s">
        <v>690</v>
      </c>
      <c r="D4257" s="1258"/>
      <c r="E4257" s="1258"/>
      <c r="F4257" s="1258"/>
      <c r="G4257" s="1259"/>
      <c r="H4257" s="1260"/>
      <c r="I4257" s="1261" t="s">
        <v>3</v>
      </c>
      <c r="J4257" s="1261"/>
      <c r="K4257" s="1261" t="s">
        <v>4</v>
      </c>
      <c r="L4257" s="1261"/>
    </row>
    <row r="4258" spans="1:12" ht="12" customHeight="1">
      <c r="B4258" s="1249" t="s">
        <v>215</v>
      </c>
      <c r="C4258" s="1249" t="s">
        <v>216</v>
      </c>
      <c r="D4258" s="1250" t="s">
        <v>217</v>
      </c>
      <c r="E4258" s="1249" t="s">
        <v>218</v>
      </c>
      <c r="F4258" s="1253" t="s">
        <v>219</v>
      </c>
      <c r="G4258" s="35" t="s">
        <v>220</v>
      </c>
      <c r="H4258" s="35" t="s">
        <v>221</v>
      </c>
      <c r="I4258" s="36" t="s">
        <v>220</v>
      </c>
      <c r="J4258" s="37" t="s">
        <v>221</v>
      </c>
      <c r="K4258" s="37" t="s">
        <v>220</v>
      </c>
      <c r="L4258" s="37" t="s">
        <v>221</v>
      </c>
    </row>
    <row r="4259" spans="1:12" ht="12" customHeight="1">
      <c r="B4259" s="1249"/>
      <c r="C4259" s="1249"/>
      <c r="D4259" s="1251"/>
      <c r="E4259" s="1249"/>
      <c r="F4259" s="1253"/>
      <c r="G4259" s="35" t="s">
        <v>16</v>
      </c>
      <c r="H4259" s="35" t="s">
        <v>222</v>
      </c>
      <c r="I4259" s="36" t="s">
        <v>16</v>
      </c>
      <c r="J4259" s="37" t="s">
        <v>222</v>
      </c>
      <c r="K4259" s="37" t="s">
        <v>16</v>
      </c>
      <c r="L4259" s="37" t="s">
        <v>222</v>
      </c>
    </row>
    <row r="4260" spans="1:12" ht="12" customHeight="1">
      <c r="B4260" s="1249"/>
      <c r="C4260" s="1249"/>
      <c r="D4260" s="1252"/>
      <c r="E4260" s="1249"/>
      <c r="F4260" s="1253"/>
      <c r="G4260" s="58"/>
      <c r="H4260" s="35" t="s">
        <v>16</v>
      </c>
      <c r="I4260" s="48"/>
      <c r="J4260" s="37" t="s">
        <v>16</v>
      </c>
      <c r="K4260" s="43"/>
      <c r="L4260" s="37" t="s">
        <v>16</v>
      </c>
    </row>
    <row r="4261" spans="1:12" ht="12" customHeight="1">
      <c r="B4261" s="38" t="s">
        <v>5</v>
      </c>
      <c r="C4261" s="39" t="s">
        <v>223</v>
      </c>
      <c r="D4261" s="40"/>
      <c r="E4261" s="40"/>
      <c r="F4261" s="1181"/>
      <c r="G4261" s="40"/>
      <c r="H4261" s="40"/>
      <c r="I4261" s="41"/>
      <c r="J4261" s="41"/>
      <c r="K4261" s="41"/>
      <c r="L4261" s="41"/>
    </row>
    <row r="4262" spans="1:12" ht="12" customHeight="1">
      <c r="A4262" s="65">
        <v>10130000</v>
      </c>
      <c r="B4262" s="42"/>
      <c r="C4262" s="43" t="s">
        <v>20</v>
      </c>
      <c r="D4262" s="42" t="s">
        <v>224</v>
      </c>
      <c r="E4262" s="42" t="str">
        <f>VLOOKUP(C4262,HSD!B:K,2,FALSE)</f>
        <v>OH</v>
      </c>
      <c r="F4262" s="1192">
        <v>0.33119999999999999</v>
      </c>
      <c r="G4262" s="44">
        <f>VLOOKUP(C4262,HSD!B:K,10,FALSE)</f>
        <v>174000</v>
      </c>
      <c r="H4262" s="44">
        <f>F4262*G4262</f>
        <v>57628.799999999996</v>
      </c>
      <c r="I4262" s="44">
        <v>91500</v>
      </c>
      <c r="J4262" s="44">
        <f>F4262*I4262</f>
        <v>30304.799999999999</v>
      </c>
      <c r="K4262" s="44">
        <v>91500</v>
      </c>
      <c r="L4262" s="44">
        <f>F4262*K4262</f>
        <v>30304.799999999999</v>
      </c>
    </row>
    <row r="4263" spans="1:12" ht="12" customHeight="1">
      <c r="A4263" s="65">
        <v>10121100</v>
      </c>
      <c r="B4263" s="42"/>
      <c r="C4263" s="43" t="s">
        <v>283</v>
      </c>
      <c r="D4263" s="42" t="s">
        <v>224</v>
      </c>
      <c r="E4263" s="42" t="str">
        <f>VLOOKUP(C4263,HSD!B:K,2,FALSE)</f>
        <v>OH</v>
      </c>
      <c r="F4263" s="1192">
        <v>0.1656</v>
      </c>
      <c r="G4263" s="44">
        <f>VLOOKUP(C4263,HSD!B:K,10,FALSE)</f>
        <v>213000</v>
      </c>
      <c r="H4263" s="44">
        <f>F4263*G4263</f>
        <v>35272.800000000003</v>
      </c>
      <c r="I4263" s="44"/>
      <c r="J4263" s="44"/>
      <c r="K4263" s="44"/>
      <c r="L4263" s="44"/>
    </row>
    <row r="4264" spans="1:12" ht="12" customHeight="1">
      <c r="A4264" s="65">
        <v>10110000</v>
      </c>
      <c r="B4264" s="42"/>
      <c r="C4264" s="43" t="s">
        <v>21</v>
      </c>
      <c r="D4264" s="42" t="s">
        <v>224</v>
      </c>
      <c r="E4264" s="42" t="str">
        <f>VLOOKUP(C4264,HSD!B:K,2,FALSE)</f>
        <v>OH</v>
      </c>
      <c r="F4264" s="1192">
        <f>F4262/10</f>
        <v>3.3119999999999997E-2</v>
      </c>
      <c r="G4264" s="44">
        <f>VLOOKUP(C4264,HSD!B:K,10,FALSE)</f>
        <v>285000</v>
      </c>
      <c r="H4264" s="44">
        <f>F4264*G4264</f>
        <v>9439.1999999999989</v>
      </c>
      <c r="I4264" s="44"/>
      <c r="J4264" s="44"/>
      <c r="K4264" s="44"/>
      <c r="L4264" s="44"/>
    </row>
    <row r="4265" spans="1:12" ht="12" customHeight="1">
      <c r="B4265" s="42"/>
      <c r="C4265" s="45"/>
      <c r="D4265" s="37"/>
      <c r="E4265" s="37"/>
      <c r="F4265" s="1183"/>
      <c r="G4265" s="54"/>
      <c r="H4265" s="44">
        <f>SUM(H4262:H4264)</f>
        <v>102340.8</v>
      </c>
      <c r="I4265" s="54"/>
      <c r="J4265" s="44">
        <f>SUM(J4264:J4264)</f>
        <v>0</v>
      </c>
      <c r="K4265" s="54"/>
      <c r="L4265" s="44">
        <f>SUM(L4264:L4264)</f>
        <v>0</v>
      </c>
    </row>
    <row r="4266" spans="1:12" ht="12" customHeight="1">
      <c r="B4266" s="42" t="s">
        <v>6</v>
      </c>
      <c r="C4266" s="45" t="s">
        <v>228</v>
      </c>
      <c r="D4266" s="37"/>
      <c r="E4266" s="37"/>
      <c r="F4266" s="1184"/>
      <c r="G4266" s="42"/>
      <c r="H4266" s="44"/>
      <c r="I4266" s="42"/>
      <c r="J4266" s="44"/>
      <c r="K4266" s="42"/>
      <c r="L4266" s="44"/>
    </row>
    <row r="4267" spans="1:12" ht="26">
      <c r="A4267" s="65">
        <v>22320060</v>
      </c>
      <c r="B4267" s="42"/>
      <c r="C4267" s="43" t="s">
        <v>1529</v>
      </c>
      <c r="D4267" s="42" t="s">
        <v>224</v>
      </c>
      <c r="E4267" s="42" t="str">
        <f>VLOOKUP(C4267,HSD!B:K,2,FALSE)</f>
        <v>m</v>
      </c>
      <c r="F4267" s="1192">
        <v>1</v>
      </c>
      <c r="G4267" s="44">
        <f>VLOOKUP(C4267,HSD!B:K,10,FALSE)</f>
        <v>1300000</v>
      </c>
      <c r="H4267" s="44">
        <f>F4267*G4267</f>
        <v>1300000</v>
      </c>
      <c r="I4267" s="44"/>
      <c r="J4267" s="44"/>
      <c r="K4267" s="44"/>
      <c r="L4267" s="44"/>
    </row>
    <row r="4268" spans="1:12" ht="26">
      <c r="A4268" s="65">
        <v>91114013</v>
      </c>
      <c r="B4268" s="42"/>
      <c r="C4268" s="43" t="s">
        <v>1630</v>
      </c>
      <c r="D4268" s="42" t="s">
        <v>224</v>
      </c>
      <c r="E4268" s="42" t="str">
        <f>VLOOKUP(C4268,HSD!B:K,2,FALSE)</f>
        <v>m2</v>
      </c>
      <c r="F4268" s="1192">
        <v>0.27</v>
      </c>
      <c r="G4268" s="44">
        <f>VLOOKUP(C4268,HSD!B:K,10,FALSE)</f>
        <v>117944</v>
      </c>
      <c r="H4268" s="44">
        <f>F4268*G4268</f>
        <v>31844.880000000001</v>
      </c>
      <c r="I4268" s="44"/>
      <c r="J4268" s="44"/>
      <c r="K4268" s="44"/>
      <c r="L4268" s="44"/>
    </row>
    <row r="4269" spans="1:12" ht="36" customHeight="1">
      <c r="A4269" s="65">
        <v>91121040</v>
      </c>
      <c r="B4269" s="42"/>
      <c r="C4269" s="43" t="s">
        <v>1631</v>
      </c>
      <c r="D4269" s="42" t="s">
        <v>224</v>
      </c>
      <c r="E4269" s="42" t="str">
        <f>VLOOKUP(C4269,HSD!B:K,2,FALSE)</f>
        <v>m3</v>
      </c>
      <c r="F4269" s="1192">
        <v>0.14399999999999999</v>
      </c>
      <c r="G4269" s="44">
        <f>VLOOKUP(C4269,HSD!B:K,10,FALSE)</f>
        <v>1559293.3169642859</v>
      </c>
      <c r="H4269" s="44">
        <f>F4269*G4269</f>
        <v>224538.23764285716</v>
      </c>
      <c r="I4269" s="44"/>
      <c r="J4269" s="44"/>
      <c r="K4269" s="44"/>
      <c r="L4269" s="44"/>
    </row>
    <row r="4270" spans="1:12" ht="39">
      <c r="A4270" s="65">
        <v>91121010</v>
      </c>
      <c r="B4270" s="42"/>
      <c r="C4270" s="43" t="s">
        <v>1632</v>
      </c>
      <c r="D4270" s="42" t="s">
        <v>224</v>
      </c>
      <c r="E4270" s="42" t="str">
        <f>VLOOKUP(C4270,HSD!B:K,2,FALSE)</f>
        <v>m3</v>
      </c>
      <c r="F4270" s="1192">
        <v>0.158</v>
      </c>
      <c r="G4270" s="44">
        <f>VLOOKUP(C4270,HSD!B:K,10,FALSE)</f>
        <v>947792.53258928575</v>
      </c>
      <c r="H4270" s="44">
        <f>F4270*G4270</f>
        <v>149751.22014910716</v>
      </c>
      <c r="I4270" s="44"/>
      <c r="J4270" s="44"/>
      <c r="K4270" s="44"/>
      <c r="L4270" s="44"/>
    </row>
    <row r="4271" spans="1:12">
      <c r="A4271" s="65">
        <v>211100112</v>
      </c>
      <c r="B4271" s="42"/>
      <c r="C4271" s="43" t="s">
        <v>29</v>
      </c>
      <c r="D4271" s="42" t="s">
        <v>224</v>
      </c>
      <c r="E4271" s="42" t="str">
        <f>VLOOKUP(C4271,HSD!B:K,2,FALSE)</f>
        <v>m3</v>
      </c>
      <c r="F4271" s="1192">
        <v>5.8000000000000003E-2</v>
      </c>
      <c r="G4271" s="44">
        <f>VLOOKUP(C4271,HSD!B:K,10,FALSE)</f>
        <v>193176</v>
      </c>
      <c r="H4271" s="44">
        <f>F4271*G4271</f>
        <v>11204.208000000001</v>
      </c>
      <c r="I4271" s="44"/>
      <c r="J4271" s="44"/>
      <c r="K4271" s="44"/>
      <c r="L4271" s="44"/>
    </row>
    <row r="4272" spans="1:12">
      <c r="B4272" s="42"/>
      <c r="C4272" s="43"/>
      <c r="D4272" s="42"/>
      <c r="E4272" s="42"/>
      <c r="F4272" s="1192"/>
      <c r="G4272" s="44"/>
      <c r="H4272" s="44"/>
      <c r="I4272" s="44"/>
      <c r="J4272" s="44"/>
      <c r="K4272" s="44"/>
      <c r="L4272" s="44"/>
    </row>
    <row r="4273" spans="1:12" ht="12" customHeight="1">
      <c r="B4273" s="42"/>
      <c r="C4273" s="45"/>
      <c r="D4273" s="37"/>
      <c r="E4273" s="37"/>
      <c r="F4273" s="1193" t="s">
        <v>229</v>
      </c>
      <c r="G4273" s="61"/>
      <c r="H4273" s="44">
        <f>SUM(H4267:H4272)</f>
        <v>1717338.5457919645</v>
      </c>
      <c r="I4273" s="54"/>
      <c r="J4273" s="44" t="e">
        <f>SUM(#REF!)</f>
        <v>#REF!</v>
      </c>
      <c r="K4273" s="54"/>
      <c r="L4273" s="44" t="e">
        <f>SUM(#REF!)</f>
        <v>#REF!</v>
      </c>
    </row>
    <row r="4274" spans="1:12" ht="12" customHeight="1">
      <c r="B4274" s="42" t="s">
        <v>7</v>
      </c>
      <c r="C4274" s="45" t="s">
        <v>230</v>
      </c>
      <c r="D4274" s="37"/>
      <c r="E4274" s="37"/>
      <c r="F4274" s="1184"/>
      <c r="G4274" s="42"/>
      <c r="H4274" s="44"/>
      <c r="I4274" s="42"/>
      <c r="J4274" s="44"/>
      <c r="K4274" s="42"/>
      <c r="L4274" s="44"/>
    </row>
    <row r="4275" spans="1:12" ht="12" customHeight="1">
      <c r="A4275" s="65">
        <v>31100018</v>
      </c>
      <c r="B4275" s="42"/>
      <c r="C4275" s="43" t="s">
        <v>274</v>
      </c>
      <c r="D4275" s="42" t="s">
        <v>224</v>
      </c>
      <c r="E4275" s="42" t="s">
        <v>60</v>
      </c>
      <c r="F4275" s="1192">
        <v>6.9400000000000003E-2</v>
      </c>
      <c r="G4275" s="44">
        <f>VLOOKUP(C4275,HSD!B:K,10,FALSE)</f>
        <v>350000</v>
      </c>
      <c r="H4275" s="44">
        <f>F4275*G4275</f>
        <v>24290</v>
      </c>
      <c r="I4275" s="44"/>
      <c r="J4275" s="44"/>
      <c r="K4275" s="44"/>
      <c r="L4275" s="44"/>
    </row>
    <row r="4276" spans="1:12" ht="12" customHeight="1">
      <c r="A4276" s="65">
        <v>31100008</v>
      </c>
      <c r="B4276" s="42"/>
      <c r="C4276" s="43" t="s">
        <v>1551</v>
      </c>
      <c r="D4276" s="42" t="s">
        <v>224</v>
      </c>
      <c r="E4276" s="42" t="s">
        <v>60</v>
      </c>
      <c r="F4276" s="1192">
        <f>0.1656*2</f>
        <v>0.33119999999999999</v>
      </c>
      <c r="G4276" s="44">
        <f>VLOOKUP(C4276,HSD!B:K,10,FALSE)</f>
        <v>1010125</v>
      </c>
      <c r="H4276" s="44">
        <f>F4276*G4276</f>
        <v>334553.40000000002</v>
      </c>
      <c r="I4276" s="44"/>
      <c r="J4276" s="44"/>
      <c r="K4276" s="44"/>
      <c r="L4276" s="44"/>
    </row>
    <row r="4277" spans="1:12" ht="12" customHeight="1">
      <c r="B4277" s="42"/>
      <c r="C4277" s="43"/>
      <c r="D4277" s="42"/>
      <c r="E4277" s="42"/>
      <c r="F4277" s="1192"/>
      <c r="G4277" s="44"/>
      <c r="H4277" s="44">
        <f>F4277*G4277</f>
        <v>0</v>
      </c>
      <c r="I4277" s="44"/>
      <c r="J4277" s="44"/>
      <c r="K4277" s="44"/>
      <c r="L4277" s="44"/>
    </row>
    <row r="4278" spans="1:12" ht="12" customHeight="1">
      <c r="B4278" s="42"/>
      <c r="C4278" s="45"/>
      <c r="D4278" s="37"/>
      <c r="E4278" s="37"/>
      <c r="F4278" s="1183" t="s">
        <v>231</v>
      </c>
      <c r="G4278" s="54"/>
      <c r="H4278" s="44">
        <f>SUM(H4275:H4277)</f>
        <v>358843.4</v>
      </c>
      <c r="I4278" s="54"/>
      <c r="J4278" s="44" t="e">
        <f>SUM(#REF!)</f>
        <v>#REF!</v>
      </c>
      <c r="K4278" s="54"/>
      <c r="L4278" s="44" t="e">
        <f>SUM(#REF!)</f>
        <v>#REF!</v>
      </c>
    </row>
    <row r="4279" spans="1:12" ht="12" customHeight="1">
      <c r="B4279" s="42" t="s">
        <v>8</v>
      </c>
      <c r="C4279" s="55" t="s">
        <v>232</v>
      </c>
      <c r="D4279" s="56"/>
      <c r="E4279" s="56"/>
      <c r="F4279" s="1191"/>
      <c r="G4279" s="57"/>
      <c r="H4279" s="44">
        <f>H4265+H4273+H4278</f>
        <v>2178522.7457919647</v>
      </c>
      <c r="I4279" s="57"/>
      <c r="J4279" s="44" t="e">
        <f>J4265+J4273+J4278</f>
        <v>#REF!</v>
      </c>
      <c r="K4279" s="57"/>
      <c r="L4279" s="44" t="e">
        <f>L4265+L4273+L4278</f>
        <v>#REF!</v>
      </c>
    </row>
    <row r="4280" spans="1:12" ht="12" customHeight="1">
      <c r="B4280" s="42" t="s">
        <v>9</v>
      </c>
      <c r="C4280" s="1254" t="s">
        <v>233</v>
      </c>
      <c r="D4280" s="1255"/>
      <c r="E4280" s="1256"/>
      <c r="F4280" s="1200">
        <f>OP</f>
        <v>0.1</v>
      </c>
      <c r="G4280" s="43" t="s">
        <v>234</v>
      </c>
      <c r="H4280" s="44">
        <f>H4279*F4280</f>
        <v>217852.27457919647</v>
      </c>
      <c r="I4280" s="43" t="s">
        <v>234</v>
      </c>
      <c r="J4280" s="44" t="e">
        <f>J4279*F4280</f>
        <v>#REF!</v>
      </c>
      <c r="K4280" s="43" t="s">
        <v>234</v>
      </c>
      <c r="L4280" s="44" t="e">
        <f>L4279*F4280</f>
        <v>#REF!</v>
      </c>
    </row>
    <row r="4281" spans="1:12" ht="12" customHeight="1">
      <c r="B4281" s="531" t="s">
        <v>10</v>
      </c>
      <c r="C4281" s="536" t="s">
        <v>235</v>
      </c>
      <c r="D4281" s="529"/>
      <c r="E4281" s="535"/>
      <c r="F4281" s="1189"/>
      <c r="G4281" s="532"/>
      <c r="H4281" s="533">
        <f>H4279+H4280</f>
        <v>2396375.0203711614</v>
      </c>
      <c r="I4281" s="532"/>
      <c r="J4281" s="533"/>
      <c r="K4281" s="532"/>
      <c r="L4281" s="533"/>
    </row>
    <row r="4282" spans="1:12" ht="12" customHeight="1">
      <c r="B4282" s="531" t="s">
        <v>11</v>
      </c>
      <c r="C4282" s="529" t="s">
        <v>2218</v>
      </c>
      <c r="D4282" s="529"/>
      <c r="E4282" s="529"/>
      <c r="F4282" s="1201">
        <f>ppn</f>
        <v>0.12</v>
      </c>
      <c r="G4282" s="532" t="s">
        <v>2217</v>
      </c>
      <c r="H4282" s="533">
        <f>H4281*F4282</f>
        <v>287565.00244453934</v>
      </c>
      <c r="I4282" s="532"/>
      <c r="J4282" s="533"/>
      <c r="K4282" s="532"/>
      <c r="L4282" s="533"/>
    </row>
    <row r="4283" spans="1:12" ht="12" customHeight="1">
      <c r="B4283" s="42" t="s">
        <v>1793</v>
      </c>
      <c r="C4283" s="537" t="s">
        <v>2039</v>
      </c>
      <c r="D4283" s="56"/>
      <c r="E4283" s="56"/>
      <c r="F4283" s="1191"/>
      <c r="G4283" s="57"/>
      <c r="H4283" s="49">
        <f>H4281+H4282</f>
        <v>2683940.0228157006</v>
      </c>
      <c r="I4283" s="50"/>
      <c r="J4283" s="49" t="e">
        <f>J4279+J4280</f>
        <v>#REF!</v>
      </c>
      <c r="K4283" s="50"/>
      <c r="L4283" s="49" t="e">
        <f>L4279+L4280</f>
        <v>#REF!</v>
      </c>
    </row>
    <row r="4284" spans="1:12" ht="14" customHeight="1"/>
    <row r="4285" spans="1:12" ht="37" customHeight="1">
      <c r="B4285" s="34" t="s">
        <v>691</v>
      </c>
      <c r="C4285" s="1257" t="s">
        <v>692</v>
      </c>
      <c r="D4285" s="1258"/>
      <c r="E4285" s="1258"/>
      <c r="F4285" s="1258"/>
      <c r="G4285" s="1259"/>
      <c r="H4285" s="1260"/>
      <c r="I4285" s="1261" t="s">
        <v>3</v>
      </c>
      <c r="J4285" s="1261"/>
      <c r="K4285" s="1261" t="s">
        <v>4</v>
      </c>
      <c r="L4285" s="1261"/>
    </row>
    <row r="4286" spans="1:12" ht="12" customHeight="1">
      <c r="B4286" s="1249" t="s">
        <v>215</v>
      </c>
      <c r="C4286" s="1249" t="s">
        <v>216</v>
      </c>
      <c r="D4286" s="1250" t="s">
        <v>217</v>
      </c>
      <c r="E4286" s="1249" t="s">
        <v>218</v>
      </c>
      <c r="F4286" s="1253" t="s">
        <v>219</v>
      </c>
      <c r="G4286" s="35" t="s">
        <v>220</v>
      </c>
      <c r="H4286" s="35" t="s">
        <v>221</v>
      </c>
      <c r="I4286" s="36" t="s">
        <v>220</v>
      </c>
      <c r="J4286" s="37" t="s">
        <v>221</v>
      </c>
      <c r="K4286" s="37" t="s">
        <v>220</v>
      </c>
      <c r="L4286" s="37" t="s">
        <v>221</v>
      </c>
    </row>
    <row r="4287" spans="1:12" ht="12" customHeight="1">
      <c r="B4287" s="1249"/>
      <c r="C4287" s="1249"/>
      <c r="D4287" s="1251"/>
      <c r="E4287" s="1249"/>
      <c r="F4287" s="1253"/>
      <c r="G4287" s="35" t="s">
        <v>16</v>
      </c>
      <c r="H4287" s="35" t="s">
        <v>222</v>
      </c>
      <c r="I4287" s="36" t="s">
        <v>16</v>
      </c>
      <c r="J4287" s="37" t="s">
        <v>222</v>
      </c>
      <c r="K4287" s="37" t="s">
        <v>16</v>
      </c>
      <c r="L4287" s="37" t="s">
        <v>222</v>
      </c>
    </row>
    <row r="4288" spans="1:12" ht="12" customHeight="1">
      <c r="B4288" s="1249"/>
      <c r="C4288" s="1249"/>
      <c r="D4288" s="1252"/>
      <c r="E4288" s="1249"/>
      <c r="F4288" s="1253"/>
      <c r="G4288" s="58"/>
      <c r="H4288" s="35" t="s">
        <v>16</v>
      </c>
      <c r="I4288" s="48"/>
      <c r="J4288" s="37" t="s">
        <v>16</v>
      </c>
      <c r="K4288" s="43"/>
      <c r="L4288" s="37" t="s">
        <v>16</v>
      </c>
    </row>
    <row r="4289" spans="1:12" ht="12" customHeight="1">
      <c r="B4289" s="38" t="s">
        <v>5</v>
      </c>
      <c r="C4289" s="39" t="s">
        <v>223</v>
      </c>
      <c r="D4289" s="40"/>
      <c r="E4289" s="40"/>
      <c r="F4289" s="1181"/>
      <c r="G4289" s="40"/>
      <c r="H4289" s="40"/>
      <c r="I4289" s="41"/>
      <c r="J4289" s="41"/>
      <c r="K4289" s="41"/>
      <c r="L4289" s="41"/>
    </row>
    <row r="4290" spans="1:12" ht="12" customHeight="1">
      <c r="A4290" s="65">
        <v>10130000</v>
      </c>
      <c r="B4290" s="42"/>
      <c r="C4290" s="43" t="s">
        <v>20</v>
      </c>
      <c r="D4290" s="42" t="s">
        <v>224</v>
      </c>
      <c r="E4290" s="42" t="str">
        <f>VLOOKUP(C4290,HSD!B:K,2,FALSE)</f>
        <v>OH</v>
      </c>
      <c r="F4290" s="1192">
        <v>0.63239999999999996</v>
      </c>
      <c r="G4290" s="44">
        <f>VLOOKUP(C4290,HSD!B:K,10,FALSE)</f>
        <v>174000</v>
      </c>
      <c r="H4290" s="44">
        <f>F4290*G4290</f>
        <v>110037.59999999999</v>
      </c>
      <c r="I4290" s="44">
        <v>91500</v>
      </c>
      <c r="J4290" s="44">
        <f>F4290*I4290</f>
        <v>57864.6</v>
      </c>
      <c r="K4290" s="44">
        <v>91500</v>
      </c>
      <c r="L4290" s="44">
        <f>F4290*K4290</f>
        <v>57864.6</v>
      </c>
    </row>
    <row r="4291" spans="1:12" ht="12" customHeight="1">
      <c r="A4291" s="65">
        <v>10121100</v>
      </c>
      <c r="B4291" s="42"/>
      <c r="C4291" s="43" t="s">
        <v>283</v>
      </c>
      <c r="D4291" s="42" t="s">
        <v>224</v>
      </c>
      <c r="E4291" s="42" t="str">
        <f>VLOOKUP(C4291,HSD!B:K,2,FALSE)</f>
        <v>OH</v>
      </c>
      <c r="F4291" s="1192">
        <v>0.21079999999999999</v>
      </c>
      <c r="G4291" s="44">
        <f>VLOOKUP(C4291,HSD!B:K,10,FALSE)</f>
        <v>213000</v>
      </c>
      <c r="H4291" s="44">
        <f>F4291*G4291</f>
        <v>44900.399999999994</v>
      </c>
      <c r="I4291" s="44"/>
      <c r="J4291" s="44"/>
      <c r="K4291" s="44"/>
      <c r="L4291" s="44"/>
    </row>
    <row r="4292" spans="1:12" ht="12" customHeight="1">
      <c r="A4292" s="65">
        <v>10110000</v>
      </c>
      <c r="B4292" s="42"/>
      <c r="C4292" s="43" t="s">
        <v>21</v>
      </c>
      <c r="D4292" s="42" t="s">
        <v>224</v>
      </c>
      <c r="E4292" s="42" t="str">
        <f>VLOOKUP(C4292,HSD!B:K,2,FALSE)</f>
        <v>OH</v>
      </c>
      <c r="F4292" s="1192">
        <f>F4290/10</f>
        <v>6.3239999999999991E-2</v>
      </c>
      <c r="G4292" s="44">
        <f>VLOOKUP(C4292,HSD!B:K,10,FALSE)</f>
        <v>285000</v>
      </c>
      <c r="H4292" s="44">
        <f>F4292*G4292</f>
        <v>18023.399999999998</v>
      </c>
      <c r="I4292" s="44"/>
      <c r="J4292" s="44"/>
      <c r="K4292" s="44"/>
      <c r="L4292" s="44"/>
    </row>
    <row r="4293" spans="1:12" ht="12" customHeight="1">
      <c r="B4293" s="42"/>
      <c r="C4293" s="45"/>
      <c r="D4293" s="37"/>
      <c r="E4293" s="37"/>
      <c r="F4293" s="1183"/>
      <c r="G4293" s="54"/>
      <c r="H4293" s="44">
        <f>SUM(H4290:H4292)</f>
        <v>172961.4</v>
      </c>
      <c r="I4293" s="54"/>
      <c r="J4293" s="44">
        <f>SUM(J4292:J4292)</f>
        <v>0</v>
      </c>
      <c r="K4293" s="54"/>
      <c r="L4293" s="44">
        <f>SUM(L4292:L4292)</f>
        <v>0</v>
      </c>
    </row>
    <row r="4294" spans="1:12" ht="12" customHeight="1">
      <c r="B4294" s="42" t="s">
        <v>6</v>
      </c>
      <c r="C4294" s="45" t="s">
        <v>228</v>
      </c>
      <c r="D4294" s="37"/>
      <c r="E4294" s="37"/>
      <c r="F4294" s="1184"/>
      <c r="G4294" s="42"/>
      <c r="H4294" s="44"/>
      <c r="I4294" s="42"/>
      <c r="J4294" s="44"/>
      <c r="K4294" s="42"/>
      <c r="L4294" s="44"/>
    </row>
    <row r="4295" spans="1:12" ht="26">
      <c r="A4295" s="65">
        <v>22320100</v>
      </c>
      <c r="B4295" s="42"/>
      <c r="C4295" s="43" t="s">
        <v>1539</v>
      </c>
      <c r="D4295" s="42" t="s">
        <v>224</v>
      </c>
      <c r="E4295" s="42" t="str">
        <f>VLOOKUP(C4295,HSD!B:K,2,FALSE)</f>
        <v>m</v>
      </c>
      <c r="F4295" s="1192">
        <v>1</v>
      </c>
      <c r="G4295" s="44">
        <f>VLOOKUP(C4295,HSD!B:K,10,FALSE)</f>
        <v>2815000</v>
      </c>
      <c r="H4295" s="44">
        <f>F4295*G4295</f>
        <v>2815000</v>
      </c>
      <c r="I4295" s="44"/>
      <c r="J4295" s="44"/>
      <c r="K4295" s="44"/>
      <c r="L4295" s="44"/>
    </row>
    <row r="4296" spans="1:12" ht="26">
      <c r="A4296" s="65">
        <v>91114013</v>
      </c>
      <c r="B4296" s="42"/>
      <c r="C4296" s="43" t="s">
        <v>1630</v>
      </c>
      <c r="D4296" s="42" t="s">
        <v>224</v>
      </c>
      <c r="E4296" s="42" t="str">
        <f>VLOOKUP(C4296,HSD!B:K,2,FALSE)</f>
        <v>m2</v>
      </c>
      <c r="F4296" s="1192">
        <v>0.45</v>
      </c>
      <c r="G4296" s="44">
        <f>VLOOKUP(C4296,HSD!B:K,10,FALSE)</f>
        <v>117944</v>
      </c>
      <c r="H4296" s="44">
        <f>F4296*G4296</f>
        <v>53074.8</v>
      </c>
      <c r="I4296" s="44"/>
      <c r="J4296" s="44"/>
      <c r="K4296" s="44"/>
      <c r="L4296" s="44"/>
    </row>
    <row r="4297" spans="1:12" ht="36" customHeight="1">
      <c r="A4297" s="65">
        <v>91121040</v>
      </c>
      <c r="B4297" s="42"/>
      <c r="C4297" s="43" t="s">
        <v>1631</v>
      </c>
      <c r="D4297" s="42" t="s">
        <v>224</v>
      </c>
      <c r="E4297" s="42" t="str">
        <f>VLOOKUP(C4297,HSD!B:K,2,FALSE)</f>
        <v>m3</v>
      </c>
      <c r="F4297" s="1192">
        <v>0.23</v>
      </c>
      <c r="G4297" s="44">
        <f>VLOOKUP(C4297,HSD!B:K,10,FALSE)</f>
        <v>1559293.3169642859</v>
      </c>
      <c r="H4297" s="44">
        <f>F4297*G4297</f>
        <v>358637.4629017858</v>
      </c>
      <c r="I4297" s="44"/>
      <c r="J4297" s="44"/>
      <c r="K4297" s="44"/>
      <c r="L4297" s="44"/>
    </row>
    <row r="4298" spans="1:12" ht="39">
      <c r="A4298" s="65">
        <v>91121010</v>
      </c>
      <c r="B4298" s="42"/>
      <c r="C4298" s="43" t="s">
        <v>1632</v>
      </c>
      <c r="D4298" s="42" t="s">
        <v>224</v>
      </c>
      <c r="E4298" s="42" t="str">
        <f>VLOOKUP(C4298,HSD!B:K,2,FALSE)</f>
        <v>m3</v>
      </c>
      <c r="F4298" s="1192">
        <v>0.26500000000000001</v>
      </c>
      <c r="G4298" s="44">
        <f>VLOOKUP(C4298,HSD!B:K,10,FALSE)</f>
        <v>947792.53258928575</v>
      </c>
      <c r="H4298" s="44">
        <f>F4298*G4298</f>
        <v>251165.02113616074</v>
      </c>
      <c r="I4298" s="44"/>
      <c r="J4298" s="44"/>
      <c r="K4298" s="44"/>
      <c r="L4298" s="44"/>
    </row>
    <row r="4299" spans="1:12">
      <c r="A4299" s="65">
        <v>211100112</v>
      </c>
      <c r="B4299" s="42"/>
      <c r="C4299" s="43" t="s">
        <v>29</v>
      </c>
      <c r="D4299" s="42" t="s">
        <v>224</v>
      </c>
      <c r="E4299" s="42" t="str">
        <f>VLOOKUP(C4299,HSD!B:K,2,FALSE)</f>
        <v>m3</v>
      </c>
      <c r="F4299" s="1192">
        <v>9.1999999999999998E-2</v>
      </c>
      <c r="G4299" s="44">
        <f>VLOOKUP(C4299,HSD!B:K,10,FALSE)</f>
        <v>193176</v>
      </c>
      <c r="H4299" s="44">
        <f>F4299*G4299</f>
        <v>17772.191999999999</v>
      </c>
      <c r="I4299" s="44"/>
      <c r="J4299" s="44"/>
      <c r="K4299" s="44"/>
      <c r="L4299" s="44"/>
    </row>
    <row r="4300" spans="1:12">
      <c r="B4300" s="42"/>
      <c r="C4300" s="43"/>
      <c r="D4300" s="42"/>
      <c r="E4300" s="42"/>
      <c r="F4300" s="1192"/>
      <c r="G4300" s="44"/>
      <c r="H4300" s="44"/>
      <c r="I4300" s="44"/>
      <c r="J4300" s="44"/>
      <c r="K4300" s="44"/>
      <c r="L4300" s="44"/>
    </row>
    <row r="4301" spans="1:12" ht="12" customHeight="1">
      <c r="B4301" s="42"/>
      <c r="C4301" s="45"/>
      <c r="D4301" s="37"/>
      <c r="E4301" s="37"/>
      <c r="F4301" s="1193" t="s">
        <v>229</v>
      </c>
      <c r="G4301" s="61"/>
      <c r="H4301" s="44">
        <f>SUM(H4295:H4300)</f>
        <v>3495649.4760379465</v>
      </c>
      <c r="I4301" s="54"/>
      <c r="J4301" s="44" t="e">
        <f>SUM(#REF!)</f>
        <v>#REF!</v>
      </c>
      <c r="K4301" s="54"/>
      <c r="L4301" s="44" t="e">
        <f>SUM(#REF!)</f>
        <v>#REF!</v>
      </c>
    </row>
    <row r="4302" spans="1:12" ht="12" customHeight="1">
      <c r="B4302" s="42" t="s">
        <v>7</v>
      </c>
      <c r="C4302" s="45" t="s">
        <v>230</v>
      </c>
      <c r="D4302" s="37"/>
      <c r="E4302" s="37"/>
      <c r="F4302" s="1184"/>
      <c r="G4302" s="42"/>
      <c r="H4302" s="44"/>
      <c r="I4302" s="42"/>
      <c r="J4302" s="44"/>
      <c r="K4302" s="42"/>
      <c r="L4302" s="44"/>
    </row>
    <row r="4303" spans="1:12" ht="12" customHeight="1">
      <c r="A4303" s="65">
        <v>31100018</v>
      </c>
      <c r="B4303" s="42"/>
      <c r="C4303" s="43" t="s">
        <v>274</v>
      </c>
      <c r="D4303" s="42" t="s">
        <v>224</v>
      </c>
      <c r="E4303" s="42" t="s">
        <v>60</v>
      </c>
      <c r="F4303" s="1192">
        <v>6.9400000000000003E-2</v>
      </c>
      <c r="G4303" s="44">
        <f>VLOOKUP(C4303,HSD!B:K,10,FALSE)</f>
        <v>350000</v>
      </c>
      <c r="H4303" s="44">
        <f>F4303*G4303</f>
        <v>24290</v>
      </c>
      <c r="I4303" s="44"/>
      <c r="J4303" s="44"/>
      <c r="K4303" s="44"/>
      <c r="L4303" s="44"/>
    </row>
    <row r="4304" spans="1:12" ht="12" customHeight="1">
      <c r="A4304" s="65">
        <v>31100008</v>
      </c>
      <c r="B4304" s="42"/>
      <c r="C4304" s="43" t="s">
        <v>1551</v>
      </c>
      <c r="D4304" s="42" t="s">
        <v>224</v>
      </c>
      <c r="E4304" s="42" t="s">
        <v>60</v>
      </c>
      <c r="F4304" s="1192">
        <f>0.1656*2</f>
        <v>0.33119999999999999</v>
      </c>
      <c r="G4304" s="44">
        <f>VLOOKUP(C4304,HSD!B:K,10,FALSE)</f>
        <v>1010125</v>
      </c>
      <c r="H4304" s="44">
        <f>F4304*G4304</f>
        <v>334553.40000000002</v>
      </c>
      <c r="I4304" s="44"/>
      <c r="J4304" s="44"/>
      <c r="K4304" s="44"/>
      <c r="L4304" s="44"/>
    </row>
    <row r="4305" spans="1:12" ht="12" customHeight="1">
      <c r="B4305" s="42"/>
      <c r="C4305" s="43"/>
      <c r="D4305" s="42"/>
      <c r="E4305" s="42"/>
      <c r="F4305" s="1192"/>
      <c r="G4305" s="44"/>
      <c r="H4305" s="44">
        <f>F4305*G4305</f>
        <v>0</v>
      </c>
      <c r="I4305" s="44"/>
      <c r="J4305" s="44"/>
      <c r="K4305" s="44"/>
      <c r="L4305" s="44"/>
    </row>
    <row r="4306" spans="1:12" ht="12" customHeight="1">
      <c r="B4306" s="42"/>
      <c r="C4306" s="45"/>
      <c r="D4306" s="37"/>
      <c r="E4306" s="37"/>
      <c r="F4306" s="1183" t="s">
        <v>231</v>
      </c>
      <c r="G4306" s="54"/>
      <c r="H4306" s="44">
        <f>SUM(H4303:H4305)</f>
        <v>358843.4</v>
      </c>
      <c r="I4306" s="54"/>
      <c r="J4306" s="44" t="e">
        <f>SUM(#REF!)</f>
        <v>#REF!</v>
      </c>
      <c r="K4306" s="54"/>
      <c r="L4306" s="44" t="e">
        <f>SUM(#REF!)</f>
        <v>#REF!</v>
      </c>
    </row>
    <row r="4307" spans="1:12" ht="12" customHeight="1">
      <c r="B4307" s="42" t="s">
        <v>8</v>
      </c>
      <c r="C4307" s="55" t="s">
        <v>232</v>
      </c>
      <c r="D4307" s="56"/>
      <c r="E4307" s="56"/>
      <c r="F4307" s="1191"/>
      <c r="G4307" s="57"/>
      <c r="H4307" s="44">
        <f>H4293+H4301+H4306</f>
        <v>4027454.2760379463</v>
      </c>
      <c r="I4307" s="57"/>
      <c r="J4307" s="44" t="e">
        <f>J4293+J4301+J4306</f>
        <v>#REF!</v>
      </c>
      <c r="K4307" s="57"/>
      <c r="L4307" s="44" t="e">
        <f>L4293+L4301+L4306</f>
        <v>#REF!</v>
      </c>
    </row>
    <row r="4308" spans="1:12" ht="12" customHeight="1">
      <c r="B4308" s="42" t="s">
        <v>9</v>
      </c>
      <c r="C4308" s="1254" t="s">
        <v>233</v>
      </c>
      <c r="D4308" s="1255"/>
      <c r="E4308" s="1256"/>
      <c r="F4308" s="1200">
        <f>OP</f>
        <v>0.1</v>
      </c>
      <c r="G4308" s="43" t="s">
        <v>234</v>
      </c>
      <c r="H4308" s="44">
        <f>H4307*F4308</f>
        <v>402745.42760379467</v>
      </c>
      <c r="I4308" s="43" t="s">
        <v>234</v>
      </c>
      <c r="J4308" s="44" t="e">
        <f>J4307*F4308</f>
        <v>#REF!</v>
      </c>
      <c r="K4308" s="43" t="s">
        <v>234</v>
      </c>
      <c r="L4308" s="44" t="e">
        <f>L4307*F4308</f>
        <v>#REF!</v>
      </c>
    </row>
    <row r="4309" spans="1:12" ht="12" customHeight="1">
      <c r="B4309" s="531" t="s">
        <v>10</v>
      </c>
      <c r="C4309" s="536" t="s">
        <v>235</v>
      </c>
      <c r="D4309" s="529"/>
      <c r="E4309" s="535"/>
      <c r="F4309" s="1189"/>
      <c r="G4309" s="532"/>
      <c r="H4309" s="533">
        <f>H4307+H4308</f>
        <v>4430199.7036417406</v>
      </c>
      <c r="I4309" s="532"/>
      <c r="J4309" s="533"/>
      <c r="K4309" s="532"/>
      <c r="L4309" s="533"/>
    </row>
    <row r="4310" spans="1:12" ht="12" customHeight="1">
      <c r="B4310" s="531" t="s">
        <v>11</v>
      </c>
      <c r="C4310" s="529" t="s">
        <v>2218</v>
      </c>
      <c r="D4310" s="529"/>
      <c r="E4310" s="529"/>
      <c r="F4310" s="1201">
        <f>ppn</f>
        <v>0.12</v>
      </c>
      <c r="G4310" s="532" t="s">
        <v>2217</v>
      </c>
      <c r="H4310" s="533">
        <f>H4309*F4310</f>
        <v>531623.96443700884</v>
      </c>
      <c r="I4310" s="532"/>
      <c r="J4310" s="533"/>
      <c r="K4310" s="532"/>
      <c r="L4310" s="533"/>
    </row>
    <row r="4311" spans="1:12" ht="12" customHeight="1">
      <c r="B4311" s="42" t="s">
        <v>1793</v>
      </c>
      <c r="C4311" s="537" t="s">
        <v>2039</v>
      </c>
      <c r="D4311" s="56"/>
      <c r="E4311" s="56"/>
      <c r="F4311" s="1191"/>
      <c r="G4311" s="57"/>
      <c r="H4311" s="49">
        <f>H4309+H4310</f>
        <v>4961823.6680787494</v>
      </c>
      <c r="I4311" s="50"/>
      <c r="J4311" s="49" t="e">
        <f>J4307+J4308</f>
        <v>#REF!</v>
      </c>
      <c r="K4311" s="50"/>
      <c r="L4311" s="49" t="e">
        <f>L4307+L4308</f>
        <v>#REF!</v>
      </c>
    </row>
    <row r="4312" spans="1:12" ht="14" customHeight="1"/>
    <row r="4313" spans="1:12" ht="37" customHeight="1">
      <c r="B4313" s="34" t="s">
        <v>1716</v>
      </c>
      <c r="C4313" s="1257" t="s">
        <v>1719</v>
      </c>
      <c r="D4313" s="1258"/>
      <c r="E4313" s="1258"/>
      <c r="F4313" s="1258"/>
      <c r="G4313" s="1259"/>
      <c r="H4313" s="1260"/>
      <c r="I4313" s="1261" t="s">
        <v>3</v>
      </c>
      <c r="J4313" s="1261"/>
      <c r="K4313" s="1261" t="s">
        <v>4</v>
      </c>
      <c r="L4313" s="1261"/>
    </row>
    <row r="4314" spans="1:12" ht="12" customHeight="1">
      <c r="B4314" s="1249" t="s">
        <v>215</v>
      </c>
      <c r="C4314" s="1249" t="s">
        <v>216</v>
      </c>
      <c r="D4314" s="1250" t="s">
        <v>217</v>
      </c>
      <c r="E4314" s="1249" t="s">
        <v>218</v>
      </c>
      <c r="F4314" s="1253" t="s">
        <v>219</v>
      </c>
      <c r="G4314" s="35" t="s">
        <v>220</v>
      </c>
      <c r="H4314" s="35" t="s">
        <v>221</v>
      </c>
      <c r="I4314" s="36" t="s">
        <v>220</v>
      </c>
      <c r="J4314" s="37" t="s">
        <v>221</v>
      </c>
      <c r="K4314" s="37" t="s">
        <v>220</v>
      </c>
      <c r="L4314" s="37" t="s">
        <v>221</v>
      </c>
    </row>
    <row r="4315" spans="1:12" ht="12" customHeight="1">
      <c r="B4315" s="1249"/>
      <c r="C4315" s="1249"/>
      <c r="D4315" s="1251"/>
      <c r="E4315" s="1249"/>
      <c r="F4315" s="1253"/>
      <c r="G4315" s="35" t="s">
        <v>16</v>
      </c>
      <c r="H4315" s="35" t="s">
        <v>222</v>
      </c>
      <c r="I4315" s="36" t="s">
        <v>16</v>
      </c>
      <c r="J4315" s="37" t="s">
        <v>222</v>
      </c>
      <c r="K4315" s="37" t="s">
        <v>16</v>
      </c>
      <c r="L4315" s="37" t="s">
        <v>222</v>
      </c>
    </row>
    <row r="4316" spans="1:12" ht="12" customHeight="1">
      <c r="B4316" s="1249"/>
      <c r="C4316" s="1249"/>
      <c r="D4316" s="1252"/>
      <c r="E4316" s="1249"/>
      <c r="F4316" s="1253"/>
      <c r="G4316" s="58"/>
      <c r="H4316" s="35" t="s">
        <v>16</v>
      </c>
      <c r="I4316" s="48"/>
      <c r="J4316" s="37" t="s">
        <v>16</v>
      </c>
      <c r="K4316" s="43"/>
      <c r="L4316" s="37" t="s">
        <v>16</v>
      </c>
    </row>
    <row r="4317" spans="1:12" ht="12" customHeight="1">
      <c r="B4317" s="38" t="s">
        <v>5</v>
      </c>
      <c r="C4317" s="39" t="s">
        <v>223</v>
      </c>
      <c r="D4317" s="40"/>
      <c r="E4317" s="40"/>
      <c r="F4317" s="1181"/>
      <c r="G4317" s="40"/>
      <c r="H4317" s="40"/>
      <c r="I4317" s="41"/>
      <c r="J4317" s="41"/>
      <c r="K4317" s="41"/>
      <c r="L4317" s="41"/>
    </row>
    <row r="4318" spans="1:12" ht="12" customHeight="1">
      <c r="A4318" s="65">
        <v>10130000</v>
      </c>
      <c r="B4318" s="42"/>
      <c r="C4318" s="43" t="s">
        <v>1603</v>
      </c>
      <c r="D4318" s="42" t="s">
        <v>224</v>
      </c>
      <c r="E4318" s="42" t="str">
        <f>VLOOKUP(C4318,HSD!B:K,2,FALSE)</f>
        <v>OJ</v>
      </c>
      <c r="F4318" s="1192">
        <v>7.9899999999999999E-2</v>
      </c>
      <c r="G4318" s="44">
        <f>VLOOKUP(C4318,HSD!B:K,10,FALSE)</f>
        <v>21750</v>
      </c>
      <c r="H4318" s="44">
        <f>F4318*G4318</f>
        <v>1737.825</v>
      </c>
      <c r="I4318" s="44">
        <v>91500</v>
      </c>
      <c r="J4318" s="44">
        <f>F4318*I4318</f>
        <v>7310.8499999999995</v>
      </c>
      <c r="K4318" s="44">
        <v>91500</v>
      </c>
      <c r="L4318" s="44">
        <f>F4318*K4318</f>
        <v>7310.8499999999995</v>
      </c>
    </row>
    <row r="4319" spans="1:12" ht="12" customHeight="1">
      <c r="A4319" s="65">
        <v>10121100</v>
      </c>
      <c r="B4319" s="42"/>
      <c r="C4319" s="43" t="s">
        <v>1602</v>
      </c>
      <c r="D4319" s="42" t="s">
        <v>224</v>
      </c>
      <c r="E4319" s="42" t="str">
        <f>VLOOKUP(C4319,HSD!B:K,2,FALSE)</f>
        <v>OJ</v>
      </c>
      <c r="F4319" s="1192">
        <v>7.9899999999999999E-2</v>
      </c>
      <c r="G4319" s="44">
        <f>VLOOKUP(C4319,HSD!B:K,10,FALSE)</f>
        <v>26625</v>
      </c>
      <c r="H4319" s="44">
        <f>F4319*G4319</f>
        <v>2127.3375000000001</v>
      </c>
      <c r="I4319" s="44"/>
      <c r="J4319" s="44"/>
      <c r="K4319" s="44"/>
      <c r="L4319" s="44"/>
    </row>
    <row r="4320" spans="1:12" ht="12" customHeight="1">
      <c r="A4320" s="65">
        <v>10110000</v>
      </c>
      <c r="B4320" s="42"/>
      <c r="C4320" s="43" t="s">
        <v>1600</v>
      </c>
      <c r="D4320" s="42" t="s">
        <v>224</v>
      </c>
      <c r="E4320" s="42" t="str">
        <f>VLOOKUP(C4320,HSD!B:K,2,FALSE)</f>
        <v>OJ</v>
      </c>
      <c r="F4320" s="1192">
        <f>F4318/10</f>
        <v>7.9900000000000006E-3</v>
      </c>
      <c r="G4320" s="44">
        <f>VLOOKUP(C4320,HSD!B:K,10,FALSE)</f>
        <v>35625</v>
      </c>
      <c r="H4320" s="44">
        <f>F4320*G4320</f>
        <v>284.64375000000001</v>
      </c>
      <c r="I4320" s="44"/>
      <c r="J4320" s="44"/>
      <c r="K4320" s="44"/>
      <c r="L4320" s="44"/>
    </row>
    <row r="4321" spans="1:12" ht="12" customHeight="1">
      <c r="B4321" s="42"/>
      <c r="C4321" s="45"/>
      <c r="D4321" s="37"/>
      <c r="E4321" s="37"/>
      <c r="F4321" s="1183"/>
      <c r="G4321" s="54"/>
      <c r="H4321" s="44">
        <f>SUM(H4318:H4320)</f>
        <v>4149.8062500000005</v>
      </c>
      <c r="I4321" s="54"/>
      <c r="J4321" s="44">
        <f>SUM(J4320:J4320)</f>
        <v>0</v>
      </c>
      <c r="K4321" s="54"/>
      <c r="L4321" s="44">
        <f>SUM(L4320:L4320)</f>
        <v>0</v>
      </c>
    </row>
    <row r="4322" spans="1:12" ht="12" customHeight="1">
      <c r="B4322" s="42" t="s">
        <v>6</v>
      </c>
      <c r="C4322" s="45" t="s">
        <v>228</v>
      </c>
      <c r="D4322" s="37"/>
      <c r="E4322" s="37"/>
      <c r="F4322" s="1184"/>
      <c r="G4322" s="42"/>
      <c r="H4322" s="44"/>
      <c r="I4322" s="42"/>
      <c r="J4322" s="44"/>
      <c r="K4322" s="42"/>
      <c r="L4322" s="44"/>
    </row>
    <row r="4323" spans="1:12">
      <c r="A4323" s="65">
        <v>22320100</v>
      </c>
      <c r="B4323" s="42"/>
      <c r="C4323" s="43" t="s">
        <v>1549</v>
      </c>
      <c r="D4323" s="42" t="s">
        <v>224</v>
      </c>
      <c r="E4323" s="42" t="s">
        <v>49</v>
      </c>
      <c r="F4323" s="1192">
        <f>1/4</f>
        <v>0.25</v>
      </c>
      <c r="G4323" s="44">
        <f>VLOOKUP(C4323,HSD!B:K,10,FALSE)</f>
        <v>36000</v>
      </c>
      <c r="H4323" s="44">
        <f>F4323*G4323</f>
        <v>9000</v>
      </c>
      <c r="I4323" s="44"/>
      <c r="J4323" s="44"/>
      <c r="K4323" s="44"/>
      <c r="L4323" s="44"/>
    </row>
    <row r="4324" spans="1:12">
      <c r="B4324" s="42"/>
      <c r="C4324" s="43"/>
      <c r="D4324" s="42"/>
      <c r="E4324" s="42"/>
      <c r="F4324" s="1192"/>
      <c r="G4324" s="44"/>
      <c r="H4324" s="44"/>
      <c r="I4324" s="44"/>
      <c r="J4324" s="44"/>
      <c r="K4324" s="44"/>
      <c r="L4324" s="44"/>
    </row>
    <row r="4325" spans="1:12" ht="12" customHeight="1">
      <c r="B4325" s="42"/>
      <c r="C4325" s="45"/>
      <c r="D4325" s="37"/>
      <c r="E4325" s="37"/>
      <c r="F4325" s="1193" t="s">
        <v>229</v>
      </c>
      <c r="G4325" s="61"/>
      <c r="H4325" s="44">
        <f>SUM(H4323:H4324)</f>
        <v>9000</v>
      </c>
      <c r="I4325" s="54"/>
      <c r="J4325" s="44" t="e">
        <f>SUM(#REF!)</f>
        <v>#REF!</v>
      </c>
      <c r="K4325" s="54"/>
      <c r="L4325" s="44" t="e">
        <f>SUM(#REF!)</f>
        <v>#REF!</v>
      </c>
    </row>
    <row r="4326" spans="1:12" ht="12" customHeight="1">
      <c r="B4326" s="42" t="s">
        <v>7</v>
      </c>
      <c r="C4326" s="45" t="s">
        <v>230</v>
      </c>
      <c r="D4326" s="37"/>
      <c r="E4326" s="37"/>
      <c r="F4326" s="1184"/>
      <c r="G4326" s="42"/>
      <c r="H4326" s="44"/>
      <c r="I4326" s="42"/>
      <c r="J4326" s="44"/>
      <c r="K4326" s="42"/>
      <c r="L4326" s="44"/>
    </row>
    <row r="4327" spans="1:12" ht="12" customHeight="1">
      <c r="A4327" s="65">
        <v>31100008</v>
      </c>
      <c r="B4327" s="42"/>
      <c r="C4327" s="43" t="s">
        <v>1551</v>
      </c>
      <c r="D4327" s="42" t="s">
        <v>224</v>
      </c>
      <c r="E4327" s="42" t="s">
        <v>60</v>
      </c>
      <c r="F4327" s="1192">
        <v>8.1799999999999998E-2</v>
      </c>
      <c r="G4327" s="44">
        <f>VLOOKUP(C4327,HSD!B:K,10,FALSE)</f>
        <v>1010125</v>
      </c>
      <c r="H4327" s="44">
        <f>F4327*G4327</f>
        <v>82628.224999999991</v>
      </c>
      <c r="I4327" s="44"/>
      <c r="J4327" s="44"/>
      <c r="K4327" s="44"/>
      <c r="L4327" s="44"/>
    </row>
    <row r="4328" spans="1:12" ht="12" customHeight="1">
      <c r="B4328" s="42"/>
      <c r="C4328" s="43"/>
      <c r="D4328" s="42"/>
      <c r="E4328" s="42"/>
      <c r="F4328" s="1192"/>
      <c r="G4328" s="44"/>
      <c r="H4328" s="44">
        <f>F4328*G4328</f>
        <v>0</v>
      </c>
      <c r="I4328" s="44"/>
      <c r="J4328" s="44"/>
      <c r="K4328" s="44"/>
      <c r="L4328" s="44"/>
    </row>
    <row r="4329" spans="1:12" ht="12" customHeight="1">
      <c r="B4329" s="42"/>
      <c r="C4329" s="45"/>
      <c r="D4329" s="37"/>
      <c r="E4329" s="37"/>
      <c r="F4329" s="1183" t="s">
        <v>231</v>
      </c>
      <c r="G4329" s="54"/>
      <c r="H4329" s="44">
        <f>SUM(H4327:H4328)</f>
        <v>82628.224999999991</v>
      </c>
      <c r="I4329" s="54"/>
      <c r="J4329" s="44" t="e">
        <f>SUM(#REF!)</f>
        <v>#REF!</v>
      </c>
      <c r="K4329" s="54"/>
      <c r="L4329" s="44" t="e">
        <f>SUM(#REF!)</f>
        <v>#REF!</v>
      </c>
    </row>
    <row r="4330" spans="1:12" ht="12" customHeight="1">
      <c r="B4330" s="42" t="s">
        <v>8</v>
      </c>
      <c r="C4330" s="55" t="s">
        <v>232</v>
      </c>
      <c r="D4330" s="56"/>
      <c r="E4330" s="56"/>
      <c r="F4330" s="1191"/>
      <c r="G4330" s="57"/>
      <c r="H4330" s="44">
        <f>H4321+H4325+H4329</f>
        <v>95778.03125</v>
      </c>
      <c r="I4330" s="57"/>
      <c r="J4330" s="44" t="e">
        <f>J4321+J4325+J4329</f>
        <v>#REF!</v>
      </c>
      <c r="K4330" s="57"/>
      <c r="L4330" s="44" t="e">
        <f>L4321+L4325+L4329</f>
        <v>#REF!</v>
      </c>
    </row>
    <row r="4331" spans="1:12" ht="12" customHeight="1">
      <c r="B4331" s="42" t="s">
        <v>9</v>
      </c>
      <c r="C4331" s="1254" t="s">
        <v>233</v>
      </c>
      <c r="D4331" s="1255"/>
      <c r="E4331" s="1256"/>
      <c r="F4331" s="1200">
        <f>OP</f>
        <v>0.1</v>
      </c>
      <c r="G4331" s="43" t="s">
        <v>234</v>
      </c>
      <c r="H4331" s="44">
        <f>H4330*F4331</f>
        <v>9577.8031250000004</v>
      </c>
      <c r="I4331" s="43" t="s">
        <v>234</v>
      </c>
      <c r="J4331" s="44" t="e">
        <f>J4330*F4331</f>
        <v>#REF!</v>
      </c>
      <c r="K4331" s="43" t="s">
        <v>234</v>
      </c>
      <c r="L4331" s="44" t="e">
        <f>L4330*F4331</f>
        <v>#REF!</v>
      </c>
    </row>
    <row r="4332" spans="1:12" ht="12" customHeight="1">
      <c r="B4332" s="531" t="s">
        <v>10</v>
      </c>
      <c r="C4332" s="536" t="s">
        <v>235</v>
      </c>
      <c r="D4332" s="529"/>
      <c r="E4332" s="535"/>
      <c r="F4332" s="1189"/>
      <c r="G4332" s="532"/>
      <c r="H4332" s="533">
        <f>H4330+H4331</f>
        <v>105355.83437500001</v>
      </c>
      <c r="I4332" s="532"/>
      <c r="J4332" s="533"/>
      <c r="K4332" s="532"/>
      <c r="L4332" s="533"/>
    </row>
    <row r="4333" spans="1:12" ht="12" customHeight="1">
      <c r="B4333" s="531" t="s">
        <v>11</v>
      </c>
      <c r="C4333" s="529" t="s">
        <v>2218</v>
      </c>
      <c r="D4333" s="529"/>
      <c r="E4333" s="529"/>
      <c r="F4333" s="1201">
        <f>ppn</f>
        <v>0.12</v>
      </c>
      <c r="G4333" s="532" t="s">
        <v>2217</v>
      </c>
      <c r="H4333" s="533">
        <f>H4332*F4333</f>
        <v>12642.700124999999</v>
      </c>
      <c r="I4333" s="532"/>
      <c r="J4333" s="533"/>
      <c r="K4333" s="532"/>
      <c r="L4333" s="533"/>
    </row>
    <row r="4334" spans="1:12" ht="12" customHeight="1">
      <c r="B4334" s="42" t="s">
        <v>1793</v>
      </c>
      <c r="C4334" s="537" t="s">
        <v>2039</v>
      </c>
      <c r="D4334" s="56"/>
      <c r="E4334" s="56"/>
      <c r="F4334" s="1191"/>
      <c r="G4334" s="57"/>
      <c r="H4334" s="49">
        <f>H4332+H4333</f>
        <v>117998.53450000001</v>
      </c>
      <c r="I4334" s="50"/>
      <c r="J4334" s="49" t="e">
        <f>J4330+J4331</f>
        <v>#REF!</v>
      </c>
      <c r="K4334" s="50"/>
      <c r="L4334" s="49" t="e">
        <f>L4330+L4331</f>
        <v>#REF!</v>
      </c>
    </row>
    <row r="4335" spans="1:12" ht="14" customHeight="1"/>
    <row r="4336" spans="1:12" ht="37" customHeight="1">
      <c r="B4336" s="34" t="s">
        <v>1717</v>
      </c>
      <c r="C4336" s="1257" t="s">
        <v>1718</v>
      </c>
      <c r="D4336" s="1258"/>
      <c r="E4336" s="1258"/>
      <c r="F4336" s="1258"/>
      <c r="G4336" s="1259"/>
      <c r="H4336" s="1260"/>
      <c r="I4336" s="1261" t="s">
        <v>3</v>
      </c>
      <c r="J4336" s="1261"/>
      <c r="K4336" s="1261" t="s">
        <v>4</v>
      </c>
      <c r="L4336" s="1261"/>
    </row>
    <row r="4337" spans="1:12" ht="12" customHeight="1">
      <c r="B4337" s="1249" t="s">
        <v>215</v>
      </c>
      <c r="C4337" s="1249" t="s">
        <v>216</v>
      </c>
      <c r="D4337" s="1250" t="s">
        <v>217</v>
      </c>
      <c r="E4337" s="1249" t="s">
        <v>218</v>
      </c>
      <c r="F4337" s="1253" t="s">
        <v>219</v>
      </c>
      <c r="G4337" s="35" t="s">
        <v>220</v>
      </c>
      <c r="H4337" s="35" t="s">
        <v>221</v>
      </c>
      <c r="I4337" s="36" t="s">
        <v>220</v>
      </c>
      <c r="J4337" s="37" t="s">
        <v>221</v>
      </c>
      <c r="K4337" s="37" t="s">
        <v>220</v>
      </c>
      <c r="L4337" s="37" t="s">
        <v>221</v>
      </c>
    </row>
    <row r="4338" spans="1:12" ht="12" customHeight="1">
      <c r="B4338" s="1249"/>
      <c r="C4338" s="1249"/>
      <c r="D4338" s="1251"/>
      <c r="E4338" s="1249"/>
      <c r="F4338" s="1253"/>
      <c r="G4338" s="35" t="s">
        <v>16</v>
      </c>
      <c r="H4338" s="35" t="s">
        <v>222</v>
      </c>
      <c r="I4338" s="36" t="s">
        <v>16</v>
      </c>
      <c r="J4338" s="37" t="s">
        <v>222</v>
      </c>
      <c r="K4338" s="37" t="s">
        <v>16</v>
      </c>
      <c r="L4338" s="37" t="s">
        <v>222</v>
      </c>
    </row>
    <row r="4339" spans="1:12" ht="12" customHeight="1">
      <c r="B4339" s="1249"/>
      <c r="C4339" s="1249"/>
      <c r="D4339" s="1252"/>
      <c r="E4339" s="1249"/>
      <c r="F4339" s="1253"/>
      <c r="G4339" s="58"/>
      <c r="H4339" s="35" t="s">
        <v>16</v>
      </c>
      <c r="I4339" s="48"/>
      <c r="J4339" s="37" t="s">
        <v>16</v>
      </c>
      <c r="K4339" s="43"/>
      <c r="L4339" s="37" t="s">
        <v>16</v>
      </c>
    </row>
    <row r="4340" spans="1:12" ht="12" customHeight="1">
      <c r="B4340" s="38" t="s">
        <v>5</v>
      </c>
      <c r="C4340" s="39" t="s">
        <v>223</v>
      </c>
      <c r="D4340" s="40"/>
      <c r="E4340" s="40"/>
      <c r="F4340" s="1181"/>
      <c r="G4340" s="40"/>
      <c r="H4340" s="40"/>
      <c r="I4340" s="41"/>
      <c r="J4340" s="41"/>
      <c r="K4340" s="41"/>
      <c r="L4340" s="41"/>
    </row>
    <row r="4341" spans="1:12" ht="12" customHeight="1">
      <c r="A4341" s="65">
        <v>10130000</v>
      </c>
      <c r="B4341" s="42"/>
      <c r="C4341" s="43" t="s">
        <v>1603</v>
      </c>
      <c r="D4341" s="42" t="s">
        <v>224</v>
      </c>
      <c r="E4341" s="42" t="str">
        <f>VLOOKUP(C4341,HSD!B:K,2,FALSE)</f>
        <v>OJ</v>
      </c>
      <c r="F4341" s="1192">
        <v>8.5300000000000001E-2</v>
      </c>
      <c r="G4341" s="44">
        <f>VLOOKUP(C4341,HSD!B:K,10,FALSE)</f>
        <v>21750</v>
      </c>
      <c r="H4341" s="44">
        <f>F4341*G4341</f>
        <v>1855.2750000000001</v>
      </c>
      <c r="I4341" s="44">
        <v>91500</v>
      </c>
      <c r="J4341" s="44">
        <f>F4341*I4341</f>
        <v>7804.95</v>
      </c>
      <c r="K4341" s="44">
        <v>91500</v>
      </c>
      <c r="L4341" s="44">
        <f>F4341*K4341</f>
        <v>7804.95</v>
      </c>
    </row>
    <row r="4342" spans="1:12" ht="12" customHeight="1">
      <c r="A4342" s="65">
        <v>10121100</v>
      </c>
      <c r="B4342" s="42"/>
      <c r="C4342" s="43" t="s">
        <v>1602</v>
      </c>
      <c r="D4342" s="42" t="s">
        <v>224</v>
      </c>
      <c r="E4342" s="42" t="str">
        <f>VLOOKUP(C4342,HSD!B:K,2,FALSE)</f>
        <v>OJ</v>
      </c>
      <c r="F4342" s="1192">
        <f>F4341</f>
        <v>8.5300000000000001E-2</v>
      </c>
      <c r="G4342" s="44">
        <f>VLOOKUP(C4342,HSD!B:K,10,FALSE)</f>
        <v>26625</v>
      </c>
      <c r="H4342" s="44">
        <f>F4342*G4342</f>
        <v>2271.1125000000002</v>
      </c>
      <c r="I4342" s="44"/>
      <c r="J4342" s="44"/>
      <c r="K4342" s="44"/>
      <c r="L4342" s="44"/>
    </row>
    <row r="4343" spans="1:12" ht="12" customHeight="1">
      <c r="A4343" s="65">
        <v>10110000</v>
      </c>
      <c r="B4343" s="42"/>
      <c r="C4343" s="43" t="s">
        <v>1600</v>
      </c>
      <c r="D4343" s="42" t="s">
        <v>224</v>
      </c>
      <c r="E4343" s="42" t="str">
        <f>VLOOKUP(C4343,HSD!B:K,2,FALSE)</f>
        <v>OJ</v>
      </c>
      <c r="F4343" s="1192">
        <f>F4341/10</f>
        <v>8.5299999999999994E-3</v>
      </c>
      <c r="G4343" s="44">
        <f>VLOOKUP(C4343,HSD!B:K,10,FALSE)</f>
        <v>35625</v>
      </c>
      <c r="H4343" s="44">
        <f>F4343*G4343</f>
        <v>303.88124999999997</v>
      </c>
      <c r="I4343" s="44"/>
      <c r="J4343" s="44"/>
      <c r="K4343" s="44"/>
      <c r="L4343" s="44"/>
    </row>
    <row r="4344" spans="1:12" ht="12" customHeight="1">
      <c r="B4344" s="42"/>
      <c r="C4344" s="45"/>
      <c r="D4344" s="37"/>
      <c r="E4344" s="37"/>
      <c r="F4344" s="1183"/>
      <c r="G4344" s="54"/>
      <c r="H4344" s="44">
        <f>SUM(H4341:H4343)</f>
        <v>4430.2687500000011</v>
      </c>
      <c r="I4344" s="54"/>
      <c r="J4344" s="44">
        <f>SUM(J4343:J4343)</f>
        <v>0</v>
      </c>
      <c r="K4344" s="54"/>
      <c r="L4344" s="44">
        <f>SUM(L4343:L4343)</f>
        <v>0</v>
      </c>
    </row>
    <row r="4345" spans="1:12" ht="12" customHeight="1">
      <c r="B4345" s="42" t="s">
        <v>6</v>
      </c>
      <c r="C4345" s="45" t="s">
        <v>228</v>
      </c>
      <c r="D4345" s="37"/>
      <c r="E4345" s="37"/>
      <c r="F4345" s="1184"/>
      <c r="G4345" s="42"/>
      <c r="H4345" s="44"/>
      <c r="I4345" s="42"/>
      <c r="J4345" s="44"/>
      <c r="K4345" s="42"/>
      <c r="L4345" s="44"/>
    </row>
    <row r="4346" spans="1:12">
      <c r="A4346" s="65">
        <v>22320100</v>
      </c>
      <c r="B4346" s="42"/>
      <c r="C4346" s="43" t="s">
        <v>1505</v>
      </c>
      <c r="D4346" s="42" t="s">
        <v>224</v>
      </c>
      <c r="E4346" s="42" t="s">
        <v>49</v>
      </c>
      <c r="F4346" s="1192">
        <f>1/4</f>
        <v>0.25</v>
      </c>
      <c r="G4346" s="44">
        <f>VLOOKUP(C4346,HSD!B:K,10,FALSE)</f>
        <v>56000</v>
      </c>
      <c r="H4346" s="44">
        <f>F4346*G4346</f>
        <v>14000</v>
      </c>
      <c r="I4346" s="44"/>
      <c r="J4346" s="44"/>
      <c r="K4346" s="44"/>
      <c r="L4346" s="44"/>
    </row>
    <row r="4347" spans="1:12">
      <c r="B4347" s="42"/>
      <c r="C4347" s="43"/>
      <c r="D4347" s="42"/>
      <c r="E4347" s="42"/>
      <c r="F4347" s="1192"/>
      <c r="G4347" s="44"/>
      <c r="H4347" s="44"/>
      <c r="I4347" s="44"/>
      <c r="J4347" s="44"/>
      <c r="K4347" s="44"/>
      <c r="L4347" s="44"/>
    </row>
    <row r="4348" spans="1:12" ht="12" customHeight="1">
      <c r="B4348" s="42"/>
      <c r="C4348" s="45"/>
      <c r="D4348" s="37"/>
      <c r="E4348" s="37"/>
      <c r="F4348" s="1193" t="s">
        <v>229</v>
      </c>
      <c r="G4348" s="61"/>
      <c r="H4348" s="44">
        <f>SUM(H4346:H4347)</f>
        <v>14000</v>
      </c>
      <c r="I4348" s="54"/>
      <c r="J4348" s="44" t="e">
        <f>SUM(#REF!)</f>
        <v>#REF!</v>
      </c>
      <c r="K4348" s="54"/>
      <c r="L4348" s="44" t="e">
        <f>SUM(#REF!)</f>
        <v>#REF!</v>
      </c>
    </row>
    <row r="4349" spans="1:12" ht="12" customHeight="1">
      <c r="B4349" s="42" t="s">
        <v>7</v>
      </c>
      <c r="C4349" s="45" t="s">
        <v>230</v>
      </c>
      <c r="D4349" s="37"/>
      <c r="E4349" s="37"/>
      <c r="F4349" s="1184"/>
      <c r="G4349" s="42"/>
      <c r="H4349" s="44"/>
      <c r="I4349" s="42"/>
      <c r="J4349" s="44"/>
      <c r="K4349" s="42"/>
      <c r="L4349" s="44"/>
    </row>
    <row r="4350" spans="1:12" ht="12" customHeight="1">
      <c r="A4350" s="65">
        <v>31100008</v>
      </c>
      <c r="B4350" s="42"/>
      <c r="C4350" s="43" t="s">
        <v>1551</v>
      </c>
      <c r="D4350" s="42" t="s">
        <v>224</v>
      </c>
      <c r="E4350" s="42" t="s">
        <v>60</v>
      </c>
      <c r="F4350" s="1192">
        <v>9.0399999999999994E-2</v>
      </c>
      <c r="G4350" s="44">
        <f>VLOOKUP(C4350,HSD!B:K,10,FALSE)</f>
        <v>1010125</v>
      </c>
      <c r="H4350" s="44">
        <f>F4350*G4350</f>
        <v>91315.299999999988</v>
      </c>
      <c r="I4350" s="44"/>
      <c r="J4350" s="44"/>
      <c r="K4350" s="44"/>
      <c r="L4350" s="44"/>
    </row>
    <row r="4351" spans="1:12" ht="12" customHeight="1">
      <c r="B4351" s="42"/>
      <c r="C4351" s="43"/>
      <c r="D4351" s="42"/>
      <c r="E4351" s="42"/>
      <c r="F4351" s="1192"/>
      <c r="G4351" s="44"/>
      <c r="H4351" s="44">
        <f>F4351*G4351</f>
        <v>0</v>
      </c>
      <c r="I4351" s="44"/>
      <c r="J4351" s="44"/>
      <c r="K4351" s="44"/>
      <c r="L4351" s="44"/>
    </row>
    <row r="4352" spans="1:12" ht="12" customHeight="1">
      <c r="B4352" s="42"/>
      <c r="C4352" s="45"/>
      <c r="D4352" s="37"/>
      <c r="E4352" s="37"/>
      <c r="F4352" s="1183" t="s">
        <v>231</v>
      </c>
      <c r="G4352" s="54"/>
      <c r="H4352" s="44">
        <f>SUM(H4350:H4351)</f>
        <v>91315.299999999988</v>
      </c>
      <c r="I4352" s="54"/>
      <c r="J4352" s="44" t="e">
        <f>SUM(#REF!)</f>
        <v>#REF!</v>
      </c>
      <c r="K4352" s="54"/>
      <c r="L4352" s="44" t="e">
        <f>SUM(#REF!)</f>
        <v>#REF!</v>
      </c>
    </row>
    <row r="4353" spans="1:12" ht="12" customHeight="1">
      <c r="B4353" s="42" t="s">
        <v>8</v>
      </c>
      <c r="C4353" s="55" t="s">
        <v>232</v>
      </c>
      <c r="D4353" s="56"/>
      <c r="E4353" s="56"/>
      <c r="F4353" s="1191"/>
      <c r="G4353" s="57"/>
      <c r="H4353" s="44">
        <f>H4344+H4348+H4352</f>
        <v>109745.56874999999</v>
      </c>
      <c r="I4353" s="57"/>
      <c r="J4353" s="44" t="e">
        <f>J4344+J4348+J4352</f>
        <v>#REF!</v>
      </c>
      <c r="K4353" s="57"/>
      <c r="L4353" s="44" t="e">
        <f>L4344+L4348+L4352</f>
        <v>#REF!</v>
      </c>
    </row>
    <row r="4354" spans="1:12" ht="12" customHeight="1">
      <c r="B4354" s="42" t="s">
        <v>9</v>
      </c>
      <c r="C4354" s="1254" t="s">
        <v>233</v>
      </c>
      <c r="D4354" s="1255"/>
      <c r="E4354" s="1256"/>
      <c r="F4354" s="1200">
        <f>OP</f>
        <v>0.1</v>
      </c>
      <c r="G4354" s="43" t="s">
        <v>234</v>
      </c>
      <c r="H4354" s="44">
        <f>H4353*F4354</f>
        <v>10974.556875</v>
      </c>
      <c r="I4354" s="43" t="s">
        <v>234</v>
      </c>
      <c r="J4354" s="44" t="e">
        <f>J4353*F4354</f>
        <v>#REF!</v>
      </c>
      <c r="K4354" s="43" t="s">
        <v>234</v>
      </c>
      <c r="L4354" s="44" t="e">
        <f>L4353*F4354</f>
        <v>#REF!</v>
      </c>
    </row>
    <row r="4355" spans="1:12" ht="12" customHeight="1">
      <c r="B4355" s="531" t="s">
        <v>10</v>
      </c>
      <c r="C4355" s="536" t="s">
        <v>235</v>
      </c>
      <c r="D4355" s="529"/>
      <c r="E4355" s="535"/>
      <c r="F4355" s="1189"/>
      <c r="G4355" s="532"/>
      <c r="H4355" s="533">
        <f>H4353+H4354</f>
        <v>120720.12562499999</v>
      </c>
      <c r="I4355" s="532"/>
      <c r="J4355" s="533"/>
      <c r="K4355" s="532"/>
      <c r="L4355" s="533"/>
    </row>
    <row r="4356" spans="1:12" ht="12" customHeight="1">
      <c r="B4356" s="531" t="s">
        <v>11</v>
      </c>
      <c r="C4356" s="529" t="s">
        <v>2218</v>
      </c>
      <c r="D4356" s="529"/>
      <c r="E4356" s="529"/>
      <c r="F4356" s="1201">
        <f>ppn</f>
        <v>0.12</v>
      </c>
      <c r="G4356" s="532" t="s">
        <v>2217</v>
      </c>
      <c r="H4356" s="533">
        <f>H4355*F4356</f>
        <v>14486.415074999997</v>
      </c>
      <c r="I4356" s="532"/>
      <c r="J4356" s="533"/>
      <c r="K4356" s="532"/>
      <c r="L4356" s="533"/>
    </row>
    <row r="4357" spans="1:12" ht="12" customHeight="1">
      <c r="B4357" s="42" t="s">
        <v>1793</v>
      </c>
      <c r="C4357" s="537" t="s">
        <v>2039</v>
      </c>
      <c r="D4357" s="56"/>
      <c r="E4357" s="56"/>
      <c r="F4357" s="1191"/>
      <c r="G4357" s="57"/>
      <c r="H4357" s="49">
        <f>H4355+H4356</f>
        <v>135206.54069999998</v>
      </c>
      <c r="I4357" s="50"/>
      <c r="J4357" s="49" t="e">
        <f>J4353+J4354</f>
        <v>#REF!</v>
      </c>
      <c r="K4357" s="50"/>
      <c r="L4357" s="49" t="e">
        <f>L4353+L4354</f>
        <v>#REF!</v>
      </c>
    </row>
    <row r="4358" spans="1:12" ht="14" customHeight="1"/>
    <row r="4359" spans="1:12" ht="37" customHeight="1">
      <c r="B4359" s="34"/>
      <c r="C4359" s="1257" t="s">
        <v>1731</v>
      </c>
      <c r="D4359" s="1258"/>
      <c r="E4359" s="1258"/>
      <c r="F4359" s="1258"/>
      <c r="G4359" s="1259"/>
      <c r="H4359" s="1260"/>
      <c r="I4359" s="1261" t="s">
        <v>3</v>
      </c>
      <c r="J4359" s="1261"/>
      <c r="K4359" s="1261" t="s">
        <v>4</v>
      </c>
      <c r="L4359" s="1261"/>
    </row>
    <row r="4360" spans="1:12" ht="12" customHeight="1">
      <c r="B4360" s="1249" t="s">
        <v>215</v>
      </c>
      <c r="C4360" s="1249" t="s">
        <v>216</v>
      </c>
      <c r="D4360" s="1250" t="s">
        <v>217</v>
      </c>
      <c r="E4360" s="1249" t="s">
        <v>218</v>
      </c>
      <c r="F4360" s="1253" t="s">
        <v>219</v>
      </c>
      <c r="G4360" s="35" t="s">
        <v>220</v>
      </c>
      <c r="H4360" s="35" t="s">
        <v>221</v>
      </c>
      <c r="I4360" s="36" t="s">
        <v>220</v>
      </c>
      <c r="J4360" s="37" t="s">
        <v>221</v>
      </c>
      <c r="K4360" s="37" t="s">
        <v>220</v>
      </c>
      <c r="L4360" s="37" t="s">
        <v>221</v>
      </c>
    </row>
    <row r="4361" spans="1:12" ht="12" customHeight="1">
      <c r="B4361" s="1249"/>
      <c r="C4361" s="1249"/>
      <c r="D4361" s="1251"/>
      <c r="E4361" s="1249"/>
      <c r="F4361" s="1253"/>
      <c r="G4361" s="35" t="s">
        <v>16</v>
      </c>
      <c r="H4361" s="35" t="s">
        <v>222</v>
      </c>
      <c r="I4361" s="36" t="s">
        <v>16</v>
      </c>
      <c r="J4361" s="37" t="s">
        <v>222</v>
      </c>
      <c r="K4361" s="37" t="s">
        <v>16</v>
      </c>
      <c r="L4361" s="37" t="s">
        <v>222</v>
      </c>
    </row>
    <row r="4362" spans="1:12" ht="12" customHeight="1">
      <c r="B4362" s="1249"/>
      <c r="C4362" s="1249"/>
      <c r="D4362" s="1252"/>
      <c r="E4362" s="1249"/>
      <c r="F4362" s="1253"/>
      <c r="G4362" s="58"/>
      <c r="H4362" s="35" t="s">
        <v>16</v>
      </c>
      <c r="I4362" s="48"/>
      <c r="J4362" s="37" t="s">
        <v>16</v>
      </c>
      <c r="K4362" s="43"/>
      <c r="L4362" s="37" t="s">
        <v>16</v>
      </c>
    </row>
    <row r="4363" spans="1:12" ht="12" customHeight="1">
      <c r="B4363" s="38" t="s">
        <v>5</v>
      </c>
      <c r="C4363" s="39" t="s">
        <v>223</v>
      </c>
      <c r="D4363" s="40"/>
      <c r="E4363" s="40"/>
      <c r="F4363" s="1181"/>
      <c r="G4363" s="40"/>
      <c r="H4363" s="40"/>
      <c r="I4363" s="41"/>
      <c r="J4363" s="41"/>
      <c r="K4363" s="41"/>
      <c r="L4363" s="41"/>
    </row>
    <row r="4364" spans="1:12" ht="12" customHeight="1">
      <c r="A4364" s="65">
        <v>10130000</v>
      </c>
      <c r="B4364" s="42"/>
      <c r="C4364" s="43" t="s">
        <v>20</v>
      </c>
      <c r="D4364" s="42" t="s">
        <v>224</v>
      </c>
      <c r="E4364" s="42" t="str">
        <f>VLOOKUP(C4364,HSD!B:K,2,FALSE)</f>
        <v>OH</v>
      </c>
      <c r="F4364" s="1192">
        <v>1</v>
      </c>
      <c r="G4364" s="44">
        <f>VLOOKUP(C4364,HSD!B:K,10,FALSE)</f>
        <v>174000</v>
      </c>
      <c r="H4364" s="44">
        <f>F4364*G4364</f>
        <v>174000</v>
      </c>
      <c r="I4364" s="44">
        <v>91500</v>
      </c>
      <c r="J4364" s="44">
        <f>F4364*I4364</f>
        <v>91500</v>
      </c>
      <c r="K4364" s="44">
        <v>91500</v>
      </c>
      <c r="L4364" s="44">
        <f>F4364*K4364</f>
        <v>91500</v>
      </c>
    </row>
    <row r="4365" spans="1:12" ht="12" customHeight="1">
      <c r="A4365" s="65">
        <v>10121100</v>
      </c>
      <c r="B4365" s="42"/>
      <c r="C4365" s="43" t="s">
        <v>239</v>
      </c>
      <c r="D4365" s="42" t="s">
        <v>224</v>
      </c>
      <c r="E4365" s="42" t="str">
        <f>VLOOKUP(C4365,HSD!B:K,2,FALSE)</f>
        <v>OH</v>
      </c>
      <c r="F4365" s="1192">
        <v>0.5</v>
      </c>
      <c r="G4365" s="44">
        <f>VLOOKUP(C4365,HSD!B:K,10,FALSE)</f>
        <v>213000</v>
      </c>
      <c r="H4365" s="44">
        <f>F4365*G4365</f>
        <v>106500</v>
      </c>
      <c r="I4365" s="44"/>
      <c r="J4365" s="44"/>
      <c r="K4365" s="44"/>
      <c r="L4365" s="44"/>
    </row>
    <row r="4366" spans="1:12" ht="12" customHeight="1">
      <c r="A4366" s="65">
        <v>10110000</v>
      </c>
      <c r="B4366" s="42"/>
      <c r="C4366" s="43" t="s">
        <v>19</v>
      </c>
      <c r="D4366" s="42" t="s">
        <v>224</v>
      </c>
      <c r="E4366" s="42" t="str">
        <f>VLOOKUP(C4366,HSD!B:K,2,FALSE)</f>
        <v>OH</v>
      </c>
      <c r="F4366" s="1192">
        <v>0.1</v>
      </c>
      <c r="G4366" s="44">
        <f>VLOOKUP(C4366,HSD!B:K,10,FALSE)</f>
        <v>274000</v>
      </c>
      <c r="H4366" s="44">
        <f>F4366*G4366</f>
        <v>27400</v>
      </c>
      <c r="I4366" s="44"/>
      <c r="J4366" s="44"/>
      <c r="K4366" s="44"/>
      <c r="L4366" s="44"/>
    </row>
    <row r="4367" spans="1:12" ht="12" customHeight="1">
      <c r="B4367" s="42"/>
      <c r="C4367" s="43" t="s">
        <v>242</v>
      </c>
      <c r="D4367" s="42"/>
      <c r="E4367" s="42" t="str">
        <f>VLOOKUP(C4367,HSD!B:K,2,FALSE)</f>
        <v>OH</v>
      </c>
      <c r="F4367" s="1192">
        <v>1</v>
      </c>
      <c r="G4367" s="44">
        <f>VLOOKUP(C4367,HSD!B:K,10,FALSE)</f>
        <v>213000</v>
      </c>
      <c r="H4367" s="44">
        <f t="shared" ref="H4367:H4368" si="11">F4367*G4367</f>
        <v>213000</v>
      </c>
      <c r="I4367" s="44"/>
      <c r="J4367" s="44"/>
      <c r="K4367" s="44"/>
      <c r="L4367" s="44"/>
    </row>
    <row r="4368" spans="1:12" ht="12" customHeight="1">
      <c r="B4368" s="42"/>
      <c r="C4368" s="43" t="s">
        <v>21</v>
      </c>
      <c r="D4368" s="42"/>
      <c r="E4368" s="42" t="str">
        <f>VLOOKUP(C4368,HSD!B:K,2,FALSE)</f>
        <v>OH</v>
      </c>
      <c r="F4368" s="1192">
        <v>0.1</v>
      </c>
      <c r="G4368" s="44">
        <f>VLOOKUP(C4368,HSD!B:K,10,FALSE)</f>
        <v>285000</v>
      </c>
      <c r="H4368" s="44">
        <f t="shared" si="11"/>
        <v>28500</v>
      </c>
      <c r="I4368" s="44"/>
      <c r="J4368" s="44"/>
      <c r="K4368" s="44"/>
      <c r="L4368" s="44"/>
    </row>
    <row r="4369" spans="1:12" ht="12" customHeight="1">
      <c r="B4369" s="42"/>
      <c r="C4369" s="45"/>
      <c r="D4369" s="37"/>
      <c r="E4369" s="37"/>
      <c r="F4369" s="1183"/>
      <c r="G4369" s="54"/>
      <c r="H4369" s="44">
        <f>SUM(H4364:L4368)</f>
        <v>915400</v>
      </c>
      <c r="I4369" s="54"/>
      <c r="J4369" s="44">
        <f>SUM(J4366:J4366)</f>
        <v>0</v>
      </c>
      <c r="K4369" s="54"/>
      <c r="L4369" s="44">
        <f>SUM(L4366:L4366)</f>
        <v>0</v>
      </c>
    </row>
    <row r="4370" spans="1:12" ht="12" customHeight="1">
      <c r="B4370" s="42" t="s">
        <v>6</v>
      </c>
      <c r="C4370" s="45" t="s">
        <v>228</v>
      </c>
      <c r="D4370" s="37"/>
      <c r="E4370" s="37"/>
      <c r="F4370" s="1184"/>
      <c r="G4370" s="42"/>
      <c r="H4370" s="44"/>
      <c r="I4370" s="42"/>
      <c r="J4370" s="44"/>
      <c r="K4370" s="42"/>
      <c r="L4370" s="44"/>
    </row>
    <row r="4371" spans="1:12">
      <c r="A4371" s="65">
        <v>22320100</v>
      </c>
      <c r="B4371" s="42"/>
      <c r="C4371" s="43" t="s">
        <v>248</v>
      </c>
      <c r="D4371" s="42" t="s">
        <v>224</v>
      </c>
      <c r="E4371" s="42" t="str">
        <f>VLOOKUP(C4371,HSD!B:K,2,FALSE)</f>
        <v>m2</v>
      </c>
      <c r="F4371" s="1192">
        <v>1</v>
      </c>
      <c r="G4371" s="44">
        <f>VLOOKUP(C4371,HSD!B:K,10,FALSE)</f>
        <v>129166.66666666667</v>
      </c>
      <c r="H4371" s="44">
        <f>F4371*G4371</f>
        <v>129166.66666666667</v>
      </c>
      <c r="I4371" s="44"/>
      <c r="J4371" s="44"/>
      <c r="K4371" s="44"/>
      <c r="L4371" s="44"/>
    </row>
    <row r="4372" spans="1:12">
      <c r="B4372" s="42"/>
      <c r="C4372" s="43" t="s">
        <v>1588</v>
      </c>
      <c r="D4372" s="42"/>
      <c r="E4372" s="42" t="str">
        <f>VLOOKUP(C4372,HSD!B:K,2,FALSE)</f>
        <v>m3</v>
      </c>
      <c r="F4372" s="1192">
        <v>7.6999999999999999E-2</v>
      </c>
      <c r="G4372" s="44">
        <f>VLOOKUP(C4372,HSD!B:K,10,FALSE)</f>
        <v>4854000</v>
      </c>
      <c r="H4372" s="44">
        <f t="shared" ref="H4372:H4374" si="12">F4372*G4372</f>
        <v>373758</v>
      </c>
      <c r="I4372" s="44"/>
      <c r="J4372" s="44"/>
      <c r="K4372" s="44"/>
      <c r="L4372" s="44"/>
    </row>
    <row r="4373" spans="1:12">
      <c r="B4373" s="42"/>
      <c r="C4373" s="43" t="s">
        <v>1589</v>
      </c>
      <c r="D4373" s="42"/>
      <c r="E4373" s="42" t="str">
        <f>VLOOKUP(C4373,HSD!B:K,2,FALSE)</f>
        <v>kg</v>
      </c>
      <c r="F4373" s="1192">
        <v>1.25</v>
      </c>
      <c r="G4373" s="44">
        <f>VLOOKUP(C4373,HSD!B:K,10,FALSE)</f>
        <v>44500</v>
      </c>
      <c r="H4373" s="44">
        <f t="shared" si="12"/>
        <v>55625</v>
      </c>
      <c r="I4373" s="44"/>
      <c r="J4373" s="44"/>
      <c r="K4373" s="44"/>
      <c r="L4373" s="44"/>
    </row>
    <row r="4374" spans="1:12">
      <c r="B4374" s="42"/>
      <c r="C4374" s="43" t="s">
        <v>1732</v>
      </c>
      <c r="D4374" s="42"/>
      <c r="E4374" s="42" t="str">
        <f>VLOOKUP(C4374,HSD!B:K,2,FALSE)</f>
        <v>kg</v>
      </c>
      <c r="F4374" s="1192">
        <v>2.5</v>
      </c>
      <c r="G4374" s="44">
        <f>VLOOKUP(C4374,HSD!B:K,10,FALSE)</f>
        <v>22500</v>
      </c>
      <c r="H4374" s="44">
        <f t="shared" si="12"/>
        <v>56250</v>
      </c>
      <c r="I4374" s="44"/>
      <c r="J4374" s="44"/>
      <c r="K4374" s="44"/>
      <c r="L4374" s="44"/>
    </row>
    <row r="4375" spans="1:12">
      <c r="B4375" s="42"/>
      <c r="C4375" s="43"/>
      <c r="D4375" s="42"/>
      <c r="E4375" s="42"/>
      <c r="F4375" s="1192"/>
      <c r="G4375" s="44"/>
      <c r="H4375" s="44"/>
      <c r="I4375" s="44"/>
      <c r="J4375" s="44"/>
      <c r="K4375" s="44"/>
      <c r="L4375" s="44"/>
    </row>
    <row r="4376" spans="1:12" ht="12" customHeight="1">
      <c r="B4376" s="42"/>
      <c r="C4376" s="45"/>
      <c r="D4376" s="37"/>
      <c r="E4376" s="37"/>
      <c r="F4376" s="1193" t="s">
        <v>229</v>
      </c>
      <c r="G4376" s="61"/>
      <c r="H4376" s="44">
        <f>SUM(H4371:H4375)</f>
        <v>614799.66666666674</v>
      </c>
      <c r="I4376" s="54"/>
      <c r="J4376" s="44" t="e">
        <f>SUM(#REF!)</f>
        <v>#REF!</v>
      </c>
      <c r="K4376" s="54"/>
      <c r="L4376" s="44" t="e">
        <f>SUM(#REF!)</f>
        <v>#REF!</v>
      </c>
    </row>
    <row r="4377" spans="1:12" ht="12" customHeight="1">
      <c r="B4377" s="42" t="s">
        <v>7</v>
      </c>
      <c r="C4377" s="45" t="s">
        <v>230</v>
      </c>
      <c r="D4377" s="37"/>
      <c r="E4377" s="37"/>
      <c r="F4377" s="1184"/>
      <c r="G4377" s="42"/>
      <c r="H4377" s="44"/>
      <c r="I4377" s="42"/>
      <c r="J4377" s="44"/>
      <c r="K4377" s="42"/>
      <c r="L4377" s="44"/>
    </row>
    <row r="4378" spans="1:12" ht="12" customHeight="1">
      <c r="A4378" s="65">
        <v>31100008</v>
      </c>
      <c r="B4378" s="42"/>
      <c r="C4378" s="43" t="s">
        <v>1551</v>
      </c>
      <c r="D4378" s="42" t="s">
        <v>224</v>
      </c>
      <c r="E4378" s="42" t="s">
        <v>60</v>
      </c>
      <c r="F4378" s="1192">
        <v>9.0399999999999994E-2</v>
      </c>
      <c r="G4378" s="44">
        <f>VLOOKUP(C4378,HSD!B:K,10,FALSE)</f>
        <v>1010125</v>
      </c>
      <c r="H4378" s="44">
        <f>F4378*G4378</f>
        <v>91315.299999999988</v>
      </c>
      <c r="I4378" s="44"/>
      <c r="J4378" s="44"/>
      <c r="K4378" s="44"/>
      <c r="L4378" s="44"/>
    </row>
    <row r="4379" spans="1:12" ht="12" customHeight="1">
      <c r="B4379" s="42"/>
      <c r="C4379" s="43"/>
      <c r="D4379" s="42"/>
      <c r="E4379" s="42"/>
      <c r="F4379" s="1192"/>
      <c r="G4379" s="44"/>
      <c r="H4379" s="44">
        <f>F4379*G4379</f>
        <v>0</v>
      </c>
      <c r="I4379" s="44"/>
      <c r="J4379" s="44"/>
      <c r="K4379" s="44"/>
      <c r="L4379" s="44"/>
    </row>
    <row r="4380" spans="1:12" ht="12" customHeight="1">
      <c r="B4380" s="42"/>
      <c r="C4380" s="45"/>
      <c r="D4380" s="37"/>
      <c r="E4380" s="37"/>
      <c r="F4380" s="1183" t="s">
        <v>231</v>
      </c>
      <c r="G4380" s="54"/>
      <c r="H4380" s="44">
        <f>SUM(H4378:H4379)</f>
        <v>91315.299999999988</v>
      </c>
      <c r="I4380" s="54"/>
      <c r="J4380" s="44" t="e">
        <f>SUM(#REF!)</f>
        <v>#REF!</v>
      </c>
      <c r="K4380" s="54"/>
      <c r="L4380" s="44" t="e">
        <f>SUM(#REF!)</f>
        <v>#REF!</v>
      </c>
    </row>
    <row r="4381" spans="1:12" ht="12" customHeight="1">
      <c r="B4381" s="42" t="s">
        <v>8</v>
      </c>
      <c r="C4381" s="55" t="s">
        <v>232</v>
      </c>
      <c r="D4381" s="56"/>
      <c r="E4381" s="56"/>
      <c r="F4381" s="1191"/>
      <c r="G4381" s="57"/>
      <c r="H4381" s="44">
        <f>H4369+H4376+H4380</f>
        <v>1621514.9666666668</v>
      </c>
      <c r="I4381" s="57"/>
      <c r="J4381" s="44" t="e">
        <f>J4369+J4376+J4380</f>
        <v>#REF!</v>
      </c>
      <c r="K4381" s="57"/>
      <c r="L4381" s="44" t="e">
        <f>L4369+L4376+L4380</f>
        <v>#REF!</v>
      </c>
    </row>
    <row r="4382" spans="1:12" ht="12" customHeight="1">
      <c r="B4382" s="42" t="s">
        <v>9</v>
      </c>
      <c r="C4382" s="1254" t="s">
        <v>233</v>
      </c>
      <c r="D4382" s="1255"/>
      <c r="E4382" s="1256"/>
      <c r="F4382" s="1200">
        <f>OP</f>
        <v>0.1</v>
      </c>
      <c r="G4382" s="43" t="s">
        <v>234</v>
      </c>
      <c r="H4382" s="44">
        <f>H4381*F4382</f>
        <v>162151.4966666667</v>
      </c>
      <c r="I4382" s="43" t="s">
        <v>234</v>
      </c>
      <c r="J4382" s="44" t="e">
        <f>J4381*F4382</f>
        <v>#REF!</v>
      </c>
      <c r="K4382" s="43" t="s">
        <v>234</v>
      </c>
      <c r="L4382" s="44" t="e">
        <f>L4381*F4382</f>
        <v>#REF!</v>
      </c>
    </row>
    <row r="4383" spans="1:12" ht="12" customHeight="1">
      <c r="B4383" s="531" t="s">
        <v>10</v>
      </c>
      <c r="C4383" s="536" t="s">
        <v>235</v>
      </c>
      <c r="D4383" s="529"/>
      <c r="E4383" s="535"/>
      <c r="F4383" s="1189"/>
      <c r="G4383" s="532"/>
      <c r="H4383" s="533">
        <f>H4381+H4382</f>
        <v>1783666.4633333334</v>
      </c>
      <c r="I4383" s="532"/>
      <c r="J4383" s="533"/>
      <c r="K4383" s="532"/>
      <c r="L4383" s="533"/>
    </row>
    <row r="4384" spans="1:12" ht="12" customHeight="1">
      <c r="B4384" s="531" t="s">
        <v>11</v>
      </c>
      <c r="C4384" s="529" t="s">
        <v>2218</v>
      </c>
      <c r="D4384" s="529"/>
      <c r="E4384" s="529"/>
      <c r="F4384" s="1201">
        <f>ppn</f>
        <v>0.12</v>
      </c>
      <c r="G4384" s="532" t="s">
        <v>2217</v>
      </c>
      <c r="H4384" s="533">
        <f>H4383*F4384</f>
        <v>214039.97560000001</v>
      </c>
      <c r="I4384" s="532"/>
      <c r="J4384" s="533"/>
      <c r="K4384" s="532"/>
      <c r="L4384" s="533"/>
    </row>
    <row r="4385" spans="1:12" ht="12" customHeight="1">
      <c r="B4385" s="42" t="s">
        <v>1793</v>
      </c>
      <c r="C4385" s="537" t="s">
        <v>2039</v>
      </c>
      <c r="D4385" s="56"/>
      <c r="E4385" s="56"/>
      <c r="F4385" s="1191"/>
      <c r="G4385" s="57"/>
      <c r="H4385" s="49">
        <f>H4383+H4384</f>
        <v>1997706.4389333334</v>
      </c>
      <c r="I4385" s="50"/>
      <c r="J4385" s="49" t="e">
        <f>J4381+J4382</f>
        <v>#REF!</v>
      </c>
      <c r="K4385" s="50"/>
      <c r="L4385" s="49" t="e">
        <f>L4381+L4382</f>
        <v>#REF!</v>
      </c>
    </row>
    <row r="4386" spans="1:12" ht="14" customHeight="1"/>
    <row r="4387" spans="1:12" ht="37" customHeight="1">
      <c r="B4387" s="34" t="s">
        <v>236</v>
      </c>
      <c r="C4387" s="1257" t="s">
        <v>1863</v>
      </c>
      <c r="D4387" s="1258"/>
      <c r="E4387" s="1258"/>
      <c r="F4387" s="1258"/>
      <c r="G4387" s="1259"/>
      <c r="H4387" s="1260"/>
      <c r="I4387" s="1261" t="s">
        <v>3</v>
      </c>
      <c r="J4387" s="1261"/>
      <c r="K4387" s="1261" t="s">
        <v>4</v>
      </c>
      <c r="L4387" s="1261"/>
    </row>
    <row r="4388" spans="1:12" ht="12" customHeight="1">
      <c r="B4388" s="1249" t="s">
        <v>215</v>
      </c>
      <c r="C4388" s="1249" t="s">
        <v>216</v>
      </c>
      <c r="D4388" s="1250" t="s">
        <v>217</v>
      </c>
      <c r="E4388" s="1249" t="s">
        <v>218</v>
      </c>
      <c r="F4388" s="1253" t="s">
        <v>219</v>
      </c>
      <c r="G4388" s="35" t="s">
        <v>220</v>
      </c>
      <c r="H4388" s="35" t="s">
        <v>221</v>
      </c>
      <c r="I4388" s="36" t="s">
        <v>220</v>
      </c>
      <c r="J4388" s="37" t="s">
        <v>221</v>
      </c>
      <c r="K4388" s="37" t="s">
        <v>220</v>
      </c>
      <c r="L4388" s="37" t="s">
        <v>221</v>
      </c>
    </row>
    <row r="4389" spans="1:12" ht="12" customHeight="1">
      <c r="B4389" s="1249"/>
      <c r="C4389" s="1249"/>
      <c r="D4389" s="1251"/>
      <c r="E4389" s="1249"/>
      <c r="F4389" s="1253"/>
      <c r="G4389" s="35" t="s">
        <v>16</v>
      </c>
      <c r="H4389" s="35" t="s">
        <v>222</v>
      </c>
      <c r="I4389" s="36" t="s">
        <v>16</v>
      </c>
      <c r="J4389" s="37" t="s">
        <v>222</v>
      </c>
      <c r="K4389" s="37" t="s">
        <v>16</v>
      </c>
      <c r="L4389" s="37" t="s">
        <v>222</v>
      </c>
    </row>
    <row r="4390" spans="1:12" ht="12" customHeight="1">
      <c r="B4390" s="1249"/>
      <c r="C4390" s="1249"/>
      <c r="D4390" s="1252"/>
      <c r="E4390" s="1249"/>
      <c r="F4390" s="1253"/>
      <c r="G4390" s="58"/>
      <c r="H4390" s="35" t="s">
        <v>16</v>
      </c>
      <c r="I4390" s="48"/>
      <c r="J4390" s="37" t="s">
        <v>16</v>
      </c>
      <c r="K4390" s="43"/>
      <c r="L4390" s="37" t="s">
        <v>16</v>
      </c>
    </row>
    <row r="4391" spans="1:12" ht="12" customHeight="1">
      <c r="B4391" s="38" t="s">
        <v>5</v>
      </c>
      <c r="C4391" s="39" t="s">
        <v>223</v>
      </c>
      <c r="D4391" s="40"/>
      <c r="E4391" s="40"/>
      <c r="F4391" s="1181"/>
      <c r="G4391" s="40"/>
      <c r="H4391" s="40"/>
      <c r="I4391" s="41"/>
      <c r="J4391" s="41"/>
      <c r="K4391" s="41"/>
      <c r="L4391" s="41"/>
    </row>
    <row r="4392" spans="1:12" ht="12" customHeight="1">
      <c r="A4392" s="65">
        <v>10130000</v>
      </c>
      <c r="B4392" s="42"/>
      <c r="C4392" s="43" t="s">
        <v>20</v>
      </c>
      <c r="D4392" s="42" t="s">
        <v>224</v>
      </c>
      <c r="E4392" s="42" t="str">
        <f>VLOOKUP(C4392,HSD!B:K,2,FALSE)</f>
        <v>OH</v>
      </c>
      <c r="F4392" s="1192">
        <v>0.05</v>
      </c>
      <c r="G4392" s="44">
        <f>VLOOKUP(C4392,HSD!B:K,10,FALSE)</f>
        <v>174000</v>
      </c>
      <c r="H4392" s="44">
        <f>F4392*G4392</f>
        <v>8700</v>
      </c>
      <c r="I4392" s="44">
        <v>91500</v>
      </c>
      <c r="J4392" s="44">
        <f>F4392*I4392</f>
        <v>4575</v>
      </c>
      <c r="K4392" s="44">
        <v>91500</v>
      </c>
      <c r="L4392" s="44">
        <f>F4392*K4392</f>
        <v>4575</v>
      </c>
    </row>
    <row r="4393" spans="1:12" ht="12" customHeight="1">
      <c r="B4393" s="42"/>
      <c r="C4393" s="43" t="s">
        <v>21</v>
      </c>
      <c r="D4393" s="42"/>
      <c r="E4393" s="42" t="str">
        <f>VLOOKUP(C4393,HSD!B:K,2,FALSE)</f>
        <v>OH</v>
      </c>
      <c r="F4393" s="1192">
        <v>5.0000000000000001E-3</v>
      </c>
      <c r="G4393" s="44">
        <f>VLOOKUP(C4393,HSD!B:K,10,FALSE)</f>
        <v>285000</v>
      </c>
      <c r="H4393" s="44">
        <f t="shared" ref="H4393" si="13">F4393*G4393</f>
        <v>1425</v>
      </c>
      <c r="I4393" s="44"/>
      <c r="J4393" s="44"/>
      <c r="K4393" s="44"/>
      <c r="L4393" s="44"/>
    </row>
    <row r="4394" spans="1:12" ht="12" customHeight="1">
      <c r="B4394" s="42"/>
      <c r="C4394" s="45"/>
      <c r="D4394" s="37"/>
      <c r="E4394" s="37"/>
      <c r="F4394" s="1193" t="s">
        <v>1864</v>
      </c>
      <c r="G4394" s="54"/>
      <c r="H4394" s="44">
        <f>SUM(H4392:H4393)</f>
        <v>10125</v>
      </c>
      <c r="I4394" s="54"/>
      <c r="J4394" s="44" t="e">
        <f>SUM(#REF!)</f>
        <v>#REF!</v>
      </c>
      <c r="K4394" s="54"/>
      <c r="L4394" s="44" t="e">
        <f>SUM(#REF!)</f>
        <v>#REF!</v>
      </c>
    </row>
    <row r="4395" spans="1:12" ht="12" customHeight="1">
      <c r="B4395" s="42" t="s">
        <v>6</v>
      </c>
      <c r="C4395" s="45" t="s">
        <v>228</v>
      </c>
      <c r="D4395" s="37"/>
      <c r="E4395" s="37"/>
      <c r="F4395" s="1184"/>
      <c r="G4395" s="42"/>
      <c r="H4395" s="44"/>
      <c r="I4395" s="42"/>
      <c r="J4395" s="44"/>
      <c r="K4395" s="42"/>
      <c r="L4395" s="44"/>
    </row>
    <row r="4396" spans="1:12">
      <c r="B4396" s="42"/>
      <c r="C4396" s="43"/>
      <c r="D4396" s="42"/>
      <c r="E4396" s="42"/>
      <c r="F4396" s="1192"/>
      <c r="G4396" s="44"/>
      <c r="H4396" s="44"/>
      <c r="I4396" s="44"/>
      <c r="J4396" s="44"/>
      <c r="K4396" s="44"/>
      <c r="L4396" s="44"/>
    </row>
    <row r="4397" spans="1:12">
      <c r="B4397" s="42"/>
      <c r="C4397" s="43"/>
      <c r="D4397" s="42"/>
      <c r="E4397" s="42"/>
      <c r="F4397" s="1192"/>
      <c r="G4397" s="44"/>
      <c r="H4397" s="44"/>
      <c r="I4397" s="44"/>
      <c r="J4397" s="44"/>
      <c r="K4397" s="44"/>
      <c r="L4397" s="44"/>
    </row>
    <row r="4398" spans="1:12">
      <c r="B4398" s="42"/>
      <c r="C4398" s="43"/>
      <c r="D4398" s="42"/>
      <c r="E4398" s="42"/>
      <c r="F4398" s="1192"/>
      <c r="G4398" s="44"/>
      <c r="H4398" s="44"/>
      <c r="I4398" s="44"/>
      <c r="J4398" s="44"/>
      <c r="K4398" s="44"/>
      <c r="L4398" s="44"/>
    </row>
    <row r="4399" spans="1:12" ht="12" customHeight="1">
      <c r="B4399" s="42"/>
      <c r="C4399" s="45"/>
      <c r="D4399" s="37"/>
      <c r="E4399" s="37"/>
      <c r="F4399" s="1193" t="s">
        <v>229</v>
      </c>
      <c r="G4399" s="61"/>
      <c r="H4399" s="44">
        <f>SUM(H4396:H4398)</f>
        <v>0</v>
      </c>
      <c r="I4399" s="54"/>
      <c r="J4399" s="44" t="e">
        <f>SUM(#REF!)</f>
        <v>#REF!</v>
      </c>
      <c r="K4399" s="54"/>
      <c r="L4399" s="44" t="e">
        <f>SUM(#REF!)</f>
        <v>#REF!</v>
      </c>
    </row>
    <row r="4400" spans="1:12" ht="12" customHeight="1">
      <c r="B4400" s="42" t="s">
        <v>7</v>
      </c>
      <c r="C4400" s="45" t="s">
        <v>230</v>
      </c>
      <c r="D4400" s="37"/>
      <c r="E4400" s="37"/>
      <c r="F4400" s="1184"/>
      <c r="G4400" s="42"/>
      <c r="H4400" s="44"/>
      <c r="I4400" s="42"/>
      <c r="J4400" s="44"/>
      <c r="K4400" s="42"/>
      <c r="L4400" s="44"/>
    </row>
    <row r="4401" spans="1:12" ht="12" customHeight="1">
      <c r="A4401" s="65">
        <v>31100008</v>
      </c>
      <c r="B4401" s="42"/>
      <c r="C4401" s="43"/>
      <c r="D4401" s="42"/>
      <c r="E4401" s="42"/>
      <c r="F4401" s="1192"/>
      <c r="G4401" s="44"/>
      <c r="H4401" s="44"/>
      <c r="I4401" s="44"/>
      <c r="J4401" s="44"/>
      <c r="K4401" s="44"/>
      <c r="L4401" s="44"/>
    </row>
    <row r="4402" spans="1:12" ht="12" customHeight="1">
      <c r="B4402" s="42"/>
      <c r="C4402" s="43"/>
      <c r="D4402" s="42"/>
      <c r="E4402" s="42"/>
      <c r="F4402" s="1192"/>
      <c r="G4402" s="44"/>
      <c r="H4402" s="44">
        <f>F4402*G4402</f>
        <v>0</v>
      </c>
      <c r="I4402" s="44"/>
      <c r="J4402" s="44"/>
      <c r="K4402" s="44"/>
      <c r="L4402" s="44"/>
    </row>
    <row r="4403" spans="1:12" ht="12" customHeight="1">
      <c r="B4403" s="42"/>
      <c r="C4403" s="45"/>
      <c r="D4403" s="37"/>
      <c r="E4403" s="37"/>
      <c r="F4403" s="1183" t="s">
        <v>231</v>
      </c>
      <c r="G4403" s="54"/>
      <c r="H4403" s="44">
        <f>SUM(H4401:H4402)</f>
        <v>0</v>
      </c>
      <c r="I4403" s="54"/>
      <c r="J4403" s="44" t="e">
        <f>SUM(#REF!)</f>
        <v>#REF!</v>
      </c>
      <c r="K4403" s="54"/>
      <c r="L4403" s="44" t="e">
        <f>SUM(#REF!)</f>
        <v>#REF!</v>
      </c>
    </row>
    <row r="4404" spans="1:12" ht="12" customHeight="1">
      <c r="B4404" s="42" t="s">
        <v>8</v>
      </c>
      <c r="C4404" s="55" t="s">
        <v>232</v>
      </c>
      <c r="D4404" s="56"/>
      <c r="E4404" s="56"/>
      <c r="F4404" s="1191"/>
      <c r="G4404" s="57"/>
      <c r="H4404" s="44">
        <f>H4394+H4399+H4403</f>
        <v>10125</v>
      </c>
      <c r="I4404" s="57"/>
      <c r="J4404" s="44" t="e">
        <f>J4394+J4399+J4403</f>
        <v>#REF!</v>
      </c>
      <c r="K4404" s="57"/>
      <c r="L4404" s="44" t="e">
        <f>L4394+L4399+L4403</f>
        <v>#REF!</v>
      </c>
    </row>
    <row r="4405" spans="1:12" ht="12" customHeight="1">
      <c r="B4405" s="42" t="s">
        <v>9</v>
      </c>
      <c r="C4405" s="1254" t="s">
        <v>233</v>
      </c>
      <c r="D4405" s="1255"/>
      <c r="E4405" s="1256"/>
      <c r="F4405" s="1200">
        <f>OP</f>
        <v>0.1</v>
      </c>
      <c r="G4405" s="43" t="s">
        <v>234</v>
      </c>
      <c r="H4405" s="44">
        <f>H4404*F4405</f>
        <v>1012.5</v>
      </c>
      <c r="I4405" s="43" t="s">
        <v>234</v>
      </c>
      <c r="J4405" s="44" t="e">
        <f>J4404*F4405</f>
        <v>#REF!</v>
      </c>
      <c r="K4405" s="43" t="s">
        <v>234</v>
      </c>
      <c r="L4405" s="44" t="e">
        <f>L4404*F4405</f>
        <v>#REF!</v>
      </c>
    </row>
    <row r="4406" spans="1:12" ht="12" customHeight="1">
      <c r="B4406" s="531" t="s">
        <v>10</v>
      </c>
      <c r="C4406" s="536" t="s">
        <v>235</v>
      </c>
      <c r="D4406" s="529"/>
      <c r="E4406" s="535"/>
      <c r="F4406" s="1189"/>
      <c r="G4406" s="532"/>
      <c r="H4406" s="533">
        <f>H4404+H4405</f>
        <v>11137.5</v>
      </c>
      <c r="I4406" s="532"/>
      <c r="J4406" s="533"/>
      <c r="K4406" s="532"/>
      <c r="L4406" s="533"/>
    </row>
    <row r="4407" spans="1:12" ht="12" customHeight="1">
      <c r="B4407" s="531" t="s">
        <v>11</v>
      </c>
      <c r="C4407" s="529" t="s">
        <v>2218</v>
      </c>
      <c r="D4407" s="529"/>
      <c r="E4407" s="529"/>
      <c r="F4407" s="1201">
        <f>ppn</f>
        <v>0.12</v>
      </c>
      <c r="G4407" s="532" t="s">
        <v>2217</v>
      </c>
      <c r="H4407" s="533">
        <f>H4406*F4407</f>
        <v>1336.5</v>
      </c>
      <c r="I4407" s="532"/>
      <c r="J4407" s="533"/>
      <c r="K4407" s="532"/>
      <c r="L4407" s="533"/>
    </row>
    <row r="4408" spans="1:12" ht="12" customHeight="1">
      <c r="B4408" s="42" t="s">
        <v>1793</v>
      </c>
      <c r="C4408" s="537" t="s">
        <v>2039</v>
      </c>
      <c r="D4408" s="56"/>
      <c r="E4408" s="56"/>
      <c r="F4408" s="1191"/>
      <c r="G4408" s="57"/>
      <c r="H4408" s="49">
        <f>H4406+H4407</f>
        <v>12474</v>
      </c>
      <c r="I4408" s="50"/>
      <c r="J4408" s="49" t="e">
        <f>J4404+J4405</f>
        <v>#REF!</v>
      </c>
      <c r="K4408" s="50"/>
      <c r="L4408" s="49" t="e">
        <f>L4404+L4405</f>
        <v>#REF!</v>
      </c>
    </row>
    <row r="4409" spans="1:12" ht="14" customHeight="1"/>
    <row r="4410" spans="1:12" ht="37" customHeight="1">
      <c r="B4410" s="34"/>
      <c r="C4410" s="1257" t="s">
        <v>1868</v>
      </c>
      <c r="D4410" s="1258"/>
      <c r="E4410" s="1258"/>
      <c r="F4410" s="1258"/>
      <c r="G4410" s="1259"/>
      <c r="H4410" s="1260"/>
      <c r="I4410" s="1261" t="s">
        <v>3</v>
      </c>
      <c r="J4410" s="1261"/>
      <c r="K4410" s="1261" t="s">
        <v>4</v>
      </c>
      <c r="L4410" s="1261"/>
    </row>
    <row r="4411" spans="1:12" ht="12" customHeight="1">
      <c r="B4411" s="1249" t="s">
        <v>215</v>
      </c>
      <c r="C4411" s="1249" t="s">
        <v>216</v>
      </c>
      <c r="D4411" s="1250" t="s">
        <v>217</v>
      </c>
      <c r="E4411" s="1249" t="s">
        <v>218</v>
      </c>
      <c r="F4411" s="1253" t="s">
        <v>219</v>
      </c>
      <c r="G4411" s="35" t="s">
        <v>220</v>
      </c>
      <c r="H4411" s="35" t="s">
        <v>221</v>
      </c>
      <c r="I4411" s="36" t="s">
        <v>220</v>
      </c>
      <c r="J4411" s="37" t="s">
        <v>221</v>
      </c>
      <c r="K4411" s="37" t="s">
        <v>220</v>
      </c>
      <c r="L4411" s="37" t="s">
        <v>221</v>
      </c>
    </row>
    <row r="4412" spans="1:12" ht="12" customHeight="1">
      <c r="B4412" s="1249"/>
      <c r="C4412" s="1249"/>
      <c r="D4412" s="1251"/>
      <c r="E4412" s="1249"/>
      <c r="F4412" s="1253"/>
      <c r="G4412" s="35" t="s">
        <v>16</v>
      </c>
      <c r="H4412" s="35" t="s">
        <v>222</v>
      </c>
      <c r="I4412" s="36" t="s">
        <v>16</v>
      </c>
      <c r="J4412" s="37" t="s">
        <v>222</v>
      </c>
      <c r="K4412" s="37" t="s">
        <v>16</v>
      </c>
      <c r="L4412" s="37" t="s">
        <v>222</v>
      </c>
    </row>
    <row r="4413" spans="1:12" ht="12" customHeight="1">
      <c r="B4413" s="1249"/>
      <c r="C4413" s="1249"/>
      <c r="D4413" s="1252"/>
      <c r="E4413" s="1249"/>
      <c r="F4413" s="1253"/>
      <c r="G4413" s="58"/>
      <c r="H4413" s="35" t="s">
        <v>16</v>
      </c>
      <c r="I4413" s="48"/>
      <c r="J4413" s="37" t="s">
        <v>16</v>
      </c>
      <c r="K4413" s="43"/>
      <c r="L4413" s="37" t="s">
        <v>16</v>
      </c>
    </row>
    <row r="4414" spans="1:12" ht="12" customHeight="1">
      <c r="B4414" s="38" t="s">
        <v>5</v>
      </c>
      <c r="C4414" s="39" t="s">
        <v>223</v>
      </c>
      <c r="D4414" s="40"/>
      <c r="E4414" s="40"/>
      <c r="F4414" s="1181"/>
      <c r="G4414" s="40"/>
      <c r="H4414" s="40"/>
      <c r="I4414" s="41"/>
      <c r="J4414" s="41"/>
      <c r="K4414" s="41"/>
      <c r="L4414" s="41"/>
    </row>
    <row r="4415" spans="1:12" ht="12" customHeight="1">
      <c r="A4415" s="65">
        <v>10130000</v>
      </c>
      <c r="B4415" s="42"/>
      <c r="C4415" s="43" t="s">
        <v>20</v>
      </c>
      <c r="D4415" s="42" t="s">
        <v>224</v>
      </c>
      <c r="E4415" s="42" t="str">
        <f>VLOOKUP(C4415,HSD!B:K,2,FALSE)</f>
        <v>OH</v>
      </c>
      <c r="F4415" s="1192">
        <v>0.1</v>
      </c>
      <c r="G4415" s="44">
        <f>VLOOKUP(C4415,HSD!B:K,10,FALSE)</f>
        <v>174000</v>
      </c>
      <c r="H4415" s="44">
        <f>F4415*G4415</f>
        <v>17400</v>
      </c>
      <c r="I4415" s="44">
        <v>91500</v>
      </c>
      <c r="J4415" s="44">
        <f>F4415*I4415</f>
        <v>9150</v>
      </c>
      <c r="K4415" s="44">
        <v>91500</v>
      </c>
      <c r="L4415" s="44">
        <f>F4415*K4415</f>
        <v>9150</v>
      </c>
    </row>
    <row r="4416" spans="1:12" ht="12" customHeight="1">
      <c r="B4416" s="42"/>
      <c r="C4416" s="43" t="s">
        <v>239</v>
      </c>
      <c r="D4416" s="42"/>
      <c r="E4416" s="42" t="str">
        <f>VLOOKUP(C4416,HSD!B:K,2,FALSE)</f>
        <v>OH</v>
      </c>
      <c r="F4416" s="1192">
        <v>0.1</v>
      </c>
      <c r="G4416" s="44">
        <f>VLOOKUP(C4416,HSD!B:K,10,FALSE)</f>
        <v>213000</v>
      </c>
      <c r="H4416" s="44">
        <f t="shared" ref="H4416:H4418" si="14">F4416*G4416</f>
        <v>21300</v>
      </c>
      <c r="I4416" s="44"/>
      <c r="J4416" s="44"/>
      <c r="K4416" s="44"/>
      <c r="L4416" s="44"/>
    </row>
    <row r="4417" spans="1:12" ht="12" customHeight="1">
      <c r="B4417" s="42"/>
      <c r="C4417" s="43" t="s">
        <v>19</v>
      </c>
      <c r="D4417" s="42"/>
      <c r="E4417" s="42" t="str">
        <f>VLOOKUP(C4417,HSD!B:K,2,FALSE)</f>
        <v>OH</v>
      </c>
      <c r="F4417" s="1192">
        <v>0.01</v>
      </c>
      <c r="G4417" s="44">
        <f>VLOOKUP(C4417,HSD!B:K,10,FALSE)</f>
        <v>274000</v>
      </c>
      <c r="H4417" s="44">
        <f t="shared" si="14"/>
        <v>2740</v>
      </c>
      <c r="I4417" s="44"/>
      <c r="J4417" s="44"/>
      <c r="K4417" s="44"/>
      <c r="L4417" s="44"/>
    </row>
    <row r="4418" spans="1:12" ht="12" customHeight="1">
      <c r="B4418" s="42"/>
      <c r="C4418" s="43" t="s">
        <v>21</v>
      </c>
      <c r="D4418" s="42"/>
      <c r="E4418" s="42" t="str">
        <f>VLOOKUP(C4418,HSD!B:K,2,FALSE)</f>
        <v>OH</v>
      </c>
      <c r="F4418" s="1192">
        <v>5.0000000000000001E-3</v>
      </c>
      <c r="G4418" s="44">
        <f>VLOOKUP(C4418,HSD!B:K,10,FALSE)</f>
        <v>285000</v>
      </c>
      <c r="H4418" s="44">
        <f t="shared" si="14"/>
        <v>1425</v>
      </c>
      <c r="I4418" s="44"/>
      <c r="J4418" s="44"/>
      <c r="K4418" s="44"/>
      <c r="L4418" s="44"/>
    </row>
    <row r="4419" spans="1:12" ht="12" customHeight="1">
      <c r="B4419" s="42"/>
      <c r="C4419" s="45"/>
      <c r="D4419" s="37"/>
      <c r="E4419" s="37"/>
      <c r="F4419" s="1193" t="s">
        <v>1864</v>
      </c>
      <c r="G4419" s="54"/>
      <c r="H4419" s="44">
        <f>SUM(H4415:H4418)</f>
        <v>42865</v>
      </c>
      <c r="I4419" s="54"/>
      <c r="J4419" s="44" t="e">
        <f>SUM(#REF!)</f>
        <v>#REF!</v>
      </c>
      <c r="K4419" s="54"/>
      <c r="L4419" s="44" t="e">
        <f>SUM(#REF!)</f>
        <v>#REF!</v>
      </c>
    </row>
    <row r="4420" spans="1:12" ht="12" customHeight="1">
      <c r="B4420" s="42" t="s">
        <v>6</v>
      </c>
      <c r="C4420" s="45" t="s">
        <v>228</v>
      </c>
      <c r="D4420" s="37"/>
      <c r="E4420" s="37"/>
      <c r="F4420" s="1184"/>
      <c r="G4420" s="42"/>
      <c r="H4420" s="44"/>
      <c r="I4420" s="42"/>
      <c r="J4420" s="44"/>
      <c r="K4420" s="42"/>
      <c r="L4420" s="44"/>
    </row>
    <row r="4421" spans="1:12">
      <c r="B4421" s="42"/>
      <c r="C4421" s="43" t="s">
        <v>1588</v>
      </c>
      <c r="D4421" s="42"/>
      <c r="E4421" s="42" t="str">
        <f>VLOOKUP(C4421,HSD!B:K,2,FALSE)</f>
        <v>m3</v>
      </c>
      <c r="F4421" s="1192">
        <v>1.2E-2</v>
      </c>
      <c r="G4421" s="44">
        <f>VLOOKUP(C4421,HSD!B:K,10,FALSE)</f>
        <v>4854000</v>
      </c>
      <c r="H4421" s="44">
        <f t="shared" ref="H4421:H4423" si="15">F4421*G4421</f>
        <v>58248</v>
      </c>
      <c r="I4421" s="44"/>
      <c r="J4421" s="44"/>
      <c r="K4421" s="44"/>
      <c r="L4421" s="44"/>
    </row>
    <row r="4422" spans="1:12">
      <c r="B4422" s="42"/>
      <c r="C4422" s="43" t="s">
        <v>1589</v>
      </c>
      <c r="D4422" s="42"/>
      <c r="E4422" s="42" t="str">
        <f>VLOOKUP(C4422,HSD!B:K,2,FALSE)</f>
        <v>kg</v>
      </c>
      <c r="F4422" s="1192">
        <v>0.02</v>
      </c>
      <c r="G4422" s="44">
        <f>VLOOKUP(C4422,HSD!B:K,10,FALSE)</f>
        <v>44500</v>
      </c>
      <c r="H4422" s="44">
        <f t="shared" si="15"/>
        <v>890</v>
      </c>
      <c r="I4422" s="44"/>
      <c r="J4422" s="44"/>
      <c r="K4422" s="44"/>
      <c r="L4422" s="44"/>
    </row>
    <row r="4423" spans="1:12">
      <c r="B4423" s="42"/>
      <c r="C4423" s="43" t="s">
        <v>766</v>
      </c>
      <c r="D4423" s="42"/>
      <c r="E4423" s="42" t="str">
        <f>VLOOKUP(C4423,HSD!B:K,2,FALSE)</f>
        <v>m3</v>
      </c>
      <c r="F4423" s="1192">
        <v>7.0000000000000001E-3</v>
      </c>
      <c r="G4423" s="44">
        <f>VLOOKUP(C4423,HSD!B:K,10,FALSE)</f>
        <v>2789000</v>
      </c>
      <c r="H4423" s="44">
        <f t="shared" si="15"/>
        <v>19523</v>
      </c>
      <c r="I4423" s="44"/>
      <c r="J4423" s="44"/>
      <c r="K4423" s="44"/>
      <c r="L4423" s="44"/>
    </row>
    <row r="4424" spans="1:12" ht="12" customHeight="1">
      <c r="B4424" s="42"/>
      <c r="C4424" s="45"/>
      <c r="D4424" s="37"/>
      <c r="E4424" s="37"/>
      <c r="F4424" s="1193" t="s">
        <v>229</v>
      </c>
      <c r="G4424" s="61"/>
      <c r="H4424" s="44">
        <f>SUM(H4421:H4423)</f>
        <v>78661</v>
      </c>
      <c r="I4424" s="54"/>
      <c r="J4424" s="44" t="e">
        <f>SUM(#REF!)</f>
        <v>#REF!</v>
      </c>
      <c r="K4424" s="54"/>
      <c r="L4424" s="44" t="e">
        <f>SUM(#REF!)</f>
        <v>#REF!</v>
      </c>
    </row>
    <row r="4425" spans="1:12" ht="12" customHeight="1">
      <c r="B4425" s="42" t="s">
        <v>7</v>
      </c>
      <c r="C4425" s="45" t="s">
        <v>230</v>
      </c>
      <c r="D4425" s="37"/>
      <c r="E4425" s="37"/>
      <c r="F4425" s="1184"/>
      <c r="G4425" s="42"/>
      <c r="H4425" s="44"/>
      <c r="I4425" s="42"/>
      <c r="J4425" s="44"/>
      <c r="K4425" s="42"/>
      <c r="L4425" s="44"/>
    </row>
    <row r="4426" spans="1:12" ht="12" customHeight="1">
      <c r="A4426" s="65">
        <v>31100008</v>
      </c>
      <c r="B4426" s="42"/>
      <c r="C4426" s="43"/>
      <c r="D4426" s="42"/>
      <c r="E4426" s="42"/>
      <c r="F4426" s="1192"/>
      <c r="G4426" s="44"/>
      <c r="H4426" s="44"/>
      <c r="I4426" s="44"/>
      <c r="J4426" s="44"/>
      <c r="K4426" s="44"/>
      <c r="L4426" s="44"/>
    </row>
    <row r="4427" spans="1:12" ht="12" customHeight="1">
      <c r="B4427" s="42"/>
      <c r="C4427" s="43"/>
      <c r="D4427" s="42"/>
      <c r="E4427" s="42"/>
      <c r="F4427" s="1192"/>
      <c r="G4427" s="44"/>
      <c r="H4427" s="44">
        <f>F4427*G4427</f>
        <v>0</v>
      </c>
      <c r="I4427" s="44"/>
      <c r="J4427" s="44"/>
      <c r="K4427" s="44"/>
      <c r="L4427" s="44"/>
    </row>
    <row r="4428" spans="1:12" ht="12" customHeight="1">
      <c r="B4428" s="42"/>
      <c r="C4428" s="45"/>
      <c r="D4428" s="37"/>
      <c r="E4428" s="37"/>
      <c r="F4428" s="1183" t="s">
        <v>231</v>
      </c>
      <c r="G4428" s="54"/>
      <c r="H4428" s="44">
        <f>SUM(H4426:H4427)</f>
        <v>0</v>
      </c>
      <c r="I4428" s="54"/>
      <c r="J4428" s="44" t="e">
        <f>SUM(#REF!)</f>
        <v>#REF!</v>
      </c>
      <c r="K4428" s="54"/>
      <c r="L4428" s="44" t="e">
        <f>SUM(#REF!)</f>
        <v>#REF!</v>
      </c>
    </row>
    <row r="4429" spans="1:12" ht="12" customHeight="1">
      <c r="B4429" s="42" t="s">
        <v>8</v>
      </c>
      <c r="C4429" s="55" t="s">
        <v>232</v>
      </c>
      <c r="D4429" s="56"/>
      <c r="E4429" s="56"/>
      <c r="F4429" s="1191"/>
      <c r="G4429" s="57"/>
      <c r="H4429" s="44">
        <f>H4419+H4424+H4428</f>
        <v>121526</v>
      </c>
      <c r="I4429" s="57"/>
      <c r="J4429" s="44" t="e">
        <f>J4419+J4424+J4428</f>
        <v>#REF!</v>
      </c>
      <c r="K4429" s="57"/>
      <c r="L4429" s="44" t="e">
        <f>L4419+L4424+L4428</f>
        <v>#REF!</v>
      </c>
    </row>
    <row r="4430" spans="1:12" ht="12" customHeight="1">
      <c r="B4430" s="42" t="s">
        <v>9</v>
      </c>
      <c r="C4430" s="1254" t="s">
        <v>233</v>
      </c>
      <c r="D4430" s="1255"/>
      <c r="E4430" s="1256"/>
      <c r="F4430" s="1200">
        <f>OP</f>
        <v>0.1</v>
      </c>
      <c r="G4430" s="43" t="s">
        <v>234</v>
      </c>
      <c r="H4430" s="44">
        <f>H4429*F4430</f>
        <v>12152.6</v>
      </c>
      <c r="I4430" s="43" t="s">
        <v>234</v>
      </c>
      <c r="J4430" s="44" t="e">
        <f>J4429*F4430</f>
        <v>#REF!</v>
      </c>
      <c r="K4430" s="43" t="s">
        <v>234</v>
      </c>
      <c r="L4430" s="44" t="e">
        <f>L4429*F4430</f>
        <v>#REF!</v>
      </c>
    </row>
    <row r="4431" spans="1:12" ht="12" customHeight="1">
      <c r="B4431" s="531" t="s">
        <v>10</v>
      </c>
      <c r="C4431" s="536" t="s">
        <v>235</v>
      </c>
      <c r="D4431" s="529"/>
      <c r="E4431" s="535"/>
      <c r="F4431" s="1189"/>
      <c r="G4431" s="532"/>
      <c r="H4431" s="533">
        <f>H4429+H4430</f>
        <v>133678.6</v>
      </c>
      <c r="I4431" s="532"/>
      <c r="J4431" s="533"/>
      <c r="K4431" s="532"/>
      <c r="L4431" s="533"/>
    </row>
    <row r="4432" spans="1:12" ht="12" customHeight="1">
      <c r="B4432" s="531" t="s">
        <v>11</v>
      </c>
      <c r="C4432" s="529" t="s">
        <v>2218</v>
      </c>
      <c r="D4432" s="529"/>
      <c r="E4432" s="529"/>
      <c r="F4432" s="1201">
        <f>ppn</f>
        <v>0.12</v>
      </c>
      <c r="G4432" s="532" t="s">
        <v>2217</v>
      </c>
      <c r="H4432" s="533">
        <f>H4431*F4432</f>
        <v>16041.432000000001</v>
      </c>
      <c r="I4432" s="532"/>
      <c r="J4432" s="533"/>
      <c r="K4432" s="532"/>
      <c r="L4432" s="533"/>
    </row>
    <row r="4433" spans="1:16" ht="12" customHeight="1">
      <c r="B4433" s="42" t="s">
        <v>1793</v>
      </c>
      <c r="C4433" s="537" t="s">
        <v>2039</v>
      </c>
      <c r="D4433" s="56"/>
      <c r="E4433" s="56"/>
      <c r="F4433" s="1191"/>
      <c r="G4433" s="57"/>
      <c r="H4433" s="49">
        <f>H4431+H4432</f>
        <v>149720.03200000001</v>
      </c>
      <c r="I4433" s="50"/>
      <c r="J4433" s="49" t="e">
        <f>J4429+J4430</f>
        <v>#REF!</v>
      </c>
      <c r="K4433" s="50"/>
      <c r="L4433" s="49" t="e">
        <f>L4429+L4430</f>
        <v>#REF!</v>
      </c>
    </row>
    <row r="4434" spans="1:16" ht="14" customHeight="1"/>
    <row r="4435" spans="1:16" ht="37" customHeight="1">
      <c r="B4435" s="34"/>
      <c r="C4435" s="1257" t="s">
        <v>1862</v>
      </c>
      <c r="D4435" s="1258"/>
      <c r="E4435" s="1258"/>
      <c r="F4435" s="1258"/>
      <c r="G4435" s="1259"/>
      <c r="H4435" s="1260"/>
      <c r="I4435" s="1261" t="s">
        <v>3</v>
      </c>
      <c r="J4435" s="1261"/>
      <c r="K4435" s="1261" t="s">
        <v>4</v>
      </c>
      <c r="L4435" s="1261"/>
      <c r="M4435" s="527" t="s">
        <v>2212</v>
      </c>
      <c r="N4435" s="528"/>
      <c r="O4435" s="528"/>
      <c r="P4435" s="528"/>
    </row>
    <row r="4436" spans="1:16" ht="12" customHeight="1">
      <c r="B4436" s="1249" t="s">
        <v>215</v>
      </c>
      <c r="C4436" s="1249" t="s">
        <v>216</v>
      </c>
      <c r="D4436" s="1250" t="s">
        <v>217</v>
      </c>
      <c r="E4436" s="1249" t="s">
        <v>218</v>
      </c>
      <c r="F4436" s="1253" t="s">
        <v>219</v>
      </c>
      <c r="G4436" s="35" t="s">
        <v>220</v>
      </c>
      <c r="H4436" s="35" t="s">
        <v>221</v>
      </c>
      <c r="I4436" s="36" t="s">
        <v>220</v>
      </c>
      <c r="J4436" s="37" t="s">
        <v>221</v>
      </c>
      <c r="K4436" s="37" t="s">
        <v>220</v>
      </c>
      <c r="L4436" s="37" t="s">
        <v>221</v>
      </c>
    </row>
    <row r="4437" spans="1:16" ht="12" customHeight="1">
      <c r="B4437" s="1249"/>
      <c r="C4437" s="1249"/>
      <c r="D4437" s="1251"/>
      <c r="E4437" s="1249"/>
      <c r="F4437" s="1253"/>
      <c r="G4437" s="35" t="s">
        <v>16</v>
      </c>
      <c r="H4437" s="35" t="s">
        <v>222</v>
      </c>
      <c r="I4437" s="36" t="s">
        <v>16</v>
      </c>
      <c r="J4437" s="37" t="s">
        <v>222</v>
      </c>
      <c r="K4437" s="37" t="s">
        <v>16</v>
      </c>
      <c r="L4437" s="37" t="s">
        <v>222</v>
      </c>
    </row>
    <row r="4438" spans="1:16" ht="12" customHeight="1">
      <c r="B4438" s="1249"/>
      <c r="C4438" s="1249"/>
      <c r="D4438" s="1252"/>
      <c r="E4438" s="1249"/>
      <c r="F4438" s="1253"/>
      <c r="G4438" s="58"/>
      <c r="H4438" s="35" t="s">
        <v>16</v>
      </c>
      <c r="I4438" s="48"/>
      <c r="J4438" s="37" t="s">
        <v>16</v>
      </c>
      <c r="K4438" s="43"/>
      <c r="L4438" s="37" t="s">
        <v>16</v>
      </c>
    </row>
    <row r="4439" spans="1:16" ht="12" customHeight="1">
      <c r="B4439" s="38" t="s">
        <v>5</v>
      </c>
      <c r="C4439" s="39" t="s">
        <v>223</v>
      </c>
      <c r="D4439" s="40"/>
      <c r="E4439" s="40"/>
      <c r="F4439" s="1181"/>
      <c r="G4439" s="40"/>
      <c r="H4439" s="40"/>
      <c r="I4439" s="41"/>
      <c r="J4439" s="41"/>
      <c r="K4439" s="41"/>
      <c r="L4439" s="41"/>
    </row>
    <row r="4440" spans="1:16" ht="12" customHeight="1">
      <c r="B4440" s="38"/>
      <c r="C4440" s="40" t="s">
        <v>1871</v>
      </c>
      <c r="D4440" s="40"/>
      <c r="E4440" s="40"/>
      <c r="F4440" s="1195"/>
      <c r="G4440" s="40"/>
      <c r="H4440" s="40"/>
      <c r="I4440" s="41"/>
      <c r="J4440" s="41"/>
      <c r="K4440" s="41"/>
      <c r="L4440" s="41"/>
    </row>
    <row r="4441" spans="1:16" ht="12" customHeight="1">
      <c r="A4441" s="65">
        <v>10130000</v>
      </c>
      <c r="B4441" s="42"/>
      <c r="C4441" s="43" t="s">
        <v>1865</v>
      </c>
      <c r="D4441" s="42" t="s">
        <v>224</v>
      </c>
      <c r="E4441" s="42" t="s">
        <v>470</v>
      </c>
      <c r="F4441" s="1192" t="e">
        <f>#REF!</f>
        <v>#REF!</v>
      </c>
      <c r="G4441" s="44">
        <f>'REKAP HSP'!$D$168</f>
        <v>10125</v>
      </c>
      <c r="H4441" s="44" t="e">
        <f>F4441*G4441</f>
        <v>#REF!</v>
      </c>
      <c r="I4441" s="44">
        <v>91500</v>
      </c>
      <c r="J4441" s="44" t="e">
        <f>F4441*I4441</f>
        <v>#REF!</v>
      </c>
      <c r="K4441" s="44">
        <v>91500</v>
      </c>
      <c r="L4441" s="44" t="e">
        <f>F4441*K4441</f>
        <v>#REF!</v>
      </c>
    </row>
    <row r="4442" spans="1:16" ht="12" customHeight="1">
      <c r="A4442" s="65">
        <v>10121100</v>
      </c>
      <c r="B4442" s="42"/>
      <c r="C4442" s="43" t="s">
        <v>1866</v>
      </c>
      <c r="D4442" s="42" t="s">
        <v>224</v>
      </c>
      <c r="E4442" s="42" t="s">
        <v>470</v>
      </c>
      <c r="F4442" s="1192" t="e">
        <f>#REF!</f>
        <v>#REF!</v>
      </c>
      <c r="G4442" s="44">
        <f>'REKAP HSP'!$D$169</f>
        <v>121526</v>
      </c>
      <c r="H4442" s="44" t="e">
        <f>F4442*G4442</f>
        <v>#REF!</v>
      </c>
      <c r="I4442" s="44"/>
      <c r="J4442" s="44"/>
      <c r="K4442" s="44"/>
      <c r="L4442" s="44"/>
    </row>
    <row r="4443" spans="1:16" ht="12" customHeight="1">
      <c r="A4443" s="65">
        <v>10110000</v>
      </c>
      <c r="B4443" s="42"/>
      <c r="C4443" s="43" t="s">
        <v>1870</v>
      </c>
      <c r="D4443" s="42" t="s">
        <v>224</v>
      </c>
      <c r="E4443" s="42" t="s">
        <v>26</v>
      </c>
      <c r="F4443" s="1192" t="e">
        <f>#REF!</f>
        <v>#REF!</v>
      </c>
      <c r="G4443" s="44">
        <f>'REKAP HSP'!$D$24</f>
        <v>12995.4902</v>
      </c>
      <c r="H4443" s="44" t="e">
        <f>F4443*G4443</f>
        <v>#REF!</v>
      </c>
      <c r="I4443" s="44"/>
      <c r="J4443" s="44"/>
      <c r="K4443" s="44"/>
      <c r="L4443" s="44"/>
    </row>
    <row r="4444" spans="1:16" ht="12" customHeight="1">
      <c r="B4444" s="42"/>
      <c r="C4444" s="43" t="s">
        <v>1867</v>
      </c>
      <c r="D4444" s="42"/>
      <c r="E4444" s="42" t="s">
        <v>27</v>
      </c>
      <c r="F4444" s="1192" t="e">
        <f>#REF!</f>
        <v>#REF!</v>
      </c>
      <c r="G4444" s="44">
        <f>'REKAP HSP'!$D$146</f>
        <v>26469.52</v>
      </c>
      <c r="H4444" s="44" t="e">
        <f t="shared" ref="H4444:H4455" si="16">F4444*G4444</f>
        <v>#REF!</v>
      </c>
      <c r="I4444" s="44"/>
      <c r="J4444" s="44"/>
      <c r="K4444" s="44"/>
      <c r="L4444" s="44"/>
    </row>
    <row r="4445" spans="1:16" ht="12" customHeight="1">
      <c r="B4445" s="42"/>
      <c r="C4445" s="317" t="s">
        <v>1872</v>
      </c>
      <c r="D4445" s="42"/>
      <c r="E4445" s="42"/>
      <c r="F4445" s="1192"/>
      <c r="G4445" s="44"/>
      <c r="H4445" s="44">
        <f t="shared" si="16"/>
        <v>0</v>
      </c>
      <c r="I4445" s="44"/>
      <c r="J4445" s="44"/>
      <c r="K4445" s="44"/>
      <c r="L4445" s="44"/>
    </row>
    <row r="4446" spans="1:16" ht="12" customHeight="1">
      <c r="B4446" s="42"/>
      <c r="C4446" s="43" t="s">
        <v>1873</v>
      </c>
      <c r="D4446" s="42"/>
      <c r="E4446" s="42" t="s">
        <v>37</v>
      </c>
      <c r="F4446" s="1192" t="e">
        <f>#REF!</f>
        <v>#REF!</v>
      </c>
      <c r="G4446" s="44">
        <f>'REKAP HSP'!$D$166</f>
        <v>117998.53450000001</v>
      </c>
      <c r="H4446" s="44" t="e">
        <f t="shared" si="16"/>
        <v>#REF!</v>
      </c>
      <c r="I4446" s="44"/>
      <c r="J4446" s="44"/>
      <c r="K4446" s="44"/>
      <c r="L4446" s="44"/>
    </row>
    <row r="4447" spans="1:16" ht="12" customHeight="1">
      <c r="B4447" s="42"/>
      <c r="C4447" s="43" t="s">
        <v>1874</v>
      </c>
      <c r="D4447" s="42"/>
      <c r="E4447" s="42"/>
      <c r="F4447" s="1192"/>
      <c r="G4447" s="44"/>
      <c r="H4447" s="44">
        <f t="shared" si="16"/>
        <v>0</v>
      </c>
      <c r="I4447" s="44"/>
      <c r="J4447" s="44"/>
      <c r="K4447" s="44"/>
      <c r="L4447" s="44"/>
    </row>
    <row r="4448" spans="1:16" ht="12" customHeight="1">
      <c r="B4448" s="42"/>
      <c r="C4448" s="43" t="s">
        <v>1632</v>
      </c>
      <c r="D4448" s="42"/>
      <c r="E4448" s="42" t="s">
        <v>26</v>
      </c>
      <c r="F4448" s="1192" t="e">
        <f>#REF!</f>
        <v>#REF!</v>
      </c>
      <c r="G4448" s="44">
        <f>'REKAP HSP'!$D$115</f>
        <v>1294740.3700000001</v>
      </c>
      <c r="H4448" s="44" t="e">
        <f t="shared" si="16"/>
        <v>#REF!</v>
      </c>
      <c r="I4448" s="44"/>
      <c r="J4448" s="44"/>
      <c r="K4448" s="44"/>
      <c r="L4448" s="44"/>
    </row>
    <row r="4449" spans="1:12" ht="12" customHeight="1">
      <c r="B4449" s="42"/>
      <c r="C4449" s="318" t="s">
        <v>1875</v>
      </c>
      <c r="D4449" s="42"/>
      <c r="E4449" s="42"/>
      <c r="F4449" s="1192"/>
      <c r="G4449" s="44"/>
      <c r="H4449" s="44">
        <f t="shared" si="16"/>
        <v>0</v>
      </c>
      <c r="I4449" s="44"/>
      <c r="J4449" s="44"/>
      <c r="K4449" s="44"/>
      <c r="L4449" s="44"/>
    </row>
    <row r="4450" spans="1:12" ht="12" customHeight="1">
      <c r="B4450" s="42"/>
      <c r="C4450" s="43" t="s">
        <v>1630</v>
      </c>
      <c r="D4450" s="42" t="s">
        <v>224</v>
      </c>
      <c r="E4450" s="42" t="str">
        <f>VLOOKUP(C4450,HSD!B:K,2,FALSE)</f>
        <v>m2</v>
      </c>
      <c r="F4450" s="1192" t="e">
        <f>#REF!</f>
        <v>#REF!</v>
      </c>
      <c r="G4450" s="44">
        <f>VLOOKUP(C4450,HSD!B:K,10,FALSE)</f>
        <v>117944</v>
      </c>
      <c r="H4450" s="44" t="e">
        <f t="shared" si="16"/>
        <v>#REF!</v>
      </c>
      <c r="I4450" s="44"/>
      <c r="J4450" s="44"/>
      <c r="K4450" s="44"/>
      <c r="L4450" s="44"/>
    </row>
    <row r="4451" spans="1:12" ht="12" customHeight="1">
      <c r="B4451" s="42"/>
      <c r="C4451" s="43" t="s">
        <v>1631</v>
      </c>
      <c r="D4451" s="42" t="s">
        <v>224</v>
      </c>
      <c r="E4451" s="42" t="str">
        <f>VLOOKUP(C4451,HSD!B:K,2,FALSE)</f>
        <v>m3</v>
      </c>
      <c r="F4451" s="1192" t="e">
        <f>#REF!</f>
        <v>#REF!</v>
      </c>
      <c r="G4451" s="44">
        <f>VLOOKUP(C4451,HSD!B:K,10,FALSE)</f>
        <v>1559293.3169642859</v>
      </c>
      <c r="H4451" s="44" t="e">
        <f t="shared" si="16"/>
        <v>#REF!</v>
      </c>
      <c r="I4451" s="44"/>
      <c r="J4451" s="44"/>
      <c r="K4451" s="44"/>
      <c r="L4451" s="44"/>
    </row>
    <row r="4452" spans="1:12" ht="12" customHeight="1">
      <c r="B4452" s="42"/>
      <c r="C4452" s="43" t="s">
        <v>435</v>
      </c>
      <c r="D4452" s="42"/>
      <c r="E4452" s="42" t="s">
        <v>470</v>
      </c>
      <c r="F4452" s="1192" t="e">
        <f>#REF!</f>
        <v>#REF!</v>
      </c>
      <c r="G4452" s="44">
        <f>'REKAP HSP'!$D$91</f>
        <v>113604.568</v>
      </c>
      <c r="H4452" s="44" t="e">
        <f t="shared" si="16"/>
        <v>#REF!</v>
      </c>
      <c r="I4452" s="44"/>
      <c r="J4452" s="44"/>
      <c r="K4452" s="44"/>
      <c r="L4452" s="44"/>
    </row>
    <row r="4453" spans="1:12" ht="12" customHeight="1">
      <c r="B4453" s="42"/>
      <c r="C4453" s="43" t="s">
        <v>1876</v>
      </c>
      <c r="D4453" s="42"/>
      <c r="E4453" s="42" t="s">
        <v>26</v>
      </c>
      <c r="F4453" s="1192" t="e">
        <f>#REF!</f>
        <v>#REF!</v>
      </c>
      <c r="G4453" s="44">
        <f>'REKAP HSP'!$D$16</f>
        <v>21864.747519999997</v>
      </c>
      <c r="H4453" s="44" t="e">
        <f t="shared" si="16"/>
        <v>#REF!</v>
      </c>
      <c r="I4453" s="44"/>
      <c r="J4453" s="44"/>
      <c r="K4453" s="44"/>
      <c r="L4453" s="44"/>
    </row>
    <row r="4454" spans="1:12" ht="12" customHeight="1">
      <c r="B4454" s="42"/>
      <c r="C4454" s="317" t="s">
        <v>1877</v>
      </c>
      <c r="D4454" s="42"/>
      <c r="E4454" s="42"/>
      <c r="F4454" s="1192"/>
      <c r="G4454" s="44"/>
      <c r="H4454" s="44">
        <f t="shared" si="16"/>
        <v>0</v>
      </c>
      <c r="I4454" s="44"/>
      <c r="J4454" s="44"/>
      <c r="K4454" s="44"/>
      <c r="L4454" s="44"/>
    </row>
    <row r="4455" spans="1:12" ht="12" customHeight="1">
      <c r="B4455" s="42"/>
      <c r="C4455" s="43" t="s">
        <v>1885</v>
      </c>
      <c r="D4455" s="42"/>
      <c r="E4455" s="42" t="s">
        <v>49</v>
      </c>
      <c r="F4455" s="1192" t="e">
        <f>#REF!</f>
        <v>#REF!</v>
      </c>
      <c r="G4455" s="44">
        <f>$M$2886</f>
        <v>38850</v>
      </c>
      <c r="H4455" s="44" t="e">
        <f t="shared" si="16"/>
        <v>#REF!</v>
      </c>
      <c r="I4455" s="44"/>
      <c r="J4455" s="44"/>
      <c r="K4455" s="44"/>
      <c r="L4455" s="44"/>
    </row>
    <row r="4456" spans="1:12" ht="12" customHeight="1">
      <c r="B4456" s="42"/>
      <c r="C4456" s="43" t="s">
        <v>1886</v>
      </c>
      <c r="D4456" s="42"/>
      <c r="E4456" s="42" t="s">
        <v>49</v>
      </c>
      <c r="F4456" s="1192" t="e">
        <f>#REF!</f>
        <v>#REF!</v>
      </c>
      <c r="G4456" s="44">
        <f>$M$2886</f>
        <v>38850</v>
      </c>
      <c r="H4456" s="44"/>
      <c r="I4456" s="44"/>
      <c r="J4456" s="44"/>
      <c r="K4456" s="44"/>
      <c r="L4456" s="44"/>
    </row>
    <row r="4457" spans="1:12" ht="12" customHeight="1">
      <c r="B4457" s="42"/>
      <c r="C4457" s="43"/>
      <c r="D4457" s="42"/>
      <c r="E4457" s="42"/>
      <c r="F4457" s="1192"/>
      <c r="G4457" s="44"/>
      <c r="H4457" s="44"/>
      <c r="I4457" s="44"/>
      <c r="J4457" s="44"/>
      <c r="K4457" s="44"/>
      <c r="L4457" s="44"/>
    </row>
    <row r="4458" spans="1:12" ht="12" customHeight="1">
      <c r="B4458" s="42"/>
      <c r="C4458" s="43"/>
      <c r="D4458" s="42"/>
      <c r="E4458" s="42"/>
      <c r="F4458" s="1192"/>
      <c r="G4458" s="44"/>
      <c r="H4458" s="44"/>
      <c r="I4458" s="44"/>
      <c r="J4458" s="44"/>
      <c r="K4458" s="44"/>
      <c r="L4458" s="44"/>
    </row>
    <row r="4459" spans="1:12" ht="12" customHeight="1">
      <c r="B4459" s="42"/>
      <c r="C4459" s="45"/>
      <c r="D4459" s="37"/>
      <c r="E4459" s="37"/>
      <c r="F4459" s="1183"/>
      <c r="G4459" s="54"/>
      <c r="H4459" s="44" t="e">
        <f>SUM(H4441:H4458)</f>
        <v>#REF!</v>
      </c>
      <c r="I4459" s="54"/>
      <c r="J4459" s="44">
        <f>SUM(J4443:J4443)</f>
        <v>0</v>
      </c>
      <c r="K4459" s="54"/>
      <c r="L4459" s="44">
        <f>SUM(L4443:L4443)</f>
        <v>0</v>
      </c>
    </row>
    <row r="4460" spans="1:12" ht="12" customHeight="1">
      <c r="B4460" s="42" t="s">
        <v>6</v>
      </c>
      <c r="C4460" s="45" t="s">
        <v>228</v>
      </c>
      <c r="D4460" s="37"/>
      <c r="E4460" s="37"/>
      <c r="F4460" s="1184"/>
      <c r="G4460" s="42"/>
      <c r="H4460" s="44"/>
      <c r="I4460" s="42"/>
      <c r="J4460" s="44"/>
      <c r="K4460" s="42"/>
      <c r="L4460" s="44"/>
    </row>
    <row r="4461" spans="1:12">
      <c r="A4461" s="65">
        <v>22320100</v>
      </c>
      <c r="B4461" s="42"/>
      <c r="C4461" s="43" t="s">
        <v>1881</v>
      </c>
      <c r="D4461" s="42" t="s">
        <v>224</v>
      </c>
      <c r="E4461" s="42" t="str">
        <f>VLOOKUP(C4461,HSD!B:K,2,FALSE)</f>
        <v>btg</v>
      </c>
      <c r="F4461" s="1192" t="e">
        <f>#REF!</f>
        <v>#REF!</v>
      </c>
      <c r="G4461" s="44">
        <f>VLOOKUP(C4461,HSD!B:K,10,FALSE)</f>
        <v>2100000</v>
      </c>
      <c r="H4461" s="44" t="e">
        <f>F4461*G4461</f>
        <v>#REF!</v>
      </c>
      <c r="I4461" s="44"/>
      <c r="J4461" s="44"/>
      <c r="K4461" s="44"/>
      <c r="L4461" s="44"/>
    </row>
    <row r="4462" spans="1:12">
      <c r="B4462" s="42"/>
      <c r="C4462" s="43" t="s">
        <v>1882</v>
      </c>
      <c r="D4462" s="42"/>
      <c r="E4462" s="42" t="str">
        <f>VLOOKUP(C4462,HSD!B:K,2,FALSE)</f>
        <v>btg</v>
      </c>
      <c r="F4462" s="1192" t="e">
        <f>#REF!</f>
        <v>#REF!</v>
      </c>
      <c r="G4462" s="44">
        <f>VLOOKUP(C4462,HSD!B:K,10,FALSE)</f>
        <v>1797000</v>
      </c>
      <c r="H4462" s="44"/>
      <c r="I4462" s="44"/>
      <c r="J4462" s="44"/>
      <c r="K4462" s="44"/>
      <c r="L4462" s="44"/>
    </row>
    <row r="4463" spans="1:12">
      <c r="B4463" s="42"/>
      <c r="C4463" s="43" t="s">
        <v>1878</v>
      </c>
      <c r="D4463" s="42"/>
      <c r="E4463" s="42" t="str">
        <f>VLOOKUP(C4463,HSD!B:K,2,FALSE)</f>
        <v>btg</v>
      </c>
      <c r="F4463" s="1192" t="e">
        <f>#REF!</f>
        <v>#REF!</v>
      </c>
      <c r="G4463" s="44">
        <f>VLOOKUP(C4463,HSD!B:K,10,FALSE)</f>
        <v>550000</v>
      </c>
      <c r="H4463" s="44" t="e">
        <f t="shared" ref="H4463" si="17">F4463*G4463</f>
        <v>#REF!</v>
      </c>
      <c r="I4463" s="44"/>
      <c r="J4463" s="44"/>
      <c r="K4463" s="44"/>
      <c r="L4463" s="44"/>
    </row>
    <row r="4464" spans="1:12">
      <c r="B4464" s="42"/>
      <c r="C4464" s="43" t="s">
        <v>1879</v>
      </c>
      <c r="D4464" s="42"/>
      <c r="E4464" s="42" t="str">
        <f>VLOOKUP(C4464,HSD!B:K,2,FALSE)</f>
        <v>btg</v>
      </c>
      <c r="F4464" s="1192" t="e">
        <f>#REF!</f>
        <v>#REF!</v>
      </c>
      <c r="G4464" s="44">
        <f>VLOOKUP(C4464,HSD!B:K,10,FALSE)</f>
        <v>375000</v>
      </c>
      <c r="H4464" s="44"/>
      <c r="I4464" s="44"/>
      <c r="J4464" s="44"/>
      <c r="K4464" s="44"/>
      <c r="L4464" s="44"/>
    </row>
    <row r="4465" spans="1:12">
      <c r="B4465" s="42"/>
      <c r="C4465" s="43"/>
      <c r="D4465" s="42"/>
      <c r="E4465" s="42"/>
      <c r="F4465" s="1192"/>
      <c r="G4465" s="44"/>
      <c r="H4465" s="44"/>
      <c r="I4465" s="44"/>
      <c r="J4465" s="44"/>
      <c r="K4465" s="44"/>
      <c r="L4465" s="44"/>
    </row>
    <row r="4466" spans="1:12" ht="12" customHeight="1">
      <c r="B4466" s="42"/>
      <c r="C4466" s="45"/>
      <c r="D4466" s="37"/>
      <c r="E4466" s="37"/>
      <c r="F4466" s="1193" t="s">
        <v>229</v>
      </c>
      <c r="G4466" s="61"/>
      <c r="H4466" s="44" t="e">
        <f>SUM(H4461:H4465)</f>
        <v>#REF!</v>
      </c>
      <c r="I4466" s="54"/>
      <c r="J4466" s="44" t="e">
        <f>SUM(#REF!)</f>
        <v>#REF!</v>
      </c>
      <c r="K4466" s="54"/>
      <c r="L4466" s="44" t="e">
        <f>SUM(#REF!)</f>
        <v>#REF!</v>
      </c>
    </row>
    <row r="4467" spans="1:12" ht="12" customHeight="1">
      <c r="B4467" s="42" t="s">
        <v>7</v>
      </c>
      <c r="C4467" s="45" t="s">
        <v>230</v>
      </c>
      <c r="D4467" s="37"/>
      <c r="E4467" s="37"/>
      <c r="F4467" s="1184"/>
      <c r="G4467" s="42"/>
      <c r="H4467" s="44"/>
      <c r="I4467" s="42"/>
      <c r="J4467" s="44"/>
      <c r="K4467" s="42"/>
      <c r="L4467" s="44"/>
    </row>
    <row r="4468" spans="1:12" ht="12" customHeight="1">
      <c r="A4468" s="65">
        <v>31100008</v>
      </c>
      <c r="B4468" s="42"/>
      <c r="C4468" s="43" t="s">
        <v>1551</v>
      </c>
      <c r="D4468" s="42" t="s">
        <v>224</v>
      </c>
      <c r="E4468" s="42" t="s">
        <v>60</v>
      </c>
      <c r="F4468" s="1192">
        <v>9.0399999999999994E-2</v>
      </c>
      <c r="G4468" s="44">
        <f>VLOOKUP(C4468,HSD!B:K,10,FALSE)</f>
        <v>1010125</v>
      </c>
      <c r="H4468" s="44">
        <f>F4468*G4468</f>
        <v>91315.299999999988</v>
      </c>
      <c r="I4468" s="44"/>
      <c r="J4468" s="44"/>
      <c r="K4468" s="44"/>
      <c r="L4468" s="44"/>
    </row>
    <row r="4469" spans="1:12" ht="12" customHeight="1">
      <c r="B4469" s="42"/>
      <c r="C4469" s="43"/>
      <c r="D4469" s="42"/>
      <c r="E4469" s="42"/>
      <c r="F4469" s="1192"/>
      <c r="G4469" s="44"/>
      <c r="H4469" s="44">
        <f>F4469*G4469</f>
        <v>0</v>
      </c>
      <c r="I4469" s="44"/>
      <c r="J4469" s="44"/>
      <c r="K4469" s="44"/>
      <c r="L4469" s="44"/>
    </row>
    <row r="4470" spans="1:12" ht="12" customHeight="1">
      <c r="B4470" s="42"/>
      <c r="C4470" s="45"/>
      <c r="D4470" s="37"/>
      <c r="E4470" s="37"/>
      <c r="F4470" s="1183" t="s">
        <v>231</v>
      </c>
      <c r="G4470" s="54"/>
      <c r="H4470" s="44">
        <f>SUM(H4468:H4469)</f>
        <v>91315.299999999988</v>
      </c>
      <c r="I4470" s="54"/>
      <c r="J4470" s="44" t="e">
        <f>SUM(#REF!)</f>
        <v>#REF!</v>
      </c>
      <c r="K4470" s="54"/>
      <c r="L4470" s="44" t="e">
        <f>SUM(#REF!)</f>
        <v>#REF!</v>
      </c>
    </row>
    <row r="4471" spans="1:12" ht="12" customHeight="1">
      <c r="B4471" s="42" t="s">
        <v>8</v>
      </c>
      <c r="C4471" s="55" t="s">
        <v>232</v>
      </c>
      <c r="D4471" s="56"/>
      <c r="E4471" s="56"/>
      <c r="F4471" s="1191"/>
      <c r="G4471" s="57"/>
      <c r="H4471" s="44" t="e">
        <f>H4459+H4466+H4470</f>
        <v>#REF!</v>
      </c>
      <c r="I4471" s="57"/>
      <c r="J4471" s="44" t="e">
        <f>J4459+J4466+J4470</f>
        <v>#REF!</v>
      </c>
      <c r="K4471" s="57"/>
      <c r="L4471" s="44" t="e">
        <f>L4459+L4466+L4470</f>
        <v>#REF!</v>
      </c>
    </row>
    <row r="4472" spans="1:12" ht="12" customHeight="1">
      <c r="B4472" s="42" t="s">
        <v>9</v>
      </c>
      <c r="C4472" s="1254" t="s">
        <v>233</v>
      </c>
      <c r="D4472" s="1255"/>
      <c r="E4472" s="1256"/>
      <c r="F4472" s="1200">
        <f>OP</f>
        <v>0.1</v>
      </c>
      <c r="G4472" s="43" t="s">
        <v>234</v>
      </c>
      <c r="H4472" s="44" t="e">
        <f>H4471*F4472</f>
        <v>#REF!</v>
      </c>
      <c r="I4472" s="43" t="s">
        <v>234</v>
      </c>
      <c r="J4472" s="44" t="e">
        <f>J4471*F4472</f>
        <v>#REF!</v>
      </c>
      <c r="K4472" s="43" t="s">
        <v>234</v>
      </c>
      <c r="L4472" s="44" t="e">
        <f>L4471*F4472</f>
        <v>#REF!</v>
      </c>
    </row>
    <row r="4473" spans="1:12" ht="12" customHeight="1">
      <c r="B4473" s="531" t="s">
        <v>10</v>
      </c>
      <c r="C4473" s="536" t="s">
        <v>235</v>
      </c>
      <c r="D4473" s="529"/>
      <c r="E4473" s="535"/>
      <c r="F4473" s="1189"/>
      <c r="G4473" s="532"/>
      <c r="H4473" s="533" t="e">
        <f>H4471+H4472</f>
        <v>#REF!</v>
      </c>
      <c r="I4473" s="532"/>
      <c r="J4473" s="533"/>
      <c r="K4473" s="532"/>
      <c r="L4473" s="533"/>
    </row>
    <row r="4474" spans="1:12" ht="12" customHeight="1">
      <c r="B4474" s="531" t="s">
        <v>11</v>
      </c>
      <c r="C4474" s="529" t="s">
        <v>2218</v>
      </c>
      <c r="D4474" s="529"/>
      <c r="E4474" s="529"/>
      <c r="F4474" s="1201">
        <f>ppn</f>
        <v>0.12</v>
      </c>
      <c r="G4474" s="532" t="s">
        <v>2217</v>
      </c>
      <c r="H4474" s="533" t="e">
        <f>H4473*F4474</f>
        <v>#REF!</v>
      </c>
      <c r="I4474" s="532"/>
      <c r="J4474" s="533"/>
      <c r="K4474" s="532"/>
      <c r="L4474" s="533"/>
    </row>
    <row r="4475" spans="1:12" ht="12" customHeight="1">
      <c r="B4475" s="42" t="s">
        <v>1793</v>
      </c>
      <c r="C4475" s="537" t="s">
        <v>2039</v>
      </c>
      <c r="D4475" s="56"/>
      <c r="E4475" s="56"/>
      <c r="F4475" s="1191"/>
      <c r="G4475" s="57"/>
      <c r="H4475" s="49" t="e">
        <f>H4473+H4474</f>
        <v>#REF!</v>
      </c>
      <c r="I4475" s="50"/>
      <c r="J4475" s="49" t="e">
        <f>J4471+J4472</f>
        <v>#REF!</v>
      </c>
      <c r="K4475" s="50"/>
      <c r="L4475" s="49" t="e">
        <f>L4471+L4472</f>
        <v>#REF!</v>
      </c>
    </row>
    <row r="4476" spans="1:12" ht="14" customHeight="1"/>
    <row r="4477" spans="1:12" ht="37" customHeight="1">
      <c r="B4477" s="34"/>
      <c r="C4477" s="1257" t="s">
        <v>1968</v>
      </c>
      <c r="D4477" s="1258"/>
      <c r="E4477" s="1258"/>
      <c r="F4477" s="1258"/>
      <c r="G4477" s="1259"/>
      <c r="H4477" s="1260"/>
      <c r="I4477" s="1261" t="s">
        <v>3</v>
      </c>
      <c r="J4477" s="1261"/>
      <c r="K4477" s="1261" t="s">
        <v>4</v>
      </c>
      <c r="L4477" s="1261"/>
    </row>
    <row r="4478" spans="1:12" ht="12" customHeight="1">
      <c r="B4478" s="1249" t="s">
        <v>215</v>
      </c>
      <c r="C4478" s="1249" t="s">
        <v>216</v>
      </c>
      <c r="D4478" s="1250" t="s">
        <v>217</v>
      </c>
      <c r="E4478" s="1249" t="s">
        <v>218</v>
      </c>
      <c r="F4478" s="1253" t="s">
        <v>219</v>
      </c>
      <c r="G4478" s="35" t="s">
        <v>220</v>
      </c>
      <c r="H4478" s="35" t="s">
        <v>221</v>
      </c>
      <c r="I4478" s="36" t="s">
        <v>220</v>
      </c>
      <c r="J4478" s="37" t="s">
        <v>221</v>
      </c>
      <c r="K4478" s="37" t="s">
        <v>220</v>
      </c>
      <c r="L4478" s="37" t="s">
        <v>221</v>
      </c>
    </row>
    <row r="4479" spans="1:12" ht="12" customHeight="1">
      <c r="B4479" s="1249"/>
      <c r="C4479" s="1249"/>
      <c r="D4479" s="1251"/>
      <c r="E4479" s="1249"/>
      <c r="F4479" s="1253"/>
      <c r="G4479" s="35" t="s">
        <v>16</v>
      </c>
      <c r="H4479" s="35" t="s">
        <v>222</v>
      </c>
      <c r="I4479" s="36" t="s">
        <v>16</v>
      </c>
      <c r="J4479" s="37" t="s">
        <v>222</v>
      </c>
      <c r="K4479" s="37" t="s">
        <v>16</v>
      </c>
      <c r="L4479" s="37" t="s">
        <v>222</v>
      </c>
    </row>
    <row r="4480" spans="1:12" ht="12" customHeight="1">
      <c r="B4480" s="1249"/>
      <c r="C4480" s="1249"/>
      <c r="D4480" s="1252"/>
      <c r="E4480" s="1249"/>
      <c r="F4480" s="1253"/>
      <c r="G4480" s="58"/>
      <c r="H4480" s="35" t="s">
        <v>16</v>
      </c>
      <c r="I4480" s="48"/>
      <c r="J4480" s="37" t="s">
        <v>16</v>
      </c>
      <c r="K4480" s="43"/>
      <c r="L4480" s="37" t="s">
        <v>16</v>
      </c>
    </row>
    <row r="4481" spans="1:12" ht="12" customHeight="1">
      <c r="B4481" s="38" t="s">
        <v>5</v>
      </c>
      <c r="C4481" s="39" t="s">
        <v>223</v>
      </c>
      <c r="D4481" s="40"/>
      <c r="E4481" s="40"/>
      <c r="F4481" s="1181"/>
      <c r="G4481" s="40"/>
      <c r="H4481" s="40"/>
      <c r="I4481" s="41"/>
      <c r="J4481" s="41"/>
      <c r="K4481" s="41"/>
      <c r="L4481" s="41"/>
    </row>
    <row r="4482" spans="1:12" ht="12" customHeight="1">
      <c r="B4482" s="38"/>
      <c r="C4482" s="40" t="s">
        <v>1871</v>
      </c>
      <c r="D4482" s="40"/>
      <c r="E4482" s="40"/>
      <c r="F4482" s="1195"/>
      <c r="G4482" s="40"/>
      <c r="H4482" s="40"/>
      <c r="I4482" s="41"/>
      <c r="J4482" s="41"/>
      <c r="K4482" s="41"/>
      <c r="L4482" s="41"/>
    </row>
    <row r="4483" spans="1:12" ht="12" customHeight="1">
      <c r="A4483" s="65">
        <v>10130000</v>
      </c>
      <c r="B4483" s="42"/>
      <c r="C4483" s="43" t="s">
        <v>1865</v>
      </c>
      <c r="D4483" s="42" t="s">
        <v>224</v>
      </c>
      <c r="E4483" s="42" t="s">
        <v>470</v>
      </c>
      <c r="F4483" s="1192">
        <f>'Volume Gorong2'!O11</f>
        <v>10</v>
      </c>
      <c r="G4483" s="44">
        <f>'REKAP HSP'!$D$168</f>
        <v>10125</v>
      </c>
      <c r="H4483" s="44">
        <f>F4483*G4483</f>
        <v>101250</v>
      </c>
      <c r="I4483" s="44">
        <v>91500</v>
      </c>
      <c r="J4483" s="44">
        <f>F4483*I4483</f>
        <v>915000</v>
      </c>
      <c r="K4483" s="44">
        <v>91500</v>
      </c>
      <c r="L4483" s="44">
        <f>F4483*K4483</f>
        <v>915000</v>
      </c>
    </row>
    <row r="4484" spans="1:12" ht="12" customHeight="1">
      <c r="A4484" s="65">
        <v>10110000</v>
      </c>
      <c r="B4484" s="42"/>
      <c r="C4484" s="43" t="s">
        <v>1870</v>
      </c>
      <c r="D4484" s="42" t="s">
        <v>224</v>
      </c>
      <c r="E4484" s="42" t="s">
        <v>26</v>
      </c>
      <c r="F4484" s="1192">
        <f>'Volume Gorong2'!O18</f>
        <v>20</v>
      </c>
      <c r="G4484" s="44">
        <f>'REKAP HSP'!$D$24</f>
        <v>12995.4902</v>
      </c>
      <c r="H4484" s="44">
        <f>F4484*G4484</f>
        <v>259909.804</v>
      </c>
      <c r="I4484" s="44"/>
      <c r="J4484" s="44"/>
      <c r="K4484" s="44"/>
      <c r="L4484" s="44"/>
    </row>
    <row r="4485" spans="1:12" ht="12" customHeight="1">
      <c r="B4485" s="42"/>
      <c r="C4485" s="43" t="s">
        <v>1867</v>
      </c>
      <c r="D4485" s="42"/>
      <c r="E4485" s="42" t="s">
        <v>27</v>
      </c>
      <c r="F4485" s="1192">
        <f>'Volume Gorong2'!K23</f>
        <v>10</v>
      </c>
      <c r="G4485" s="44">
        <f>'REKAP HSP'!$D$146</f>
        <v>26469.52</v>
      </c>
      <c r="H4485" s="44">
        <f t="shared" ref="H4485:H4487" si="18">F4485*G4485</f>
        <v>264695.2</v>
      </c>
      <c r="I4485" s="44"/>
      <c r="J4485" s="44"/>
      <c r="K4485" s="44"/>
      <c r="L4485" s="44"/>
    </row>
    <row r="4486" spans="1:12" ht="12" customHeight="1">
      <c r="B4486" s="42"/>
      <c r="C4486" s="317" t="s">
        <v>1872</v>
      </c>
      <c r="D4486" s="42"/>
      <c r="E4486" s="42"/>
      <c r="F4486" s="1192"/>
      <c r="G4486" s="44"/>
      <c r="H4486" s="44">
        <f t="shared" ref="H4486" si="19">F4486*G4486</f>
        <v>0</v>
      </c>
      <c r="I4486" s="44"/>
      <c r="J4486" s="44"/>
      <c r="K4486" s="44"/>
      <c r="L4486" s="44"/>
    </row>
    <row r="4487" spans="1:12" ht="12" customHeight="1">
      <c r="B4487" s="42"/>
      <c r="C4487" s="43" t="s">
        <v>1970</v>
      </c>
      <c r="D4487" s="42"/>
      <c r="E4487" s="42" t="s">
        <v>49</v>
      </c>
      <c r="F4487" s="1192">
        <v>1</v>
      </c>
      <c r="G4487" s="44">
        <f>$H$4293</f>
        <v>172961.4</v>
      </c>
      <c r="H4487" s="44">
        <f t="shared" si="18"/>
        <v>172961.4</v>
      </c>
      <c r="I4487" s="44"/>
      <c r="J4487" s="44"/>
      <c r="K4487" s="44"/>
      <c r="L4487" s="44"/>
    </row>
    <row r="4488" spans="1:12" ht="12" customHeight="1">
      <c r="B4488" s="42"/>
      <c r="C4488" s="43"/>
      <c r="D4488" s="42"/>
      <c r="E4488" s="42"/>
      <c r="F4488" s="1192"/>
      <c r="H4488" s="44"/>
      <c r="I4488" s="44"/>
      <c r="J4488" s="44"/>
      <c r="K4488" s="44"/>
      <c r="L4488" s="44"/>
    </row>
    <row r="4489" spans="1:12" ht="12" customHeight="1">
      <c r="B4489" s="42"/>
      <c r="C4489" s="45"/>
      <c r="D4489" s="37"/>
      <c r="E4489" s="37"/>
      <c r="F4489" s="1183"/>
      <c r="G4489" s="44"/>
      <c r="H4489" s="44">
        <f>SUM(H4483:H4488)</f>
        <v>798816.40399999998</v>
      </c>
      <c r="I4489" s="54"/>
      <c r="J4489" s="44">
        <f>SUM(J4484:J4484)</f>
        <v>0</v>
      </c>
      <c r="K4489" s="54"/>
      <c r="L4489" s="44">
        <f>SUM(L4484:L4484)</f>
        <v>0</v>
      </c>
    </row>
    <row r="4490" spans="1:12" ht="12" customHeight="1">
      <c r="B4490" s="42" t="s">
        <v>6</v>
      </c>
      <c r="C4490" s="45" t="s">
        <v>228</v>
      </c>
      <c r="D4490" s="37"/>
      <c r="E4490" s="37"/>
      <c r="F4490" s="1184"/>
      <c r="G4490" s="42"/>
      <c r="H4490" s="44"/>
      <c r="I4490" s="42"/>
      <c r="J4490" s="44"/>
      <c r="K4490" s="42"/>
      <c r="L4490" s="44"/>
    </row>
    <row r="4491" spans="1:12" ht="26">
      <c r="A4491" s="65">
        <v>22320100</v>
      </c>
      <c r="B4491" s="42"/>
      <c r="C4491" s="43" t="s">
        <v>1969</v>
      </c>
      <c r="D4491" s="42" t="s">
        <v>224</v>
      </c>
      <c r="E4491" s="42" t="str">
        <f>VLOOKUP(C4491,HSD!B:K,2,FALSE)</f>
        <v>buah</v>
      </c>
      <c r="F4491" s="1192">
        <v>2</v>
      </c>
      <c r="G4491" s="44">
        <f>VLOOKUP(C4491,HSD!B:K,10,FALSE)</f>
        <v>365000</v>
      </c>
      <c r="H4491" s="44">
        <f>F4491*G4491</f>
        <v>730000</v>
      </c>
      <c r="I4491" s="44"/>
      <c r="J4491" s="44"/>
      <c r="K4491" s="44"/>
      <c r="L4491" s="44"/>
    </row>
    <row r="4492" spans="1:12">
      <c r="B4492" s="42"/>
      <c r="C4492" s="43" t="s">
        <v>29</v>
      </c>
      <c r="D4492" s="42"/>
      <c r="E4492" s="42" t="str">
        <f>VLOOKUP(C4492,HSD!B:K,2,FALSE)</f>
        <v>m3</v>
      </c>
      <c r="F4492" s="1192">
        <f>'Volume Gorong2'!O11*0.1</f>
        <v>1</v>
      </c>
      <c r="G4492" s="44">
        <f>VLOOKUP(C4492,HSD!B:K,10,FALSE)</f>
        <v>193176</v>
      </c>
      <c r="H4492" s="44">
        <f t="shared" ref="H4492" si="20">F4492*G4492</f>
        <v>193176</v>
      </c>
      <c r="I4492" s="44"/>
      <c r="J4492" s="44"/>
      <c r="K4492" s="44"/>
      <c r="L4492" s="44"/>
    </row>
    <row r="4493" spans="1:12">
      <c r="B4493" s="42"/>
      <c r="C4493" s="43"/>
      <c r="D4493" s="42"/>
      <c r="E4493" s="42"/>
      <c r="F4493" s="1192"/>
      <c r="G4493" s="44"/>
      <c r="H4493" s="44"/>
      <c r="I4493" s="44"/>
      <c r="J4493" s="44"/>
      <c r="K4493" s="44"/>
      <c r="L4493" s="44"/>
    </row>
    <row r="4494" spans="1:12" ht="12" customHeight="1">
      <c r="B4494" s="42"/>
      <c r="C4494" s="45"/>
      <c r="D4494" s="37"/>
      <c r="E4494" s="37"/>
      <c r="F4494" s="1193" t="s">
        <v>229</v>
      </c>
      <c r="G4494" s="61"/>
      <c r="H4494" s="44">
        <f>SUM(H4491:H4493)</f>
        <v>923176</v>
      </c>
      <c r="I4494" s="54"/>
      <c r="J4494" s="44" t="e">
        <f>SUM(#REF!)</f>
        <v>#REF!</v>
      </c>
      <c r="K4494" s="54"/>
      <c r="L4494" s="44" t="e">
        <f>SUM(#REF!)</f>
        <v>#REF!</v>
      </c>
    </row>
    <row r="4495" spans="1:12" ht="12" customHeight="1">
      <c r="B4495" s="42" t="s">
        <v>7</v>
      </c>
      <c r="C4495" s="45" t="s">
        <v>230</v>
      </c>
      <c r="D4495" s="37"/>
      <c r="E4495" s="37"/>
      <c r="F4495" s="1184"/>
      <c r="G4495" s="42"/>
      <c r="H4495" s="44"/>
      <c r="I4495" s="42"/>
      <c r="J4495" s="44"/>
      <c r="K4495" s="42"/>
      <c r="L4495" s="44"/>
    </row>
    <row r="4496" spans="1:12" ht="12" customHeight="1">
      <c r="A4496" s="65">
        <v>31100008</v>
      </c>
      <c r="B4496" s="42"/>
      <c r="C4496" s="43" t="s">
        <v>1551</v>
      </c>
      <c r="D4496" s="42" t="s">
        <v>224</v>
      </c>
      <c r="E4496" s="42" t="s">
        <v>60</v>
      </c>
      <c r="F4496" s="1192">
        <v>9.0399999999999994E-2</v>
      </c>
      <c r="G4496" s="44">
        <f>VLOOKUP(C4496,HSD!B:K,10,FALSE)</f>
        <v>1010125</v>
      </c>
      <c r="H4496" s="44">
        <f>F4496*G4496</f>
        <v>91315.299999999988</v>
      </c>
      <c r="I4496" s="44"/>
      <c r="J4496" s="44"/>
      <c r="K4496" s="44"/>
      <c r="L4496" s="44"/>
    </row>
    <row r="4497" spans="1:12" ht="12" customHeight="1">
      <c r="B4497" s="42"/>
      <c r="C4497" s="43"/>
      <c r="D4497" s="42"/>
      <c r="E4497" s="42"/>
      <c r="F4497" s="1192"/>
      <c r="G4497" s="44"/>
      <c r="H4497" s="44">
        <f>F4497*G4497</f>
        <v>0</v>
      </c>
      <c r="I4497" s="44"/>
      <c r="J4497" s="44"/>
      <c r="K4497" s="44"/>
      <c r="L4497" s="44"/>
    </row>
    <row r="4498" spans="1:12" ht="12" customHeight="1">
      <c r="B4498" s="42"/>
      <c r="C4498" s="45"/>
      <c r="D4498" s="37"/>
      <c r="E4498" s="37"/>
      <c r="F4498" s="1183" t="s">
        <v>231</v>
      </c>
      <c r="G4498" s="54"/>
      <c r="H4498" s="44">
        <f>SUM(H4496:H4497)</f>
        <v>91315.299999999988</v>
      </c>
      <c r="I4498" s="54"/>
      <c r="J4498" s="44" t="e">
        <f>SUM(#REF!)</f>
        <v>#REF!</v>
      </c>
      <c r="K4498" s="54"/>
      <c r="L4498" s="44" t="e">
        <f>SUM(#REF!)</f>
        <v>#REF!</v>
      </c>
    </row>
    <row r="4499" spans="1:12" ht="12" customHeight="1">
      <c r="B4499" s="42" t="s">
        <v>8</v>
      </c>
      <c r="C4499" s="55" t="s">
        <v>232</v>
      </c>
      <c r="D4499" s="56"/>
      <c r="E4499" s="56"/>
      <c r="F4499" s="1191"/>
      <c r="G4499" s="57"/>
      <c r="H4499" s="44">
        <f>H4489+H4494+H4498</f>
        <v>1813307.7040000001</v>
      </c>
      <c r="I4499" s="57"/>
      <c r="J4499" s="44" t="e">
        <f>J4489+J4494+J4498</f>
        <v>#REF!</v>
      </c>
      <c r="K4499" s="57"/>
      <c r="L4499" s="44" t="e">
        <f>L4489+L4494+L4498</f>
        <v>#REF!</v>
      </c>
    </row>
    <row r="4500" spans="1:12" ht="12" customHeight="1">
      <c r="B4500" s="42" t="s">
        <v>9</v>
      </c>
      <c r="C4500" s="1254" t="s">
        <v>233</v>
      </c>
      <c r="D4500" s="1255"/>
      <c r="E4500" s="1256"/>
      <c r="F4500" s="1200">
        <f>OP</f>
        <v>0.1</v>
      </c>
      <c r="G4500" s="43" t="s">
        <v>234</v>
      </c>
      <c r="H4500" s="44">
        <f>H4499*F4500</f>
        <v>181330.77040000004</v>
      </c>
      <c r="I4500" s="43" t="s">
        <v>234</v>
      </c>
      <c r="J4500" s="44" t="e">
        <f>J4499*F4500</f>
        <v>#REF!</v>
      </c>
      <c r="K4500" s="43" t="s">
        <v>234</v>
      </c>
      <c r="L4500" s="44" t="e">
        <f>L4499*F4500</f>
        <v>#REF!</v>
      </c>
    </row>
    <row r="4501" spans="1:12" ht="12" customHeight="1">
      <c r="B4501" s="531" t="s">
        <v>10</v>
      </c>
      <c r="C4501" s="536" t="s">
        <v>235</v>
      </c>
      <c r="D4501" s="529"/>
      <c r="E4501" s="535"/>
      <c r="F4501" s="1189"/>
      <c r="G4501" s="532"/>
      <c r="H4501" s="533">
        <f>H4499+H4500</f>
        <v>1994638.4744000002</v>
      </c>
      <c r="I4501" s="532"/>
      <c r="J4501" s="533"/>
      <c r="K4501" s="532"/>
      <c r="L4501" s="533"/>
    </row>
    <row r="4502" spans="1:12" ht="12" customHeight="1">
      <c r="B4502" s="531" t="s">
        <v>11</v>
      </c>
      <c r="C4502" s="529" t="s">
        <v>2218</v>
      </c>
      <c r="D4502" s="529"/>
      <c r="E4502" s="529"/>
      <c r="F4502" s="1201">
        <f>ppn</f>
        <v>0.12</v>
      </c>
      <c r="G4502" s="532" t="s">
        <v>2217</v>
      </c>
      <c r="H4502" s="533">
        <f>H4501*F4502</f>
        <v>239356.616928</v>
      </c>
      <c r="I4502" s="532"/>
      <c r="J4502" s="533"/>
      <c r="K4502" s="532"/>
      <c r="L4502" s="533"/>
    </row>
    <row r="4503" spans="1:12" ht="12" customHeight="1">
      <c r="B4503" s="42" t="s">
        <v>1793</v>
      </c>
      <c r="C4503" s="537" t="s">
        <v>2039</v>
      </c>
      <c r="D4503" s="56"/>
      <c r="E4503" s="56"/>
      <c r="F4503" s="1191"/>
      <c r="G4503" s="57"/>
      <c r="H4503" s="49">
        <f>H4501+H4502</f>
        <v>2233995.0913280002</v>
      </c>
      <c r="I4503" s="50"/>
      <c r="J4503" s="49" t="e">
        <f>J4499+J4500</f>
        <v>#REF!</v>
      </c>
      <c r="K4503" s="50"/>
      <c r="L4503" s="49" t="e">
        <f>L4499+L4500</f>
        <v>#REF!</v>
      </c>
    </row>
    <row r="4504" spans="1:12" ht="14" customHeight="1"/>
    <row r="4505" spans="1:12" ht="37" customHeight="1">
      <c r="B4505" s="34"/>
      <c r="C4505" s="1262" t="s">
        <v>2072</v>
      </c>
      <c r="D4505" s="1263"/>
      <c r="E4505" s="1263"/>
      <c r="F4505" s="1263"/>
      <c r="G4505" s="1263"/>
      <c r="H4505" s="1264"/>
      <c r="I4505" s="1261" t="s">
        <v>3</v>
      </c>
      <c r="J4505" s="1261"/>
      <c r="K4505" s="1261" t="s">
        <v>4</v>
      </c>
      <c r="L4505" s="1261"/>
    </row>
    <row r="4506" spans="1:12" ht="12" customHeight="1">
      <c r="B4506" s="1249" t="s">
        <v>215</v>
      </c>
      <c r="C4506" s="1249" t="s">
        <v>216</v>
      </c>
      <c r="D4506" s="1250" t="s">
        <v>217</v>
      </c>
      <c r="E4506" s="1249" t="s">
        <v>218</v>
      </c>
      <c r="F4506" s="1253" t="s">
        <v>219</v>
      </c>
      <c r="G4506" s="35" t="s">
        <v>220</v>
      </c>
      <c r="H4506" s="35" t="s">
        <v>221</v>
      </c>
      <c r="I4506" s="36" t="s">
        <v>220</v>
      </c>
      <c r="J4506" s="37" t="s">
        <v>221</v>
      </c>
      <c r="K4506" s="37" t="s">
        <v>220</v>
      </c>
      <c r="L4506" s="37" t="s">
        <v>221</v>
      </c>
    </row>
    <row r="4507" spans="1:12" ht="12" customHeight="1">
      <c r="B4507" s="1249"/>
      <c r="C4507" s="1249"/>
      <c r="D4507" s="1251"/>
      <c r="E4507" s="1249"/>
      <c r="F4507" s="1253"/>
      <c r="G4507" s="35" t="s">
        <v>16</v>
      </c>
      <c r="H4507" s="35" t="s">
        <v>222</v>
      </c>
      <c r="I4507" s="36" t="s">
        <v>16</v>
      </c>
      <c r="J4507" s="37" t="s">
        <v>222</v>
      </c>
      <c r="K4507" s="37" t="s">
        <v>16</v>
      </c>
      <c r="L4507" s="37" t="s">
        <v>222</v>
      </c>
    </row>
    <row r="4508" spans="1:12" ht="12" customHeight="1">
      <c r="B4508" s="1249"/>
      <c r="C4508" s="1249"/>
      <c r="D4508" s="1252"/>
      <c r="E4508" s="1249"/>
      <c r="F4508" s="1253"/>
      <c r="G4508" s="58"/>
      <c r="H4508" s="35" t="s">
        <v>16</v>
      </c>
      <c r="I4508" s="48"/>
      <c r="J4508" s="37" t="s">
        <v>16</v>
      </c>
      <c r="K4508" s="43"/>
      <c r="L4508" s="37" t="s">
        <v>16</v>
      </c>
    </row>
    <row r="4509" spans="1:12" ht="12" customHeight="1">
      <c r="B4509" s="38" t="s">
        <v>5</v>
      </c>
      <c r="C4509" s="39" t="s">
        <v>223</v>
      </c>
      <c r="D4509" s="40"/>
      <c r="E4509" s="40"/>
      <c r="F4509" s="1181"/>
      <c r="G4509" s="40"/>
      <c r="H4509" s="40"/>
      <c r="I4509" s="41"/>
      <c r="J4509" s="41"/>
      <c r="K4509" s="41"/>
      <c r="L4509" s="41"/>
    </row>
    <row r="4510" spans="1:12" ht="12" customHeight="1">
      <c r="B4510" s="38"/>
      <c r="C4510" s="43" t="s">
        <v>20</v>
      </c>
      <c r="D4510" s="42" t="s">
        <v>224</v>
      </c>
      <c r="E4510" s="42" t="str">
        <f>VLOOKUP(C4510,HSD!B:K,2,FALSE)</f>
        <v>OH</v>
      </c>
      <c r="F4510" s="1192">
        <v>0.1</v>
      </c>
      <c r="G4510" s="44">
        <f>VLOOKUP(C4510,HSD!B:K,10,FALSE)</f>
        <v>174000</v>
      </c>
      <c r="H4510" s="44">
        <f>F4510*G4510</f>
        <v>17400</v>
      </c>
      <c r="I4510" s="41"/>
      <c r="J4510" s="41"/>
      <c r="K4510" s="41"/>
      <c r="L4510" s="41"/>
    </row>
    <row r="4511" spans="1:12" ht="12" customHeight="1">
      <c r="A4511" s="65">
        <v>10130000</v>
      </c>
      <c r="B4511" s="42"/>
      <c r="C4511" s="43" t="s">
        <v>283</v>
      </c>
      <c r="D4511" s="42" t="s">
        <v>224</v>
      </c>
      <c r="E4511" s="42" t="str">
        <f>VLOOKUP(C4511,HSD!B:K,2,FALSE)</f>
        <v>OH</v>
      </c>
      <c r="F4511" s="1192">
        <v>0.01</v>
      </c>
      <c r="G4511" s="44">
        <f>VLOOKUP(C4511,HSD!B:K,10,FALSE)</f>
        <v>213000</v>
      </c>
      <c r="H4511" s="44">
        <f>F4511*G4511</f>
        <v>2130</v>
      </c>
      <c r="I4511" s="44">
        <v>91500</v>
      </c>
      <c r="J4511" s="44">
        <f>F4511*I4511</f>
        <v>915</v>
      </c>
      <c r="K4511" s="44">
        <v>91500</v>
      </c>
      <c r="L4511" s="44">
        <f>F4511*K4511</f>
        <v>915</v>
      </c>
    </row>
    <row r="4512" spans="1:12" ht="12" customHeight="1">
      <c r="A4512" s="65">
        <v>10121100</v>
      </c>
      <c r="B4512" s="42"/>
      <c r="C4512" s="43" t="s">
        <v>21</v>
      </c>
      <c r="D4512" s="42" t="s">
        <v>224</v>
      </c>
      <c r="E4512" s="42" t="str">
        <f>VLOOKUP(C4512,HSD!B:K,2,FALSE)</f>
        <v>OH</v>
      </c>
      <c r="F4512" s="1192">
        <v>1E-3</v>
      </c>
      <c r="G4512" s="44">
        <f>VLOOKUP(C4512,HSD!B:K,10,FALSE)</f>
        <v>285000</v>
      </c>
      <c r="H4512" s="44">
        <f>F4512*G4512</f>
        <v>285</v>
      </c>
      <c r="I4512" s="44"/>
      <c r="J4512" s="44"/>
      <c r="K4512" s="44"/>
      <c r="L4512" s="44"/>
    </row>
    <row r="4513" spans="1:12" ht="12" customHeight="1">
      <c r="B4513" s="42"/>
      <c r="C4513" s="43"/>
      <c r="D4513" s="42"/>
      <c r="E4513" s="42"/>
      <c r="F4513" s="1192"/>
      <c r="G4513" s="44"/>
      <c r="H4513" s="44"/>
      <c r="I4513" s="44"/>
      <c r="J4513" s="44"/>
      <c r="K4513" s="44"/>
      <c r="L4513" s="44"/>
    </row>
    <row r="4514" spans="1:12" ht="12" customHeight="1">
      <c r="B4514" s="42"/>
      <c r="C4514" s="45"/>
      <c r="D4514" s="37"/>
      <c r="E4514" s="37"/>
      <c r="F4514" s="1193" t="s">
        <v>1864</v>
      </c>
      <c r="G4514" s="54"/>
      <c r="H4514" s="44">
        <f>SUM(H4510:H4513)</f>
        <v>19815</v>
      </c>
      <c r="I4514" s="54"/>
      <c r="J4514" s="44" t="e">
        <f>SUM(#REF!)</f>
        <v>#REF!</v>
      </c>
      <c r="K4514" s="54"/>
      <c r="L4514" s="44" t="e">
        <f>SUM(#REF!)</f>
        <v>#REF!</v>
      </c>
    </row>
    <row r="4515" spans="1:12" ht="12" customHeight="1">
      <c r="B4515" s="42" t="s">
        <v>6</v>
      </c>
      <c r="C4515" s="45" t="s">
        <v>228</v>
      </c>
      <c r="D4515" s="37"/>
      <c r="E4515" s="37"/>
      <c r="F4515" s="1184"/>
      <c r="G4515" s="42"/>
      <c r="H4515" s="44"/>
      <c r="I4515" s="42"/>
      <c r="J4515" s="44"/>
      <c r="K4515" s="42"/>
      <c r="L4515" s="44"/>
    </row>
    <row r="4516" spans="1:12">
      <c r="A4516" s="65">
        <v>22320100</v>
      </c>
      <c r="B4516" s="42"/>
      <c r="C4516" s="43" t="s">
        <v>1881</v>
      </c>
      <c r="D4516" s="42" t="s">
        <v>224</v>
      </c>
      <c r="E4516" s="42" t="str">
        <f>VLOOKUP(C4516,HSD!B:K,2,FALSE)</f>
        <v>btg</v>
      </c>
      <c r="F4516" s="1194">
        <f>1/4*1.02</f>
        <v>0.255</v>
      </c>
      <c r="G4516" s="44">
        <f>VLOOKUP(C4516,HSD!B:K,10,FALSE)</f>
        <v>2100000</v>
      </c>
      <c r="H4516" s="44">
        <f>F4516*G4516</f>
        <v>535500</v>
      </c>
      <c r="I4516" s="44"/>
      <c r="J4516" s="44"/>
      <c r="K4516" s="44"/>
      <c r="L4516" s="44"/>
    </row>
    <row r="4517" spans="1:12">
      <c r="B4517" s="42"/>
      <c r="C4517" s="43" t="s">
        <v>1882</v>
      </c>
      <c r="D4517" s="42"/>
      <c r="E4517" s="42" t="str">
        <f>VLOOKUP(C4517,HSD!B:K,2,FALSE)</f>
        <v>btg</v>
      </c>
      <c r="F4517" s="1194">
        <v>0</v>
      </c>
      <c r="G4517" s="44">
        <f>VLOOKUP(C4517,HSD!B:K,10,FALSE)</f>
        <v>1797000</v>
      </c>
      <c r="H4517" s="44">
        <f t="shared" ref="H4517:H4519" si="21">F4517*G4517</f>
        <v>0</v>
      </c>
      <c r="I4517" s="44"/>
      <c r="J4517" s="44"/>
      <c r="K4517" s="44"/>
      <c r="L4517" s="44"/>
    </row>
    <row r="4518" spans="1:12">
      <c r="B4518" s="42"/>
      <c r="C4518" s="43" t="s">
        <v>1878</v>
      </c>
      <c r="D4518" s="42"/>
      <c r="E4518" s="42" t="str">
        <f>VLOOKUP(C4518,HSD!B:K,2,FALSE)</f>
        <v>btg</v>
      </c>
      <c r="F4518" s="1194">
        <f>F4516</f>
        <v>0.255</v>
      </c>
      <c r="G4518" s="44">
        <f>VLOOKUP(C4518,HSD!B:K,10,FALSE)</f>
        <v>550000</v>
      </c>
      <c r="H4518" s="44">
        <f t="shared" si="21"/>
        <v>140250</v>
      </c>
      <c r="I4518" s="44"/>
      <c r="J4518" s="44"/>
      <c r="K4518" s="44"/>
      <c r="L4518" s="44"/>
    </row>
    <row r="4519" spans="1:12">
      <c r="B4519" s="42"/>
      <c r="C4519" s="43" t="s">
        <v>1879</v>
      </c>
      <c r="D4519" s="42"/>
      <c r="E4519" s="42" t="str">
        <f>VLOOKUP(C4519,HSD!B:K,2,FALSE)</f>
        <v>btg</v>
      </c>
      <c r="F4519" s="1194">
        <v>0</v>
      </c>
      <c r="G4519" s="44">
        <f>VLOOKUP(C4519,HSD!B:K,10,FALSE)</f>
        <v>375000</v>
      </c>
      <c r="H4519" s="44">
        <f t="shared" si="21"/>
        <v>0</v>
      </c>
      <c r="I4519" s="44"/>
      <c r="J4519" s="44"/>
      <c r="K4519" s="44"/>
      <c r="L4519" s="44"/>
    </row>
    <row r="4520" spans="1:12">
      <c r="B4520" s="42"/>
      <c r="C4520" s="43"/>
      <c r="D4520" s="42"/>
      <c r="E4520" s="42"/>
      <c r="F4520" s="1192"/>
      <c r="G4520" s="44"/>
      <c r="H4520" s="44"/>
      <c r="I4520" s="44"/>
      <c r="J4520" s="44"/>
      <c r="K4520" s="44"/>
      <c r="L4520" s="44"/>
    </row>
    <row r="4521" spans="1:12" ht="12" customHeight="1">
      <c r="B4521" s="42"/>
      <c r="C4521" s="45"/>
      <c r="D4521" s="37"/>
      <c r="E4521" s="37"/>
      <c r="F4521" s="1193" t="s">
        <v>229</v>
      </c>
      <c r="G4521" s="61"/>
      <c r="H4521" s="44">
        <f>SUM(H4516:H4520)</f>
        <v>675750</v>
      </c>
      <c r="I4521" s="54"/>
      <c r="J4521" s="44" t="e">
        <f>SUM(#REF!)</f>
        <v>#REF!</v>
      </c>
      <c r="K4521" s="54"/>
      <c r="L4521" s="44" t="e">
        <f>SUM(#REF!)</f>
        <v>#REF!</v>
      </c>
    </row>
    <row r="4522" spans="1:12" ht="12" customHeight="1">
      <c r="B4522" s="42" t="s">
        <v>7</v>
      </c>
      <c r="C4522" s="45" t="s">
        <v>230</v>
      </c>
      <c r="D4522" s="37"/>
      <c r="E4522" s="37"/>
      <c r="F4522" s="1184"/>
      <c r="G4522" s="42"/>
      <c r="H4522" s="44"/>
      <c r="I4522" s="42"/>
      <c r="J4522" s="44"/>
      <c r="K4522" s="42"/>
      <c r="L4522" s="44"/>
    </row>
    <row r="4523" spans="1:12" ht="12" customHeight="1">
      <c r="A4523" s="65">
        <v>31100008</v>
      </c>
      <c r="B4523" s="42"/>
      <c r="C4523" s="43" t="s">
        <v>1551</v>
      </c>
      <c r="D4523" s="42" t="s">
        <v>224</v>
      </c>
      <c r="E4523" s="42" t="s">
        <v>60</v>
      </c>
      <c r="F4523" s="1192">
        <v>9.0399999999999994E-2</v>
      </c>
      <c r="G4523" s="44">
        <f>VLOOKUP(C4523,HSD!B:K,10,FALSE)</f>
        <v>1010125</v>
      </c>
      <c r="H4523" s="44"/>
      <c r="I4523" s="44"/>
      <c r="J4523" s="44"/>
      <c r="K4523" s="44"/>
      <c r="L4523" s="44"/>
    </row>
    <row r="4524" spans="1:12" ht="12" customHeight="1">
      <c r="B4524" s="42"/>
      <c r="C4524" s="43"/>
      <c r="D4524" s="42"/>
      <c r="E4524" s="42"/>
      <c r="F4524" s="1192"/>
      <c r="G4524" s="44"/>
      <c r="H4524" s="44">
        <f>F4524*G4524</f>
        <v>0</v>
      </c>
      <c r="I4524" s="44"/>
      <c r="J4524" s="44"/>
      <c r="K4524" s="44"/>
      <c r="L4524" s="44"/>
    </row>
    <row r="4525" spans="1:12" ht="12" customHeight="1">
      <c r="B4525" s="42"/>
      <c r="C4525" s="45"/>
      <c r="D4525" s="37"/>
      <c r="E4525" s="37"/>
      <c r="F4525" s="1183" t="s">
        <v>231</v>
      </c>
      <c r="G4525" s="54"/>
      <c r="H4525" s="44">
        <f>SUM(H4523:H4524)</f>
        <v>0</v>
      </c>
      <c r="I4525" s="54"/>
      <c r="J4525" s="44" t="e">
        <f>SUM(#REF!)</f>
        <v>#REF!</v>
      </c>
      <c r="K4525" s="54"/>
      <c r="L4525" s="44" t="e">
        <f>SUM(#REF!)</f>
        <v>#REF!</v>
      </c>
    </row>
    <row r="4526" spans="1:12" ht="12" customHeight="1">
      <c r="B4526" s="42" t="s">
        <v>8</v>
      </c>
      <c r="C4526" s="55" t="s">
        <v>232</v>
      </c>
      <c r="D4526" s="56"/>
      <c r="E4526" s="56"/>
      <c r="F4526" s="1191"/>
      <c r="G4526" s="57"/>
      <c r="H4526" s="44">
        <f>H4514+H4521+H4525</f>
        <v>695565</v>
      </c>
      <c r="I4526" s="57"/>
      <c r="J4526" s="44" t="e">
        <f>J4514+J4521+J4525</f>
        <v>#REF!</v>
      </c>
      <c r="K4526" s="57"/>
      <c r="L4526" s="44" t="e">
        <f>L4514+L4521+L4525</f>
        <v>#REF!</v>
      </c>
    </row>
    <row r="4527" spans="1:12" ht="12" customHeight="1">
      <c r="B4527" s="42" t="s">
        <v>9</v>
      </c>
      <c r="C4527" s="1254" t="s">
        <v>233</v>
      </c>
      <c r="D4527" s="1255"/>
      <c r="E4527" s="1256"/>
      <c r="F4527" s="1200">
        <f>OP</f>
        <v>0.1</v>
      </c>
      <c r="G4527" s="43" t="s">
        <v>234</v>
      </c>
      <c r="H4527" s="44">
        <f>H4526*F4527</f>
        <v>69556.5</v>
      </c>
      <c r="I4527" s="43" t="s">
        <v>234</v>
      </c>
      <c r="J4527" s="44" t="e">
        <f>J4526*F4527</f>
        <v>#REF!</v>
      </c>
      <c r="K4527" s="43" t="s">
        <v>234</v>
      </c>
      <c r="L4527" s="44" t="e">
        <f>L4526*F4527</f>
        <v>#REF!</v>
      </c>
    </row>
    <row r="4528" spans="1:12" ht="12" customHeight="1">
      <c r="B4528" s="531" t="s">
        <v>10</v>
      </c>
      <c r="C4528" s="536" t="s">
        <v>235</v>
      </c>
      <c r="D4528" s="529"/>
      <c r="E4528" s="535"/>
      <c r="F4528" s="1189"/>
      <c r="G4528" s="532"/>
      <c r="H4528" s="533">
        <f>H4526+H4527</f>
        <v>765121.5</v>
      </c>
      <c r="I4528" s="532"/>
      <c r="J4528" s="533"/>
      <c r="K4528" s="532"/>
      <c r="L4528" s="533"/>
    </row>
    <row r="4529" spans="1:12" ht="12" customHeight="1">
      <c r="B4529" s="531" t="s">
        <v>11</v>
      </c>
      <c r="C4529" s="529" t="s">
        <v>2218</v>
      </c>
      <c r="D4529" s="529"/>
      <c r="E4529" s="529"/>
      <c r="F4529" s="1201">
        <f>ppn</f>
        <v>0.12</v>
      </c>
      <c r="G4529" s="532" t="s">
        <v>2217</v>
      </c>
      <c r="H4529" s="533">
        <f>H4528*F4529</f>
        <v>91814.58</v>
      </c>
      <c r="I4529" s="532"/>
      <c r="J4529" s="533"/>
      <c r="K4529" s="532"/>
      <c r="L4529" s="533"/>
    </row>
    <row r="4530" spans="1:12" ht="12" customHeight="1">
      <c r="B4530" s="42" t="s">
        <v>1793</v>
      </c>
      <c r="C4530" s="537" t="s">
        <v>2039</v>
      </c>
      <c r="D4530" s="56"/>
      <c r="E4530" s="56"/>
      <c r="F4530" s="1191"/>
      <c r="G4530" s="57"/>
      <c r="H4530" s="49">
        <f>H4528+H4529</f>
        <v>856936.08</v>
      </c>
      <c r="I4530" s="50"/>
      <c r="J4530" s="49" t="e">
        <f>J4526+J4527</f>
        <v>#REF!</v>
      </c>
      <c r="K4530" s="50"/>
      <c r="L4530" s="49" t="e">
        <f>L4526+L4527</f>
        <v>#REF!</v>
      </c>
    </row>
    <row r="4531" spans="1:12" ht="14" customHeight="1"/>
    <row r="4532" spans="1:12" ht="37" customHeight="1">
      <c r="B4532" s="34"/>
      <c r="C4532" s="1262" t="s">
        <v>2077</v>
      </c>
      <c r="D4532" s="1263"/>
      <c r="E4532" s="1263"/>
      <c r="F4532" s="1263"/>
      <c r="G4532" s="1263"/>
      <c r="H4532" s="1264"/>
      <c r="I4532" s="1261" t="s">
        <v>3</v>
      </c>
      <c r="J4532" s="1261"/>
      <c r="K4532" s="1261" t="s">
        <v>4</v>
      </c>
      <c r="L4532" s="1261"/>
    </row>
    <row r="4533" spans="1:12" ht="12" customHeight="1">
      <c r="B4533" s="1249" t="s">
        <v>215</v>
      </c>
      <c r="C4533" s="1249" t="s">
        <v>216</v>
      </c>
      <c r="D4533" s="1250" t="s">
        <v>217</v>
      </c>
      <c r="E4533" s="1249" t="s">
        <v>218</v>
      </c>
      <c r="F4533" s="1253" t="s">
        <v>219</v>
      </c>
      <c r="G4533" s="35" t="s">
        <v>220</v>
      </c>
      <c r="H4533" s="35" t="s">
        <v>221</v>
      </c>
      <c r="I4533" s="36" t="s">
        <v>220</v>
      </c>
      <c r="J4533" s="37" t="s">
        <v>221</v>
      </c>
      <c r="K4533" s="37" t="s">
        <v>220</v>
      </c>
      <c r="L4533" s="37" t="s">
        <v>221</v>
      </c>
    </row>
    <row r="4534" spans="1:12" ht="12" customHeight="1">
      <c r="B4534" s="1249"/>
      <c r="C4534" s="1249"/>
      <c r="D4534" s="1251"/>
      <c r="E4534" s="1249"/>
      <c r="F4534" s="1253"/>
      <c r="G4534" s="35" t="s">
        <v>16</v>
      </c>
      <c r="H4534" s="35" t="s">
        <v>222</v>
      </c>
      <c r="I4534" s="36" t="s">
        <v>16</v>
      </c>
      <c r="J4534" s="37" t="s">
        <v>222</v>
      </c>
      <c r="K4534" s="37" t="s">
        <v>16</v>
      </c>
      <c r="L4534" s="37" t="s">
        <v>222</v>
      </c>
    </row>
    <row r="4535" spans="1:12" ht="12" customHeight="1">
      <c r="B4535" s="1249"/>
      <c r="C4535" s="1249"/>
      <c r="D4535" s="1252"/>
      <c r="E4535" s="1249"/>
      <c r="F4535" s="1253"/>
      <c r="G4535" s="58"/>
      <c r="H4535" s="35" t="s">
        <v>16</v>
      </c>
      <c r="I4535" s="48"/>
      <c r="J4535" s="37" t="s">
        <v>16</v>
      </c>
      <c r="K4535" s="43"/>
      <c r="L4535" s="37" t="s">
        <v>16</v>
      </c>
    </row>
    <row r="4536" spans="1:12" ht="12" customHeight="1">
      <c r="B4536" s="38" t="s">
        <v>5</v>
      </c>
      <c r="C4536" s="39" t="s">
        <v>223</v>
      </c>
      <c r="D4536" s="40"/>
      <c r="E4536" s="40"/>
      <c r="F4536" s="1181"/>
      <c r="G4536" s="40"/>
      <c r="H4536" s="40"/>
      <c r="I4536" s="41"/>
      <c r="J4536" s="41"/>
      <c r="K4536" s="41"/>
      <c r="L4536" s="41"/>
    </row>
    <row r="4537" spans="1:12" ht="12" customHeight="1">
      <c r="B4537" s="38"/>
      <c r="C4537" s="43" t="s">
        <v>20</v>
      </c>
      <c r="D4537" s="42" t="s">
        <v>224</v>
      </c>
      <c r="E4537" s="42" t="str">
        <f>VLOOKUP(C4537,HSD!B:K,2,FALSE)</f>
        <v>OH</v>
      </c>
      <c r="F4537" s="1192">
        <v>0.83299999999999996</v>
      </c>
      <c r="G4537" s="44">
        <f>VLOOKUP(C4537,HSD!B:K,10,FALSE)</f>
        <v>174000</v>
      </c>
      <c r="H4537" s="44">
        <f>F4537*G4537</f>
        <v>144942</v>
      </c>
      <c r="I4537" s="41"/>
      <c r="J4537" s="41"/>
      <c r="K4537" s="41"/>
      <c r="L4537" s="41"/>
    </row>
    <row r="4538" spans="1:12" ht="12" customHeight="1">
      <c r="A4538" s="65">
        <v>10130000</v>
      </c>
      <c r="B4538" s="42"/>
      <c r="C4538" s="43" t="s">
        <v>283</v>
      </c>
      <c r="D4538" s="42" t="s">
        <v>224</v>
      </c>
      <c r="E4538" s="42" t="str">
        <f>VLOOKUP(C4538,HSD!B:K,2,FALSE)</f>
        <v>OH</v>
      </c>
      <c r="F4538" s="1192"/>
      <c r="G4538" s="44">
        <f>VLOOKUP(C4538,HSD!B:K,10,FALSE)</f>
        <v>213000</v>
      </c>
      <c r="H4538" s="44">
        <f>F4538*G4538</f>
        <v>0</v>
      </c>
      <c r="I4538" s="44">
        <v>91500</v>
      </c>
      <c r="J4538" s="44">
        <f>F4538*I4538</f>
        <v>0</v>
      </c>
      <c r="K4538" s="44">
        <v>91500</v>
      </c>
      <c r="L4538" s="44">
        <f>F4538*K4538</f>
        <v>0</v>
      </c>
    </row>
    <row r="4539" spans="1:12" ht="12" customHeight="1">
      <c r="A4539" s="65">
        <v>10121100</v>
      </c>
      <c r="B4539" s="42"/>
      <c r="C4539" s="43" t="s">
        <v>21</v>
      </c>
      <c r="D4539" s="42" t="s">
        <v>224</v>
      </c>
      <c r="E4539" s="42" t="str">
        <f>VLOOKUP(C4539,HSD!B:K,2,FALSE)</f>
        <v>OH</v>
      </c>
      <c r="F4539" s="1192">
        <f>F4537*0.1</f>
        <v>8.3299999999999999E-2</v>
      </c>
      <c r="G4539" s="44">
        <f>VLOOKUP(C4539,HSD!B:K,10,FALSE)</f>
        <v>285000</v>
      </c>
      <c r="H4539" s="44">
        <f>F4539*G4539</f>
        <v>23740.5</v>
      </c>
      <c r="I4539" s="44"/>
      <c r="J4539" s="44"/>
      <c r="K4539" s="44"/>
      <c r="L4539" s="44"/>
    </row>
    <row r="4540" spans="1:12" ht="12" customHeight="1">
      <c r="B4540" s="42"/>
      <c r="C4540" s="43"/>
      <c r="D4540" s="42"/>
      <c r="E4540" s="42"/>
      <c r="F4540" s="1192"/>
      <c r="G4540" s="44"/>
      <c r="H4540" s="44"/>
      <c r="I4540" s="44"/>
      <c r="J4540" s="44"/>
      <c r="K4540" s="44"/>
      <c r="L4540" s="44"/>
    </row>
    <row r="4541" spans="1:12" ht="12" customHeight="1">
      <c r="B4541" s="42"/>
      <c r="C4541" s="45"/>
      <c r="D4541" s="37"/>
      <c r="E4541" s="37"/>
      <c r="F4541" s="1193" t="s">
        <v>1864</v>
      </c>
      <c r="G4541" s="54"/>
      <c r="H4541" s="44">
        <f>SUM(H4537:H4540)</f>
        <v>168682.5</v>
      </c>
      <c r="I4541" s="54"/>
      <c r="J4541" s="44" t="e">
        <f>SUM(#REF!)</f>
        <v>#REF!</v>
      </c>
      <c r="K4541" s="54"/>
      <c r="L4541" s="44" t="e">
        <f>SUM(#REF!)</f>
        <v>#REF!</v>
      </c>
    </row>
    <row r="4542" spans="1:12" ht="12" customHeight="1">
      <c r="B4542" s="42" t="s">
        <v>6</v>
      </c>
      <c r="C4542" s="45" t="s">
        <v>228</v>
      </c>
      <c r="D4542" s="37"/>
      <c r="E4542" s="37"/>
      <c r="F4542" s="1184"/>
      <c r="G4542" s="42"/>
      <c r="H4542" s="44"/>
      <c r="I4542" s="42"/>
      <c r="J4542" s="44"/>
      <c r="K4542" s="42"/>
      <c r="L4542" s="44"/>
    </row>
    <row r="4543" spans="1:12">
      <c r="A4543" s="65">
        <v>22320100</v>
      </c>
      <c r="B4543" s="42"/>
      <c r="C4543" s="43"/>
      <c r="D4543" s="42"/>
      <c r="E4543" s="42"/>
      <c r="F4543" s="1192"/>
      <c r="G4543" s="44"/>
      <c r="H4543" s="44"/>
      <c r="I4543" s="44"/>
      <c r="J4543" s="44"/>
      <c r="K4543" s="44"/>
      <c r="L4543" s="44"/>
    </row>
    <row r="4544" spans="1:12">
      <c r="B4544" s="42"/>
      <c r="C4544" s="43"/>
      <c r="D4544" s="42"/>
      <c r="E4544" s="42"/>
      <c r="F4544" s="1192"/>
      <c r="G4544" s="44"/>
      <c r="H4544" s="44"/>
      <c r="I4544" s="44"/>
      <c r="J4544" s="44"/>
      <c r="K4544" s="44"/>
      <c r="L4544" s="44"/>
    </row>
    <row r="4545" spans="1:12">
      <c r="B4545" s="42"/>
      <c r="C4545" s="43"/>
      <c r="D4545" s="42"/>
      <c r="E4545" s="42"/>
      <c r="F4545" s="1192"/>
      <c r="G4545" s="44"/>
      <c r="H4545" s="44"/>
      <c r="I4545" s="44"/>
      <c r="J4545" s="44"/>
      <c r="K4545" s="44"/>
      <c r="L4545" s="44"/>
    </row>
    <row r="4546" spans="1:12">
      <c r="B4546" s="42"/>
      <c r="C4546" s="43"/>
      <c r="D4546" s="42"/>
      <c r="E4546" s="42"/>
      <c r="F4546" s="1192"/>
      <c r="G4546" s="44"/>
      <c r="H4546" s="44"/>
      <c r="I4546" s="44"/>
      <c r="J4546" s="44"/>
      <c r="K4546" s="44"/>
      <c r="L4546" s="44"/>
    </row>
    <row r="4547" spans="1:12">
      <c r="B4547" s="42"/>
      <c r="C4547" s="43"/>
      <c r="D4547" s="42"/>
      <c r="E4547" s="42"/>
      <c r="F4547" s="1192"/>
      <c r="G4547" s="44"/>
      <c r="H4547" s="44"/>
      <c r="I4547" s="44"/>
      <c r="J4547" s="44"/>
      <c r="K4547" s="44"/>
      <c r="L4547" s="44"/>
    </row>
    <row r="4548" spans="1:12" ht="12" customHeight="1">
      <c r="B4548" s="42"/>
      <c r="C4548" s="45"/>
      <c r="D4548" s="37"/>
      <c r="E4548" s="37"/>
      <c r="F4548" s="1193" t="s">
        <v>229</v>
      </c>
      <c r="G4548" s="61"/>
      <c r="H4548" s="44">
        <f>SUM(H4543:H4547)</f>
        <v>0</v>
      </c>
      <c r="I4548" s="54"/>
      <c r="J4548" s="44" t="e">
        <f>SUM(#REF!)</f>
        <v>#REF!</v>
      </c>
      <c r="K4548" s="54"/>
      <c r="L4548" s="44" t="e">
        <f>SUM(#REF!)</f>
        <v>#REF!</v>
      </c>
    </row>
    <row r="4549" spans="1:12" ht="12" customHeight="1">
      <c r="B4549" s="42" t="s">
        <v>7</v>
      </c>
      <c r="C4549" s="45" t="s">
        <v>230</v>
      </c>
      <c r="D4549" s="37"/>
      <c r="E4549" s="37"/>
      <c r="F4549" s="1184"/>
      <c r="G4549" s="42"/>
      <c r="H4549" s="44"/>
      <c r="I4549" s="42"/>
      <c r="J4549" s="44"/>
      <c r="K4549" s="42"/>
      <c r="L4549" s="44"/>
    </row>
    <row r="4550" spans="1:12" ht="12" customHeight="1">
      <c r="A4550" s="65">
        <v>31100008</v>
      </c>
      <c r="B4550" s="42"/>
      <c r="C4550" s="43"/>
      <c r="D4550" s="42"/>
      <c r="E4550" s="42"/>
      <c r="F4550" s="1192"/>
      <c r="G4550" s="44"/>
      <c r="H4550" s="44"/>
      <c r="I4550" s="44"/>
      <c r="J4550" s="44"/>
      <c r="K4550" s="44"/>
      <c r="L4550" s="44"/>
    </row>
    <row r="4551" spans="1:12" ht="12" customHeight="1">
      <c r="B4551" s="42"/>
      <c r="C4551" s="43"/>
      <c r="D4551" s="42"/>
      <c r="E4551" s="42"/>
      <c r="F4551" s="1192"/>
      <c r="G4551" s="44"/>
      <c r="H4551" s="44">
        <f>F4551*G4551</f>
        <v>0</v>
      </c>
      <c r="I4551" s="44"/>
      <c r="J4551" s="44"/>
      <c r="K4551" s="44"/>
      <c r="L4551" s="44"/>
    </row>
    <row r="4552" spans="1:12" ht="12" customHeight="1">
      <c r="B4552" s="42"/>
      <c r="C4552" s="45"/>
      <c r="D4552" s="37"/>
      <c r="E4552" s="37"/>
      <c r="F4552" s="1183" t="s">
        <v>231</v>
      </c>
      <c r="G4552" s="54"/>
      <c r="H4552" s="44">
        <f>SUM(H4550:H4551)</f>
        <v>0</v>
      </c>
      <c r="I4552" s="54"/>
      <c r="J4552" s="44" t="e">
        <f>SUM(#REF!)</f>
        <v>#REF!</v>
      </c>
      <c r="K4552" s="54"/>
      <c r="L4552" s="44" t="e">
        <f>SUM(#REF!)</f>
        <v>#REF!</v>
      </c>
    </row>
    <row r="4553" spans="1:12" ht="12" customHeight="1">
      <c r="B4553" s="42" t="s">
        <v>8</v>
      </c>
      <c r="C4553" s="55" t="s">
        <v>232</v>
      </c>
      <c r="D4553" s="56"/>
      <c r="E4553" s="56"/>
      <c r="F4553" s="1191"/>
      <c r="G4553" s="57"/>
      <c r="H4553" s="44">
        <f>H4541+H4548+H4552</f>
        <v>168682.5</v>
      </c>
      <c r="I4553" s="57"/>
      <c r="J4553" s="44" t="e">
        <f>J4541+J4548+J4552</f>
        <v>#REF!</v>
      </c>
      <c r="K4553" s="57"/>
      <c r="L4553" s="44" t="e">
        <f>L4541+L4548+L4552</f>
        <v>#REF!</v>
      </c>
    </row>
    <row r="4554" spans="1:12" ht="12" customHeight="1">
      <c r="B4554" s="42" t="s">
        <v>9</v>
      </c>
      <c r="C4554" s="1254" t="s">
        <v>233</v>
      </c>
      <c r="D4554" s="1255"/>
      <c r="E4554" s="1256"/>
      <c r="F4554" s="1200">
        <f>OP</f>
        <v>0.1</v>
      </c>
      <c r="G4554" s="43" t="s">
        <v>234</v>
      </c>
      <c r="H4554" s="44">
        <f>H4553*F4554</f>
        <v>16868.25</v>
      </c>
      <c r="I4554" s="43" t="s">
        <v>234</v>
      </c>
      <c r="J4554" s="44" t="e">
        <f>J4553*F4554</f>
        <v>#REF!</v>
      </c>
      <c r="K4554" s="43" t="s">
        <v>234</v>
      </c>
      <c r="L4554" s="44" t="e">
        <f>L4553*F4554</f>
        <v>#REF!</v>
      </c>
    </row>
    <row r="4555" spans="1:12" ht="12" customHeight="1">
      <c r="B4555" s="531" t="s">
        <v>10</v>
      </c>
      <c r="C4555" s="536" t="s">
        <v>235</v>
      </c>
      <c r="D4555" s="529"/>
      <c r="E4555" s="535"/>
      <c r="F4555" s="1189"/>
      <c r="G4555" s="532"/>
      <c r="H4555" s="533">
        <f>H4553+H4554</f>
        <v>185550.75</v>
      </c>
      <c r="I4555" s="532"/>
      <c r="J4555" s="533"/>
      <c r="K4555" s="532"/>
      <c r="L4555" s="533"/>
    </row>
    <row r="4556" spans="1:12" ht="12" customHeight="1">
      <c r="B4556" s="531" t="s">
        <v>11</v>
      </c>
      <c r="C4556" s="529" t="s">
        <v>2218</v>
      </c>
      <c r="D4556" s="529"/>
      <c r="E4556" s="529"/>
      <c r="F4556" s="1201">
        <f>ppn</f>
        <v>0.12</v>
      </c>
      <c r="G4556" s="532" t="s">
        <v>2217</v>
      </c>
      <c r="H4556" s="533">
        <f>H4555*F4556</f>
        <v>22266.09</v>
      </c>
      <c r="I4556" s="532"/>
      <c r="J4556" s="533"/>
      <c r="K4556" s="532"/>
      <c r="L4556" s="533"/>
    </row>
    <row r="4557" spans="1:12" ht="12" customHeight="1">
      <c r="B4557" s="42" t="s">
        <v>1793</v>
      </c>
      <c r="C4557" s="537" t="s">
        <v>2039</v>
      </c>
      <c r="D4557" s="56"/>
      <c r="E4557" s="56"/>
      <c r="F4557" s="1191"/>
      <c r="G4557" s="57"/>
      <c r="H4557" s="49">
        <f>H4555+H4556</f>
        <v>207816.84</v>
      </c>
      <c r="I4557" s="50"/>
      <c r="J4557" s="49" t="e">
        <f>J4553+J4554</f>
        <v>#REF!</v>
      </c>
      <c r="K4557" s="50"/>
      <c r="L4557" s="49" t="e">
        <f>L4553+L4554</f>
        <v>#REF!</v>
      </c>
    </row>
    <row r="4558" spans="1:12" ht="14" customHeight="1"/>
    <row r="4559" spans="1:12" ht="37" customHeight="1">
      <c r="B4559" s="34"/>
      <c r="C4559" s="1262" t="s">
        <v>2078</v>
      </c>
      <c r="D4559" s="1263"/>
      <c r="E4559" s="1263"/>
      <c r="F4559" s="1263"/>
      <c r="G4559" s="1263"/>
      <c r="H4559" s="1264"/>
      <c r="I4559" s="1261" t="s">
        <v>3</v>
      </c>
      <c r="J4559" s="1261"/>
      <c r="K4559" s="1261" t="s">
        <v>4</v>
      </c>
      <c r="L4559" s="1261"/>
    </row>
    <row r="4560" spans="1:12" ht="12" customHeight="1">
      <c r="B4560" s="1249" t="s">
        <v>215</v>
      </c>
      <c r="C4560" s="1249" t="s">
        <v>216</v>
      </c>
      <c r="D4560" s="1250" t="s">
        <v>217</v>
      </c>
      <c r="E4560" s="1249" t="s">
        <v>218</v>
      </c>
      <c r="F4560" s="1253" t="s">
        <v>219</v>
      </c>
      <c r="G4560" s="35" t="s">
        <v>220</v>
      </c>
      <c r="H4560" s="35" t="s">
        <v>221</v>
      </c>
      <c r="I4560" s="36" t="s">
        <v>220</v>
      </c>
      <c r="J4560" s="37" t="s">
        <v>221</v>
      </c>
      <c r="K4560" s="37" t="s">
        <v>220</v>
      </c>
      <c r="L4560" s="37" t="s">
        <v>221</v>
      </c>
    </row>
    <row r="4561" spans="1:12" ht="12" customHeight="1">
      <c r="B4561" s="1249"/>
      <c r="C4561" s="1249"/>
      <c r="D4561" s="1251"/>
      <c r="E4561" s="1249"/>
      <c r="F4561" s="1253"/>
      <c r="G4561" s="35" t="s">
        <v>16</v>
      </c>
      <c r="H4561" s="35" t="s">
        <v>222</v>
      </c>
      <c r="I4561" s="36" t="s">
        <v>16</v>
      </c>
      <c r="J4561" s="37" t="s">
        <v>222</v>
      </c>
      <c r="K4561" s="37" t="s">
        <v>16</v>
      </c>
      <c r="L4561" s="37" t="s">
        <v>222</v>
      </c>
    </row>
    <row r="4562" spans="1:12" ht="12" customHeight="1">
      <c r="B4562" s="1249"/>
      <c r="C4562" s="1249"/>
      <c r="D4562" s="1252"/>
      <c r="E4562" s="1249"/>
      <c r="F4562" s="1253"/>
      <c r="G4562" s="58"/>
      <c r="H4562" s="35" t="s">
        <v>16</v>
      </c>
      <c r="I4562" s="48"/>
      <c r="J4562" s="37" t="s">
        <v>16</v>
      </c>
      <c r="K4562" s="43"/>
      <c r="L4562" s="37" t="s">
        <v>16</v>
      </c>
    </row>
    <row r="4563" spans="1:12" ht="12" customHeight="1">
      <c r="B4563" s="38" t="s">
        <v>5</v>
      </c>
      <c r="C4563" s="39" t="s">
        <v>223</v>
      </c>
      <c r="D4563" s="40"/>
      <c r="E4563" s="40"/>
      <c r="F4563" s="1181"/>
      <c r="G4563" s="40"/>
      <c r="H4563" s="40"/>
      <c r="I4563" s="41"/>
      <c r="J4563" s="41"/>
      <c r="K4563" s="41"/>
      <c r="L4563" s="41"/>
    </row>
    <row r="4564" spans="1:12" ht="12" customHeight="1">
      <c r="B4564" s="38"/>
      <c r="C4564" s="43" t="s">
        <v>20</v>
      </c>
      <c r="D4564" s="42" t="s">
        <v>224</v>
      </c>
      <c r="E4564" s="42" t="str">
        <f>VLOOKUP(C4564,HSD!B:K,2,FALSE)</f>
        <v>OH</v>
      </c>
      <c r="F4564" s="1192">
        <v>1.22</v>
      </c>
      <c r="G4564" s="44">
        <f>VLOOKUP(C4564,HSD!B:K,10,FALSE)</f>
        <v>174000</v>
      </c>
      <c r="H4564" s="44">
        <f>F4564*G4564</f>
        <v>212280</v>
      </c>
      <c r="I4564" s="41"/>
      <c r="J4564" s="41"/>
      <c r="K4564" s="41"/>
      <c r="L4564" s="41"/>
    </row>
    <row r="4565" spans="1:12" ht="12" customHeight="1">
      <c r="A4565" s="65">
        <v>10130000</v>
      </c>
      <c r="B4565" s="42"/>
      <c r="C4565" s="43" t="s">
        <v>283</v>
      </c>
      <c r="D4565" s="42" t="s">
        <v>224</v>
      </c>
      <c r="E4565" s="42" t="str">
        <f>VLOOKUP(C4565,HSD!B:K,2,FALSE)</f>
        <v>OH</v>
      </c>
      <c r="F4565" s="1192"/>
      <c r="G4565" s="44">
        <f>VLOOKUP(C4565,HSD!B:K,10,FALSE)</f>
        <v>213000</v>
      </c>
      <c r="H4565" s="44">
        <f>F4565*G4565</f>
        <v>0</v>
      </c>
      <c r="I4565" s="44">
        <v>91500</v>
      </c>
      <c r="J4565" s="44">
        <f>F4565*I4565</f>
        <v>0</v>
      </c>
      <c r="K4565" s="44">
        <v>91500</v>
      </c>
      <c r="L4565" s="44">
        <f>F4565*K4565</f>
        <v>0</v>
      </c>
    </row>
    <row r="4566" spans="1:12" ht="12" customHeight="1">
      <c r="A4566" s="65">
        <v>10121100</v>
      </c>
      <c r="B4566" s="42"/>
      <c r="C4566" s="43" t="s">
        <v>21</v>
      </c>
      <c r="D4566" s="42" t="s">
        <v>224</v>
      </c>
      <c r="E4566" s="42" t="str">
        <f>VLOOKUP(C4566,HSD!B:K,2,FALSE)</f>
        <v>OH</v>
      </c>
      <c r="F4566" s="1192">
        <f>F4564*0.1</f>
        <v>0.122</v>
      </c>
      <c r="G4566" s="44">
        <f>VLOOKUP(C4566,HSD!B:K,10,FALSE)</f>
        <v>285000</v>
      </c>
      <c r="H4566" s="44">
        <f>F4566*G4566</f>
        <v>34770</v>
      </c>
      <c r="I4566" s="44"/>
      <c r="J4566" s="44"/>
      <c r="K4566" s="44"/>
      <c r="L4566" s="44"/>
    </row>
    <row r="4567" spans="1:12" ht="12" customHeight="1">
      <c r="B4567" s="42"/>
      <c r="C4567" s="43"/>
      <c r="D4567" s="42"/>
      <c r="E4567" s="42"/>
      <c r="F4567" s="1192"/>
      <c r="G4567" s="44"/>
      <c r="H4567" s="44"/>
      <c r="I4567" s="44"/>
      <c r="J4567" s="44"/>
      <c r="K4567" s="44"/>
      <c r="L4567" s="44"/>
    </row>
    <row r="4568" spans="1:12" ht="12" customHeight="1">
      <c r="B4568" s="42"/>
      <c r="C4568" s="45"/>
      <c r="D4568" s="37"/>
      <c r="E4568" s="37"/>
      <c r="F4568" s="1193" t="s">
        <v>1864</v>
      </c>
      <c r="G4568" s="54"/>
      <c r="H4568" s="44">
        <f>SUM(H4564:H4567)</f>
        <v>247050</v>
      </c>
      <c r="I4568" s="54"/>
      <c r="J4568" s="44" t="e">
        <f>SUM(#REF!)</f>
        <v>#REF!</v>
      </c>
      <c r="K4568" s="54"/>
      <c r="L4568" s="44" t="e">
        <f>SUM(#REF!)</f>
        <v>#REF!</v>
      </c>
    </row>
    <row r="4569" spans="1:12" ht="12" customHeight="1">
      <c r="B4569" s="42" t="s">
        <v>6</v>
      </c>
      <c r="C4569" s="45" t="s">
        <v>228</v>
      </c>
      <c r="D4569" s="37"/>
      <c r="E4569" s="37"/>
      <c r="F4569" s="1184"/>
      <c r="G4569" s="42"/>
      <c r="H4569" s="44"/>
      <c r="I4569" s="42"/>
      <c r="J4569" s="44"/>
      <c r="K4569" s="42"/>
      <c r="L4569" s="44"/>
    </row>
    <row r="4570" spans="1:12">
      <c r="A4570" s="65">
        <v>22320100</v>
      </c>
      <c r="B4570" s="42"/>
      <c r="C4570" s="43"/>
      <c r="D4570" s="42"/>
      <c r="E4570" s="42"/>
      <c r="F4570" s="1192"/>
      <c r="G4570" s="44"/>
      <c r="H4570" s="44"/>
      <c r="I4570" s="44"/>
      <c r="J4570" s="44"/>
      <c r="K4570" s="44"/>
      <c r="L4570" s="44"/>
    </row>
    <row r="4571" spans="1:12">
      <c r="B4571" s="42"/>
      <c r="C4571" s="43"/>
      <c r="D4571" s="42"/>
      <c r="E4571" s="42"/>
      <c r="F4571" s="1192"/>
      <c r="G4571" s="44"/>
      <c r="H4571" s="44"/>
      <c r="I4571" s="44"/>
      <c r="J4571" s="44"/>
      <c r="K4571" s="44"/>
      <c r="L4571" s="44"/>
    </row>
    <row r="4572" spans="1:12">
      <c r="B4572" s="42"/>
      <c r="C4572" s="43"/>
      <c r="D4572" s="42"/>
      <c r="E4572" s="42"/>
      <c r="F4572" s="1192"/>
      <c r="G4572" s="44"/>
      <c r="H4572" s="44"/>
      <c r="I4572" s="44"/>
      <c r="J4572" s="44"/>
      <c r="K4572" s="44"/>
      <c r="L4572" s="44"/>
    </row>
    <row r="4573" spans="1:12">
      <c r="B4573" s="42"/>
      <c r="C4573" s="43"/>
      <c r="D4573" s="42"/>
      <c r="E4573" s="42"/>
      <c r="F4573" s="1192"/>
      <c r="G4573" s="44"/>
      <c r="H4573" s="44"/>
      <c r="I4573" s="44"/>
      <c r="J4573" s="44"/>
      <c r="K4573" s="44"/>
      <c r="L4573" s="44"/>
    </row>
    <row r="4574" spans="1:12">
      <c r="B4574" s="42"/>
      <c r="C4574" s="43"/>
      <c r="D4574" s="42"/>
      <c r="E4574" s="42"/>
      <c r="F4574" s="1192"/>
      <c r="G4574" s="44"/>
      <c r="H4574" s="44"/>
      <c r="I4574" s="44"/>
      <c r="J4574" s="44"/>
      <c r="K4574" s="44"/>
      <c r="L4574" s="44"/>
    </row>
    <row r="4575" spans="1:12" ht="12" customHeight="1">
      <c r="B4575" s="42"/>
      <c r="C4575" s="45"/>
      <c r="D4575" s="37"/>
      <c r="E4575" s="37"/>
      <c r="F4575" s="1193" t="s">
        <v>229</v>
      </c>
      <c r="G4575" s="61"/>
      <c r="H4575" s="44">
        <f>SUM(H4570:H4574)</f>
        <v>0</v>
      </c>
      <c r="I4575" s="54"/>
      <c r="J4575" s="44" t="e">
        <f>SUM(#REF!)</f>
        <v>#REF!</v>
      </c>
      <c r="K4575" s="54"/>
      <c r="L4575" s="44" t="e">
        <f>SUM(#REF!)</f>
        <v>#REF!</v>
      </c>
    </row>
    <row r="4576" spans="1:12" ht="12" customHeight="1">
      <c r="B4576" s="42" t="s">
        <v>7</v>
      </c>
      <c r="C4576" s="45" t="s">
        <v>230</v>
      </c>
      <c r="D4576" s="37"/>
      <c r="E4576" s="37"/>
      <c r="F4576" s="1184"/>
      <c r="G4576" s="42"/>
      <c r="H4576" s="44"/>
      <c r="I4576" s="42"/>
      <c r="J4576" s="44"/>
      <c r="K4576" s="42"/>
      <c r="L4576" s="44"/>
    </row>
    <row r="4577" spans="1:12" ht="12" customHeight="1">
      <c r="A4577" s="65">
        <v>31100008</v>
      </c>
      <c r="B4577" s="42"/>
      <c r="C4577" s="43"/>
      <c r="D4577" s="42"/>
      <c r="E4577" s="42"/>
      <c r="F4577" s="1192"/>
      <c r="G4577" s="44"/>
      <c r="H4577" s="44"/>
      <c r="I4577" s="44"/>
      <c r="J4577" s="44"/>
      <c r="K4577" s="44"/>
      <c r="L4577" s="44"/>
    </row>
    <row r="4578" spans="1:12" ht="12" customHeight="1">
      <c r="B4578" s="42"/>
      <c r="C4578" s="43"/>
      <c r="D4578" s="42"/>
      <c r="E4578" s="42"/>
      <c r="F4578" s="1192"/>
      <c r="G4578" s="44"/>
      <c r="H4578" s="44">
        <f>F4578*G4578</f>
        <v>0</v>
      </c>
      <c r="I4578" s="44"/>
      <c r="J4578" s="44"/>
      <c r="K4578" s="44"/>
      <c r="L4578" s="44"/>
    </row>
    <row r="4579" spans="1:12" ht="12" customHeight="1">
      <c r="B4579" s="42"/>
      <c r="C4579" s="45"/>
      <c r="D4579" s="37"/>
      <c r="E4579" s="37"/>
      <c r="F4579" s="1183" t="s">
        <v>231</v>
      </c>
      <c r="G4579" s="54"/>
      <c r="H4579" s="44">
        <f>SUM(H4577:H4578)</f>
        <v>0</v>
      </c>
      <c r="I4579" s="54"/>
      <c r="J4579" s="44" t="e">
        <f>SUM(#REF!)</f>
        <v>#REF!</v>
      </c>
      <c r="K4579" s="54"/>
      <c r="L4579" s="44" t="e">
        <f>SUM(#REF!)</f>
        <v>#REF!</v>
      </c>
    </row>
    <row r="4580" spans="1:12" ht="12" customHeight="1">
      <c r="B4580" s="42" t="s">
        <v>8</v>
      </c>
      <c r="C4580" s="55" t="s">
        <v>232</v>
      </c>
      <c r="D4580" s="56"/>
      <c r="E4580" s="56"/>
      <c r="F4580" s="1191"/>
      <c r="G4580" s="57"/>
      <c r="H4580" s="44">
        <f>H4568+H4575+H4579</f>
        <v>247050</v>
      </c>
      <c r="I4580" s="57"/>
      <c r="J4580" s="44" t="e">
        <f>J4568+J4575+J4579</f>
        <v>#REF!</v>
      </c>
      <c r="K4580" s="57"/>
      <c r="L4580" s="44" t="e">
        <f>L4568+L4575+L4579</f>
        <v>#REF!</v>
      </c>
    </row>
    <row r="4581" spans="1:12" ht="12" customHeight="1">
      <c r="B4581" s="42" t="s">
        <v>9</v>
      </c>
      <c r="C4581" s="1254" t="s">
        <v>233</v>
      </c>
      <c r="D4581" s="1255"/>
      <c r="E4581" s="1256"/>
      <c r="F4581" s="1200">
        <f>OP</f>
        <v>0.1</v>
      </c>
      <c r="G4581" s="43" t="s">
        <v>234</v>
      </c>
      <c r="H4581" s="44">
        <f>H4580*F4581</f>
        <v>24705</v>
      </c>
      <c r="I4581" s="43" t="s">
        <v>234</v>
      </c>
      <c r="J4581" s="44" t="e">
        <f>J4580*F4581</f>
        <v>#REF!</v>
      </c>
      <c r="K4581" s="43" t="s">
        <v>234</v>
      </c>
      <c r="L4581" s="44" t="e">
        <f>L4580*F4581</f>
        <v>#REF!</v>
      </c>
    </row>
    <row r="4582" spans="1:12" ht="12" customHeight="1">
      <c r="B4582" s="531" t="s">
        <v>10</v>
      </c>
      <c r="C4582" s="536" t="s">
        <v>235</v>
      </c>
      <c r="D4582" s="529"/>
      <c r="E4582" s="535"/>
      <c r="F4582" s="1189"/>
      <c r="G4582" s="532"/>
      <c r="H4582" s="533">
        <f>H4580+H4581</f>
        <v>271755</v>
      </c>
      <c r="I4582" s="532"/>
      <c r="J4582" s="533"/>
      <c r="K4582" s="532"/>
      <c r="L4582" s="533"/>
    </row>
    <row r="4583" spans="1:12" ht="12" customHeight="1">
      <c r="B4583" s="531" t="s">
        <v>11</v>
      </c>
      <c r="C4583" s="529" t="s">
        <v>2218</v>
      </c>
      <c r="D4583" s="529"/>
      <c r="E4583" s="529"/>
      <c r="F4583" s="1201">
        <f>ppn</f>
        <v>0.12</v>
      </c>
      <c r="G4583" s="532" t="s">
        <v>2217</v>
      </c>
      <c r="H4583" s="533">
        <f>H4582*F4583</f>
        <v>32610.6</v>
      </c>
      <c r="I4583" s="532"/>
      <c r="J4583" s="533"/>
      <c r="K4583" s="532"/>
      <c r="L4583" s="533"/>
    </row>
    <row r="4584" spans="1:12" ht="12" customHeight="1">
      <c r="B4584" s="42" t="s">
        <v>1793</v>
      </c>
      <c r="C4584" s="537" t="s">
        <v>2039</v>
      </c>
      <c r="D4584" s="56"/>
      <c r="E4584" s="56"/>
      <c r="F4584" s="1191"/>
      <c r="G4584" s="57"/>
      <c r="H4584" s="49">
        <f>H4582+H4583</f>
        <v>304365.59999999998</v>
      </c>
      <c r="I4584" s="50"/>
      <c r="J4584" s="49" t="e">
        <f>J4580+J4581</f>
        <v>#REF!</v>
      </c>
      <c r="K4584" s="50"/>
      <c r="L4584" s="49" t="e">
        <f>L4580+L4581</f>
        <v>#REF!</v>
      </c>
    </row>
    <row r="4585" spans="1:12" ht="14" customHeight="1"/>
    <row r="4586" spans="1:12" ht="37" customHeight="1">
      <c r="B4586" s="34"/>
      <c r="C4586" s="1262" t="s">
        <v>2108</v>
      </c>
      <c r="D4586" s="1263"/>
      <c r="E4586" s="1263"/>
      <c r="F4586" s="1263"/>
      <c r="G4586" s="1263"/>
      <c r="H4586" s="1264"/>
      <c r="I4586" s="1261" t="s">
        <v>3</v>
      </c>
      <c r="J4586" s="1261"/>
      <c r="K4586" s="1261" t="s">
        <v>4</v>
      </c>
      <c r="L4586" s="1261"/>
    </row>
    <row r="4587" spans="1:12" ht="12" customHeight="1">
      <c r="B4587" s="1249" t="s">
        <v>215</v>
      </c>
      <c r="C4587" s="1249" t="s">
        <v>216</v>
      </c>
      <c r="D4587" s="1250" t="s">
        <v>217</v>
      </c>
      <c r="E4587" s="1249" t="s">
        <v>218</v>
      </c>
      <c r="F4587" s="1253" t="s">
        <v>219</v>
      </c>
      <c r="G4587" s="35" t="s">
        <v>220</v>
      </c>
      <c r="H4587" s="35" t="s">
        <v>221</v>
      </c>
      <c r="I4587" s="36" t="s">
        <v>220</v>
      </c>
      <c r="J4587" s="37" t="s">
        <v>221</v>
      </c>
      <c r="K4587" s="37" t="s">
        <v>220</v>
      </c>
      <c r="L4587" s="37" t="s">
        <v>221</v>
      </c>
    </row>
    <row r="4588" spans="1:12" ht="12" customHeight="1">
      <c r="B4588" s="1249"/>
      <c r="C4588" s="1249"/>
      <c r="D4588" s="1251"/>
      <c r="E4588" s="1249"/>
      <c r="F4588" s="1253"/>
      <c r="G4588" s="35" t="s">
        <v>16</v>
      </c>
      <c r="H4588" s="35" t="s">
        <v>222</v>
      </c>
      <c r="I4588" s="36" t="s">
        <v>16</v>
      </c>
      <c r="J4588" s="37" t="s">
        <v>222</v>
      </c>
      <c r="K4588" s="37" t="s">
        <v>16</v>
      </c>
      <c r="L4588" s="37" t="s">
        <v>222</v>
      </c>
    </row>
    <row r="4589" spans="1:12" ht="12" customHeight="1">
      <c r="B4589" s="1249"/>
      <c r="C4589" s="1249"/>
      <c r="D4589" s="1252"/>
      <c r="E4589" s="1249"/>
      <c r="F4589" s="1253"/>
      <c r="G4589" s="58"/>
      <c r="H4589" s="35" t="s">
        <v>16</v>
      </c>
      <c r="I4589" s="48"/>
      <c r="J4589" s="37" t="s">
        <v>16</v>
      </c>
      <c r="K4589" s="43"/>
      <c r="L4589" s="37" t="s">
        <v>16</v>
      </c>
    </row>
    <row r="4590" spans="1:12" ht="12" customHeight="1">
      <c r="B4590" s="38" t="s">
        <v>5</v>
      </c>
      <c r="C4590" s="39" t="s">
        <v>223</v>
      </c>
      <c r="D4590" s="40"/>
      <c r="E4590" s="40"/>
      <c r="F4590" s="1181"/>
      <c r="G4590" s="40"/>
      <c r="H4590" s="40"/>
      <c r="I4590" s="41"/>
      <c r="J4590" s="41"/>
      <c r="K4590" s="41"/>
      <c r="L4590" s="41"/>
    </row>
    <row r="4591" spans="1:12" ht="12" customHeight="1">
      <c r="B4591" s="38"/>
      <c r="C4591" s="43" t="s">
        <v>20</v>
      </c>
      <c r="D4591" s="42" t="s">
        <v>224</v>
      </c>
      <c r="E4591" s="42" t="str">
        <f>VLOOKUP(C4591,HSD!B:K,2,FALSE)</f>
        <v>OH</v>
      </c>
      <c r="F4591" s="1192">
        <v>0.56299999999999994</v>
      </c>
      <c r="G4591" s="44">
        <f>VLOOKUP(C4591,HSD!B:K,10,FALSE)</f>
        <v>174000</v>
      </c>
      <c r="H4591" s="44">
        <f>F4591*G4591</f>
        <v>97961.999999999985</v>
      </c>
      <c r="I4591" s="41"/>
      <c r="J4591" s="41"/>
      <c r="K4591" s="41"/>
      <c r="L4591" s="41"/>
    </row>
    <row r="4592" spans="1:12" ht="12" customHeight="1">
      <c r="A4592" s="65">
        <v>10130000</v>
      </c>
      <c r="B4592" s="42"/>
      <c r="C4592" s="43" t="s">
        <v>283</v>
      </c>
      <c r="D4592" s="42" t="s">
        <v>224</v>
      </c>
      <c r="E4592" s="42" t="str">
        <f>VLOOKUP(C4592,HSD!B:K,2,FALSE)</f>
        <v>OH</v>
      </c>
      <c r="F4592" s="1192"/>
      <c r="G4592" s="44">
        <f>VLOOKUP(C4592,HSD!B:K,10,FALSE)</f>
        <v>213000</v>
      </c>
      <c r="H4592" s="44">
        <f>F4592*G4592</f>
        <v>0</v>
      </c>
      <c r="I4592" s="44">
        <v>91500</v>
      </c>
      <c r="J4592" s="44">
        <f>F4592*I4592</f>
        <v>0</v>
      </c>
      <c r="K4592" s="44">
        <v>91500</v>
      </c>
      <c r="L4592" s="44">
        <f>F4592*K4592</f>
        <v>0</v>
      </c>
    </row>
    <row r="4593" spans="1:12" ht="12" customHeight="1">
      <c r="A4593" s="65">
        <v>10121100</v>
      </c>
      <c r="B4593" s="42"/>
      <c r="C4593" s="43" t="s">
        <v>21</v>
      </c>
      <c r="D4593" s="42" t="s">
        <v>224</v>
      </c>
      <c r="E4593" s="42" t="str">
        <f>VLOOKUP(C4593,HSD!B:K,2,FALSE)</f>
        <v>OH</v>
      </c>
      <c r="F4593" s="1192">
        <f>F4591*0.1</f>
        <v>5.6299999999999996E-2</v>
      </c>
      <c r="G4593" s="44">
        <f>VLOOKUP(C4593,HSD!B:K,10,FALSE)</f>
        <v>285000</v>
      </c>
      <c r="H4593" s="44">
        <f>F4593*G4593</f>
        <v>16045.499999999998</v>
      </c>
      <c r="I4593" s="44"/>
      <c r="J4593" s="44"/>
      <c r="K4593" s="44"/>
      <c r="L4593" s="44"/>
    </row>
    <row r="4594" spans="1:12" ht="12" customHeight="1">
      <c r="B4594" s="42"/>
      <c r="C4594" s="43"/>
      <c r="D4594" s="42"/>
      <c r="E4594" s="42"/>
      <c r="F4594" s="1192"/>
      <c r="G4594" s="44"/>
      <c r="H4594" s="44"/>
      <c r="I4594" s="44"/>
      <c r="J4594" s="44"/>
      <c r="K4594" s="44"/>
      <c r="L4594" s="44"/>
    </row>
    <row r="4595" spans="1:12" ht="12" customHeight="1">
      <c r="B4595" s="42"/>
      <c r="C4595" s="45"/>
      <c r="D4595" s="37"/>
      <c r="E4595" s="37"/>
      <c r="F4595" s="1193" t="s">
        <v>1864</v>
      </c>
      <c r="G4595" s="54"/>
      <c r="H4595" s="44">
        <f>SUM(H4591:H4594)</f>
        <v>114007.49999999999</v>
      </c>
      <c r="I4595" s="54"/>
      <c r="J4595" s="44" t="e">
        <f>SUM(#REF!)</f>
        <v>#REF!</v>
      </c>
      <c r="K4595" s="54"/>
      <c r="L4595" s="44" t="e">
        <f>SUM(#REF!)</f>
        <v>#REF!</v>
      </c>
    </row>
    <row r="4596" spans="1:12" ht="12" customHeight="1">
      <c r="B4596" s="42" t="s">
        <v>6</v>
      </c>
      <c r="C4596" s="45" t="s">
        <v>228</v>
      </c>
      <c r="D4596" s="37"/>
      <c r="E4596" s="37"/>
      <c r="F4596" s="1184"/>
      <c r="G4596" s="42"/>
      <c r="H4596" s="44"/>
      <c r="I4596" s="42"/>
      <c r="J4596" s="44"/>
      <c r="K4596" s="42"/>
      <c r="L4596" s="44"/>
    </row>
    <row r="4597" spans="1:12">
      <c r="A4597" s="65">
        <v>22320100</v>
      </c>
      <c r="B4597" s="42"/>
      <c r="C4597" s="43"/>
      <c r="D4597" s="42"/>
      <c r="E4597" s="42"/>
      <c r="F4597" s="1192"/>
      <c r="G4597" s="44"/>
      <c r="H4597" s="44"/>
      <c r="I4597" s="44"/>
      <c r="J4597" s="44"/>
      <c r="K4597" s="44"/>
      <c r="L4597" s="44"/>
    </row>
    <row r="4598" spans="1:12">
      <c r="B4598" s="42"/>
      <c r="C4598" s="43"/>
      <c r="D4598" s="42"/>
      <c r="E4598" s="42"/>
      <c r="F4598" s="1192"/>
      <c r="G4598" s="44"/>
      <c r="H4598" s="44"/>
      <c r="I4598" s="44"/>
      <c r="J4598" s="44"/>
      <c r="K4598" s="44"/>
      <c r="L4598" s="44"/>
    </row>
    <row r="4599" spans="1:12">
      <c r="B4599" s="42"/>
      <c r="C4599" s="43"/>
      <c r="D4599" s="42"/>
      <c r="E4599" s="42"/>
      <c r="F4599" s="1192"/>
      <c r="G4599" s="44"/>
      <c r="H4599" s="44"/>
      <c r="I4599" s="44"/>
      <c r="J4599" s="44"/>
      <c r="K4599" s="44"/>
      <c r="L4599" s="44"/>
    </row>
    <row r="4600" spans="1:12">
      <c r="B4600" s="42"/>
      <c r="C4600" s="43"/>
      <c r="D4600" s="42"/>
      <c r="E4600" s="42"/>
      <c r="F4600" s="1192"/>
      <c r="G4600" s="44"/>
      <c r="H4600" s="44"/>
      <c r="I4600" s="44"/>
      <c r="J4600" s="44"/>
      <c r="K4600" s="44"/>
      <c r="L4600" s="44"/>
    </row>
    <row r="4601" spans="1:12">
      <c r="B4601" s="42"/>
      <c r="C4601" s="43"/>
      <c r="D4601" s="42"/>
      <c r="E4601" s="42"/>
      <c r="F4601" s="1192"/>
      <c r="G4601" s="44"/>
      <c r="H4601" s="44"/>
      <c r="I4601" s="44"/>
      <c r="J4601" s="44"/>
      <c r="K4601" s="44"/>
      <c r="L4601" s="44"/>
    </row>
    <row r="4602" spans="1:12" ht="12" customHeight="1">
      <c r="B4602" s="42"/>
      <c r="C4602" s="45"/>
      <c r="D4602" s="37"/>
      <c r="E4602" s="37"/>
      <c r="F4602" s="1193" t="s">
        <v>229</v>
      </c>
      <c r="G4602" s="61"/>
      <c r="H4602" s="44">
        <f>SUM(H4597:H4601)</f>
        <v>0</v>
      </c>
      <c r="I4602" s="54"/>
      <c r="J4602" s="44" t="e">
        <f>SUM(#REF!)</f>
        <v>#REF!</v>
      </c>
      <c r="K4602" s="54"/>
      <c r="L4602" s="44" t="e">
        <f>SUM(#REF!)</f>
        <v>#REF!</v>
      </c>
    </row>
    <row r="4603" spans="1:12" ht="12" customHeight="1">
      <c r="B4603" s="42" t="s">
        <v>7</v>
      </c>
      <c r="C4603" s="45" t="s">
        <v>230</v>
      </c>
      <c r="D4603" s="37"/>
      <c r="E4603" s="37"/>
      <c r="F4603" s="1184"/>
      <c r="G4603" s="42"/>
      <c r="H4603" s="44"/>
      <c r="I4603" s="42"/>
      <c r="J4603" s="44"/>
      <c r="K4603" s="42"/>
      <c r="L4603" s="44"/>
    </row>
    <row r="4604" spans="1:12" ht="12" customHeight="1">
      <c r="A4604" s="65">
        <v>31100008</v>
      </c>
      <c r="B4604" s="42"/>
      <c r="C4604" s="43"/>
      <c r="D4604" s="42"/>
      <c r="E4604" s="42"/>
      <c r="F4604" s="1192"/>
      <c r="G4604" s="44"/>
      <c r="H4604" s="44"/>
      <c r="I4604" s="44"/>
      <c r="J4604" s="44"/>
      <c r="K4604" s="44"/>
      <c r="L4604" s="44"/>
    </row>
    <row r="4605" spans="1:12" ht="12" customHeight="1">
      <c r="B4605" s="42"/>
      <c r="C4605" s="43"/>
      <c r="D4605" s="42"/>
      <c r="E4605" s="42"/>
      <c r="F4605" s="1192"/>
      <c r="G4605" s="44"/>
      <c r="H4605" s="44">
        <f>F4605*G4605</f>
        <v>0</v>
      </c>
      <c r="I4605" s="44"/>
      <c r="J4605" s="44"/>
      <c r="K4605" s="44"/>
      <c r="L4605" s="44"/>
    </row>
    <row r="4606" spans="1:12" ht="12" customHeight="1">
      <c r="B4606" s="42"/>
      <c r="C4606" s="45"/>
      <c r="D4606" s="37"/>
      <c r="E4606" s="37"/>
      <c r="F4606" s="1183" t="s">
        <v>231</v>
      </c>
      <c r="G4606" s="54"/>
      <c r="H4606" s="44">
        <f>SUM(H4604:H4605)</f>
        <v>0</v>
      </c>
      <c r="I4606" s="54"/>
      <c r="J4606" s="44" t="e">
        <f>SUM(#REF!)</f>
        <v>#REF!</v>
      </c>
      <c r="K4606" s="54"/>
      <c r="L4606" s="44" t="e">
        <f>SUM(#REF!)</f>
        <v>#REF!</v>
      </c>
    </row>
    <row r="4607" spans="1:12" ht="12" customHeight="1">
      <c r="B4607" s="42" t="s">
        <v>8</v>
      </c>
      <c r="C4607" s="55" t="s">
        <v>232</v>
      </c>
      <c r="D4607" s="56"/>
      <c r="E4607" s="56"/>
      <c r="F4607" s="1191"/>
      <c r="G4607" s="57"/>
      <c r="H4607" s="44">
        <f>H4595+H4602+H4606</f>
        <v>114007.49999999999</v>
      </c>
      <c r="I4607" s="57"/>
      <c r="J4607" s="44" t="e">
        <f>J4595+J4602+J4606</f>
        <v>#REF!</v>
      </c>
      <c r="K4607" s="57"/>
      <c r="L4607" s="44" t="e">
        <f>L4595+L4602+L4606</f>
        <v>#REF!</v>
      </c>
    </row>
    <row r="4608" spans="1:12" ht="12" customHeight="1">
      <c r="B4608" s="42" t="s">
        <v>9</v>
      </c>
      <c r="C4608" s="1254" t="s">
        <v>233</v>
      </c>
      <c r="D4608" s="1255"/>
      <c r="E4608" s="1256"/>
      <c r="F4608" s="1200">
        <f>OP</f>
        <v>0.1</v>
      </c>
      <c r="G4608" s="43" t="s">
        <v>234</v>
      </c>
      <c r="H4608" s="44">
        <f>H4607*F4608</f>
        <v>11400.75</v>
      </c>
      <c r="I4608" s="43" t="s">
        <v>234</v>
      </c>
      <c r="J4608" s="44" t="e">
        <f>J4607*F4608</f>
        <v>#REF!</v>
      </c>
      <c r="K4608" s="43" t="s">
        <v>234</v>
      </c>
      <c r="L4608" s="44" t="e">
        <f>L4607*F4608</f>
        <v>#REF!</v>
      </c>
    </row>
    <row r="4609" spans="1:12" ht="12" customHeight="1">
      <c r="B4609" s="531" t="s">
        <v>10</v>
      </c>
      <c r="C4609" s="536" t="s">
        <v>235</v>
      </c>
      <c r="D4609" s="529"/>
      <c r="E4609" s="535"/>
      <c r="F4609" s="1189"/>
      <c r="G4609" s="532"/>
      <c r="H4609" s="533">
        <f>H4607+H4608</f>
        <v>125408.24999999999</v>
      </c>
      <c r="I4609" s="532"/>
      <c r="J4609" s="533"/>
      <c r="K4609" s="532"/>
      <c r="L4609" s="533"/>
    </row>
    <row r="4610" spans="1:12" ht="12" customHeight="1">
      <c r="B4610" s="531" t="s">
        <v>11</v>
      </c>
      <c r="C4610" s="529" t="s">
        <v>2218</v>
      </c>
      <c r="D4610" s="529"/>
      <c r="E4610" s="529"/>
      <c r="F4610" s="1201">
        <f>ppn</f>
        <v>0.12</v>
      </c>
      <c r="G4610" s="532" t="s">
        <v>2217</v>
      </c>
      <c r="H4610" s="533">
        <f>H4609*F4610</f>
        <v>15048.989999999998</v>
      </c>
      <c r="I4610" s="532"/>
      <c r="J4610" s="533"/>
      <c r="K4610" s="532"/>
      <c r="L4610" s="533"/>
    </row>
    <row r="4611" spans="1:12" ht="12" customHeight="1">
      <c r="B4611" s="42" t="s">
        <v>1793</v>
      </c>
      <c r="C4611" s="537" t="s">
        <v>2039</v>
      </c>
      <c r="D4611" s="56"/>
      <c r="E4611" s="56"/>
      <c r="F4611" s="1191"/>
      <c r="G4611" s="57"/>
      <c r="H4611" s="49">
        <f>H4609+H4610</f>
        <v>140457.24</v>
      </c>
      <c r="I4611" s="50"/>
      <c r="J4611" s="49" t="e">
        <f>J4607+J4608</f>
        <v>#REF!</v>
      </c>
      <c r="K4611" s="50"/>
      <c r="L4611" s="49" t="e">
        <f>L4607+L4608</f>
        <v>#REF!</v>
      </c>
    </row>
    <row r="4612" spans="1:12" ht="14" customHeight="1"/>
    <row r="4613" spans="1:12" ht="37" customHeight="1">
      <c r="B4613" s="34"/>
      <c r="C4613" s="1262" t="s">
        <v>2109</v>
      </c>
      <c r="D4613" s="1263"/>
      <c r="E4613" s="1263"/>
      <c r="F4613" s="1263"/>
      <c r="G4613" s="1263"/>
      <c r="H4613" s="1264"/>
      <c r="I4613" s="1261" t="s">
        <v>3</v>
      </c>
      <c r="J4613" s="1261"/>
      <c r="K4613" s="1261" t="s">
        <v>4</v>
      </c>
      <c r="L4613" s="1261"/>
    </row>
    <row r="4614" spans="1:12" ht="12" customHeight="1">
      <c r="B4614" s="1249" t="s">
        <v>215</v>
      </c>
      <c r="C4614" s="1249" t="s">
        <v>216</v>
      </c>
      <c r="D4614" s="1250" t="s">
        <v>217</v>
      </c>
      <c r="E4614" s="1249" t="s">
        <v>218</v>
      </c>
      <c r="F4614" s="1253" t="s">
        <v>219</v>
      </c>
      <c r="G4614" s="35" t="s">
        <v>220</v>
      </c>
      <c r="H4614" s="35" t="s">
        <v>221</v>
      </c>
      <c r="I4614" s="36" t="s">
        <v>220</v>
      </c>
      <c r="J4614" s="37" t="s">
        <v>221</v>
      </c>
      <c r="K4614" s="37" t="s">
        <v>220</v>
      </c>
      <c r="L4614" s="37" t="s">
        <v>221</v>
      </c>
    </row>
    <row r="4615" spans="1:12" ht="12" customHeight="1">
      <c r="B4615" s="1249"/>
      <c r="C4615" s="1249"/>
      <c r="D4615" s="1251"/>
      <c r="E4615" s="1249"/>
      <c r="F4615" s="1253"/>
      <c r="G4615" s="35" t="s">
        <v>16</v>
      </c>
      <c r="H4615" s="35" t="s">
        <v>222</v>
      </c>
      <c r="I4615" s="36" t="s">
        <v>16</v>
      </c>
      <c r="J4615" s="37" t="s">
        <v>222</v>
      </c>
      <c r="K4615" s="37" t="s">
        <v>16</v>
      </c>
      <c r="L4615" s="37" t="s">
        <v>222</v>
      </c>
    </row>
    <row r="4616" spans="1:12" ht="12" customHeight="1">
      <c r="B4616" s="1249"/>
      <c r="C4616" s="1249"/>
      <c r="D4616" s="1252"/>
      <c r="E4616" s="1249"/>
      <c r="F4616" s="1253"/>
      <c r="G4616" s="58"/>
      <c r="H4616" s="35" t="s">
        <v>16</v>
      </c>
      <c r="I4616" s="48"/>
      <c r="J4616" s="37" t="s">
        <v>16</v>
      </c>
      <c r="K4616" s="43"/>
      <c r="L4616" s="37" t="s">
        <v>16</v>
      </c>
    </row>
    <row r="4617" spans="1:12" ht="12" customHeight="1">
      <c r="B4617" s="38" t="s">
        <v>5</v>
      </c>
      <c r="C4617" s="39" t="s">
        <v>223</v>
      </c>
      <c r="D4617" s="40"/>
      <c r="E4617" s="40"/>
      <c r="F4617" s="1181"/>
      <c r="G4617" s="40"/>
      <c r="H4617" s="40"/>
      <c r="I4617" s="41"/>
      <c r="J4617" s="41"/>
      <c r="K4617" s="41"/>
      <c r="L4617" s="41"/>
    </row>
    <row r="4618" spans="1:12" ht="12" customHeight="1">
      <c r="B4618" s="38"/>
      <c r="C4618" s="43" t="s">
        <v>20</v>
      </c>
      <c r="D4618" s="42" t="s">
        <v>224</v>
      </c>
      <c r="E4618" s="42" t="str">
        <f>VLOOKUP(C4618,HSD!B:K,2,FALSE)</f>
        <v>OH</v>
      </c>
      <c r="F4618" s="1192">
        <v>0.67500000000000004</v>
      </c>
      <c r="G4618" s="44">
        <f>VLOOKUP(C4618,HSD!B:K,10,FALSE)</f>
        <v>174000</v>
      </c>
      <c r="H4618" s="44">
        <f>F4618*G4618</f>
        <v>117450.00000000001</v>
      </c>
      <c r="I4618" s="41"/>
      <c r="J4618" s="41"/>
      <c r="K4618" s="41"/>
      <c r="L4618" s="41"/>
    </row>
    <row r="4619" spans="1:12" ht="12" customHeight="1">
      <c r="A4619" s="65">
        <v>10130000</v>
      </c>
      <c r="B4619" s="42"/>
      <c r="C4619" s="43" t="s">
        <v>283</v>
      </c>
      <c r="D4619" s="42" t="s">
        <v>224</v>
      </c>
      <c r="E4619" s="42" t="str">
        <f>VLOOKUP(C4619,HSD!B:K,2,FALSE)</f>
        <v>OH</v>
      </c>
      <c r="F4619" s="1192"/>
      <c r="G4619" s="44">
        <f>VLOOKUP(C4619,HSD!B:K,10,FALSE)</f>
        <v>213000</v>
      </c>
      <c r="H4619" s="44">
        <f>F4619*G4619</f>
        <v>0</v>
      </c>
      <c r="I4619" s="44">
        <v>91500</v>
      </c>
      <c r="J4619" s="44">
        <f>F4619*I4619</f>
        <v>0</v>
      </c>
      <c r="K4619" s="44">
        <v>91500</v>
      </c>
      <c r="L4619" s="44">
        <f>F4619*K4619</f>
        <v>0</v>
      </c>
    </row>
    <row r="4620" spans="1:12" ht="12" customHeight="1">
      <c r="A4620" s="65">
        <v>10121100</v>
      </c>
      <c r="B4620" s="42"/>
      <c r="C4620" s="43" t="s">
        <v>21</v>
      </c>
      <c r="D4620" s="42" t="s">
        <v>224</v>
      </c>
      <c r="E4620" s="42" t="str">
        <f>VLOOKUP(C4620,HSD!B:K,2,FALSE)</f>
        <v>OH</v>
      </c>
      <c r="F4620" s="1192">
        <f>F4618*0.1</f>
        <v>6.7500000000000004E-2</v>
      </c>
      <c r="G4620" s="44">
        <f>VLOOKUP(C4620,HSD!B:K,10,FALSE)</f>
        <v>285000</v>
      </c>
      <c r="H4620" s="44">
        <f>F4620*G4620</f>
        <v>19237.5</v>
      </c>
      <c r="I4620" s="44"/>
      <c r="J4620" s="44"/>
      <c r="K4620" s="44"/>
      <c r="L4620" s="44"/>
    </row>
    <row r="4621" spans="1:12" ht="12" customHeight="1">
      <c r="B4621" s="42"/>
      <c r="C4621" s="43"/>
      <c r="D4621" s="42"/>
      <c r="E4621" s="42"/>
      <c r="F4621" s="1192"/>
      <c r="G4621" s="44"/>
      <c r="H4621" s="44"/>
      <c r="I4621" s="44"/>
      <c r="J4621" s="44"/>
      <c r="K4621" s="44"/>
      <c r="L4621" s="44"/>
    </row>
    <row r="4622" spans="1:12" ht="12" customHeight="1">
      <c r="B4622" s="42"/>
      <c r="C4622" s="45"/>
      <c r="D4622" s="37"/>
      <c r="E4622" s="37"/>
      <c r="F4622" s="1193" t="s">
        <v>1864</v>
      </c>
      <c r="G4622" s="54"/>
      <c r="H4622" s="44">
        <f>SUM(H4618:H4621)</f>
        <v>136687.5</v>
      </c>
      <c r="I4622" s="54"/>
      <c r="J4622" s="44" t="e">
        <f>SUM(#REF!)</f>
        <v>#REF!</v>
      </c>
      <c r="K4622" s="54"/>
      <c r="L4622" s="44" t="e">
        <f>SUM(#REF!)</f>
        <v>#REF!</v>
      </c>
    </row>
    <row r="4623" spans="1:12" ht="12" customHeight="1">
      <c r="B4623" s="42" t="s">
        <v>6</v>
      </c>
      <c r="C4623" s="45" t="s">
        <v>228</v>
      </c>
      <c r="D4623" s="37"/>
      <c r="E4623" s="37"/>
      <c r="F4623" s="1184"/>
      <c r="G4623" s="42"/>
      <c r="H4623" s="44"/>
      <c r="I4623" s="42"/>
      <c r="J4623" s="44"/>
      <c r="K4623" s="42"/>
      <c r="L4623" s="44"/>
    </row>
    <row r="4624" spans="1:12">
      <c r="A4624" s="65">
        <v>22320100</v>
      </c>
      <c r="B4624" s="42"/>
      <c r="C4624" s="43"/>
      <c r="D4624" s="42"/>
      <c r="E4624" s="42"/>
      <c r="F4624" s="1192"/>
      <c r="G4624" s="44"/>
      <c r="H4624" s="44"/>
      <c r="I4624" s="44"/>
      <c r="J4624" s="44"/>
      <c r="K4624" s="44"/>
      <c r="L4624" s="44"/>
    </row>
    <row r="4625" spans="1:12">
      <c r="B4625" s="42"/>
      <c r="C4625" s="43"/>
      <c r="D4625" s="42"/>
      <c r="E4625" s="42"/>
      <c r="F4625" s="1192"/>
      <c r="G4625" s="44"/>
      <c r="H4625" s="44"/>
      <c r="I4625" s="44"/>
      <c r="J4625" s="44"/>
      <c r="K4625" s="44"/>
      <c r="L4625" s="44"/>
    </row>
    <row r="4626" spans="1:12">
      <c r="B4626" s="42"/>
      <c r="C4626" s="43"/>
      <c r="D4626" s="42"/>
      <c r="E4626" s="42"/>
      <c r="F4626" s="1192"/>
      <c r="G4626" s="44"/>
      <c r="H4626" s="44"/>
      <c r="I4626" s="44"/>
      <c r="J4626" s="44"/>
      <c r="K4626" s="44"/>
      <c r="L4626" s="44"/>
    </row>
    <row r="4627" spans="1:12">
      <c r="B4627" s="42"/>
      <c r="C4627" s="43"/>
      <c r="D4627" s="42"/>
      <c r="E4627" s="42"/>
      <c r="F4627" s="1192"/>
      <c r="G4627" s="44"/>
      <c r="H4627" s="44"/>
      <c r="I4627" s="44"/>
      <c r="J4627" s="44"/>
      <c r="K4627" s="44"/>
      <c r="L4627" s="44"/>
    </row>
    <row r="4628" spans="1:12">
      <c r="B4628" s="42"/>
      <c r="C4628" s="43"/>
      <c r="D4628" s="42"/>
      <c r="E4628" s="42"/>
      <c r="F4628" s="1192"/>
      <c r="G4628" s="44"/>
      <c r="H4628" s="44"/>
      <c r="I4628" s="44"/>
      <c r="J4628" s="44"/>
      <c r="K4628" s="44"/>
      <c r="L4628" s="44"/>
    </row>
    <row r="4629" spans="1:12" ht="12" customHeight="1">
      <c r="B4629" s="42"/>
      <c r="C4629" s="45"/>
      <c r="D4629" s="37"/>
      <c r="E4629" s="37"/>
      <c r="F4629" s="1193" t="s">
        <v>229</v>
      </c>
      <c r="G4629" s="61"/>
      <c r="H4629" s="44">
        <f>SUM(H4624:H4628)</f>
        <v>0</v>
      </c>
      <c r="I4629" s="54"/>
      <c r="J4629" s="44" t="e">
        <f>SUM(#REF!)</f>
        <v>#REF!</v>
      </c>
      <c r="K4629" s="54"/>
      <c r="L4629" s="44" t="e">
        <f>SUM(#REF!)</f>
        <v>#REF!</v>
      </c>
    </row>
    <row r="4630" spans="1:12" ht="12" customHeight="1">
      <c r="B4630" s="42" t="s">
        <v>7</v>
      </c>
      <c r="C4630" s="45" t="s">
        <v>230</v>
      </c>
      <c r="D4630" s="37"/>
      <c r="E4630" s="37"/>
      <c r="F4630" s="1184"/>
      <c r="G4630" s="42"/>
      <c r="H4630" s="44"/>
      <c r="I4630" s="42"/>
      <c r="J4630" s="44"/>
      <c r="K4630" s="42"/>
      <c r="L4630" s="44"/>
    </row>
    <row r="4631" spans="1:12" ht="12" customHeight="1">
      <c r="A4631" s="65">
        <v>31100008</v>
      </c>
      <c r="B4631" s="42"/>
      <c r="C4631" s="43"/>
      <c r="D4631" s="42"/>
      <c r="E4631" s="42"/>
      <c r="F4631" s="1192"/>
      <c r="G4631" s="44"/>
      <c r="H4631" s="44"/>
      <c r="I4631" s="44"/>
      <c r="J4631" s="44"/>
      <c r="K4631" s="44"/>
      <c r="L4631" s="44"/>
    </row>
    <row r="4632" spans="1:12" ht="12" customHeight="1">
      <c r="B4632" s="42"/>
      <c r="C4632" s="43"/>
      <c r="D4632" s="42"/>
      <c r="E4632" s="42"/>
      <c r="F4632" s="1192"/>
      <c r="G4632" s="44"/>
      <c r="H4632" s="44">
        <f>F4632*G4632</f>
        <v>0</v>
      </c>
      <c r="I4632" s="44"/>
      <c r="J4632" s="44"/>
      <c r="K4632" s="44"/>
      <c r="L4632" s="44"/>
    </row>
    <row r="4633" spans="1:12" ht="12" customHeight="1">
      <c r="B4633" s="42"/>
      <c r="C4633" s="45"/>
      <c r="D4633" s="37"/>
      <c r="E4633" s="37"/>
      <c r="F4633" s="1183" t="s">
        <v>231</v>
      </c>
      <c r="G4633" s="54"/>
      <c r="H4633" s="44">
        <f>SUM(H4631:H4632)</f>
        <v>0</v>
      </c>
      <c r="I4633" s="54"/>
      <c r="J4633" s="44" t="e">
        <f>SUM(#REF!)</f>
        <v>#REF!</v>
      </c>
      <c r="K4633" s="54"/>
      <c r="L4633" s="44" t="e">
        <f>SUM(#REF!)</f>
        <v>#REF!</v>
      </c>
    </row>
    <row r="4634" spans="1:12" ht="12" customHeight="1">
      <c r="B4634" s="42" t="s">
        <v>8</v>
      </c>
      <c r="C4634" s="55" t="s">
        <v>232</v>
      </c>
      <c r="D4634" s="56"/>
      <c r="E4634" s="56"/>
      <c r="F4634" s="1191"/>
      <c r="G4634" s="57"/>
      <c r="H4634" s="44">
        <f>H4622+H4629+H4633</f>
        <v>136687.5</v>
      </c>
      <c r="I4634" s="57"/>
      <c r="J4634" s="44" t="e">
        <f>J4622+J4629+J4633</f>
        <v>#REF!</v>
      </c>
      <c r="K4634" s="57"/>
      <c r="L4634" s="44" t="e">
        <f>L4622+L4629+L4633</f>
        <v>#REF!</v>
      </c>
    </row>
    <row r="4635" spans="1:12" ht="12" customHeight="1">
      <c r="B4635" s="42" t="s">
        <v>9</v>
      </c>
      <c r="C4635" s="1254" t="s">
        <v>233</v>
      </c>
      <c r="D4635" s="1255"/>
      <c r="E4635" s="1256"/>
      <c r="F4635" s="1200">
        <f>OP</f>
        <v>0.1</v>
      </c>
      <c r="G4635" s="43" t="s">
        <v>234</v>
      </c>
      <c r="H4635" s="44">
        <f>H4634*F4635</f>
        <v>13668.75</v>
      </c>
      <c r="I4635" s="43" t="s">
        <v>234</v>
      </c>
      <c r="J4635" s="44" t="e">
        <f>J4634*F4635</f>
        <v>#REF!</v>
      </c>
      <c r="K4635" s="43" t="s">
        <v>234</v>
      </c>
      <c r="L4635" s="44" t="e">
        <f>L4634*F4635</f>
        <v>#REF!</v>
      </c>
    </row>
    <row r="4636" spans="1:12" ht="12" customHeight="1">
      <c r="B4636" s="531" t="s">
        <v>10</v>
      </c>
      <c r="C4636" s="536" t="s">
        <v>235</v>
      </c>
      <c r="D4636" s="529"/>
      <c r="E4636" s="535"/>
      <c r="F4636" s="1189"/>
      <c r="G4636" s="532"/>
      <c r="H4636" s="533">
        <f>H4634+H4635</f>
        <v>150356.25</v>
      </c>
      <c r="I4636" s="532"/>
      <c r="J4636" s="533"/>
      <c r="K4636" s="532"/>
      <c r="L4636" s="533"/>
    </row>
    <row r="4637" spans="1:12" ht="12" customHeight="1">
      <c r="B4637" s="531" t="s">
        <v>11</v>
      </c>
      <c r="C4637" s="529" t="s">
        <v>2218</v>
      </c>
      <c r="D4637" s="529"/>
      <c r="E4637" s="529"/>
      <c r="F4637" s="1201">
        <f>ppn</f>
        <v>0.12</v>
      </c>
      <c r="G4637" s="532" t="s">
        <v>2217</v>
      </c>
      <c r="H4637" s="533">
        <f>H4636*F4637</f>
        <v>18042.75</v>
      </c>
      <c r="I4637" s="532"/>
      <c r="J4637" s="533"/>
      <c r="K4637" s="532"/>
      <c r="L4637" s="533"/>
    </row>
    <row r="4638" spans="1:12" ht="12" customHeight="1">
      <c r="B4638" s="42" t="s">
        <v>1793</v>
      </c>
      <c r="C4638" s="537" t="s">
        <v>2039</v>
      </c>
      <c r="D4638" s="56"/>
      <c r="E4638" s="56"/>
      <c r="F4638" s="1191"/>
      <c r="G4638" s="57"/>
      <c r="H4638" s="49">
        <f>H4636+H4637</f>
        <v>168399</v>
      </c>
      <c r="I4638" s="50"/>
      <c r="J4638" s="49" t="e">
        <f>J4634+J4635</f>
        <v>#REF!</v>
      </c>
      <c r="K4638" s="50"/>
      <c r="L4638" s="49" t="e">
        <f>L4634+L4635</f>
        <v>#REF!</v>
      </c>
    </row>
    <row r="4639" spans="1:12" ht="14" customHeight="1"/>
    <row r="4640" spans="1:12" ht="37" customHeight="1">
      <c r="B4640" s="34"/>
      <c r="C4640" s="1257" t="s">
        <v>2215</v>
      </c>
      <c r="D4640" s="1258"/>
      <c r="E4640" s="1258"/>
      <c r="F4640" s="1258"/>
      <c r="G4640" s="1259"/>
      <c r="H4640" s="1260"/>
      <c r="I4640" s="1261" t="s">
        <v>3</v>
      </c>
      <c r="J4640" s="1261"/>
      <c r="K4640" s="1261" t="s">
        <v>4</v>
      </c>
      <c r="L4640" s="1261"/>
    </row>
    <row r="4641" spans="1:12" ht="12" customHeight="1">
      <c r="B4641" s="1249" t="s">
        <v>215</v>
      </c>
      <c r="C4641" s="1249" t="s">
        <v>216</v>
      </c>
      <c r="D4641" s="1250" t="s">
        <v>217</v>
      </c>
      <c r="E4641" s="1249" t="s">
        <v>218</v>
      </c>
      <c r="F4641" s="1253" t="s">
        <v>219</v>
      </c>
      <c r="G4641" s="35" t="s">
        <v>220</v>
      </c>
      <c r="H4641" s="35" t="s">
        <v>221</v>
      </c>
      <c r="I4641" s="36" t="s">
        <v>220</v>
      </c>
      <c r="J4641" s="37" t="s">
        <v>221</v>
      </c>
      <c r="K4641" s="37" t="s">
        <v>220</v>
      </c>
      <c r="L4641" s="37" t="s">
        <v>221</v>
      </c>
    </row>
    <row r="4642" spans="1:12" ht="12" customHeight="1">
      <c r="B4642" s="1249"/>
      <c r="C4642" s="1249"/>
      <c r="D4642" s="1251"/>
      <c r="E4642" s="1249"/>
      <c r="F4642" s="1253"/>
      <c r="G4642" s="35" t="s">
        <v>16</v>
      </c>
      <c r="H4642" s="35" t="s">
        <v>222</v>
      </c>
      <c r="I4642" s="36" t="s">
        <v>16</v>
      </c>
      <c r="J4642" s="37" t="s">
        <v>222</v>
      </c>
      <c r="K4642" s="37" t="s">
        <v>16</v>
      </c>
      <c r="L4642" s="37" t="s">
        <v>222</v>
      </c>
    </row>
    <row r="4643" spans="1:12" ht="12" customHeight="1">
      <c r="B4643" s="1249"/>
      <c r="C4643" s="1249"/>
      <c r="D4643" s="1252"/>
      <c r="E4643" s="1249"/>
      <c r="F4643" s="1253"/>
      <c r="G4643" s="58"/>
      <c r="H4643" s="35" t="s">
        <v>16</v>
      </c>
      <c r="I4643" s="48"/>
      <c r="J4643" s="37" t="s">
        <v>16</v>
      </c>
      <c r="K4643" s="43"/>
      <c r="L4643" s="37" t="s">
        <v>16</v>
      </c>
    </row>
    <row r="4644" spans="1:12" ht="12" customHeight="1">
      <c r="B4644" s="38" t="s">
        <v>5</v>
      </c>
      <c r="C4644" s="39" t="s">
        <v>223</v>
      </c>
      <c r="D4644" s="40"/>
      <c r="E4644" s="40"/>
      <c r="F4644" s="1181"/>
      <c r="G4644" s="40"/>
      <c r="H4644" s="40"/>
      <c r="I4644" s="41"/>
      <c r="J4644" s="41"/>
      <c r="K4644" s="41"/>
      <c r="L4644" s="41"/>
    </row>
    <row r="4645" spans="1:12" ht="12" customHeight="1">
      <c r="B4645" s="38"/>
      <c r="C4645" s="40" t="s">
        <v>1871</v>
      </c>
      <c r="D4645" s="40"/>
      <c r="E4645" s="40"/>
      <c r="F4645" s="1195"/>
      <c r="G4645" s="40"/>
      <c r="H4645" s="40"/>
      <c r="I4645" s="41"/>
      <c r="J4645" s="41"/>
      <c r="K4645" s="41"/>
      <c r="L4645" s="41"/>
    </row>
    <row r="4646" spans="1:12" ht="12" customHeight="1">
      <c r="A4646" s="65">
        <v>10130000</v>
      </c>
      <c r="B4646" s="42"/>
      <c r="C4646" s="43" t="s">
        <v>1865</v>
      </c>
      <c r="D4646" s="42" t="s">
        <v>224</v>
      </c>
      <c r="E4646" s="42" t="s">
        <v>470</v>
      </c>
      <c r="F4646" s="1192" t="e">
        <f>#REF!</f>
        <v>#REF!</v>
      </c>
      <c r="G4646" s="44">
        <f>'REKAP HSP'!$D$168</f>
        <v>10125</v>
      </c>
      <c r="H4646" s="44" t="e">
        <f>F4646*G4646</f>
        <v>#REF!</v>
      </c>
      <c r="I4646" s="44">
        <v>91500</v>
      </c>
      <c r="J4646" s="44" t="e">
        <f>F4646*I4646</f>
        <v>#REF!</v>
      </c>
      <c r="K4646" s="44">
        <v>91500</v>
      </c>
      <c r="L4646" s="44" t="e">
        <f>F4646*K4646</f>
        <v>#REF!</v>
      </c>
    </row>
    <row r="4647" spans="1:12" ht="12" customHeight="1">
      <c r="A4647" s="65">
        <v>10110000</v>
      </c>
      <c r="B4647" s="42"/>
      <c r="C4647" s="43" t="s">
        <v>1870</v>
      </c>
      <c r="D4647" s="42" t="s">
        <v>224</v>
      </c>
      <c r="E4647" s="42" t="s">
        <v>26</v>
      </c>
      <c r="F4647" s="1196" t="e">
        <f>#REF!</f>
        <v>#REF!</v>
      </c>
      <c r="G4647" s="44">
        <f>'REKAP HSP'!$D$24</f>
        <v>12995.4902</v>
      </c>
      <c r="H4647" s="44" t="e">
        <f>F4647*G4647</f>
        <v>#REF!</v>
      </c>
      <c r="I4647" s="44"/>
      <c r="J4647" s="44"/>
      <c r="K4647" s="44"/>
      <c r="L4647" s="44"/>
    </row>
    <row r="4648" spans="1:12" ht="12" customHeight="1">
      <c r="B4648" s="42"/>
      <c r="C4648" s="43" t="s">
        <v>1867</v>
      </c>
      <c r="D4648" s="42"/>
      <c r="E4648" s="42" t="s">
        <v>27</v>
      </c>
      <c r="F4648" s="1196">
        <v>20</v>
      </c>
      <c r="G4648" s="44">
        <f>'REKAP HSP'!$D$146</f>
        <v>26469.52</v>
      </c>
      <c r="H4648" s="44">
        <f t="shared" ref="H4648:H4650" si="22">F4648*G4648</f>
        <v>529390.4</v>
      </c>
      <c r="I4648" s="44"/>
      <c r="J4648" s="44"/>
      <c r="K4648" s="44"/>
      <c r="L4648" s="44"/>
    </row>
    <row r="4649" spans="1:12" ht="12" customHeight="1">
      <c r="B4649" s="42"/>
      <c r="C4649" s="317" t="s">
        <v>1872</v>
      </c>
      <c r="D4649" s="42"/>
      <c r="E4649" s="42"/>
      <c r="F4649" s="1196"/>
      <c r="G4649" s="44"/>
      <c r="H4649" s="44">
        <f t="shared" si="22"/>
        <v>0</v>
      </c>
      <c r="I4649" s="44"/>
      <c r="J4649" s="44"/>
      <c r="K4649" s="44"/>
      <c r="L4649" s="44"/>
    </row>
    <row r="4650" spans="1:12" ht="12" customHeight="1">
      <c r="B4650" s="42"/>
      <c r="C4650" s="43" t="s">
        <v>1970</v>
      </c>
      <c r="D4650" s="42"/>
      <c r="E4650" s="42" t="s">
        <v>49</v>
      </c>
      <c r="F4650" s="1196">
        <v>1</v>
      </c>
      <c r="G4650" s="44">
        <f>$H$4293</f>
        <v>172961.4</v>
      </c>
      <c r="H4650" s="44">
        <f t="shared" si="22"/>
        <v>172961.4</v>
      </c>
      <c r="I4650" s="44"/>
      <c r="J4650" s="44"/>
      <c r="K4650" s="44"/>
      <c r="L4650" s="44"/>
    </row>
    <row r="4651" spans="1:12" ht="12" customHeight="1">
      <c r="B4651" s="42"/>
      <c r="C4651" s="43"/>
      <c r="D4651" s="42"/>
      <c r="E4651" s="42"/>
      <c r="F4651" s="1196"/>
      <c r="H4651" s="44"/>
      <c r="I4651" s="44"/>
      <c r="J4651" s="44"/>
      <c r="K4651" s="44"/>
      <c r="L4651" s="44"/>
    </row>
    <row r="4652" spans="1:12" ht="12" customHeight="1">
      <c r="B4652" s="42"/>
      <c r="C4652" s="45"/>
      <c r="D4652" s="37"/>
      <c r="E4652" s="37"/>
      <c r="F4652" s="1197"/>
      <c r="G4652" s="44"/>
      <c r="H4652" s="44" t="e">
        <f>SUM(H4646:H4651)</f>
        <v>#REF!</v>
      </c>
      <c r="I4652" s="54"/>
      <c r="J4652" s="44">
        <f>SUM(J4647:J4647)</f>
        <v>0</v>
      </c>
      <c r="K4652" s="54"/>
      <c r="L4652" s="44">
        <f>SUM(L4647:L4647)</f>
        <v>0</v>
      </c>
    </row>
    <row r="4653" spans="1:12" ht="12" customHeight="1">
      <c r="B4653" s="42" t="s">
        <v>6</v>
      </c>
      <c r="C4653" s="45" t="s">
        <v>228</v>
      </c>
      <c r="D4653" s="37"/>
      <c r="E4653" s="37"/>
      <c r="F4653" s="1198"/>
      <c r="G4653" s="42"/>
      <c r="H4653" s="44"/>
      <c r="I4653" s="42"/>
      <c r="J4653" s="44"/>
      <c r="K4653" s="42"/>
      <c r="L4653" s="44"/>
    </row>
    <row r="4654" spans="1:12" ht="26">
      <c r="A4654" s="65">
        <v>22320100</v>
      </c>
      <c r="B4654" s="42"/>
      <c r="C4654" s="43" t="s">
        <v>2216</v>
      </c>
      <c r="D4654" s="42" t="s">
        <v>224</v>
      </c>
      <c r="E4654" s="42" t="str">
        <f>VLOOKUP(C4654,HSD!B:K,2,FALSE)</f>
        <v>buah</v>
      </c>
      <c r="F4654" s="1196">
        <v>2</v>
      </c>
      <c r="G4654" s="44">
        <f>VLOOKUP(C4654,HSD!B:K,10,FALSE)</f>
        <v>210000</v>
      </c>
      <c r="H4654" s="44">
        <f>F4654*G4654</f>
        <v>420000</v>
      </c>
      <c r="I4654" s="44"/>
      <c r="J4654" s="44"/>
      <c r="K4654" s="44"/>
      <c r="L4654" s="44"/>
    </row>
    <row r="4655" spans="1:12">
      <c r="B4655" s="42"/>
      <c r="C4655" s="43" t="s">
        <v>29</v>
      </c>
      <c r="D4655" s="42"/>
      <c r="E4655" s="42" t="str">
        <f>VLOOKUP(C4655,HSD!B:K,2,FALSE)</f>
        <v>m3</v>
      </c>
      <c r="F4655" s="1196">
        <v>0.15000000000000002</v>
      </c>
      <c r="G4655" s="44">
        <f>VLOOKUP(C4655,HSD!B:K,10,FALSE)</f>
        <v>193176</v>
      </c>
      <c r="H4655" s="44">
        <f>F4655*G4655</f>
        <v>28976.400000000005</v>
      </c>
      <c r="I4655" s="44"/>
      <c r="J4655" s="44"/>
      <c r="K4655" s="44"/>
      <c r="L4655" s="44"/>
    </row>
    <row r="4656" spans="1:12">
      <c r="B4656" s="42"/>
      <c r="C4656" s="43"/>
      <c r="D4656" s="42"/>
      <c r="E4656" s="42"/>
      <c r="F4656" s="1192"/>
      <c r="G4656" s="44"/>
      <c r="H4656" s="44"/>
      <c r="I4656" s="44"/>
      <c r="J4656" s="44"/>
      <c r="K4656" s="44"/>
      <c r="L4656" s="44"/>
    </row>
    <row r="4657" spans="1:12" ht="12" customHeight="1">
      <c r="B4657" s="42"/>
      <c r="C4657" s="45"/>
      <c r="D4657" s="37"/>
      <c r="E4657" s="37"/>
      <c r="F4657" s="1193" t="s">
        <v>229</v>
      </c>
      <c r="G4657" s="61"/>
      <c r="H4657" s="44">
        <f>SUM(H4654:H4656)</f>
        <v>448976.4</v>
      </c>
      <c r="I4657" s="54"/>
      <c r="J4657" s="44" t="e">
        <f>SUM(#REF!)</f>
        <v>#REF!</v>
      </c>
      <c r="K4657" s="54"/>
      <c r="L4657" s="44" t="e">
        <f>SUM(#REF!)</f>
        <v>#REF!</v>
      </c>
    </row>
    <row r="4658" spans="1:12" ht="12" customHeight="1">
      <c r="B4658" s="42" t="s">
        <v>7</v>
      </c>
      <c r="C4658" s="45" t="s">
        <v>230</v>
      </c>
      <c r="D4658" s="37"/>
      <c r="E4658" s="37"/>
      <c r="F4658" s="1184"/>
      <c r="G4658" s="42"/>
      <c r="H4658" s="44"/>
      <c r="I4658" s="42"/>
      <c r="J4658" s="44"/>
      <c r="K4658" s="42"/>
      <c r="L4658" s="44"/>
    </row>
    <row r="4659" spans="1:12" ht="12" customHeight="1">
      <c r="A4659" s="65">
        <v>31100008</v>
      </c>
      <c r="B4659" s="42"/>
      <c r="C4659" s="43" t="s">
        <v>1551</v>
      </c>
      <c r="D4659" s="42" t="s">
        <v>224</v>
      </c>
      <c r="E4659" s="42" t="s">
        <v>60</v>
      </c>
      <c r="F4659" s="1192">
        <v>9.0399999999999994E-2</v>
      </c>
      <c r="G4659" s="44">
        <f>VLOOKUP(C4659,HSD!B:K,10,FALSE)</f>
        <v>1010125</v>
      </c>
      <c r="H4659" s="44">
        <f>F4659*G4659</f>
        <v>91315.299999999988</v>
      </c>
      <c r="I4659" s="44"/>
      <c r="J4659" s="44"/>
      <c r="K4659" s="44"/>
      <c r="L4659" s="44"/>
    </row>
    <row r="4660" spans="1:12" ht="12" customHeight="1">
      <c r="B4660" s="42"/>
      <c r="C4660" s="43"/>
      <c r="D4660" s="42"/>
      <c r="E4660" s="42"/>
      <c r="F4660" s="1192"/>
      <c r="G4660" s="44"/>
      <c r="H4660" s="44">
        <f>F4660*G4660</f>
        <v>0</v>
      </c>
      <c r="I4660" s="44"/>
      <c r="J4660" s="44"/>
      <c r="K4660" s="44"/>
      <c r="L4660" s="44"/>
    </row>
    <row r="4661" spans="1:12" ht="12" customHeight="1">
      <c r="B4661" s="42"/>
      <c r="C4661" s="45"/>
      <c r="D4661" s="37"/>
      <c r="E4661" s="37"/>
      <c r="F4661" s="1183" t="s">
        <v>231</v>
      </c>
      <c r="G4661" s="54"/>
      <c r="H4661" s="44">
        <f>SUM(H4659:H4660)</f>
        <v>91315.299999999988</v>
      </c>
      <c r="I4661" s="54"/>
      <c r="J4661" s="44" t="e">
        <f>SUM(#REF!)</f>
        <v>#REF!</v>
      </c>
      <c r="K4661" s="54"/>
      <c r="L4661" s="44" t="e">
        <f>SUM(#REF!)</f>
        <v>#REF!</v>
      </c>
    </row>
    <row r="4662" spans="1:12" ht="12" customHeight="1">
      <c r="B4662" s="42" t="s">
        <v>8</v>
      </c>
      <c r="C4662" s="55" t="s">
        <v>232</v>
      </c>
      <c r="D4662" s="56"/>
      <c r="E4662" s="56"/>
      <c r="F4662" s="1191"/>
      <c r="G4662" s="57"/>
      <c r="H4662" s="44" t="e">
        <f>H4652+H4657+H4661</f>
        <v>#REF!</v>
      </c>
      <c r="I4662" s="57"/>
      <c r="J4662" s="44" t="e">
        <f>J4652+J4657+J4661</f>
        <v>#REF!</v>
      </c>
      <c r="K4662" s="57"/>
      <c r="L4662" s="44" t="e">
        <f>L4652+L4657+L4661</f>
        <v>#REF!</v>
      </c>
    </row>
    <row r="4663" spans="1:12" ht="12" customHeight="1">
      <c r="B4663" s="42" t="s">
        <v>9</v>
      </c>
      <c r="C4663" s="1254" t="s">
        <v>233</v>
      </c>
      <c r="D4663" s="1255"/>
      <c r="E4663" s="1256"/>
      <c r="F4663" s="1200">
        <f>OP</f>
        <v>0.1</v>
      </c>
      <c r="G4663" s="43" t="s">
        <v>234</v>
      </c>
      <c r="H4663" s="44" t="e">
        <f>H4662*F4663</f>
        <v>#REF!</v>
      </c>
      <c r="I4663" s="43" t="s">
        <v>234</v>
      </c>
      <c r="J4663" s="44" t="e">
        <f>J4662*F4663</f>
        <v>#REF!</v>
      </c>
      <c r="K4663" s="43" t="s">
        <v>234</v>
      </c>
      <c r="L4663" s="44" t="e">
        <f>L4662*F4663</f>
        <v>#REF!</v>
      </c>
    </row>
    <row r="4664" spans="1:12" ht="12" customHeight="1">
      <c r="B4664" s="531" t="s">
        <v>10</v>
      </c>
      <c r="C4664" s="536" t="s">
        <v>235</v>
      </c>
      <c r="D4664" s="529"/>
      <c r="E4664" s="535"/>
      <c r="F4664" s="1189"/>
      <c r="G4664" s="532"/>
      <c r="H4664" s="533" t="e">
        <f>H4662+H4663</f>
        <v>#REF!</v>
      </c>
      <c r="I4664" s="532"/>
      <c r="J4664" s="533"/>
      <c r="K4664" s="532"/>
      <c r="L4664" s="533"/>
    </row>
    <row r="4665" spans="1:12" ht="12" customHeight="1">
      <c r="B4665" s="531" t="s">
        <v>11</v>
      </c>
      <c r="C4665" s="529" t="s">
        <v>2218</v>
      </c>
      <c r="D4665" s="529"/>
      <c r="E4665" s="529"/>
      <c r="F4665" s="1201">
        <f>ppn</f>
        <v>0.12</v>
      </c>
      <c r="G4665" s="532" t="s">
        <v>2217</v>
      </c>
      <c r="H4665" s="533" t="e">
        <f>H4664*F4665</f>
        <v>#REF!</v>
      </c>
      <c r="I4665" s="532"/>
      <c r="J4665" s="533"/>
      <c r="K4665" s="532"/>
      <c r="L4665" s="533"/>
    </row>
    <row r="4666" spans="1:12" ht="12" customHeight="1">
      <c r="B4666" s="42" t="s">
        <v>1793</v>
      </c>
      <c r="C4666" s="537" t="s">
        <v>2039</v>
      </c>
      <c r="D4666" s="56"/>
      <c r="E4666" s="56"/>
      <c r="F4666" s="1191"/>
      <c r="G4666" s="57"/>
      <c r="H4666" s="49" t="e">
        <f>H4664+H4665</f>
        <v>#REF!</v>
      </c>
      <c r="I4666" s="50"/>
      <c r="J4666" s="49" t="e">
        <f>J4662+J4663</f>
        <v>#REF!</v>
      </c>
      <c r="K4666" s="50"/>
      <c r="L4666" s="49" t="e">
        <f>L4662+L4663</f>
        <v>#REF!</v>
      </c>
    </row>
    <row r="4667" spans="1:12" ht="12" customHeight="1">
      <c r="B4667" s="51"/>
      <c r="C4667" s="52"/>
      <c r="D4667" s="52"/>
      <c r="E4667" s="52"/>
      <c r="F4667" s="1190"/>
      <c r="G4667" s="52"/>
      <c r="H4667" s="53"/>
    </row>
    <row r="4668" spans="1:12" ht="39" customHeight="1">
      <c r="B4668" s="34" t="s">
        <v>2739</v>
      </c>
      <c r="C4668" s="1257" t="s">
        <v>2740</v>
      </c>
      <c r="D4668" s="1258"/>
      <c r="E4668" s="1258"/>
      <c r="F4668" s="1258"/>
      <c r="G4668" s="1259"/>
      <c r="H4668" s="1260"/>
      <c r="I4668" s="1261" t="s">
        <v>3</v>
      </c>
      <c r="J4668" s="1261"/>
      <c r="K4668" s="1261" t="s">
        <v>4</v>
      </c>
      <c r="L4668" s="1261"/>
    </row>
    <row r="4669" spans="1:12" ht="12" customHeight="1">
      <c r="B4669" s="1249" t="s">
        <v>215</v>
      </c>
      <c r="C4669" s="1249" t="s">
        <v>216</v>
      </c>
      <c r="D4669" s="1250" t="s">
        <v>217</v>
      </c>
      <c r="E4669" s="1249" t="s">
        <v>218</v>
      </c>
      <c r="F4669" s="1253" t="s">
        <v>219</v>
      </c>
      <c r="G4669" s="35" t="s">
        <v>220</v>
      </c>
      <c r="H4669" s="35" t="s">
        <v>221</v>
      </c>
      <c r="I4669" s="36" t="s">
        <v>220</v>
      </c>
      <c r="J4669" s="37" t="s">
        <v>221</v>
      </c>
      <c r="K4669" s="37" t="s">
        <v>220</v>
      </c>
      <c r="L4669" s="37" t="s">
        <v>221</v>
      </c>
    </row>
    <row r="4670" spans="1:12" ht="12" customHeight="1">
      <c r="B4670" s="1249"/>
      <c r="C4670" s="1249"/>
      <c r="D4670" s="1251"/>
      <c r="E4670" s="1249"/>
      <c r="F4670" s="1253"/>
      <c r="G4670" s="35" t="s">
        <v>16</v>
      </c>
      <c r="H4670" s="35" t="s">
        <v>222</v>
      </c>
      <c r="I4670" s="36" t="s">
        <v>16</v>
      </c>
      <c r="J4670" s="37" t="s">
        <v>222</v>
      </c>
      <c r="K4670" s="37" t="s">
        <v>16</v>
      </c>
      <c r="L4670" s="37" t="s">
        <v>222</v>
      </c>
    </row>
    <row r="4671" spans="1:12" ht="12" customHeight="1">
      <c r="B4671" s="1249"/>
      <c r="C4671" s="1249"/>
      <c r="D4671" s="1252"/>
      <c r="E4671" s="1249"/>
      <c r="F4671" s="1253"/>
      <c r="G4671" s="58"/>
      <c r="H4671" s="35" t="s">
        <v>16</v>
      </c>
      <c r="I4671" s="48"/>
      <c r="J4671" s="37" t="s">
        <v>16</v>
      </c>
      <c r="K4671" s="43"/>
      <c r="L4671" s="37" t="s">
        <v>16</v>
      </c>
    </row>
    <row r="4672" spans="1:12" ht="12" customHeight="1">
      <c r="B4672" s="38" t="s">
        <v>5</v>
      </c>
      <c r="C4672" s="39" t="s">
        <v>223</v>
      </c>
      <c r="D4672" s="40"/>
      <c r="E4672" s="40"/>
      <c r="F4672" s="1181"/>
      <c r="G4672" s="40"/>
      <c r="H4672" s="40"/>
      <c r="I4672" s="41"/>
      <c r="J4672" s="41"/>
      <c r="K4672" s="41"/>
      <c r="L4672" s="41"/>
    </row>
    <row r="4673" spans="1:12" ht="12" customHeight="1">
      <c r="A4673" s="65">
        <v>10110000</v>
      </c>
      <c r="B4673" s="42"/>
      <c r="C4673" s="43" t="s">
        <v>20</v>
      </c>
      <c r="D4673" s="42" t="s">
        <v>224</v>
      </c>
      <c r="E4673" s="42" t="str">
        <f>VLOOKUP(C4673,HSD!B:K,2,FALSE)</f>
        <v>OH</v>
      </c>
      <c r="F4673" s="1182">
        <v>9.5999999999999992E-3</v>
      </c>
      <c r="G4673" s="44">
        <f>VLOOKUP(C4673,HSD!B:K,10,FALSE)</f>
        <v>174000</v>
      </c>
      <c r="H4673" s="44">
        <f>F4673*G4673</f>
        <v>1670.3999999999999</v>
      </c>
      <c r="I4673" s="44">
        <v>78600</v>
      </c>
      <c r="J4673" s="44">
        <f>F4673*I4673</f>
        <v>754.56</v>
      </c>
      <c r="K4673" s="44">
        <v>78600</v>
      </c>
      <c r="L4673" s="44">
        <f>F4673*K4673</f>
        <v>754.56</v>
      </c>
    </row>
    <row r="4674" spans="1:12" ht="12" customHeight="1">
      <c r="A4674" s="65">
        <v>10130000</v>
      </c>
      <c r="B4674" s="42"/>
      <c r="C4674" s="43" t="s">
        <v>283</v>
      </c>
      <c r="D4674" s="42" t="s">
        <v>226</v>
      </c>
      <c r="E4674" s="42" t="str">
        <f>VLOOKUP(C4674,HSD!B:K,2,FALSE)</f>
        <v>OH</v>
      </c>
      <c r="F4674" s="1182">
        <v>4.7999999999999996E-3</v>
      </c>
      <c r="G4674" s="44">
        <f>VLOOKUP(C4674,HSD!B:K,10,FALSE)</f>
        <v>213000</v>
      </c>
      <c r="H4674" s="44">
        <f>F4674*G4674</f>
        <v>1022.3999999999999</v>
      </c>
      <c r="I4674" s="44">
        <v>92500</v>
      </c>
      <c r="J4674" s="44">
        <f>F4674*I4674</f>
        <v>443.99999999999994</v>
      </c>
      <c r="K4674" s="44">
        <v>92500</v>
      </c>
      <c r="L4674" s="44">
        <f>F4674*K4674</f>
        <v>443.99999999999994</v>
      </c>
    </row>
    <row r="4675" spans="1:12" ht="12" customHeight="1">
      <c r="B4675" s="531"/>
      <c r="C4675" s="43" t="s">
        <v>19</v>
      </c>
      <c r="D4675" s="42" t="s">
        <v>224</v>
      </c>
      <c r="E4675" s="42" t="str">
        <f>VLOOKUP(C4675,HSD!B:K,2,FALSE)</f>
        <v>OH</v>
      </c>
      <c r="F4675" s="1182">
        <v>4.8000000000000001E-4</v>
      </c>
      <c r="G4675" s="44">
        <f>VLOOKUP(C4675,HSD!B:K,10,FALSE)</f>
        <v>274000</v>
      </c>
      <c r="H4675" s="44">
        <f>F4675*G4675</f>
        <v>131.52000000000001</v>
      </c>
      <c r="I4675" s="533"/>
      <c r="J4675" s="533"/>
      <c r="K4675" s="533"/>
      <c r="L4675" s="533"/>
    </row>
    <row r="4676" spans="1:12" ht="12" customHeight="1">
      <c r="B4676" s="531"/>
      <c r="C4676" s="43" t="s">
        <v>21</v>
      </c>
      <c r="D4676" s="42" t="s">
        <v>226</v>
      </c>
      <c r="E4676" s="42" t="str">
        <f>VLOOKUP(C4676,HSD!B:K,2,FALSE)</f>
        <v>OH</v>
      </c>
      <c r="F4676" s="1182">
        <v>9.6000000000000002E-4</v>
      </c>
      <c r="G4676" s="44">
        <f>VLOOKUP(C4676,HSD!B:K,10,FALSE)</f>
        <v>285000</v>
      </c>
      <c r="H4676" s="44">
        <f>F4676*G4676</f>
        <v>273.60000000000002</v>
      </c>
      <c r="I4676" s="533"/>
      <c r="J4676" s="533"/>
      <c r="K4676" s="533"/>
      <c r="L4676" s="533"/>
    </row>
    <row r="4677" spans="1:12" ht="12" customHeight="1">
      <c r="B4677" s="42"/>
      <c r="C4677" s="43"/>
      <c r="D4677" s="42"/>
      <c r="E4677" s="42"/>
      <c r="F4677" s="1182"/>
      <c r="G4677" s="44"/>
      <c r="H4677" s="44"/>
      <c r="I4677" s="44"/>
      <c r="J4677" s="44"/>
      <c r="K4677" s="44"/>
      <c r="L4677" s="44"/>
    </row>
    <row r="4678" spans="1:12" ht="12" customHeight="1">
      <c r="B4678" s="42"/>
      <c r="C4678" s="45"/>
      <c r="D4678" s="37"/>
      <c r="E4678" s="37"/>
      <c r="F4678" s="1183" t="s">
        <v>227</v>
      </c>
      <c r="G4678" s="54"/>
      <c r="H4678" s="44">
        <f>SUM(H4673:H4677)</f>
        <v>3097.9199999999996</v>
      </c>
      <c r="I4678" s="54"/>
      <c r="J4678" s="44">
        <f>SUM(J4673:J4677)</f>
        <v>1198.56</v>
      </c>
      <c r="K4678" s="54"/>
      <c r="L4678" s="44">
        <f>SUM(L4673:L4677)</f>
        <v>1198.56</v>
      </c>
    </row>
    <row r="4679" spans="1:12" ht="12" customHeight="1">
      <c r="B4679" s="42" t="s">
        <v>6</v>
      </c>
      <c r="C4679" s="45" t="s">
        <v>228</v>
      </c>
      <c r="D4679" s="37"/>
      <c r="E4679" s="37"/>
      <c r="F4679" s="1184"/>
      <c r="G4679" s="42"/>
      <c r="H4679" s="44"/>
      <c r="I4679" s="42"/>
      <c r="J4679" s="44"/>
      <c r="K4679" s="42"/>
      <c r="L4679" s="44"/>
    </row>
    <row r="4680" spans="1:12" ht="12" customHeight="1">
      <c r="B4680" s="531"/>
      <c r="C4680" s="1161"/>
      <c r="D4680" s="1162"/>
      <c r="E4680" s="42"/>
      <c r="F4680" s="1182"/>
      <c r="G4680" s="44"/>
      <c r="H4680" s="44"/>
      <c r="I4680" s="531"/>
      <c r="J4680" s="533"/>
      <c r="K4680" s="531"/>
      <c r="L4680" s="533"/>
    </row>
    <row r="4681" spans="1:12" ht="12" customHeight="1">
      <c r="B4681" s="42"/>
      <c r="C4681" s="45"/>
      <c r="D4681" s="37"/>
      <c r="E4681" s="42"/>
      <c r="F4681" s="1182"/>
      <c r="G4681" s="44"/>
      <c r="H4681" s="44"/>
      <c r="I4681" s="44">
        <v>232500</v>
      </c>
      <c r="J4681" s="44">
        <f>F4681*I4681</f>
        <v>0</v>
      </c>
      <c r="K4681" s="44">
        <v>270000</v>
      </c>
      <c r="L4681" s="44">
        <f>F4681*K4681</f>
        <v>0</v>
      </c>
    </row>
    <row r="4682" spans="1:12" ht="12" customHeight="1">
      <c r="B4682" s="42"/>
      <c r="C4682" s="45"/>
      <c r="D4682" s="37"/>
      <c r="E4682" s="42"/>
      <c r="F4682" s="1185"/>
      <c r="G4682" s="44"/>
      <c r="H4682" s="44">
        <f>F4682*G4682</f>
        <v>0</v>
      </c>
      <c r="I4682" s="44">
        <v>215000</v>
      </c>
      <c r="J4682" s="44">
        <f>F4682*I4682</f>
        <v>0</v>
      </c>
      <c r="K4682" s="44">
        <v>250000</v>
      </c>
      <c r="L4682" s="44">
        <f>F4682*K4682</f>
        <v>0</v>
      </c>
    </row>
    <row r="4683" spans="1:12" ht="12" customHeight="1">
      <c r="B4683" s="42"/>
      <c r="C4683" s="45"/>
      <c r="D4683" s="37"/>
      <c r="E4683" s="37"/>
      <c r="F4683" s="1183" t="s">
        <v>229</v>
      </c>
      <c r="G4683" s="54"/>
      <c r="H4683" s="44">
        <f>SUM(H4680:H4682)</f>
        <v>0</v>
      </c>
      <c r="I4683" s="54"/>
      <c r="J4683" s="44">
        <f>SUM(J4681:J4682)</f>
        <v>0</v>
      </c>
      <c r="K4683" s="54"/>
      <c r="L4683" s="44">
        <f>SUM(L4681:L4682)</f>
        <v>0</v>
      </c>
    </row>
    <row r="4684" spans="1:12" ht="12" customHeight="1">
      <c r="B4684" s="42" t="s">
        <v>7</v>
      </c>
      <c r="C4684" s="45" t="s">
        <v>230</v>
      </c>
      <c r="D4684" s="37"/>
      <c r="E4684" s="37"/>
      <c r="F4684" s="1184"/>
      <c r="G4684" s="42"/>
      <c r="H4684" s="44"/>
      <c r="I4684" s="42"/>
      <c r="J4684" s="44"/>
      <c r="K4684" s="42"/>
      <c r="L4684" s="44"/>
    </row>
    <row r="4685" spans="1:12" ht="12" customHeight="1">
      <c r="B4685" s="531"/>
      <c r="C4685" s="1161" t="s">
        <v>997</v>
      </c>
      <c r="D4685" s="1162"/>
      <c r="E4685" s="42" t="str">
        <f>VLOOKUP(C4685,HSD!B:K,2,FALSE)</f>
        <v>hari</v>
      </c>
      <c r="F4685" s="1182">
        <v>4.7999999999999996E-3</v>
      </c>
      <c r="G4685" s="44">
        <f>VLOOKUP(C4685,HSD!B:K,10,FALSE)</f>
        <v>75000</v>
      </c>
      <c r="H4685" s="44">
        <f>F4685*G4685</f>
        <v>359.99999999999994</v>
      </c>
      <c r="I4685" s="531"/>
      <c r="J4685" s="533"/>
      <c r="K4685" s="531"/>
      <c r="L4685" s="533"/>
    </row>
    <row r="4686" spans="1:12" ht="12" customHeight="1">
      <c r="B4686" s="531"/>
      <c r="C4686" s="1161" t="s">
        <v>992</v>
      </c>
      <c r="D4686" s="1162"/>
      <c r="E4686" s="42" t="str">
        <f>VLOOKUP(C4686,HSD!B:K,2,FALSE)</f>
        <v>Sewa-hari</v>
      </c>
      <c r="F4686" s="1182">
        <v>4.7999999999999996E-3</v>
      </c>
      <c r="G4686" s="44">
        <f>VLOOKUP(C4686,HSD!B:K,10,FALSE)</f>
        <v>850000</v>
      </c>
      <c r="H4686" s="44">
        <f>F4686*G4686</f>
        <v>4079.9999999999995</v>
      </c>
      <c r="I4686" s="531"/>
      <c r="J4686" s="533"/>
      <c r="K4686" s="531"/>
      <c r="L4686" s="533"/>
    </row>
    <row r="4687" spans="1:12" ht="12" customHeight="1">
      <c r="B4687" s="42"/>
      <c r="C4687" s="45"/>
      <c r="D4687" s="37"/>
      <c r="E4687" s="37"/>
      <c r="F4687" s="1184"/>
      <c r="G4687" s="44"/>
      <c r="H4687" s="44">
        <f>F4687*G4687</f>
        <v>0</v>
      </c>
      <c r="I4687" s="44"/>
      <c r="J4687" s="44">
        <f>H4687*I4687</f>
        <v>0</v>
      </c>
      <c r="K4687" s="44"/>
      <c r="L4687" s="44">
        <f>J4687*K4687</f>
        <v>0</v>
      </c>
    </row>
    <row r="4688" spans="1:12" ht="12" customHeight="1">
      <c r="B4688" s="42"/>
      <c r="C4688" s="45"/>
      <c r="D4688" s="37"/>
      <c r="E4688" s="37"/>
      <c r="F4688" s="1183" t="s">
        <v>231</v>
      </c>
      <c r="G4688" s="54"/>
      <c r="H4688" s="44">
        <f>SUM(H4685:H4687)</f>
        <v>4439.9999999999991</v>
      </c>
      <c r="I4688" s="54"/>
      <c r="J4688" s="44">
        <f>SUM(J4687)</f>
        <v>0</v>
      </c>
      <c r="K4688" s="54"/>
      <c r="L4688" s="44">
        <f>SUM(L4687)</f>
        <v>0</v>
      </c>
    </row>
    <row r="4689" spans="1:12" ht="12" customHeight="1">
      <c r="B4689" s="42" t="s">
        <v>8</v>
      </c>
      <c r="C4689" s="55" t="s">
        <v>232</v>
      </c>
      <c r="D4689" s="56"/>
      <c r="E4689" s="56"/>
      <c r="F4689" s="1191"/>
      <c r="G4689" s="57"/>
      <c r="H4689" s="44">
        <f>H4678+H4683+H4688</f>
        <v>7537.9199999999983</v>
      </c>
      <c r="I4689" s="57"/>
      <c r="J4689" s="44">
        <f>J4678+J4683+J4688</f>
        <v>1198.56</v>
      </c>
      <c r="K4689" s="57"/>
      <c r="L4689" s="44">
        <f>L4678+L4683+L4688</f>
        <v>1198.56</v>
      </c>
    </row>
    <row r="4690" spans="1:12" ht="12" customHeight="1">
      <c r="B4690" s="42" t="s">
        <v>9</v>
      </c>
      <c r="C4690" s="1254" t="s">
        <v>233</v>
      </c>
      <c r="D4690" s="1255"/>
      <c r="E4690" s="1256"/>
      <c r="F4690" s="1200">
        <f>OP</f>
        <v>0.1</v>
      </c>
      <c r="G4690" s="43" t="s">
        <v>234</v>
      </c>
      <c r="H4690" s="44">
        <f>H4689*F4690</f>
        <v>753.79199999999992</v>
      </c>
      <c r="I4690" s="43" t="s">
        <v>234</v>
      </c>
      <c r="J4690" s="44">
        <f>J4689*F4690</f>
        <v>119.85599999999999</v>
      </c>
      <c r="K4690" s="43" t="s">
        <v>234</v>
      </c>
      <c r="L4690" s="44">
        <f>L4689*F4690</f>
        <v>119.85599999999999</v>
      </c>
    </row>
    <row r="4691" spans="1:12" ht="12" customHeight="1">
      <c r="B4691" s="531" t="s">
        <v>10</v>
      </c>
      <c r="C4691" s="536" t="s">
        <v>235</v>
      </c>
      <c r="D4691" s="529"/>
      <c r="E4691" s="535"/>
      <c r="F4691" s="1189"/>
      <c r="G4691" s="532"/>
      <c r="H4691" s="533">
        <f>H4689+H4690</f>
        <v>8291.7119999999977</v>
      </c>
      <c r="I4691" s="532"/>
      <c r="J4691" s="533"/>
      <c r="K4691" s="532"/>
      <c r="L4691" s="533"/>
    </row>
    <row r="4692" spans="1:12" ht="12" customHeight="1">
      <c r="B4692" s="531" t="s">
        <v>11</v>
      </c>
      <c r="C4692" s="529" t="s">
        <v>2218</v>
      </c>
      <c r="D4692" s="529"/>
      <c r="E4692" s="529"/>
      <c r="F4692" s="1201">
        <f>ppn</f>
        <v>0.12</v>
      </c>
      <c r="G4692" s="532" t="s">
        <v>2217</v>
      </c>
      <c r="H4692" s="533">
        <f>H4691*F4692</f>
        <v>995.00543999999968</v>
      </c>
      <c r="I4692" s="532"/>
      <c r="J4692" s="533"/>
      <c r="K4692" s="532"/>
      <c r="L4692" s="533"/>
    </row>
    <row r="4693" spans="1:12" ht="12" customHeight="1">
      <c r="B4693" s="42" t="s">
        <v>1793</v>
      </c>
      <c r="C4693" s="537" t="s">
        <v>2039</v>
      </c>
      <c r="D4693" s="56"/>
      <c r="E4693" s="56"/>
      <c r="F4693" s="1191"/>
      <c r="G4693" s="57"/>
      <c r="H4693" s="49">
        <f>H4691+H4692</f>
        <v>9286.7174399999967</v>
      </c>
      <c r="I4693" s="50"/>
      <c r="J4693" s="49">
        <f>J4689+J4690</f>
        <v>1318.4159999999999</v>
      </c>
      <c r="K4693" s="50"/>
      <c r="L4693" s="49">
        <f>L4689+L4690</f>
        <v>1318.4159999999999</v>
      </c>
    </row>
    <row r="4694" spans="1:12" ht="12" customHeight="1">
      <c r="B4694" s="51"/>
      <c r="C4694" s="52"/>
      <c r="D4694" s="52"/>
      <c r="E4694" s="52"/>
      <c r="F4694" s="1190"/>
      <c r="G4694" s="52"/>
      <c r="H4694" s="53"/>
    </row>
    <row r="4695" spans="1:12" ht="39" customHeight="1">
      <c r="B4695" s="34" t="s">
        <v>2733</v>
      </c>
      <c r="C4695" s="1257" t="s">
        <v>2734</v>
      </c>
      <c r="D4695" s="1258"/>
      <c r="E4695" s="1258"/>
      <c r="F4695" s="1258"/>
      <c r="G4695" s="1259"/>
      <c r="H4695" s="1260"/>
      <c r="I4695" s="1261" t="s">
        <v>3</v>
      </c>
      <c r="J4695" s="1261"/>
      <c r="K4695" s="1261" t="s">
        <v>4</v>
      </c>
      <c r="L4695" s="1261"/>
    </row>
    <row r="4696" spans="1:12" ht="12" customHeight="1">
      <c r="B4696" s="1249" t="s">
        <v>215</v>
      </c>
      <c r="C4696" s="1249" t="s">
        <v>216</v>
      </c>
      <c r="D4696" s="1250" t="s">
        <v>217</v>
      </c>
      <c r="E4696" s="1249" t="s">
        <v>218</v>
      </c>
      <c r="F4696" s="1253" t="s">
        <v>219</v>
      </c>
      <c r="G4696" s="35" t="s">
        <v>220</v>
      </c>
      <c r="H4696" s="35" t="s">
        <v>221</v>
      </c>
      <c r="I4696" s="36" t="s">
        <v>220</v>
      </c>
      <c r="J4696" s="37" t="s">
        <v>221</v>
      </c>
      <c r="K4696" s="37" t="s">
        <v>220</v>
      </c>
      <c r="L4696" s="37" t="s">
        <v>221</v>
      </c>
    </row>
    <row r="4697" spans="1:12" ht="12" customHeight="1">
      <c r="B4697" s="1249"/>
      <c r="C4697" s="1249"/>
      <c r="D4697" s="1251"/>
      <c r="E4697" s="1249"/>
      <c r="F4697" s="1253"/>
      <c r="G4697" s="35" t="s">
        <v>16</v>
      </c>
      <c r="H4697" s="35" t="s">
        <v>222</v>
      </c>
      <c r="I4697" s="36" t="s">
        <v>16</v>
      </c>
      <c r="J4697" s="37" t="s">
        <v>222</v>
      </c>
      <c r="K4697" s="37" t="s">
        <v>16</v>
      </c>
      <c r="L4697" s="37" t="s">
        <v>222</v>
      </c>
    </row>
    <row r="4698" spans="1:12" ht="12" customHeight="1">
      <c r="B4698" s="1249"/>
      <c r="C4698" s="1249"/>
      <c r="D4698" s="1252"/>
      <c r="E4698" s="1249"/>
      <c r="F4698" s="1253"/>
      <c r="G4698" s="58"/>
      <c r="H4698" s="35" t="s">
        <v>16</v>
      </c>
      <c r="I4698" s="48"/>
      <c r="J4698" s="37" t="s">
        <v>16</v>
      </c>
      <c r="K4698" s="43"/>
      <c r="L4698" s="37" t="s">
        <v>16</v>
      </c>
    </row>
    <row r="4699" spans="1:12" ht="12" customHeight="1">
      <c r="B4699" s="38" t="s">
        <v>5</v>
      </c>
      <c r="C4699" s="39" t="s">
        <v>223</v>
      </c>
      <c r="D4699" s="40"/>
      <c r="E4699" s="40"/>
      <c r="F4699" s="1181"/>
      <c r="G4699" s="40"/>
      <c r="H4699" s="40"/>
      <c r="I4699" s="41"/>
      <c r="J4699" s="41"/>
      <c r="K4699" s="41"/>
      <c r="L4699" s="41"/>
    </row>
    <row r="4700" spans="1:12" ht="12" customHeight="1">
      <c r="A4700" s="65">
        <v>10110000</v>
      </c>
      <c r="B4700" s="42"/>
      <c r="C4700" s="43" t="s">
        <v>20</v>
      </c>
      <c r="D4700" s="42" t="s">
        <v>224</v>
      </c>
      <c r="E4700" s="42" t="str">
        <f>VLOOKUP(C4700,HSD!B:K,2,FALSE)</f>
        <v>OH</v>
      </c>
      <c r="F4700" s="1182">
        <v>8.0000000000000002E-3</v>
      </c>
      <c r="G4700" s="44">
        <f>VLOOKUP(C4700,HSD!B:K,10,FALSE)</f>
        <v>174000</v>
      </c>
      <c r="H4700" s="44">
        <f>F4700*G4700</f>
        <v>1392</v>
      </c>
      <c r="I4700" s="44">
        <v>78600</v>
      </c>
      <c r="J4700" s="44">
        <f>F4700*I4700</f>
        <v>628.80000000000007</v>
      </c>
      <c r="K4700" s="44">
        <v>78600</v>
      </c>
      <c r="L4700" s="44">
        <f>F4700*K4700</f>
        <v>628.80000000000007</v>
      </c>
    </row>
    <row r="4701" spans="1:12" ht="12" customHeight="1">
      <c r="A4701" s="65">
        <v>10130000</v>
      </c>
      <c r="B4701" s="42"/>
      <c r="C4701" s="43" t="s">
        <v>283</v>
      </c>
      <c r="D4701" s="42" t="s">
        <v>226</v>
      </c>
      <c r="E4701" s="42" t="str">
        <f>VLOOKUP(C4701,HSD!B:K,2,FALSE)</f>
        <v>OH</v>
      </c>
      <c r="F4701" s="1182">
        <v>4.0000000000000001E-3</v>
      </c>
      <c r="G4701" s="44">
        <f>VLOOKUP(C4701,HSD!B:K,10,FALSE)</f>
        <v>213000</v>
      </c>
      <c r="H4701" s="44">
        <f>F4701*G4701</f>
        <v>852</v>
      </c>
      <c r="I4701" s="44">
        <v>92500</v>
      </c>
      <c r="J4701" s="44">
        <f>F4701*I4701</f>
        <v>370</v>
      </c>
      <c r="K4701" s="44">
        <v>92500</v>
      </c>
      <c r="L4701" s="44">
        <f>F4701*K4701</f>
        <v>370</v>
      </c>
    </row>
    <row r="4702" spans="1:12" ht="12" customHeight="1">
      <c r="B4702" s="531"/>
      <c r="C4702" s="43" t="s">
        <v>19</v>
      </c>
      <c r="D4702" s="42" t="s">
        <v>224</v>
      </c>
      <c r="E4702" s="42" t="str">
        <f>VLOOKUP(C4702,HSD!B:K,2,FALSE)</f>
        <v>OH</v>
      </c>
      <c r="F4702" s="1182">
        <f>F4701*0.1</f>
        <v>4.0000000000000002E-4</v>
      </c>
      <c r="G4702" s="44">
        <f>VLOOKUP(C4702,HSD!B:K,10,FALSE)</f>
        <v>274000</v>
      </c>
      <c r="H4702" s="44">
        <f>F4702*G4702</f>
        <v>109.60000000000001</v>
      </c>
      <c r="I4702" s="533"/>
      <c r="J4702" s="533"/>
      <c r="K4702" s="533"/>
      <c r="L4702" s="533"/>
    </row>
    <row r="4703" spans="1:12" ht="12" customHeight="1">
      <c r="B4703" s="531"/>
      <c r="C4703" s="43" t="s">
        <v>21</v>
      </c>
      <c r="D4703" s="42" t="s">
        <v>226</v>
      </c>
      <c r="E4703" s="42" t="str">
        <f>VLOOKUP(C4703,HSD!B:K,2,FALSE)</f>
        <v>OH</v>
      </c>
      <c r="F4703" s="1182">
        <f>F4700*0.1</f>
        <v>8.0000000000000004E-4</v>
      </c>
      <c r="G4703" s="44">
        <f>VLOOKUP(C4703,HSD!B:K,10,FALSE)</f>
        <v>285000</v>
      </c>
      <c r="H4703" s="44">
        <f>F4703*G4703</f>
        <v>228</v>
      </c>
      <c r="I4703" s="533"/>
      <c r="J4703" s="533"/>
      <c r="K4703" s="533"/>
      <c r="L4703" s="533"/>
    </row>
    <row r="4704" spans="1:12" ht="12" customHeight="1">
      <c r="B4704" s="42"/>
      <c r="C4704" s="43"/>
      <c r="D4704" s="42"/>
      <c r="E4704" s="42"/>
      <c r="F4704" s="1182"/>
      <c r="G4704" s="44"/>
      <c r="H4704" s="44"/>
      <c r="I4704" s="44"/>
      <c r="J4704" s="44"/>
      <c r="K4704" s="44"/>
      <c r="L4704" s="44"/>
    </row>
    <row r="4705" spans="2:12" ht="12" customHeight="1">
      <c r="B4705" s="42"/>
      <c r="C4705" s="45"/>
      <c r="D4705" s="37"/>
      <c r="E4705" s="37"/>
      <c r="F4705" s="1183" t="s">
        <v>227</v>
      </c>
      <c r="G4705" s="54"/>
      <c r="H4705" s="44">
        <f>SUM(H4700:H4704)</f>
        <v>2581.6</v>
      </c>
      <c r="I4705" s="54"/>
      <c r="J4705" s="44">
        <f>SUM(J4700:J4704)</f>
        <v>998.80000000000007</v>
      </c>
      <c r="K4705" s="54"/>
      <c r="L4705" s="44">
        <f>SUM(L4700:L4704)</f>
        <v>998.80000000000007</v>
      </c>
    </row>
    <row r="4706" spans="2:12" ht="12" customHeight="1">
      <c r="B4706" s="42" t="s">
        <v>6</v>
      </c>
      <c r="C4706" s="45" t="s">
        <v>228</v>
      </c>
      <c r="D4706" s="37"/>
      <c r="E4706" s="37"/>
      <c r="F4706" s="1184"/>
      <c r="G4706" s="42"/>
      <c r="H4706" s="44"/>
      <c r="I4706" s="42"/>
      <c r="J4706" s="44"/>
      <c r="K4706" s="42"/>
      <c r="L4706" s="44"/>
    </row>
    <row r="4707" spans="2:12" ht="12" customHeight="1">
      <c r="B4707" s="531"/>
      <c r="C4707" s="1161" t="s">
        <v>1588</v>
      </c>
      <c r="D4707" s="1162"/>
      <c r="E4707" s="42" t="str">
        <f>VLOOKUP(C4707,HSD!B:K,2,FALSE)</f>
        <v>m3</v>
      </c>
      <c r="F4707" s="1182">
        <v>1.8E-3</v>
      </c>
      <c r="G4707" s="44">
        <f>VLOOKUP(C4707,HSD!B:K,10,FALSE)</f>
        <v>4854000</v>
      </c>
      <c r="H4707" s="44">
        <f>F4707*G4707</f>
        <v>8737.1999999999989</v>
      </c>
      <c r="I4707" s="531"/>
      <c r="J4707" s="533"/>
      <c r="K4707" s="531"/>
      <c r="L4707" s="533"/>
    </row>
    <row r="4708" spans="2:12" ht="12" customHeight="1">
      <c r="B4708" s="42"/>
      <c r="C4708" s="45" t="s">
        <v>1590</v>
      </c>
      <c r="D4708" s="37"/>
      <c r="E4708" s="42" t="str">
        <f>VLOOKUP(C4708,HSD!B:K,2,FALSE)</f>
        <v>kg</v>
      </c>
      <c r="F4708" s="1182">
        <f>1/120</f>
        <v>8.3333333333333332E-3</v>
      </c>
      <c r="G4708" s="44">
        <f>VLOOKUP(C4708,HSD!B:K,10,FALSE)</f>
        <v>60000</v>
      </c>
      <c r="H4708" s="44">
        <f>F4708*G4708</f>
        <v>500</v>
      </c>
      <c r="I4708" s="44">
        <v>232500</v>
      </c>
      <c r="J4708" s="44">
        <f>F4708*I4708</f>
        <v>1937.5</v>
      </c>
      <c r="K4708" s="44">
        <v>270000</v>
      </c>
      <c r="L4708" s="44">
        <f>F4708*K4708</f>
        <v>2250</v>
      </c>
    </row>
    <row r="4709" spans="2:12" ht="12" customHeight="1">
      <c r="B4709" s="42"/>
      <c r="C4709" s="45"/>
      <c r="D4709" s="37"/>
      <c r="E4709" s="42"/>
      <c r="F4709" s="1185"/>
      <c r="G4709" s="44"/>
      <c r="H4709" s="44">
        <f>F4709*G4709</f>
        <v>0</v>
      </c>
      <c r="I4709" s="44">
        <v>215000</v>
      </c>
      <c r="J4709" s="44">
        <f>F4709*I4709</f>
        <v>0</v>
      </c>
      <c r="K4709" s="44">
        <v>250000</v>
      </c>
      <c r="L4709" s="44">
        <f>F4709*K4709</f>
        <v>0</v>
      </c>
    </row>
    <row r="4710" spans="2:12" ht="12" customHeight="1">
      <c r="B4710" s="42"/>
      <c r="C4710" s="45"/>
      <c r="D4710" s="37"/>
      <c r="E4710" s="37"/>
      <c r="F4710" s="1183" t="s">
        <v>229</v>
      </c>
      <c r="G4710" s="54"/>
      <c r="H4710" s="44">
        <f>SUM(H4707:H4709)</f>
        <v>9237.1999999999989</v>
      </c>
      <c r="I4710" s="54"/>
      <c r="J4710" s="44">
        <f>SUM(J4708:J4709)</f>
        <v>1937.5</v>
      </c>
      <c r="K4710" s="54"/>
      <c r="L4710" s="44">
        <f>SUM(L4708:L4709)</f>
        <v>2250</v>
      </c>
    </row>
    <row r="4711" spans="2:12" ht="12" customHeight="1">
      <c r="B4711" s="42" t="s">
        <v>7</v>
      </c>
      <c r="C4711" s="45" t="s">
        <v>230</v>
      </c>
      <c r="D4711" s="37"/>
      <c r="E4711" s="37"/>
      <c r="F4711" s="1184"/>
      <c r="G4711" s="42"/>
      <c r="H4711" s="44"/>
      <c r="I4711" s="42"/>
      <c r="J4711" s="44"/>
      <c r="K4711" s="42"/>
      <c r="L4711" s="44"/>
    </row>
    <row r="4712" spans="2:12" ht="12" customHeight="1">
      <c r="B4712" s="531"/>
      <c r="C4712" s="1161" t="s">
        <v>997</v>
      </c>
      <c r="D4712" s="1162"/>
      <c r="E4712" s="42" t="str">
        <f>VLOOKUP(C4712,HSD!B:K,2,FALSE)</f>
        <v>hari</v>
      </c>
      <c r="F4712" s="1182">
        <v>4.0000000000000001E-3</v>
      </c>
      <c r="G4712" s="44">
        <f>VLOOKUP(C4712,HSD!B:K,10,FALSE)</f>
        <v>75000</v>
      </c>
      <c r="H4712" s="44">
        <f>F4712*G4712</f>
        <v>300</v>
      </c>
      <c r="I4712" s="531"/>
      <c r="J4712" s="533"/>
      <c r="K4712" s="531"/>
      <c r="L4712" s="533"/>
    </row>
    <row r="4713" spans="2:12" ht="12" customHeight="1">
      <c r="B4713" s="42"/>
      <c r="C4713" s="45"/>
      <c r="D4713" s="37"/>
      <c r="E4713" s="37"/>
      <c r="F4713" s="1184"/>
      <c r="G4713" s="44"/>
      <c r="H4713" s="44">
        <f>F4713*G4713</f>
        <v>0</v>
      </c>
      <c r="I4713" s="44"/>
      <c r="J4713" s="44">
        <f>H4713*I4713</f>
        <v>0</v>
      </c>
      <c r="K4713" s="44"/>
      <c r="L4713" s="44">
        <f>J4713*K4713</f>
        <v>0</v>
      </c>
    </row>
    <row r="4714" spans="2:12" ht="12" customHeight="1">
      <c r="B4714" s="42"/>
      <c r="C4714" s="45"/>
      <c r="D4714" s="37"/>
      <c r="E4714" s="37"/>
      <c r="F4714" s="1183" t="s">
        <v>231</v>
      </c>
      <c r="G4714" s="54"/>
      <c r="H4714" s="44">
        <f>SUM(H4712:H4713)</f>
        <v>300</v>
      </c>
      <c r="I4714" s="54"/>
      <c r="J4714" s="44">
        <f>SUM(J4713)</f>
        <v>0</v>
      </c>
      <c r="K4714" s="54"/>
      <c r="L4714" s="44">
        <f>SUM(L4713)</f>
        <v>0</v>
      </c>
    </row>
    <row r="4715" spans="2:12" ht="12" customHeight="1">
      <c r="B4715" s="42" t="s">
        <v>8</v>
      </c>
      <c r="C4715" s="55" t="s">
        <v>232</v>
      </c>
      <c r="D4715" s="56"/>
      <c r="E4715" s="56"/>
      <c r="F4715" s="1191"/>
      <c r="G4715" s="57"/>
      <c r="H4715" s="44">
        <f>H4705+H4710+H4714</f>
        <v>12118.8</v>
      </c>
      <c r="I4715" s="57"/>
      <c r="J4715" s="44">
        <f>J4705+J4710+J4714</f>
        <v>2936.3</v>
      </c>
      <c r="K4715" s="57"/>
      <c r="L4715" s="44">
        <f>L4705+L4710+L4714</f>
        <v>3248.8</v>
      </c>
    </row>
    <row r="4716" spans="2:12" ht="12" customHeight="1">
      <c r="B4716" s="42" t="s">
        <v>9</v>
      </c>
      <c r="C4716" s="1254" t="s">
        <v>233</v>
      </c>
      <c r="D4716" s="1255"/>
      <c r="E4716" s="1256"/>
      <c r="F4716" s="1200">
        <f>OP</f>
        <v>0.1</v>
      </c>
      <c r="G4716" s="43" t="s">
        <v>234</v>
      </c>
      <c r="H4716" s="44">
        <f>H4715*F4716</f>
        <v>1211.8799999999999</v>
      </c>
      <c r="I4716" s="43" t="s">
        <v>234</v>
      </c>
      <c r="J4716" s="44">
        <f>J4715*F4716</f>
        <v>293.63000000000005</v>
      </c>
      <c r="K4716" s="43" t="s">
        <v>234</v>
      </c>
      <c r="L4716" s="44">
        <f>L4715*F4716</f>
        <v>324.88000000000005</v>
      </c>
    </row>
    <row r="4717" spans="2:12" ht="12" customHeight="1">
      <c r="B4717" s="531" t="s">
        <v>10</v>
      </c>
      <c r="C4717" s="536" t="s">
        <v>235</v>
      </c>
      <c r="D4717" s="529"/>
      <c r="E4717" s="535"/>
      <c r="F4717" s="1189"/>
      <c r="G4717" s="532"/>
      <c r="H4717" s="533">
        <f>H4715+H4716</f>
        <v>13330.679999999998</v>
      </c>
      <c r="I4717" s="532"/>
      <c r="J4717" s="533"/>
      <c r="K4717" s="532"/>
      <c r="L4717" s="533"/>
    </row>
    <row r="4718" spans="2:12" ht="12" customHeight="1">
      <c r="B4718" s="531" t="s">
        <v>11</v>
      </c>
      <c r="C4718" s="529" t="s">
        <v>2218</v>
      </c>
      <c r="D4718" s="529"/>
      <c r="E4718" s="529"/>
      <c r="F4718" s="1201">
        <f>ppn</f>
        <v>0.12</v>
      </c>
      <c r="G4718" s="532" t="s">
        <v>2217</v>
      </c>
      <c r="H4718" s="533">
        <f>H4717*F4718</f>
        <v>1599.6815999999997</v>
      </c>
      <c r="I4718" s="532"/>
      <c r="J4718" s="533"/>
      <c r="K4718" s="532"/>
      <c r="L4718" s="533"/>
    </row>
    <row r="4719" spans="2:12" ht="12" customHeight="1">
      <c r="B4719" s="42" t="s">
        <v>1793</v>
      </c>
      <c r="C4719" s="537" t="s">
        <v>2039</v>
      </c>
      <c r="D4719" s="56"/>
      <c r="E4719" s="56"/>
      <c r="F4719" s="1191"/>
      <c r="G4719" s="57"/>
      <c r="H4719" s="49">
        <f>H4717+H4718</f>
        <v>14930.361599999998</v>
      </c>
      <c r="I4719" s="50"/>
      <c r="J4719" s="49">
        <f>J4715+J4716</f>
        <v>3229.9300000000003</v>
      </c>
      <c r="K4719" s="50"/>
      <c r="L4719" s="49">
        <f>L4715+L4716</f>
        <v>3573.6800000000003</v>
      </c>
    </row>
    <row r="4720" spans="2:12" ht="12" customHeight="1">
      <c r="B4720" s="51"/>
      <c r="C4720" s="52"/>
      <c r="D4720" s="52"/>
      <c r="E4720" s="52"/>
      <c r="F4720" s="1190"/>
      <c r="G4720" s="52"/>
      <c r="H4720" s="53"/>
    </row>
    <row r="4721" spans="1:12" ht="39" customHeight="1">
      <c r="B4721" s="34" t="s">
        <v>2698</v>
      </c>
      <c r="C4721" s="1257" t="s">
        <v>2699</v>
      </c>
      <c r="D4721" s="1258"/>
      <c r="E4721" s="1258"/>
      <c r="F4721" s="1258"/>
      <c r="G4721" s="1259"/>
      <c r="H4721" s="1260"/>
      <c r="I4721" s="1261" t="s">
        <v>3</v>
      </c>
      <c r="J4721" s="1261"/>
      <c r="K4721" s="1261" t="s">
        <v>4</v>
      </c>
      <c r="L4721" s="1261"/>
    </row>
    <row r="4722" spans="1:12" ht="12" customHeight="1">
      <c r="B4722" s="1249" t="s">
        <v>215</v>
      </c>
      <c r="C4722" s="1249" t="s">
        <v>216</v>
      </c>
      <c r="D4722" s="1250" t="s">
        <v>217</v>
      </c>
      <c r="E4722" s="1249" t="s">
        <v>218</v>
      </c>
      <c r="F4722" s="1253" t="s">
        <v>219</v>
      </c>
      <c r="G4722" s="35" t="s">
        <v>220</v>
      </c>
      <c r="H4722" s="35" t="s">
        <v>221</v>
      </c>
      <c r="I4722" s="36" t="s">
        <v>220</v>
      </c>
      <c r="J4722" s="37" t="s">
        <v>221</v>
      </c>
      <c r="K4722" s="37" t="s">
        <v>220</v>
      </c>
      <c r="L4722" s="37" t="s">
        <v>221</v>
      </c>
    </row>
    <row r="4723" spans="1:12" ht="12" customHeight="1">
      <c r="B4723" s="1249"/>
      <c r="C4723" s="1249"/>
      <c r="D4723" s="1251"/>
      <c r="E4723" s="1249"/>
      <c r="F4723" s="1253"/>
      <c r="G4723" s="35" t="s">
        <v>16</v>
      </c>
      <c r="H4723" s="35" t="s">
        <v>222</v>
      </c>
      <c r="I4723" s="36" t="s">
        <v>16</v>
      </c>
      <c r="J4723" s="37" t="s">
        <v>222</v>
      </c>
      <c r="K4723" s="37" t="s">
        <v>16</v>
      </c>
      <c r="L4723" s="37" t="s">
        <v>222</v>
      </c>
    </row>
    <row r="4724" spans="1:12" ht="12" customHeight="1">
      <c r="B4724" s="1249"/>
      <c r="C4724" s="1249"/>
      <c r="D4724" s="1252"/>
      <c r="E4724" s="1249"/>
      <c r="F4724" s="1253"/>
      <c r="G4724" s="58"/>
      <c r="H4724" s="35" t="s">
        <v>16</v>
      </c>
      <c r="I4724" s="48"/>
      <c r="J4724" s="37" t="s">
        <v>16</v>
      </c>
      <c r="K4724" s="43"/>
      <c r="L4724" s="37" t="s">
        <v>16</v>
      </c>
    </row>
    <row r="4725" spans="1:12" ht="12" customHeight="1">
      <c r="B4725" s="38" t="s">
        <v>5</v>
      </c>
      <c r="C4725" s="39" t="s">
        <v>223</v>
      </c>
      <c r="D4725" s="40"/>
      <c r="E4725" s="40"/>
      <c r="F4725" s="1181"/>
      <c r="G4725" s="40"/>
      <c r="H4725" s="40"/>
      <c r="I4725" s="41"/>
      <c r="J4725" s="41"/>
      <c r="K4725" s="41"/>
      <c r="L4725" s="41"/>
    </row>
    <row r="4726" spans="1:12" ht="12" customHeight="1">
      <c r="A4726" s="65">
        <v>10110000</v>
      </c>
      <c r="B4726" s="42"/>
      <c r="C4726" s="43" t="s">
        <v>21</v>
      </c>
      <c r="D4726" s="42" t="s">
        <v>224</v>
      </c>
      <c r="E4726" s="42" t="str">
        <f>VLOOKUP(C4726,HSD!B:K,2,FALSE)</f>
        <v>OH</v>
      </c>
      <c r="F4726" s="1182">
        <v>5.0000000000000001E-3</v>
      </c>
      <c r="G4726" s="44">
        <f>VLOOKUP(C4726,HSD!B:K,10,FALSE)</f>
        <v>285000</v>
      </c>
      <c r="H4726" s="44">
        <f>F4726*G4726</f>
        <v>1425</v>
      </c>
      <c r="I4726" s="44">
        <v>78600</v>
      </c>
      <c r="J4726" s="44">
        <f>F4726*I4726</f>
        <v>393</v>
      </c>
      <c r="K4726" s="44">
        <v>78600</v>
      </c>
      <c r="L4726" s="44">
        <f>F4726*K4726</f>
        <v>393</v>
      </c>
    </row>
    <row r="4727" spans="1:12" ht="12" customHeight="1">
      <c r="A4727" s="65">
        <v>10130000</v>
      </c>
      <c r="B4727" s="42"/>
      <c r="C4727" s="43" t="s">
        <v>20</v>
      </c>
      <c r="D4727" s="42" t="s">
        <v>226</v>
      </c>
      <c r="E4727" s="42" t="str">
        <f>VLOOKUP(C4727,HSD!B:K,2,FALSE)</f>
        <v>OH</v>
      </c>
      <c r="F4727" s="1182">
        <v>0.1</v>
      </c>
      <c r="G4727" s="44">
        <f>VLOOKUP(C4727,HSD!B:K,10,FALSE)</f>
        <v>174000</v>
      </c>
      <c r="H4727" s="44">
        <f>F4727*G4727</f>
        <v>17400</v>
      </c>
      <c r="I4727" s="44">
        <v>92500</v>
      </c>
      <c r="J4727" s="44">
        <f>F4727*I4727</f>
        <v>9250</v>
      </c>
      <c r="K4727" s="44">
        <v>92500</v>
      </c>
      <c r="L4727" s="44">
        <f>F4727*K4727</f>
        <v>9250</v>
      </c>
    </row>
    <row r="4728" spans="1:12" ht="12" customHeight="1">
      <c r="B4728" s="42"/>
      <c r="C4728" s="43"/>
      <c r="D4728" s="42"/>
      <c r="E4728" s="42"/>
      <c r="F4728" s="1182"/>
      <c r="G4728" s="44"/>
      <c r="H4728" s="44"/>
      <c r="I4728" s="44"/>
      <c r="J4728" s="44"/>
      <c r="K4728" s="44"/>
      <c r="L4728" s="44"/>
    </row>
    <row r="4729" spans="1:12" ht="12" customHeight="1">
      <c r="B4729" s="42"/>
      <c r="C4729" s="45"/>
      <c r="D4729" s="37"/>
      <c r="E4729" s="37"/>
      <c r="F4729" s="1183" t="s">
        <v>227</v>
      </c>
      <c r="G4729" s="54"/>
      <c r="H4729" s="44">
        <f>SUM(H4726:H4728)</f>
        <v>18825</v>
      </c>
      <c r="I4729" s="54"/>
      <c r="J4729" s="44">
        <f>SUM(J4726:J4728)</f>
        <v>9643</v>
      </c>
      <c r="K4729" s="54"/>
      <c r="L4729" s="44">
        <f>SUM(L4726:L4728)</f>
        <v>9643</v>
      </c>
    </row>
    <row r="4730" spans="1:12" ht="12" customHeight="1">
      <c r="B4730" s="42" t="s">
        <v>6</v>
      </c>
      <c r="C4730" s="45" t="s">
        <v>228</v>
      </c>
      <c r="D4730" s="37"/>
      <c r="E4730" s="37"/>
      <c r="F4730" s="1184"/>
      <c r="G4730" s="42"/>
      <c r="H4730" s="44"/>
      <c r="I4730" s="42"/>
      <c r="J4730" s="44"/>
      <c r="K4730" s="42"/>
      <c r="L4730" s="44"/>
    </row>
    <row r="4731" spans="1:12" ht="12" customHeight="1">
      <c r="B4731" s="42"/>
      <c r="C4731" s="45"/>
      <c r="D4731" s="37"/>
      <c r="E4731" s="42"/>
      <c r="F4731" s="1185"/>
      <c r="G4731" s="44"/>
      <c r="H4731" s="44">
        <f>F4731*G4731</f>
        <v>0</v>
      </c>
      <c r="I4731" s="44">
        <v>232500</v>
      </c>
      <c r="J4731" s="44">
        <f>F4731*I4731</f>
        <v>0</v>
      </c>
      <c r="K4731" s="44">
        <v>270000</v>
      </c>
      <c r="L4731" s="44">
        <f>F4731*K4731</f>
        <v>0</v>
      </c>
    </row>
    <row r="4732" spans="1:12" ht="12" customHeight="1">
      <c r="B4732" s="42"/>
      <c r="C4732" s="45"/>
      <c r="D4732" s="37"/>
      <c r="E4732" s="42"/>
      <c r="F4732" s="1185"/>
      <c r="G4732" s="44"/>
      <c r="H4732" s="44">
        <f>F4732*G4732</f>
        <v>0</v>
      </c>
      <c r="I4732" s="44">
        <v>215000</v>
      </c>
      <c r="J4732" s="44">
        <f>F4732*I4732</f>
        <v>0</v>
      </c>
      <c r="K4732" s="44">
        <v>250000</v>
      </c>
      <c r="L4732" s="44">
        <f>F4732*K4732</f>
        <v>0</v>
      </c>
    </row>
    <row r="4733" spans="1:12" ht="12" customHeight="1">
      <c r="B4733" s="42"/>
      <c r="C4733" s="45"/>
      <c r="D4733" s="37"/>
      <c r="E4733" s="37"/>
      <c r="F4733" s="1183" t="s">
        <v>229</v>
      </c>
      <c r="G4733" s="54"/>
      <c r="H4733" s="44">
        <f>SUM(H4731:H4732)</f>
        <v>0</v>
      </c>
      <c r="I4733" s="54"/>
      <c r="J4733" s="44">
        <f>SUM(J4731:J4732)</f>
        <v>0</v>
      </c>
      <c r="K4733" s="54"/>
      <c r="L4733" s="44">
        <f>SUM(L4731:L4732)</f>
        <v>0</v>
      </c>
    </row>
    <row r="4734" spans="1:12" ht="12" customHeight="1">
      <c r="B4734" s="42" t="s">
        <v>7</v>
      </c>
      <c r="C4734" s="45" t="s">
        <v>230</v>
      </c>
      <c r="D4734" s="37"/>
      <c r="E4734" s="37"/>
      <c r="F4734" s="1184"/>
      <c r="G4734" s="42"/>
      <c r="H4734" s="44"/>
      <c r="I4734" s="42"/>
      <c r="J4734" s="44"/>
      <c r="K4734" s="42"/>
      <c r="L4734" s="44"/>
    </row>
    <row r="4735" spans="1:12" ht="12" customHeight="1">
      <c r="B4735" s="531"/>
      <c r="C4735" s="1163" t="s">
        <v>2700</v>
      </c>
      <c r="D4735" s="1162"/>
      <c r="E4735" s="1162"/>
      <c r="F4735" s="1198"/>
      <c r="G4735" s="531"/>
      <c r="H4735" s="44">
        <f>F4735*G4735</f>
        <v>0</v>
      </c>
      <c r="I4735" s="531"/>
      <c r="J4735" s="533"/>
      <c r="K4735" s="531"/>
      <c r="L4735" s="533"/>
    </row>
    <row r="4736" spans="1:12" ht="12" customHeight="1">
      <c r="B4736" s="42"/>
      <c r="C4736" s="45"/>
      <c r="D4736" s="37"/>
      <c r="E4736" s="37"/>
      <c r="F4736" s="1184"/>
      <c r="G4736" s="44"/>
      <c r="H4736" s="44">
        <f>F4736*G4736</f>
        <v>0</v>
      </c>
      <c r="I4736" s="44"/>
      <c r="J4736" s="44">
        <f>H4736*I4736</f>
        <v>0</v>
      </c>
      <c r="K4736" s="44"/>
      <c r="L4736" s="44">
        <f>J4736*K4736</f>
        <v>0</v>
      </c>
    </row>
    <row r="4737" spans="1:12" ht="12" customHeight="1">
      <c r="B4737" s="42"/>
      <c r="C4737" s="45"/>
      <c r="D4737" s="37"/>
      <c r="E4737" s="37"/>
      <c r="F4737" s="1183" t="s">
        <v>231</v>
      </c>
      <c r="G4737" s="54"/>
      <c r="H4737" s="44">
        <f>SUM(H4736)</f>
        <v>0</v>
      </c>
      <c r="I4737" s="54"/>
      <c r="J4737" s="44">
        <f>SUM(J4736)</f>
        <v>0</v>
      </c>
      <c r="K4737" s="54"/>
      <c r="L4737" s="44">
        <f>SUM(L4736)</f>
        <v>0</v>
      </c>
    </row>
    <row r="4738" spans="1:12" ht="12" customHeight="1">
      <c r="B4738" s="42" t="s">
        <v>8</v>
      </c>
      <c r="C4738" s="55" t="s">
        <v>232</v>
      </c>
      <c r="D4738" s="56"/>
      <c r="E4738" s="56"/>
      <c r="F4738" s="1191"/>
      <c r="G4738" s="57"/>
      <c r="H4738" s="44">
        <f>H4729+H4733+H4737</f>
        <v>18825</v>
      </c>
      <c r="I4738" s="57"/>
      <c r="J4738" s="44">
        <f>J4729+J4733+J4737</f>
        <v>9643</v>
      </c>
      <c r="K4738" s="57"/>
      <c r="L4738" s="44">
        <f>L4729+L4733+L4737</f>
        <v>9643</v>
      </c>
    </row>
    <row r="4739" spans="1:12" ht="12" customHeight="1">
      <c r="B4739" s="42" t="s">
        <v>9</v>
      </c>
      <c r="C4739" s="1254" t="s">
        <v>233</v>
      </c>
      <c r="D4739" s="1255"/>
      <c r="E4739" s="1256"/>
      <c r="F4739" s="1200">
        <f>OP</f>
        <v>0.1</v>
      </c>
      <c r="G4739" s="43" t="s">
        <v>234</v>
      </c>
      <c r="H4739" s="44">
        <f>H4738*F4739</f>
        <v>1882.5</v>
      </c>
      <c r="I4739" s="43" t="s">
        <v>234</v>
      </c>
      <c r="J4739" s="44">
        <f>J4738*F4739</f>
        <v>964.30000000000007</v>
      </c>
      <c r="K4739" s="43" t="s">
        <v>234</v>
      </c>
      <c r="L4739" s="44">
        <f>L4738*F4739</f>
        <v>964.30000000000007</v>
      </c>
    </row>
    <row r="4740" spans="1:12" ht="12" customHeight="1">
      <c r="B4740" s="531" t="s">
        <v>10</v>
      </c>
      <c r="C4740" s="536" t="s">
        <v>235</v>
      </c>
      <c r="D4740" s="529"/>
      <c r="E4740" s="535"/>
      <c r="F4740" s="1189"/>
      <c r="G4740" s="532"/>
      <c r="H4740" s="533">
        <f>H4738+H4739</f>
        <v>20707.5</v>
      </c>
      <c r="I4740" s="532"/>
      <c r="J4740" s="533"/>
      <c r="K4740" s="532"/>
      <c r="L4740" s="533"/>
    </row>
    <row r="4741" spans="1:12" ht="12" customHeight="1">
      <c r="B4741" s="531" t="s">
        <v>11</v>
      </c>
      <c r="C4741" s="529" t="s">
        <v>2218</v>
      </c>
      <c r="D4741" s="529"/>
      <c r="E4741" s="529"/>
      <c r="F4741" s="1201">
        <f>ppn</f>
        <v>0.12</v>
      </c>
      <c r="G4741" s="532" t="s">
        <v>2217</v>
      </c>
      <c r="H4741" s="533">
        <f>H4740*F4741</f>
        <v>2484.9</v>
      </c>
      <c r="I4741" s="532"/>
      <c r="J4741" s="533"/>
      <c r="K4741" s="532"/>
      <c r="L4741" s="533"/>
    </row>
    <row r="4742" spans="1:12" ht="12" customHeight="1">
      <c r="B4742" s="42" t="s">
        <v>1793</v>
      </c>
      <c r="C4742" s="537" t="s">
        <v>2039</v>
      </c>
      <c r="D4742" s="56"/>
      <c r="E4742" s="56"/>
      <c r="F4742" s="1191"/>
      <c r="G4742" s="57"/>
      <c r="H4742" s="49">
        <f>H4740+H4741</f>
        <v>23192.400000000001</v>
      </c>
      <c r="I4742" s="50"/>
      <c r="J4742" s="49">
        <f>J4738+J4739</f>
        <v>10607.3</v>
      </c>
      <c r="K4742" s="50"/>
      <c r="L4742" s="49">
        <f>L4738+L4739</f>
        <v>10607.3</v>
      </c>
    </row>
    <row r="4743" spans="1:12" ht="12" customHeight="1">
      <c r="B4743" s="51"/>
      <c r="C4743" s="52"/>
      <c r="D4743" s="52"/>
      <c r="E4743" s="52"/>
      <c r="F4743" s="1190"/>
      <c r="G4743" s="52"/>
      <c r="H4743" s="53"/>
    </row>
    <row r="4744" spans="1:12" ht="39" customHeight="1">
      <c r="B4744" s="34" t="s">
        <v>2741</v>
      </c>
      <c r="C4744" s="1257" t="s">
        <v>2742</v>
      </c>
      <c r="D4744" s="1258"/>
      <c r="E4744" s="1258"/>
      <c r="F4744" s="1258"/>
      <c r="G4744" s="1259"/>
      <c r="H4744" s="1260"/>
      <c r="I4744" s="1261" t="s">
        <v>3</v>
      </c>
      <c r="J4744" s="1261"/>
      <c r="K4744" s="1261" t="s">
        <v>4</v>
      </c>
      <c r="L4744" s="1261"/>
    </row>
    <row r="4745" spans="1:12" ht="12" customHeight="1">
      <c r="B4745" s="1249" t="s">
        <v>215</v>
      </c>
      <c r="C4745" s="1249" t="s">
        <v>216</v>
      </c>
      <c r="D4745" s="1250" t="s">
        <v>217</v>
      </c>
      <c r="E4745" s="1249" t="s">
        <v>218</v>
      </c>
      <c r="F4745" s="1253" t="s">
        <v>219</v>
      </c>
      <c r="G4745" s="35" t="s">
        <v>220</v>
      </c>
      <c r="H4745" s="35" t="s">
        <v>221</v>
      </c>
      <c r="I4745" s="36" t="s">
        <v>220</v>
      </c>
      <c r="J4745" s="37" t="s">
        <v>221</v>
      </c>
      <c r="K4745" s="37" t="s">
        <v>220</v>
      </c>
      <c r="L4745" s="37" t="s">
        <v>221</v>
      </c>
    </row>
    <row r="4746" spans="1:12" ht="12" customHeight="1">
      <c r="B4746" s="1249"/>
      <c r="C4746" s="1249"/>
      <c r="D4746" s="1251"/>
      <c r="E4746" s="1249"/>
      <c r="F4746" s="1253"/>
      <c r="G4746" s="35" t="s">
        <v>16</v>
      </c>
      <c r="H4746" s="35" t="s">
        <v>222</v>
      </c>
      <c r="I4746" s="36" t="s">
        <v>16</v>
      </c>
      <c r="J4746" s="37" t="s">
        <v>222</v>
      </c>
      <c r="K4746" s="37" t="s">
        <v>16</v>
      </c>
      <c r="L4746" s="37" t="s">
        <v>222</v>
      </c>
    </row>
    <row r="4747" spans="1:12" ht="12" customHeight="1">
      <c r="B4747" s="1249"/>
      <c r="C4747" s="1249"/>
      <c r="D4747" s="1252"/>
      <c r="E4747" s="1249"/>
      <c r="F4747" s="1253"/>
      <c r="G4747" s="58"/>
      <c r="H4747" s="35" t="s">
        <v>16</v>
      </c>
      <c r="I4747" s="48"/>
      <c r="J4747" s="37" t="s">
        <v>16</v>
      </c>
      <c r="K4747" s="43"/>
      <c r="L4747" s="37" t="s">
        <v>16</v>
      </c>
    </row>
    <row r="4748" spans="1:12" ht="12" customHeight="1">
      <c r="B4748" s="38" t="s">
        <v>5</v>
      </c>
      <c r="C4748" s="39" t="s">
        <v>223</v>
      </c>
      <c r="D4748" s="40"/>
      <c r="E4748" s="40"/>
      <c r="F4748" s="1181"/>
      <c r="G4748" s="40"/>
      <c r="H4748" s="40"/>
      <c r="I4748" s="41"/>
      <c r="J4748" s="41"/>
      <c r="K4748" s="41"/>
      <c r="L4748" s="41"/>
    </row>
    <row r="4749" spans="1:12" ht="12" customHeight="1">
      <c r="A4749" s="65">
        <v>10110000</v>
      </c>
      <c r="B4749" s="42"/>
      <c r="C4749" s="43" t="s">
        <v>21</v>
      </c>
      <c r="D4749" s="42" t="s">
        <v>224</v>
      </c>
      <c r="E4749" s="42" t="str">
        <f>VLOOKUP(C4749,HSD!B:K,2,FALSE)</f>
        <v>OH</v>
      </c>
      <c r="F4749" s="1182">
        <v>0.05</v>
      </c>
      <c r="G4749" s="44">
        <f>VLOOKUP(C4749,HSD!B:K,10,FALSE)</f>
        <v>285000</v>
      </c>
      <c r="H4749" s="44">
        <f>F4749*G4749</f>
        <v>14250</v>
      </c>
      <c r="I4749" s="44">
        <v>78600</v>
      </c>
      <c r="J4749" s="44">
        <f>F4749*I4749</f>
        <v>3930</v>
      </c>
      <c r="K4749" s="44">
        <v>78600</v>
      </c>
      <c r="L4749" s="44">
        <f>F4749*K4749</f>
        <v>3930</v>
      </c>
    </row>
    <row r="4750" spans="1:12" ht="12" customHeight="1">
      <c r="A4750" s="65">
        <v>10130000</v>
      </c>
      <c r="B4750" s="42"/>
      <c r="C4750" s="43" t="s">
        <v>20</v>
      </c>
      <c r="D4750" s="42" t="s">
        <v>226</v>
      </c>
      <c r="E4750" s="42" t="str">
        <f>VLOOKUP(C4750,HSD!B:K,2,FALSE)</f>
        <v>OH</v>
      </c>
      <c r="F4750" s="1182">
        <v>5.0000000000000001E-3</v>
      </c>
      <c r="G4750" s="44">
        <f>VLOOKUP(C4750,HSD!B:K,10,FALSE)</f>
        <v>174000</v>
      </c>
      <c r="H4750" s="44">
        <f>F4750*G4750</f>
        <v>870</v>
      </c>
      <c r="I4750" s="44">
        <v>92500</v>
      </c>
      <c r="J4750" s="44">
        <f>F4750*I4750</f>
        <v>462.5</v>
      </c>
      <c r="K4750" s="44">
        <v>92500</v>
      </c>
      <c r="L4750" s="44">
        <f>F4750*K4750</f>
        <v>462.5</v>
      </c>
    </row>
    <row r="4751" spans="1:12" ht="12" customHeight="1">
      <c r="B4751" s="42"/>
      <c r="C4751" s="43"/>
      <c r="D4751" s="42"/>
      <c r="E4751" s="42"/>
      <c r="F4751" s="1182"/>
      <c r="G4751" s="44"/>
      <c r="H4751" s="44"/>
      <c r="I4751" s="44"/>
      <c r="J4751" s="44"/>
      <c r="K4751" s="44"/>
      <c r="L4751" s="44"/>
    </row>
    <row r="4752" spans="1:12" ht="12" customHeight="1">
      <c r="B4752" s="42"/>
      <c r="C4752" s="45"/>
      <c r="D4752" s="37"/>
      <c r="E4752" s="37"/>
      <c r="F4752" s="1183" t="s">
        <v>227</v>
      </c>
      <c r="G4752" s="54"/>
      <c r="H4752" s="44">
        <f>SUM(H4749:H4751)</f>
        <v>15120</v>
      </c>
      <c r="I4752" s="54"/>
      <c r="J4752" s="44">
        <f>SUM(J4749:J4751)</f>
        <v>4392.5</v>
      </c>
      <c r="K4752" s="54"/>
      <c r="L4752" s="44">
        <f>SUM(L4749:L4751)</f>
        <v>4392.5</v>
      </c>
    </row>
    <row r="4753" spans="2:12" ht="12" customHeight="1">
      <c r="B4753" s="42" t="s">
        <v>6</v>
      </c>
      <c r="C4753" s="45" t="s">
        <v>228</v>
      </c>
      <c r="D4753" s="37"/>
      <c r="E4753" s="37"/>
      <c r="F4753" s="1184"/>
      <c r="G4753" s="42"/>
      <c r="H4753" s="44"/>
      <c r="I4753" s="42"/>
      <c r="J4753" s="44"/>
      <c r="K4753" s="42"/>
      <c r="L4753" s="44"/>
    </row>
    <row r="4754" spans="2:12" ht="12" customHeight="1">
      <c r="B4754" s="42"/>
      <c r="C4754" s="45"/>
      <c r="D4754" s="37"/>
      <c r="E4754" s="42"/>
      <c r="F4754" s="1185"/>
      <c r="G4754" s="44"/>
      <c r="H4754" s="44">
        <f>F4754*G4754</f>
        <v>0</v>
      </c>
      <c r="I4754" s="44">
        <v>232500</v>
      </c>
      <c r="J4754" s="44">
        <f>F4754*I4754</f>
        <v>0</v>
      </c>
      <c r="K4754" s="44">
        <v>270000</v>
      </c>
      <c r="L4754" s="44">
        <f>F4754*K4754</f>
        <v>0</v>
      </c>
    </row>
    <row r="4755" spans="2:12" ht="12" customHeight="1">
      <c r="B4755" s="42"/>
      <c r="C4755" s="45"/>
      <c r="D4755" s="37"/>
      <c r="E4755" s="42"/>
      <c r="F4755" s="1185"/>
      <c r="G4755" s="44"/>
      <c r="H4755" s="44">
        <f>F4755*G4755</f>
        <v>0</v>
      </c>
      <c r="I4755" s="44">
        <v>215000</v>
      </c>
      <c r="J4755" s="44">
        <f>F4755*I4755</f>
        <v>0</v>
      </c>
      <c r="K4755" s="44">
        <v>250000</v>
      </c>
      <c r="L4755" s="44">
        <f>F4755*K4755</f>
        <v>0</v>
      </c>
    </row>
    <row r="4756" spans="2:12" ht="12" customHeight="1">
      <c r="B4756" s="42"/>
      <c r="C4756" s="45"/>
      <c r="D4756" s="37"/>
      <c r="E4756" s="37"/>
      <c r="F4756" s="1183" t="s">
        <v>229</v>
      </c>
      <c r="G4756" s="54"/>
      <c r="H4756" s="44">
        <f>SUM(H4754:H4755)</f>
        <v>0</v>
      </c>
      <c r="I4756" s="54"/>
      <c r="J4756" s="44">
        <f>SUM(J4754:J4755)</f>
        <v>0</v>
      </c>
      <c r="K4756" s="54"/>
      <c r="L4756" s="44">
        <f>SUM(L4754:L4755)</f>
        <v>0</v>
      </c>
    </row>
    <row r="4757" spans="2:12" ht="12" customHeight="1">
      <c r="B4757" s="42" t="s">
        <v>7</v>
      </c>
      <c r="C4757" s="45" t="s">
        <v>230</v>
      </c>
      <c r="D4757" s="37"/>
      <c r="E4757" s="37"/>
      <c r="F4757" s="1184"/>
      <c r="G4757" s="42"/>
      <c r="H4757" s="44"/>
      <c r="I4757" s="42"/>
      <c r="J4757" s="44"/>
      <c r="K4757" s="42"/>
      <c r="L4757" s="44"/>
    </row>
    <row r="4758" spans="2:12" ht="12" customHeight="1">
      <c r="B4758" s="531"/>
      <c r="C4758" s="1163" t="s">
        <v>2700</v>
      </c>
      <c r="D4758" s="1162"/>
      <c r="E4758" s="1162"/>
      <c r="F4758" s="1198"/>
      <c r="G4758" s="531"/>
      <c r="H4758" s="44">
        <f>F4758*G4758</f>
        <v>0</v>
      </c>
      <c r="I4758" s="531"/>
      <c r="J4758" s="533"/>
      <c r="K4758" s="531"/>
      <c r="L4758" s="533"/>
    </row>
    <row r="4759" spans="2:12" ht="12" customHeight="1">
      <c r="B4759" s="42"/>
      <c r="C4759" s="45"/>
      <c r="D4759" s="37"/>
      <c r="E4759" s="37"/>
      <c r="F4759" s="1184"/>
      <c r="G4759" s="44"/>
      <c r="H4759" s="44">
        <f>F4759*G4759</f>
        <v>0</v>
      </c>
      <c r="I4759" s="44"/>
      <c r="J4759" s="44">
        <f>H4759*I4759</f>
        <v>0</v>
      </c>
      <c r="K4759" s="44"/>
      <c r="L4759" s="44">
        <f>J4759*K4759</f>
        <v>0</v>
      </c>
    </row>
    <row r="4760" spans="2:12" ht="12" customHeight="1">
      <c r="B4760" s="42"/>
      <c r="C4760" s="45"/>
      <c r="D4760" s="37"/>
      <c r="E4760" s="37"/>
      <c r="F4760" s="1183" t="s">
        <v>231</v>
      </c>
      <c r="G4760" s="54"/>
      <c r="H4760" s="44">
        <f>SUM(H4759)</f>
        <v>0</v>
      </c>
      <c r="I4760" s="54"/>
      <c r="J4760" s="44">
        <f>SUM(J4759)</f>
        <v>0</v>
      </c>
      <c r="K4760" s="54"/>
      <c r="L4760" s="44">
        <f>SUM(L4759)</f>
        <v>0</v>
      </c>
    </row>
    <row r="4761" spans="2:12" ht="12" customHeight="1">
      <c r="B4761" s="42" t="s">
        <v>8</v>
      </c>
      <c r="C4761" s="55" t="s">
        <v>232</v>
      </c>
      <c r="D4761" s="56"/>
      <c r="E4761" s="56"/>
      <c r="F4761" s="1191"/>
      <c r="G4761" s="57"/>
      <c r="H4761" s="44">
        <f>H4752+H4756+H4760</f>
        <v>15120</v>
      </c>
      <c r="I4761" s="57"/>
      <c r="J4761" s="44">
        <f>J4752+J4756+J4760</f>
        <v>4392.5</v>
      </c>
      <c r="K4761" s="57"/>
      <c r="L4761" s="44">
        <f>L4752+L4756+L4760</f>
        <v>4392.5</v>
      </c>
    </row>
    <row r="4762" spans="2:12" ht="12" customHeight="1">
      <c r="B4762" s="42" t="s">
        <v>9</v>
      </c>
      <c r="C4762" s="1254" t="s">
        <v>233</v>
      </c>
      <c r="D4762" s="1255"/>
      <c r="E4762" s="1256"/>
      <c r="F4762" s="1200">
        <f>OP</f>
        <v>0.1</v>
      </c>
      <c r="G4762" s="43" t="s">
        <v>234</v>
      </c>
      <c r="H4762" s="44">
        <f>H4761*F4762</f>
        <v>1512</v>
      </c>
      <c r="I4762" s="43" t="s">
        <v>234</v>
      </c>
      <c r="J4762" s="44">
        <f>J4761*F4762</f>
        <v>439.25</v>
      </c>
      <c r="K4762" s="43" t="s">
        <v>234</v>
      </c>
      <c r="L4762" s="44">
        <f>L4761*F4762</f>
        <v>439.25</v>
      </c>
    </row>
    <row r="4763" spans="2:12" ht="12" customHeight="1">
      <c r="B4763" s="531" t="s">
        <v>10</v>
      </c>
      <c r="C4763" s="536" t="s">
        <v>235</v>
      </c>
      <c r="D4763" s="529"/>
      <c r="E4763" s="535"/>
      <c r="F4763" s="1189"/>
      <c r="G4763" s="532"/>
      <c r="H4763" s="533">
        <f>H4761+H4762</f>
        <v>16632</v>
      </c>
      <c r="I4763" s="532"/>
      <c r="J4763" s="533"/>
      <c r="K4763" s="532"/>
      <c r="L4763" s="533"/>
    </row>
    <row r="4764" spans="2:12" ht="12" customHeight="1">
      <c r="B4764" s="531" t="s">
        <v>11</v>
      </c>
      <c r="C4764" s="529" t="s">
        <v>2218</v>
      </c>
      <c r="D4764" s="529"/>
      <c r="E4764" s="529"/>
      <c r="F4764" s="1201">
        <f>ppn</f>
        <v>0.12</v>
      </c>
      <c r="G4764" s="532" t="s">
        <v>2217</v>
      </c>
      <c r="H4764" s="533">
        <f>H4763*F4764</f>
        <v>1995.84</v>
      </c>
      <c r="I4764" s="532"/>
      <c r="J4764" s="533"/>
      <c r="K4764" s="532"/>
      <c r="L4764" s="533"/>
    </row>
    <row r="4765" spans="2:12" ht="12" customHeight="1">
      <c r="B4765" s="42" t="s">
        <v>1793</v>
      </c>
      <c r="C4765" s="537" t="s">
        <v>2039</v>
      </c>
      <c r="D4765" s="56"/>
      <c r="E4765" s="56"/>
      <c r="F4765" s="1191"/>
      <c r="G4765" s="57"/>
      <c r="H4765" s="49">
        <f>H4763+H4764</f>
        <v>18627.84</v>
      </c>
      <c r="I4765" s="50"/>
      <c r="J4765" s="49">
        <f>J4761+J4762</f>
        <v>4831.75</v>
      </c>
      <c r="K4765" s="50"/>
      <c r="L4765" s="49">
        <f>L4761+L4762</f>
        <v>4831.75</v>
      </c>
    </row>
    <row r="4766" spans="2:12" ht="12" customHeight="1">
      <c r="B4766" s="51"/>
      <c r="C4766" s="52"/>
      <c r="D4766" s="52"/>
      <c r="E4766" s="52"/>
      <c r="F4766" s="1190"/>
      <c r="G4766" s="52"/>
      <c r="H4766" s="53"/>
    </row>
    <row r="4767" spans="2:12" ht="39" customHeight="1">
      <c r="B4767" s="34" t="s">
        <v>2701</v>
      </c>
      <c r="C4767" s="1257" t="s">
        <v>2702</v>
      </c>
      <c r="D4767" s="1258"/>
      <c r="E4767" s="1258"/>
      <c r="F4767" s="1258"/>
      <c r="G4767" s="1259"/>
      <c r="H4767" s="1260"/>
      <c r="I4767" s="1261" t="s">
        <v>3</v>
      </c>
      <c r="J4767" s="1261"/>
      <c r="K4767" s="1261" t="s">
        <v>4</v>
      </c>
      <c r="L4767" s="1261"/>
    </row>
    <row r="4768" spans="2:12" ht="12" customHeight="1">
      <c r="B4768" s="1249" t="s">
        <v>215</v>
      </c>
      <c r="C4768" s="1249" t="s">
        <v>216</v>
      </c>
      <c r="D4768" s="1250" t="s">
        <v>217</v>
      </c>
      <c r="E4768" s="1249" t="s">
        <v>218</v>
      </c>
      <c r="F4768" s="1253" t="s">
        <v>219</v>
      </c>
      <c r="G4768" s="35" t="s">
        <v>220</v>
      </c>
      <c r="H4768" s="35" t="s">
        <v>221</v>
      </c>
      <c r="I4768" s="36" t="s">
        <v>220</v>
      </c>
      <c r="J4768" s="37" t="s">
        <v>221</v>
      </c>
      <c r="K4768" s="37" t="s">
        <v>220</v>
      </c>
      <c r="L4768" s="37" t="s">
        <v>221</v>
      </c>
    </row>
    <row r="4769" spans="1:12" ht="12" customHeight="1">
      <c r="B4769" s="1249"/>
      <c r="C4769" s="1249"/>
      <c r="D4769" s="1251"/>
      <c r="E4769" s="1249"/>
      <c r="F4769" s="1253"/>
      <c r="G4769" s="35" t="s">
        <v>16</v>
      </c>
      <c r="H4769" s="35" t="s">
        <v>222</v>
      </c>
      <c r="I4769" s="36" t="s">
        <v>16</v>
      </c>
      <c r="J4769" s="37" t="s">
        <v>222</v>
      </c>
      <c r="K4769" s="37" t="s">
        <v>16</v>
      </c>
      <c r="L4769" s="37" t="s">
        <v>222</v>
      </c>
    </row>
    <row r="4770" spans="1:12" ht="12" customHeight="1">
      <c r="B4770" s="1249"/>
      <c r="C4770" s="1249"/>
      <c r="D4770" s="1252"/>
      <c r="E4770" s="1249"/>
      <c r="F4770" s="1253"/>
      <c r="G4770" s="58"/>
      <c r="H4770" s="35" t="s">
        <v>16</v>
      </c>
      <c r="I4770" s="48"/>
      <c r="J4770" s="37" t="s">
        <v>16</v>
      </c>
      <c r="K4770" s="43"/>
      <c r="L4770" s="37" t="s">
        <v>16</v>
      </c>
    </row>
    <row r="4771" spans="1:12" ht="12" customHeight="1">
      <c r="B4771" s="38" t="s">
        <v>5</v>
      </c>
      <c r="C4771" s="39" t="s">
        <v>223</v>
      </c>
      <c r="D4771" s="40"/>
      <c r="E4771" s="40"/>
      <c r="F4771" s="1181"/>
      <c r="G4771" s="40"/>
      <c r="H4771" s="40"/>
      <c r="I4771" s="41"/>
      <c r="J4771" s="41"/>
      <c r="K4771" s="41"/>
      <c r="L4771" s="41"/>
    </row>
    <row r="4772" spans="1:12" ht="12" customHeight="1">
      <c r="A4772" s="65">
        <v>10110000</v>
      </c>
      <c r="B4772" s="42"/>
      <c r="C4772" s="43" t="s">
        <v>21</v>
      </c>
      <c r="D4772" s="42" t="s">
        <v>224</v>
      </c>
      <c r="E4772" s="42" t="str">
        <f>VLOOKUP(C4772,HSD!B:K,2,FALSE)</f>
        <v>OH</v>
      </c>
      <c r="F4772" s="1182">
        <v>8.0000000000000002E-3</v>
      </c>
      <c r="G4772" s="44">
        <f>VLOOKUP(C4772,HSD!B:K,10,FALSE)</f>
        <v>285000</v>
      </c>
      <c r="H4772" s="44">
        <f>F4772*G4772</f>
        <v>2280</v>
      </c>
      <c r="I4772" s="44">
        <v>78600</v>
      </c>
      <c r="J4772" s="44">
        <f>F4772*I4772</f>
        <v>628.80000000000007</v>
      </c>
      <c r="K4772" s="44">
        <v>78600</v>
      </c>
      <c r="L4772" s="44">
        <f>F4772*K4772</f>
        <v>628.80000000000007</v>
      </c>
    </row>
    <row r="4773" spans="1:12" ht="12" customHeight="1">
      <c r="A4773" s="65">
        <v>10130000</v>
      </c>
      <c r="B4773" s="42"/>
      <c r="C4773" s="43" t="s">
        <v>20</v>
      </c>
      <c r="D4773" s="42" t="s">
        <v>226</v>
      </c>
      <c r="E4773" s="42" t="str">
        <f>VLOOKUP(C4773,HSD!B:K,2,FALSE)</f>
        <v>OH</v>
      </c>
      <c r="F4773" s="1182">
        <v>0.08</v>
      </c>
      <c r="G4773" s="44">
        <f>VLOOKUP(C4773,HSD!B:K,10,FALSE)</f>
        <v>174000</v>
      </c>
      <c r="H4773" s="44">
        <f>F4773*G4773</f>
        <v>13920</v>
      </c>
      <c r="I4773" s="44">
        <v>92500</v>
      </c>
      <c r="J4773" s="44">
        <f>F4773*I4773</f>
        <v>7400</v>
      </c>
      <c r="K4773" s="44">
        <v>92500</v>
      </c>
      <c r="L4773" s="44">
        <f>F4773*K4773</f>
        <v>7400</v>
      </c>
    </row>
    <row r="4774" spans="1:12" ht="12" customHeight="1">
      <c r="B4774" s="42"/>
      <c r="C4774" s="43"/>
      <c r="D4774" s="42"/>
      <c r="E4774" s="42"/>
      <c r="F4774" s="1182"/>
      <c r="G4774" s="44"/>
      <c r="H4774" s="44"/>
      <c r="I4774" s="44"/>
      <c r="J4774" s="44"/>
      <c r="K4774" s="44"/>
      <c r="L4774" s="44"/>
    </row>
    <row r="4775" spans="1:12" ht="12" customHeight="1">
      <c r="B4775" s="42"/>
      <c r="C4775" s="45"/>
      <c r="D4775" s="37"/>
      <c r="E4775" s="37"/>
      <c r="F4775" s="1183" t="s">
        <v>227</v>
      </c>
      <c r="G4775" s="54"/>
      <c r="H4775" s="44">
        <f>SUM(H4772:H4774)</f>
        <v>16200</v>
      </c>
      <c r="I4775" s="54"/>
      <c r="J4775" s="44">
        <f>SUM(J4772:J4774)</f>
        <v>8028.8</v>
      </c>
      <c r="K4775" s="54"/>
      <c r="L4775" s="44">
        <f>SUM(L4772:L4774)</f>
        <v>8028.8</v>
      </c>
    </row>
    <row r="4776" spans="1:12" ht="12" customHeight="1">
      <c r="B4776" s="42" t="s">
        <v>6</v>
      </c>
      <c r="C4776" s="45" t="s">
        <v>228</v>
      </c>
      <c r="D4776" s="37"/>
      <c r="E4776" s="37"/>
      <c r="F4776" s="1184"/>
      <c r="G4776" s="42"/>
      <c r="H4776" s="44"/>
      <c r="I4776" s="42"/>
      <c r="J4776" s="44"/>
      <c r="K4776" s="42"/>
      <c r="L4776" s="44"/>
    </row>
    <row r="4777" spans="1:12" ht="12" customHeight="1">
      <c r="B4777" s="42"/>
      <c r="C4777" s="45"/>
      <c r="D4777" s="37"/>
      <c r="E4777" s="42"/>
      <c r="F4777" s="1185"/>
      <c r="G4777" s="44"/>
      <c r="H4777" s="44">
        <f>F4777*G4777</f>
        <v>0</v>
      </c>
      <c r="I4777" s="44">
        <v>232500</v>
      </c>
      <c r="J4777" s="44">
        <f>F4777*I4777</f>
        <v>0</v>
      </c>
      <c r="K4777" s="44">
        <v>270000</v>
      </c>
      <c r="L4777" s="44">
        <f>F4777*K4777</f>
        <v>0</v>
      </c>
    </row>
    <row r="4778" spans="1:12" ht="12" customHeight="1">
      <c r="B4778" s="42"/>
      <c r="C4778" s="45"/>
      <c r="D4778" s="37"/>
      <c r="E4778" s="42"/>
      <c r="F4778" s="1185"/>
      <c r="G4778" s="44"/>
      <c r="H4778" s="44">
        <f>F4778*G4778</f>
        <v>0</v>
      </c>
      <c r="I4778" s="44">
        <v>215000</v>
      </c>
      <c r="J4778" s="44">
        <f>F4778*I4778</f>
        <v>0</v>
      </c>
      <c r="K4778" s="44">
        <v>250000</v>
      </c>
      <c r="L4778" s="44">
        <f>F4778*K4778</f>
        <v>0</v>
      </c>
    </row>
    <row r="4779" spans="1:12" ht="12" customHeight="1">
      <c r="B4779" s="42"/>
      <c r="C4779" s="45"/>
      <c r="D4779" s="37"/>
      <c r="E4779" s="37"/>
      <c r="F4779" s="1183" t="s">
        <v>229</v>
      </c>
      <c r="G4779" s="54"/>
      <c r="H4779" s="44">
        <f>SUM(H4777:H4778)</f>
        <v>0</v>
      </c>
      <c r="I4779" s="54"/>
      <c r="J4779" s="44">
        <f>SUM(J4777:J4778)</f>
        <v>0</v>
      </c>
      <c r="K4779" s="54"/>
      <c r="L4779" s="44">
        <f>SUM(L4777:L4778)</f>
        <v>0</v>
      </c>
    </row>
    <row r="4780" spans="1:12" ht="12" customHeight="1">
      <c r="B4780" s="42" t="s">
        <v>7</v>
      </c>
      <c r="C4780" s="45" t="s">
        <v>230</v>
      </c>
      <c r="D4780" s="37"/>
      <c r="E4780" s="37"/>
      <c r="F4780" s="1184"/>
      <c r="G4780" s="42"/>
      <c r="H4780" s="44"/>
      <c r="I4780" s="42"/>
      <c r="J4780" s="44"/>
      <c r="K4780" s="42"/>
      <c r="L4780" s="44"/>
    </row>
    <row r="4781" spans="1:12" ht="12" customHeight="1">
      <c r="B4781" s="531"/>
      <c r="C4781" s="1161" t="s">
        <v>2703</v>
      </c>
      <c r="D4781" s="1162"/>
      <c r="E4781" s="1162"/>
      <c r="F4781" s="1198"/>
      <c r="G4781" s="531"/>
      <c r="H4781" s="44">
        <f>F4781*G4781</f>
        <v>0</v>
      </c>
      <c r="I4781" s="531"/>
      <c r="J4781" s="533"/>
      <c r="K4781" s="531"/>
      <c r="L4781" s="533"/>
    </row>
    <row r="4782" spans="1:12" ht="12" customHeight="1">
      <c r="B4782" s="42"/>
      <c r="C4782" s="45"/>
      <c r="D4782" s="37"/>
      <c r="E4782" s="37"/>
      <c r="F4782" s="1184"/>
      <c r="G4782" s="44"/>
      <c r="H4782" s="44">
        <f>F4782*G4782</f>
        <v>0</v>
      </c>
      <c r="I4782" s="44"/>
      <c r="J4782" s="44">
        <f>H4782*I4782</f>
        <v>0</v>
      </c>
      <c r="K4782" s="44"/>
      <c r="L4782" s="44">
        <f>J4782*K4782</f>
        <v>0</v>
      </c>
    </row>
    <row r="4783" spans="1:12" ht="12" customHeight="1">
      <c r="B4783" s="42"/>
      <c r="C4783" s="45"/>
      <c r="D4783" s="37"/>
      <c r="E4783" s="37"/>
      <c r="F4783" s="1183" t="s">
        <v>231</v>
      </c>
      <c r="G4783" s="54"/>
      <c r="H4783" s="44">
        <f>SUM(H4781:L4782)</f>
        <v>0</v>
      </c>
      <c r="I4783" s="54"/>
      <c r="J4783" s="44">
        <f>SUM(J4782)</f>
        <v>0</v>
      </c>
      <c r="K4783" s="54"/>
      <c r="L4783" s="44">
        <f>SUM(L4782)</f>
        <v>0</v>
      </c>
    </row>
    <row r="4784" spans="1:12" ht="12" customHeight="1">
      <c r="B4784" s="42" t="s">
        <v>8</v>
      </c>
      <c r="C4784" s="55" t="s">
        <v>232</v>
      </c>
      <c r="D4784" s="56"/>
      <c r="E4784" s="56"/>
      <c r="F4784" s="1191"/>
      <c r="G4784" s="57"/>
      <c r="H4784" s="44">
        <f>H4775+H4779+H4783</f>
        <v>16200</v>
      </c>
      <c r="I4784" s="57"/>
      <c r="J4784" s="44">
        <f>J4775+J4779+J4783</f>
        <v>8028.8</v>
      </c>
      <c r="K4784" s="57"/>
      <c r="L4784" s="44">
        <f>L4775+L4779+L4783</f>
        <v>8028.8</v>
      </c>
    </row>
    <row r="4785" spans="1:12" ht="12" customHeight="1">
      <c r="B4785" s="42" t="s">
        <v>9</v>
      </c>
      <c r="C4785" s="1254" t="s">
        <v>233</v>
      </c>
      <c r="D4785" s="1255"/>
      <c r="E4785" s="1256"/>
      <c r="F4785" s="1200">
        <f>OP</f>
        <v>0.1</v>
      </c>
      <c r="G4785" s="43" t="s">
        <v>234</v>
      </c>
      <c r="H4785" s="44">
        <f>H4784*F4785</f>
        <v>1620</v>
      </c>
      <c r="I4785" s="43" t="s">
        <v>234</v>
      </c>
      <c r="J4785" s="44">
        <f>J4784*F4785</f>
        <v>802.88000000000011</v>
      </c>
      <c r="K4785" s="43" t="s">
        <v>234</v>
      </c>
      <c r="L4785" s="44">
        <f>L4784*F4785</f>
        <v>802.88000000000011</v>
      </c>
    </row>
    <row r="4786" spans="1:12" ht="12" customHeight="1">
      <c r="B4786" s="531" t="s">
        <v>10</v>
      </c>
      <c r="C4786" s="536" t="s">
        <v>235</v>
      </c>
      <c r="D4786" s="1173"/>
      <c r="E4786" s="535"/>
      <c r="F4786" s="1189"/>
      <c r="G4786" s="532"/>
      <c r="H4786" s="533">
        <f>H4784+H4785</f>
        <v>17820</v>
      </c>
      <c r="I4786" s="532"/>
      <c r="J4786" s="533"/>
      <c r="K4786" s="532"/>
      <c r="L4786" s="533"/>
    </row>
    <row r="4787" spans="1:12" ht="12" customHeight="1">
      <c r="B4787" s="531" t="s">
        <v>11</v>
      </c>
      <c r="C4787" s="529" t="s">
        <v>2218</v>
      </c>
      <c r="D4787" s="529"/>
      <c r="E4787" s="529"/>
      <c r="F4787" s="1201">
        <f>ppn</f>
        <v>0.12</v>
      </c>
      <c r="G4787" s="532" t="s">
        <v>2217</v>
      </c>
      <c r="H4787" s="533">
        <f>H4786*F4787</f>
        <v>2138.4</v>
      </c>
      <c r="I4787" s="532"/>
      <c r="J4787" s="533"/>
      <c r="K4787" s="532"/>
      <c r="L4787" s="533"/>
    </row>
    <row r="4788" spans="1:12" ht="12" customHeight="1">
      <c r="B4788" s="42" t="s">
        <v>1793</v>
      </c>
      <c r="C4788" s="537" t="s">
        <v>2039</v>
      </c>
      <c r="D4788" s="56"/>
      <c r="E4788" s="56"/>
      <c r="F4788" s="1191"/>
      <c r="G4788" s="57"/>
      <c r="H4788" s="49">
        <f>H4786+H4787</f>
        <v>19958.400000000001</v>
      </c>
      <c r="I4788" s="50"/>
      <c r="J4788" s="49">
        <f>J4784+J4785</f>
        <v>8831.68</v>
      </c>
      <c r="K4788" s="50"/>
      <c r="L4788" s="49">
        <f>L4784+L4785</f>
        <v>8831.68</v>
      </c>
    </row>
    <row r="4789" spans="1:12" ht="12" customHeight="1">
      <c r="B4789" s="51"/>
      <c r="C4789" s="52"/>
      <c r="D4789" s="52"/>
      <c r="E4789" s="52"/>
      <c r="F4789" s="1190"/>
      <c r="G4789" s="52"/>
      <c r="H4789" s="53"/>
    </row>
    <row r="4790" spans="1:12" ht="39" customHeight="1">
      <c r="B4790" s="34" t="s">
        <v>2757</v>
      </c>
      <c r="C4790" s="1257" t="s">
        <v>2758</v>
      </c>
      <c r="D4790" s="1258"/>
      <c r="E4790" s="1258"/>
      <c r="F4790" s="1258"/>
      <c r="G4790" s="1259"/>
      <c r="H4790" s="1260"/>
      <c r="I4790" s="1261" t="s">
        <v>3</v>
      </c>
      <c r="J4790" s="1261"/>
      <c r="K4790" s="1261" t="s">
        <v>4</v>
      </c>
      <c r="L4790" s="1261"/>
    </row>
    <row r="4791" spans="1:12" ht="12" customHeight="1">
      <c r="B4791" s="1249" t="s">
        <v>215</v>
      </c>
      <c r="C4791" s="1249" t="s">
        <v>216</v>
      </c>
      <c r="D4791" s="1250" t="s">
        <v>217</v>
      </c>
      <c r="E4791" s="1249" t="s">
        <v>218</v>
      </c>
      <c r="F4791" s="1253" t="s">
        <v>219</v>
      </c>
      <c r="G4791" s="35" t="s">
        <v>220</v>
      </c>
      <c r="H4791" s="35" t="s">
        <v>221</v>
      </c>
      <c r="I4791" s="36" t="s">
        <v>220</v>
      </c>
      <c r="J4791" s="37" t="s">
        <v>221</v>
      </c>
      <c r="K4791" s="37" t="s">
        <v>220</v>
      </c>
      <c r="L4791" s="37" t="s">
        <v>221</v>
      </c>
    </row>
    <row r="4792" spans="1:12" ht="12" customHeight="1">
      <c r="B4792" s="1249"/>
      <c r="C4792" s="1249"/>
      <c r="D4792" s="1251"/>
      <c r="E4792" s="1249"/>
      <c r="F4792" s="1253"/>
      <c r="G4792" s="35" t="s">
        <v>16</v>
      </c>
      <c r="H4792" s="35" t="s">
        <v>222</v>
      </c>
      <c r="I4792" s="36" t="s">
        <v>16</v>
      </c>
      <c r="J4792" s="37" t="s">
        <v>222</v>
      </c>
      <c r="K4792" s="37" t="s">
        <v>16</v>
      </c>
      <c r="L4792" s="37" t="s">
        <v>222</v>
      </c>
    </row>
    <row r="4793" spans="1:12" ht="12" customHeight="1">
      <c r="B4793" s="1249"/>
      <c r="C4793" s="1249"/>
      <c r="D4793" s="1252"/>
      <c r="E4793" s="1249"/>
      <c r="F4793" s="1253"/>
      <c r="G4793" s="58"/>
      <c r="H4793" s="35" t="s">
        <v>16</v>
      </c>
      <c r="I4793" s="48"/>
      <c r="J4793" s="37" t="s">
        <v>16</v>
      </c>
      <c r="K4793" s="43"/>
      <c r="L4793" s="37" t="s">
        <v>16</v>
      </c>
    </row>
    <row r="4794" spans="1:12" ht="12" customHeight="1">
      <c r="B4794" s="38" t="s">
        <v>5</v>
      </c>
      <c r="C4794" s="39" t="s">
        <v>223</v>
      </c>
      <c r="D4794" s="40"/>
      <c r="E4794" s="40"/>
      <c r="F4794" s="1181"/>
      <c r="G4794" s="40"/>
      <c r="H4794" s="40"/>
      <c r="I4794" s="41"/>
      <c r="J4794" s="41"/>
      <c r="K4794" s="41"/>
      <c r="L4794" s="41"/>
    </row>
    <row r="4795" spans="1:12" ht="12" customHeight="1">
      <c r="A4795" s="65">
        <v>10110000</v>
      </c>
      <c r="B4795" s="42"/>
      <c r="C4795" s="43" t="s">
        <v>21</v>
      </c>
      <c r="D4795" s="42" t="s">
        <v>224</v>
      </c>
      <c r="E4795" s="42" t="str">
        <f>VLOOKUP(C4795,HSD!B:K,2,FALSE)</f>
        <v>OH</v>
      </c>
      <c r="F4795" s="1182">
        <v>0.1429</v>
      </c>
      <c r="G4795" s="44">
        <f>VLOOKUP(C4795,HSD!B:K,10,FALSE)</f>
        <v>285000</v>
      </c>
      <c r="H4795" s="44">
        <f>F4795*G4795</f>
        <v>40726.5</v>
      </c>
      <c r="I4795" s="44">
        <v>78600</v>
      </c>
      <c r="J4795" s="44">
        <f>F4795*I4795</f>
        <v>11231.94</v>
      </c>
      <c r="K4795" s="44">
        <v>78600</v>
      </c>
      <c r="L4795" s="44">
        <f>F4795*K4795</f>
        <v>11231.94</v>
      </c>
    </row>
    <row r="4796" spans="1:12" ht="12" customHeight="1">
      <c r="A4796" s="65">
        <v>10130000</v>
      </c>
      <c r="B4796" s="42"/>
      <c r="C4796" s="43" t="s">
        <v>20</v>
      </c>
      <c r="D4796" s="42" t="s">
        <v>226</v>
      </c>
      <c r="E4796" s="42" t="str">
        <f>VLOOKUP(C4796,HSD!B:K,2,FALSE)</f>
        <v>OH</v>
      </c>
      <c r="F4796" s="1182">
        <v>1.4290000000000001E-2</v>
      </c>
      <c r="G4796" s="44">
        <f>VLOOKUP(C4796,HSD!B:K,10,FALSE)</f>
        <v>174000</v>
      </c>
      <c r="H4796" s="44">
        <f>F4796*G4796</f>
        <v>2486.46</v>
      </c>
      <c r="I4796" s="44">
        <v>92500</v>
      </c>
      <c r="J4796" s="44">
        <f>F4796*I4796</f>
        <v>1321.825</v>
      </c>
      <c r="K4796" s="44">
        <v>92500</v>
      </c>
      <c r="L4796" s="44">
        <f>F4796*K4796</f>
        <v>1321.825</v>
      </c>
    </row>
    <row r="4797" spans="1:12" ht="12" customHeight="1">
      <c r="B4797" s="42"/>
      <c r="C4797" s="43"/>
      <c r="D4797" s="42"/>
      <c r="E4797" s="42"/>
      <c r="F4797" s="1182"/>
      <c r="G4797" s="44"/>
      <c r="H4797" s="44"/>
      <c r="I4797" s="44"/>
      <c r="J4797" s="44"/>
      <c r="K4797" s="44"/>
      <c r="L4797" s="44"/>
    </row>
    <row r="4798" spans="1:12" ht="12" customHeight="1">
      <c r="B4798" s="42"/>
      <c r="C4798" s="45"/>
      <c r="D4798" s="37"/>
      <c r="E4798" s="37"/>
      <c r="F4798" s="1183" t="s">
        <v>227</v>
      </c>
      <c r="G4798" s="54"/>
      <c r="H4798" s="44">
        <f>SUM(H4795:H4797)</f>
        <v>43212.959999999999</v>
      </c>
      <c r="I4798" s="54"/>
      <c r="J4798" s="44">
        <f>SUM(J4795:J4797)</f>
        <v>12553.765000000001</v>
      </c>
      <c r="K4798" s="54"/>
      <c r="L4798" s="44">
        <f>SUM(L4795:L4797)</f>
        <v>12553.765000000001</v>
      </c>
    </row>
    <row r="4799" spans="1:12" ht="12" customHeight="1">
      <c r="B4799" s="42" t="s">
        <v>6</v>
      </c>
      <c r="C4799" s="45" t="s">
        <v>228</v>
      </c>
      <c r="D4799" s="37"/>
      <c r="E4799" s="37"/>
      <c r="F4799" s="1184"/>
      <c r="G4799" s="42"/>
      <c r="H4799" s="44"/>
      <c r="I4799" s="42"/>
      <c r="J4799" s="44"/>
      <c r="K4799" s="42"/>
      <c r="L4799" s="44"/>
    </row>
    <row r="4800" spans="1:12" ht="12" customHeight="1">
      <c r="B4800" s="42"/>
      <c r="C4800" s="45"/>
      <c r="D4800" s="37"/>
      <c r="E4800" s="42"/>
      <c r="F4800" s="1185"/>
      <c r="G4800" s="44"/>
      <c r="H4800" s="44">
        <f>F4800*G4800</f>
        <v>0</v>
      </c>
      <c r="I4800" s="44">
        <v>232500</v>
      </c>
      <c r="J4800" s="44">
        <f>F4800*I4800</f>
        <v>0</v>
      </c>
      <c r="K4800" s="44">
        <v>270000</v>
      </c>
      <c r="L4800" s="44">
        <f>F4800*K4800</f>
        <v>0</v>
      </c>
    </row>
    <row r="4801" spans="2:12" ht="12" customHeight="1">
      <c r="B4801" s="42"/>
      <c r="C4801" s="45"/>
      <c r="D4801" s="37"/>
      <c r="E4801" s="42"/>
      <c r="F4801" s="1185"/>
      <c r="G4801" s="44"/>
      <c r="H4801" s="44">
        <f>F4801*G4801</f>
        <v>0</v>
      </c>
      <c r="I4801" s="44">
        <v>215000</v>
      </c>
      <c r="J4801" s="44">
        <f>F4801*I4801</f>
        <v>0</v>
      </c>
      <c r="K4801" s="44">
        <v>250000</v>
      </c>
      <c r="L4801" s="44">
        <f>F4801*K4801</f>
        <v>0</v>
      </c>
    </row>
    <row r="4802" spans="2:12" ht="12" customHeight="1">
      <c r="B4802" s="42"/>
      <c r="C4802" s="45"/>
      <c r="D4802" s="37"/>
      <c r="E4802" s="37"/>
      <c r="F4802" s="1183" t="s">
        <v>229</v>
      </c>
      <c r="G4802" s="54"/>
      <c r="H4802" s="44">
        <f>SUM(H4800:H4801)</f>
        <v>0</v>
      </c>
      <c r="I4802" s="54"/>
      <c r="J4802" s="44">
        <f>SUM(J4800:J4801)</f>
        <v>0</v>
      </c>
      <c r="K4802" s="54"/>
      <c r="L4802" s="44">
        <f>SUM(L4800:L4801)</f>
        <v>0</v>
      </c>
    </row>
    <row r="4803" spans="2:12" ht="12" customHeight="1">
      <c r="B4803" s="42" t="s">
        <v>7</v>
      </c>
      <c r="C4803" s="45" t="s">
        <v>230</v>
      </c>
      <c r="D4803" s="37"/>
      <c r="E4803" s="37"/>
      <c r="F4803" s="1184"/>
      <c r="G4803" s="42"/>
      <c r="H4803" s="44"/>
      <c r="I4803" s="42"/>
      <c r="J4803" s="44"/>
      <c r="K4803" s="42"/>
      <c r="L4803" s="44"/>
    </row>
    <row r="4804" spans="2:12" ht="12" customHeight="1">
      <c r="B4804" s="531"/>
      <c r="C4804" s="1161" t="s">
        <v>2703</v>
      </c>
      <c r="D4804" s="1162"/>
      <c r="E4804" s="42" t="str">
        <f>VLOOKUP(C4804,HSD!B:K,2,FALSE)</f>
        <v>Sewa-jam</v>
      </c>
      <c r="F4804" s="1182">
        <v>0.09</v>
      </c>
      <c r="G4804" s="44">
        <f>VLOOKUP(C4804,HSD!B:K,10,FALSE)</f>
        <v>200000</v>
      </c>
      <c r="H4804" s="44">
        <f>F4804*G4804</f>
        <v>18000</v>
      </c>
      <c r="I4804" s="531"/>
      <c r="J4804" s="533"/>
      <c r="K4804" s="531"/>
      <c r="L4804" s="533"/>
    </row>
    <row r="4805" spans="2:12" ht="12" customHeight="1">
      <c r="B4805" s="42"/>
      <c r="C4805" s="45"/>
      <c r="D4805" s="37"/>
      <c r="E4805" s="37"/>
      <c r="F4805" s="1184"/>
      <c r="G4805" s="44"/>
      <c r="H4805" s="44">
        <f>F4805*G4805</f>
        <v>0</v>
      </c>
      <c r="I4805" s="44"/>
      <c r="J4805" s="44">
        <f>H4805*I4805</f>
        <v>0</v>
      </c>
      <c r="K4805" s="44"/>
      <c r="L4805" s="44">
        <f>J4805*K4805</f>
        <v>0</v>
      </c>
    </row>
    <row r="4806" spans="2:12" ht="12" customHeight="1">
      <c r="B4806" s="42"/>
      <c r="C4806" s="45"/>
      <c r="D4806" s="37"/>
      <c r="E4806" s="37"/>
      <c r="F4806" s="1183" t="s">
        <v>231</v>
      </c>
      <c r="G4806" s="54"/>
      <c r="H4806" s="44">
        <f>SUM(H4804:L4805)</f>
        <v>18000</v>
      </c>
      <c r="I4806" s="54"/>
      <c r="J4806" s="44">
        <f>SUM(J4805)</f>
        <v>0</v>
      </c>
      <c r="K4806" s="54"/>
      <c r="L4806" s="44">
        <f>SUM(L4805)</f>
        <v>0</v>
      </c>
    </row>
    <row r="4807" spans="2:12" ht="12" customHeight="1">
      <c r="B4807" s="42" t="s">
        <v>8</v>
      </c>
      <c r="C4807" s="55" t="s">
        <v>232</v>
      </c>
      <c r="D4807" s="56"/>
      <c r="E4807" s="56"/>
      <c r="F4807" s="1191"/>
      <c r="G4807" s="57"/>
      <c r="H4807" s="44">
        <f>H4798+H4802+H4806</f>
        <v>61212.959999999999</v>
      </c>
      <c r="I4807" s="57"/>
      <c r="J4807" s="44">
        <f>J4798+J4802+J4806</f>
        <v>12553.765000000001</v>
      </c>
      <c r="K4807" s="57"/>
      <c r="L4807" s="44">
        <f>L4798+L4802+L4806</f>
        <v>12553.765000000001</v>
      </c>
    </row>
    <row r="4808" spans="2:12" ht="12" customHeight="1">
      <c r="B4808" s="42" t="s">
        <v>9</v>
      </c>
      <c r="C4808" s="1254" t="s">
        <v>233</v>
      </c>
      <c r="D4808" s="1255"/>
      <c r="E4808" s="1256"/>
      <c r="F4808" s="1200">
        <f>OP</f>
        <v>0.1</v>
      </c>
      <c r="G4808" s="43" t="s">
        <v>234</v>
      </c>
      <c r="H4808" s="44">
        <f>H4807*F4808</f>
        <v>6121.2960000000003</v>
      </c>
      <c r="I4808" s="43" t="s">
        <v>234</v>
      </c>
      <c r="J4808" s="44">
        <f>J4807*F4808</f>
        <v>1255.3765000000003</v>
      </c>
      <c r="K4808" s="43" t="s">
        <v>234</v>
      </c>
      <c r="L4808" s="44">
        <f>L4807*F4808</f>
        <v>1255.3765000000003</v>
      </c>
    </row>
    <row r="4809" spans="2:12" ht="12" customHeight="1">
      <c r="B4809" s="531" t="s">
        <v>10</v>
      </c>
      <c r="C4809" s="536" t="s">
        <v>235</v>
      </c>
      <c r="D4809" s="1173"/>
      <c r="E4809" s="535"/>
      <c r="F4809" s="1189"/>
      <c r="G4809" s="532"/>
      <c r="H4809" s="533">
        <f>H4807+H4808</f>
        <v>67334.255999999994</v>
      </c>
      <c r="I4809" s="532"/>
      <c r="J4809" s="533"/>
      <c r="K4809" s="532"/>
      <c r="L4809" s="533"/>
    </row>
    <row r="4810" spans="2:12" ht="12" customHeight="1">
      <c r="B4810" s="531" t="s">
        <v>11</v>
      </c>
      <c r="C4810" s="529" t="s">
        <v>2218</v>
      </c>
      <c r="D4810" s="529"/>
      <c r="E4810" s="529"/>
      <c r="F4810" s="1201">
        <f>ppn</f>
        <v>0.12</v>
      </c>
      <c r="G4810" s="532" t="s">
        <v>2217</v>
      </c>
      <c r="H4810" s="533">
        <f>H4809*F4810</f>
        <v>8080.1107199999988</v>
      </c>
      <c r="I4810" s="532"/>
      <c r="J4810" s="533"/>
      <c r="K4810" s="532"/>
      <c r="L4810" s="533"/>
    </row>
    <row r="4811" spans="2:12" ht="12" customHeight="1">
      <c r="B4811" s="42" t="s">
        <v>1793</v>
      </c>
      <c r="C4811" s="537" t="s">
        <v>2039</v>
      </c>
      <c r="D4811" s="56"/>
      <c r="E4811" s="56"/>
      <c r="F4811" s="1191"/>
      <c r="G4811" s="57"/>
      <c r="H4811" s="49">
        <f>H4809+H4810</f>
        <v>75414.366719999991</v>
      </c>
      <c r="I4811" s="50"/>
      <c r="J4811" s="49">
        <f>J4807+J4808</f>
        <v>13809.141500000002</v>
      </c>
      <c r="K4811" s="50"/>
      <c r="L4811" s="49">
        <f>L4807+L4808</f>
        <v>13809.141500000002</v>
      </c>
    </row>
    <row r="4812" spans="2:12" ht="12" customHeight="1">
      <c r="B4812" s="51"/>
      <c r="C4812" s="52"/>
      <c r="D4812" s="52"/>
      <c r="E4812" s="52"/>
      <c r="F4812" s="1190"/>
      <c r="G4812" s="52"/>
      <c r="H4812" s="53"/>
    </row>
    <row r="4813" spans="2:12" ht="39" customHeight="1">
      <c r="B4813" s="34" t="s">
        <v>2759</v>
      </c>
      <c r="C4813" s="1257" t="s">
        <v>2760</v>
      </c>
      <c r="D4813" s="1258"/>
      <c r="E4813" s="1258"/>
      <c r="F4813" s="1258"/>
      <c r="G4813" s="1259"/>
      <c r="H4813" s="1260"/>
      <c r="I4813" s="1261" t="s">
        <v>3</v>
      </c>
      <c r="J4813" s="1261"/>
      <c r="K4813" s="1261" t="s">
        <v>4</v>
      </c>
      <c r="L4813" s="1261"/>
    </row>
    <row r="4814" spans="2:12" ht="12" customHeight="1">
      <c r="B4814" s="1249" t="s">
        <v>215</v>
      </c>
      <c r="C4814" s="1249" t="s">
        <v>216</v>
      </c>
      <c r="D4814" s="1250" t="s">
        <v>217</v>
      </c>
      <c r="E4814" s="1249" t="s">
        <v>218</v>
      </c>
      <c r="F4814" s="1253" t="s">
        <v>219</v>
      </c>
      <c r="G4814" s="35" t="s">
        <v>220</v>
      </c>
      <c r="H4814" s="35" t="s">
        <v>221</v>
      </c>
      <c r="I4814" s="36" t="s">
        <v>220</v>
      </c>
      <c r="J4814" s="37" t="s">
        <v>221</v>
      </c>
      <c r="K4814" s="37" t="s">
        <v>220</v>
      </c>
      <c r="L4814" s="37" t="s">
        <v>221</v>
      </c>
    </row>
    <row r="4815" spans="2:12" ht="12" customHeight="1">
      <c r="B4815" s="1249"/>
      <c r="C4815" s="1249"/>
      <c r="D4815" s="1251"/>
      <c r="E4815" s="1249"/>
      <c r="F4815" s="1253"/>
      <c r="G4815" s="35" t="s">
        <v>16</v>
      </c>
      <c r="H4815" s="35" t="s">
        <v>222</v>
      </c>
      <c r="I4815" s="36" t="s">
        <v>16</v>
      </c>
      <c r="J4815" s="37" t="s">
        <v>222</v>
      </c>
      <c r="K4815" s="37" t="s">
        <v>16</v>
      </c>
      <c r="L4815" s="37" t="s">
        <v>222</v>
      </c>
    </row>
    <row r="4816" spans="2:12" ht="12" customHeight="1">
      <c r="B4816" s="1249"/>
      <c r="C4816" s="1249"/>
      <c r="D4816" s="1252"/>
      <c r="E4816" s="1249"/>
      <c r="F4816" s="1253"/>
      <c r="G4816" s="58"/>
      <c r="H4816" s="35" t="s">
        <v>16</v>
      </c>
      <c r="I4816" s="48"/>
      <c r="J4816" s="37" t="s">
        <v>16</v>
      </c>
      <c r="K4816" s="43"/>
      <c r="L4816" s="37" t="s">
        <v>16</v>
      </c>
    </row>
    <row r="4817" spans="1:12" ht="12" customHeight="1">
      <c r="B4817" s="38" t="s">
        <v>5</v>
      </c>
      <c r="C4817" s="39" t="s">
        <v>223</v>
      </c>
      <c r="D4817" s="40"/>
      <c r="E4817" s="40"/>
      <c r="F4817" s="1181"/>
      <c r="G4817" s="40"/>
      <c r="H4817" s="40"/>
      <c r="I4817" s="41"/>
      <c r="J4817" s="41"/>
      <c r="K4817" s="41"/>
      <c r="L4817" s="41"/>
    </row>
    <row r="4818" spans="1:12" ht="12" customHeight="1">
      <c r="A4818" s="65">
        <v>10110000</v>
      </c>
      <c r="B4818" s="42"/>
      <c r="C4818" s="43" t="s">
        <v>21</v>
      </c>
      <c r="D4818" s="42" t="s">
        <v>224</v>
      </c>
      <c r="E4818" s="42" t="str">
        <f>VLOOKUP(C4818,HSD!B:K,2,FALSE)</f>
        <v>OH</v>
      </c>
      <c r="F4818" s="1182">
        <v>0.1507</v>
      </c>
      <c r="G4818" s="44">
        <f>VLOOKUP(C4818,HSD!B:K,10,FALSE)</f>
        <v>285000</v>
      </c>
      <c r="H4818" s="44">
        <f>F4818*G4818</f>
        <v>42949.5</v>
      </c>
      <c r="I4818" s="44">
        <v>78600</v>
      </c>
      <c r="J4818" s="44">
        <f>F4818*I4818</f>
        <v>11845.02</v>
      </c>
      <c r="K4818" s="44">
        <v>78600</v>
      </c>
      <c r="L4818" s="44">
        <f>F4818*K4818</f>
        <v>11845.02</v>
      </c>
    </row>
    <row r="4819" spans="1:12" ht="12" customHeight="1">
      <c r="A4819" s="65">
        <v>10130000</v>
      </c>
      <c r="B4819" s="42"/>
      <c r="C4819" s="43" t="s">
        <v>20</v>
      </c>
      <c r="D4819" s="42" t="s">
        <v>226</v>
      </c>
      <c r="E4819" s="42" t="str">
        <f>VLOOKUP(C4819,HSD!B:K,2,FALSE)</f>
        <v>OH</v>
      </c>
      <c r="F4819" s="1182">
        <v>1.507E-2</v>
      </c>
      <c r="G4819" s="44">
        <f>VLOOKUP(C4819,HSD!B:K,10,FALSE)</f>
        <v>174000</v>
      </c>
      <c r="H4819" s="44">
        <f>F4819*G4819</f>
        <v>2622.18</v>
      </c>
      <c r="I4819" s="44">
        <v>92500</v>
      </c>
      <c r="J4819" s="44">
        <f>F4819*I4819</f>
        <v>1393.9749999999999</v>
      </c>
      <c r="K4819" s="44">
        <v>92500</v>
      </c>
      <c r="L4819" s="44">
        <f>F4819*K4819</f>
        <v>1393.9749999999999</v>
      </c>
    </row>
    <row r="4820" spans="1:12" ht="12" customHeight="1">
      <c r="B4820" s="42"/>
      <c r="C4820" s="43"/>
      <c r="D4820" s="42"/>
      <c r="E4820" s="42"/>
      <c r="F4820" s="1182"/>
      <c r="G4820" s="44"/>
      <c r="H4820" s="44"/>
      <c r="I4820" s="44"/>
      <c r="J4820" s="44"/>
      <c r="K4820" s="44"/>
      <c r="L4820" s="44"/>
    </row>
    <row r="4821" spans="1:12" ht="12" customHeight="1">
      <c r="B4821" s="42"/>
      <c r="C4821" s="45"/>
      <c r="D4821" s="37"/>
      <c r="E4821" s="37"/>
      <c r="F4821" s="1183" t="s">
        <v>227</v>
      </c>
      <c r="G4821" s="54"/>
      <c r="H4821" s="44">
        <f>SUM(H4818:H4820)</f>
        <v>45571.68</v>
      </c>
      <c r="I4821" s="54"/>
      <c r="J4821" s="44">
        <f>SUM(J4818:J4820)</f>
        <v>13238.995000000001</v>
      </c>
      <c r="K4821" s="54"/>
      <c r="L4821" s="44">
        <f>SUM(L4818:L4820)</f>
        <v>13238.995000000001</v>
      </c>
    </row>
    <row r="4822" spans="1:12" ht="12" customHeight="1">
      <c r="B4822" s="42" t="s">
        <v>6</v>
      </c>
      <c r="C4822" s="45" t="s">
        <v>228</v>
      </c>
      <c r="D4822" s="37"/>
      <c r="E4822" s="37"/>
      <c r="F4822" s="1184"/>
      <c r="G4822" s="42"/>
      <c r="H4822" s="44"/>
      <c r="I4822" s="42"/>
      <c r="J4822" s="44"/>
      <c r="K4822" s="42"/>
      <c r="L4822" s="44"/>
    </row>
    <row r="4823" spans="1:12" ht="12" customHeight="1">
      <c r="B4823" s="42"/>
      <c r="C4823" s="45"/>
      <c r="D4823" s="37"/>
      <c r="E4823" s="42"/>
      <c r="F4823" s="1185"/>
      <c r="G4823" s="44"/>
      <c r="H4823" s="44">
        <f>F4823*G4823</f>
        <v>0</v>
      </c>
      <c r="I4823" s="44">
        <v>232500</v>
      </c>
      <c r="J4823" s="44">
        <f>F4823*I4823</f>
        <v>0</v>
      </c>
      <c r="K4823" s="44">
        <v>270000</v>
      </c>
      <c r="L4823" s="44">
        <f>F4823*K4823</f>
        <v>0</v>
      </c>
    </row>
    <row r="4824" spans="1:12" ht="12" customHeight="1">
      <c r="B4824" s="42"/>
      <c r="C4824" s="45"/>
      <c r="D4824" s="37"/>
      <c r="E4824" s="42"/>
      <c r="F4824" s="1185"/>
      <c r="G4824" s="44"/>
      <c r="H4824" s="44">
        <f>F4824*G4824</f>
        <v>0</v>
      </c>
      <c r="I4824" s="44">
        <v>215000</v>
      </c>
      <c r="J4824" s="44">
        <f>F4824*I4824</f>
        <v>0</v>
      </c>
      <c r="K4824" s="44">
        <v>250000</v>
      </c>
      <c r="L4824" s="44">
        <f>F4824*K4824</f>
        <v>0</v>
      </c>
    </row>
    <row r="4825" spans="1:12" ht="12" customHeight="1">
      <c r="B4825" s="42"/>
      <c r="C4825" s="45"/>
      <c r="D4825" s="37"/>
      <c r="E4825" s="37"/>
      <c r="F4825" s="1183" t="s">
        <v>229</v>
      </c>
      <c r="G4825" s="54"/>
      <c r="H4825" s="44">
        <f>SUM(H4823:H4824)</f>
        <v>0</v>
      </c>
      <c r="I4825" s="54"/>
      <c r="J4825" s="44">
        <f>SUM(J4823:J4824)</f>
        <v>0</v>
      </c>
      <c r="K4825" s="54"/>
      <c r="L4825" s="44">
        <f>SUM(L4823:L4824)</f>
        <v>0</v>
      </c>
    </row>
    <row r="4826" spans="1:12" ht="12" customHeight="1">
      <c r="B4826" s="42" t="s">
        <v>7</v>
      </c>
      <c r="C4826" s="45" t="s">
        <v>230</v>
      </c>
      <c r="D4826" s="37"/>
      <c r="E4826" s="37"/>
      <c r="F4826" s="1184"/>
      <c r="G4826" s="42"/>
      <c r="H4826" s="44"/>
      <c r="I4826" s="42"/>
      <c r="J4826" s="44"/>
      <c r="K4826" s="42"/>
      <c r="L4826" s="44"/>
    </row>
    <row r="4827" spans="1:12" ht="12" customHeight="1">
      <c r="B4827" s="531"/>
      <c r="C4827" s="1161" t="s">
        <v>2703</v>
      </c>
      <c r="D4827" s="1162"/>
      <c r="E4827" s="42" t="str">
        <f>VLOOKUP(C4827,HSD!B:K,2,FALSE)</f>
        <v>Sewa-jam</v>
      </c>
      <c r="F4827" s="1182">
        <v>0.09</v>
      </c>
      <c r="G4827" s="44">
        <f>VLOOKUP(C4827,HSD!B:K,10,FALSE)</f>
        <v>200000</v>
      </c>
      <c r="H4827" s="44">
        <f>F4827*G4827</f>
        <v>18000</v>
      </c>
      <c r="I4827" s="531"/>
      <c r="J4827" s="533"/>
      <c r="K4827" s="531"/>
      <c r="L4827" s="533"/>
    </row>
    <row r="4828" spans="1:12" ht="12" customHeight="1">
      <c r="B4828" s="42"/>
      <c r="C4828" s="45"/>
      <c r="D4828" s="37"/>
      <c r="E4828" s="37"/>
      <c r="F4828" s="1184"/>
      <c r="G4828" s="44"/>
      <c r="H4828" s="44">
        <f>F4828*G4828</f>
        <v>0</v>
      </c>
      <c r="I4828" s="44"/>
      <c r="J4828" s="44">
        <f>H4828*I4828</f>
        <v>0</v>
      </c>
      <c r="K4828" s="44"/>
      <c r="L4828" s="44">
        <f>J4828*K4828</f>
        <v>0</v>
      </c>
    </row>
    <row r="4829" spans="1:12" ht="12" customHeight="1">
      <c r="B4829" s="42"/>
      <c r="C4829" s="45"/>
      <c r="D4829" s="37"/>
      <c r="E4829" s="37"/>
      <c r="F4829" s="1183" t="s">
        <v>231</v>
      </c>
      <c r="G4829" s="54"/>
      <c r="H4829" s="44">
        <f>SUM(H4827:L4828)</f>
        <v>18000</v>
      </c>
      <c r="I4829" s="54"/>
      <c r="J4829" s="44">
        <f>SUM(J4828)</f>
        <v>0</v>
      </c>
      <c r="K4829" s="54"/>
      <c r="L4829" s="44">
        <f>SUM(L4828)</f>
        <v>0</v>
      </c>
    </row>
    <row r="4830" spans="1:12" ht="12" customHeight="1">
      <c r="B4830" s="42" t="s">
        <v>8</v>
      </c>
      <c r="C4830" s="55" t="s">
        <v>232</v>
      </c>
      <c r="D4830" s="56"/>
      <c r="E4830" s="56"/>
      <c r="F4830" s="1191"/>
      <c r="G4830" s="57"/>
      <c r="H4830" s="44">
        <f>H4821+H4825+H4829</f>
        <v>63571.68</v>
      </c>
      <c r="I4830" s="57"/>
      <c r="J4830" s="44">
        <f>J4821+J4825+J4829</f>
        <v>13238.995000000001</v>
      </c>
      <c r="K4830" s="57"/>
      <c r="L4830" s="44">
        <f>L4821+L4825+L4829</f>
        <v>13238.995000000001</v>
      </c>
    </row>
    <row r="4831" spans="1:12" ht="12" customHeight="1">
      <c r="B4831" s="42" t="s">
        <v>9</v>
      </c>
      <c r="C4831" s="1254" t="s">
        <v>233</v>
      </c>
      <c r="D4831" s="1255"/>
      <c r="E4831" s="1256"/>
      <c r="F4831" s="1200">
        <f>OP</f>
        <v>0.1</v>
      </c>
      <c r="G4831" s="43" t="s">
        <v>234</v>
      </c>
      <c r="H4831" s="44">
        <f>H4830*F4831</f>
        <v>6357.1680000000006</v>
      </c>
      <c r="I4831" s="43" t="s">
        <v>234</v>
      </c>
      <c r="J4831" s="44">
        <f>J4830*F4831</f>
        <v>1323.8995000000002</v>
      </c>
      <c r="K4831" s="43" t="s">
        <v>234</v>
      </c>
      <c r="L4831" s="44">
        <f>L4830*F4831</f>
        <v>1323.8995000000002</v>
      </c>
    </row>
    <row r="4832" spans="1:12" ht="12" customHeight="1">
      <c r="B4832" s="531" t="s">
        <v>10</v>
      </c>
      <c r="C4832" s="536" t="s">
        <v>235</v>
      </c>
      <c r="D4832" s="1173"/>
      <c r="E4832" s="535"/>
      <c r="F4832" s="1189"/>
      <c r="G4832" s="532"/>
      <c r="H4832" s="533">
        <f>H4830+H4831</f>
        <v>69928.847999999998</v>
      </c>
      <c r="I4832" s="532"/>
      <c r="J4832" s="533"/>
      <c r="K4832" s="532"/>
      <c r="L4832" s="533"/>
    </row>
    <row r="4833" spans="1:12" ht="12" customHeight="1">
      <c r="B4833" s="531" t="s">
        <v>11</v>
      </c>
      <c r="C4833" s="529" t="s">
        <v>2218</v>
      </c>
      <c r="D4833" s="529"/>
      <c r="E4833" s="529"/>
      <c r="F4833" s="1201">
        <f>ppn</f>
        <v>0.12</v>
      </c>
      <c r="G4833" s="532" t="s">
        <v>2217</v>
      </c>
      <c r="H4833" s="533">
        <f>H4832*F4833</f>
        <v>8391.4617600000001</v>
      </c>
      <c r="I4833" s="532"/>
      <c r="J4833" s="533"/>
      <c r="K4833" s="532"/>
      <c r="L4833" s="533"/>
    </row>
    <row r="4834" spans="1:12" ht="12" customHeight="1">
      <c r="B4834" s="42" t="s">
        <v>1793</v>
      </c>
      <c r="C4834" s="537" t="s">
        <v>2039</v>
      </c>
      <c r="D4834" s="56"/>
      <c r="E4834" s="56"/>
      <c r="F4834" s="1191"/>
      <c r="G4834" s="57"/>
      <c r="H4834" s="49">
        <f>H4832+H4833</f>
        <v>78320.309760000004</v>
      </c>
      <c r="I4834" s="50"/>
      <c r="J4834" s="49">
        <f>J4830+J4831</f>
        <v>14562.8945</v>
      </c>
      <c r="K4834" s="50"/>
      <c r="L4834" s="49">
        <f>L4830+L4831</f>
        <v>14562.8945</v>
      </c>
    </row>
    <row r="4835" spans="1:12" ht="12" customHeight="1">
      <c r="B4835" s="51"/>
      <c r="C4835" s="52"/>
      <c r="D4835" s="52"/>
      <c r="E4835" s="52"/>
      <c r="F4835" s="1190"/>
      <c r="G4835" s="52"/>
      <c r="H4835" s="53"/>
    </row>
    <row r="4836" spans="1:12" ht="39" customHeight="1">
      <c r="B4836" s="34" t="s">
        <v>2727</v>
      </c>
      <c r="C4836" s="1257" t="s">
        <v>2729</v>
      </c>
      <c r="D4836" s="1258"/>
      <c r="E4836" s="1258"/>
      <c r="F4836" s="1258"/>
      <c r="G4836" s="1259"/>
      <c r="H4836" s="1260"/>
      <c r="I4836" s="1261" t="s">
        <v>3</v>
      </c>
      <c r="J4836" s="1261"/>
      <c r="K4836" s="1261" t="s">
        <v>4</v>
      </c>
      <c r="L4836" s="1261"/>
    </row>
    <row r="4837" spans="1:12" ht="12" customHeight="1">
      <c r="B4837" s="1249" t="s">
        <v>215</v>
      </c>
      <c r="C4837" s="1249" t="s">
        <v>216</v>
      </c>
      <c r="D4837" s="1250" t="s">
        <v>217</v>
      </c>
      <c r="E4837" s="1249" t="s">
        <v>218</v>
      </c>
      <c r="F4837" s="1253" t="s">
        <v>219</v>
      </c>
      <c r="G4837" s="35" t="s">
        <v>220</v>
      </c>
      <c r="H4837" s="35" t="s">
        <v>221</v>
      </c>
      <c r="I4837" s="36" t="s">
        <v>220</v>
      </c>
      <c r="J4837" s="37" t="s">
        <v>221</v>
      </c>
      <c r="K4837" s="37" t="s">
        <v>220</v>
      </c>
      <c r="L4837" s="37" t="s">
        <v>221</v>
      </c>
    </row>
    <row r="4838" spans="1:12" ht="12" customHeight="1">
      <c r="B4838" s="1249"/>
      <c r="C4838" s="1249"/>
      <c r="D4838" s="1251"/>
      <c r="E4838" s="1249"/>
      <c r="F4838" s="1253"/>
      <c r="G4838" s="35" t="s">
        <v>16</v>
      </c>
      <c r="H4838" s="35" t="s">
        <v>222</v>
      </c>
      <c r="I4838" s="36" t="s">
        <v>16</v>
      </c>
      <c r="J4838" s="37" t="s">
        <v>222</v>
      </c>
      <c r="K4838" s="37" t="s">
        <v>16</v>
      </c>
      <c r="L4838" s="37" t="s">
        <v>222</v>
      </c>
    </row>
    <row r="4839" spans="1:12" ht="12" customHeight="1">
      <c r="B4839" s="1249"/>
      <c r="C4839" s="1249"/>
      <c r="D4839" s="1252"/>
      <c r="E4839" s="1249"/>
      <c r="F4839" s="1253"/>
      <c r="G4839" s="58"/>
      <c r="H4839" s="35" t="s">
        <v>16</v>
      </c>
      <c r="I4839" s="48"/>
      <c r="J4839" s="37" t="s">
        <v>16</v>
      </c>
      <c r="K4839" s="43"/>
      <c r="L4839" s="37" t="s">
        <v>16</v>
      </c>
    </row>
    <row r="4840" spans="1:12" ht="12" customHeight="1">
      <c r="B4840" s="38" t="s">
        <v>5</v>
      </c>
      <c r="C4840" s="39" t="s">
        <v>223</v>
      </c>
      <c r="D4840" s="40"/>
      <c r="E4840" s="40"/>
      <c r="F4840" s="1181"/>
      <c r="G4840" s="40"/>
      <c r="H4840" s="40"/>
      <c r="I4840" s="41"/>
      <c r="J4840" s="41"/>
      <c r="K4840" s="41"/>
      <c r="L4840" s="41"/>
    </row>
    <row r="4841" spans="1:12" ht="12" customHeight="1">
      <c r="A4841" s="65">
        <v>10110000</v>
      </c>
      <c r="B4841" s="42"/>
      <c r="C4841" s="43" t="s">
        <v>20</v>
      </c>
      <c r="D4841" s="42" t="str">
        <f>VLOOKUP(C4841,HSD!B:K,3,FALSE)</f>
        <v>L.01</v>
      </c>
      <c r="E4841" s="42" t="str">
        <f>VLOOKUP(C4841,HSD!B:K,2,FALSE)</f>
        <v>OH</v>
      </c>
      <c r="F4841" s="1182">
        <v>0.06</v>
      </c>
      <c r="G4841" s="44">
        <f>VLOOKUP(C4841,HSD!B:K,10,FALSE)</f>
        <v>174000</v>
      </c>
      <c r="H4841" s="44">
        <f>F4841*G4841</f>
        <v>10440</v>
      </c>
      <c r="I4841" s="44">
        <v>78600</v>
      </c>
      <c r="J4841" s="44">
        <f>F4841*I4841</f>
        <v>4716</v>
      </c>
      <c r="K4841" s="44">
        <v>78600</v>
      </c>
      <c r="L4841" s="44">
        <f>F4841*K4841</f>
        <v>4716</v>
      </c>
    </row>
    <row r="4842" spans="1:12" ht="12" customHeight="1">
      <c r="A4842" s="65">
        <v>10130000</v>
      </c>
      <c r="B4842" s="42"/>
      <c r="C4842" s="43" t="s">
        <v>283</v>
      </c>
      <c r="D4842" s="42" t="str">
        <f>VLOOKUP(C4842,HSD!B:K,3,FALSE)</f>
        <v>L.02</v>
      </c>
      <c r="E4842" s="42" t="str">
        <f>VLOOKUP(C4842,HSD!B:K,2,FALSE)</f>
        <v>OH</v>
      </c>
      <c r="F4842" s="1182">
        <v>0.03</v>
      </c>
      <c r="G4842" s="44">
        <f>VLOOKUP(C4842,HSD!B:K,10,FALSE)</f>
        <v>213000</v>
      </c>
      <c r="H4842" s="44">
        <f t="shared" ref="H4842:H4844" si="23">F4842*G4842</f>
        <v>6390</v>
      </c>
      <c r="I4842" s="44">
        <v>92500</v>
      </c>
      <c r="J4842" s="44">
        <f>F4842*I4842</f>
        <v>2775</v>
      </c>
      <c r="K4842" s="44">
        <v>92500</v>
      </c>
      <c r="L4842" s="44">
        <f>F4842*K4842</f>
        <v>2775</v>
      </c>
    </row>
    <row r="4843" spans="1:12" ht="12" customHeight="1">
      <c r="B4843" s="531"/>
      <c r="C4843" s="1172" t="s">
        <v>19</v>
      </c>
      <c r="D4843" s="42" t="str">
        <f>VLOOKUP(C4843,HSD!B:K,3,FALSE)</f>
        <v>L.03</v>
      </c>
      <c r="E4843" s="42" t="str">
        <f>VLOOKUP(C4843,HSD!B:K,2,FALSE)</f>
        <v>OH</v>
      </c>
      <c r="F4843" s="1199">
        <v>3.0000000000000001E-3</v>
      </c>
      <c r="G4843" s="44">
        <f>VLOOKUP(C4843,HSD!B:K,10,FALSE)</f>
        <v>274000</v>
      </c>
      <c r="H4843" s="44">
        <f t="shared" si="23"/>
        <v>822</v>
      </c>
      <c r="I4843" s="533"/>
      <c r="J4843" s="533"/>
      <c r="K4843" s="533"/>
      <c r="L4843" s="533"/>
    </row>
    <row r="4844" spans="1:12" ht="12" customHeight="1">
      <c r="B4844" s="531"/>
      <c r="C4844" s="1172" t="s">
        <v>21</v>
      </c>
      <c r="D4844" s="42" t="str">
        <f>VLOOKUP(C4844,HSD!B:K,3,FALSE)</f>
        <v>L.04</v>
      </c>
      <c r="E4844" s="42" t="str">
        <f>VLOOKUP(C4844,HSD!B:K,2,FALSE)</f>
        <v>OH</v>
      </c>
      <c r="F4844" s="1199">
        <v>1E-3</v>
      </c>
      <c r="G4844" s="44">
        <f>VLOOKUP(C4844,HSD!B:K,10,FALSE)</f>
        <v>285000</v>
      </c>
      <c r="H4844" s="44">
        <f t="shared" si="23"/>
        <v>285</v>
      </c>
      <c r="I4844" s="533"/>
      <c r="J4844" s="533"/>
      <c r="K4844" s="533"/>
      <c r="L4844" s="533"/>
    </row>
    <row r="4845" spans="1:12" ht="12" customHeight="1">
      <c r="B4845" s="42"/>
      <c r="C4845" s="43"/>
      <c r="D4845" s="42"/>
      <c r="E4845" s="42"/>
      <c r="F4845" s="1182"/>
      <c r="G4845" s="44"/>
      <c r="H4845" s="44"/>
      <c r="I4845" s="44"/>
      <c r="J4845" s="44"/>
      <c r="K4845" s="44"/>
      <c r="L4845" s="44"/>
    </row>
    <row r="4846" spans="1:12" ht="12" customHeight="1">
      <c r="B4846" s="42"/>
      <c r="C4846" s="45"/>
      <c r="D4846" s="37"/>
      <c r="E4846" s="37"/>
      <c r="F4846" s="1183" t="s">
        <v>227</v>
      </c>
      <c r="G4846" s="54"/>
      <c r="H4846" s="44">
        <f>SUM(H4841:H4845)</f>
        <v>17937</v>
      </c>
      <c r="I4846" s="54"/>
      <c r="J4846" s="44">
        <f>SUM(J4841:J4845)</f>
        <v>7491</v>
      </c>
      <c r="K4846" s="54"/>
      <c r="L4846" s="44">
        <f>SUM(L4841:L4845)</f>
        <v>7491</v>
      </c>
    </row>
    <row r="4847" spans="1:12" ht="12" customHeight="1">
      <c r="B4847" s="42" t="s">
        <v>6</v>
      </c>
      <c r="C4847" s="45" t="s">
        <v>228</v>
      </c>
      <c r="D4847" s="37"/>
      <c r="E4847" s="37"/>
      <c r="F4847" s="1184"/>
      <c r="G4847" s="42"/>
      <c r="H4847" s="44"/>
      <c r="I4847" s="42"/>
      <c r="J4847" s="44"/>
      <c r="K4847" s="42"/>
      <c r="L4847" s="44"/>
    </row>
    <row r="4848" spans="1:12" ht="12" customHeight="1">
      <c r="B4848" s="42"/>
      <c r="C4848" s="45" t="s">
        <v>1882</v>
      </c>
      <c r="D4848" s="42">
        <f>VLOOKUP(C4848,HSD!B:K,3,FALSE)</f>
        <v>0</v>
      </c>
      <c r="E4848" s="42" t="str">
        <f>VLOOKUP(C4848,HSD!B:K,2,FALSE)</f>
        <v>btg</v>
      </c>
      <c r="F4848" s="1199">
        <f>1/4</f>
        <v>0.25</v>
      </c>
      <c r="G4848" s="44">
        <f>VLOOKUP(C4848,HSD!B:K,10,FALSE)</f>
        <v>1797000</v>
      </c>
      <c r="H4848" s="44">
        <f t="shared" ref="H4848" si="24">F4848*G4848</f>
        <v>449250</v>
      </c>
      <c r="I4848" s="44">
        <v>232500</v>
      </c>
      <c r="J4848" s="44">
        <f>F4848*I4848</f>
        <v>58125</v>
      </c>
      <c r="K4848" s="44">
        <v>270000</v>
      </c>
      <c r="L4848" s="44">
        <f>F4848*K4848</f>
        <v>67500</v>
      </c>
    </row>
    <row r="4849" spans="2:12" ht="12" customHeight="1">
      <c r="B4849" s="42"/>
      <c r="C4849" s="45"/>
      <c r="D4849" s="37"/>
      <c r="E4849" s="42"/>
      <c r="F4849" s="1185"/>
      <c r="G4849" s="44"/>
      <c r="H4849" s="44">
        <f>F4849*G4849</f>
        <v>0</v>
      </c>
      <c r="I4849" s="44">
        <v>215000</v>
      </c>
      <c r="J4849" s="44">
        <f>F4849*I4849</f>
        <v>0</v>
      </c>
      <c r="K4849" s="44">
        <v>250000</v>
      </c>
      <c r="L4849" s="44">
        <f>F4849*K4849</f>
        <v>0</v>
      </c>
    </row>
    <row r="4850" spans="2:12" ht="12" customHeight="1">
      <c r="B4850" s="42"/>
      <c r="C4850" s="45"/>
      <c r="D4850" s="37"/>
      <c r="E4850" s="37"/>
      <c r="F4850" s="1183" t="s">
        <v>229</v>
      </c>
      <c r="G4850" s="54"/>
      <c r="H4850" s="44">
        <f>SUM(H4848:H4849)</f>
        <v>449250</v>
      </c>
      <c r="I4850" s="54"/>
      <c r="J4850" s="44">
        <f>SUM(J4848:J4849)</f>
        <v>58125</v>
      </c>
      <c r="K4850" s="54"/>
      <c r="L4850" s="44">
        <f>SUM(L4848:L4849)</f>
        <v>67500</v>
      </c>
    </row>
    <row r="4851" spans="2:12" ht="12" customHeight="1">
      <c r="B4851" s="42" t="s">
        <v>7</v>
      </c>
      <c r="C4851" s="45" t="s">
        <v>230</v>
      </c>
      <c r="D4851" s="37"/>
      <c r="E4851" s="37"/>
      <c r="F4851" s="1184"/>
      <c r="G4851" s="42"/>
      <c r="H4851" s="44"/>
      <c r="I4851" s="42"/>
      <c r="J4851" s="44"/>
      <c r="K4851" s="42"/>
      <c r="L4851" s="44"/>
    </row>
    <row r="4852" spans="2:12" ht="12" customHeight="1">
      <c r="B4852" s="531"/>
      <c r="C4852" s="1161"/>
      <c r="D4852" s="1162"/>
      <c r="E4852" s="1162"/>
      <c r="F4852" s="1198"/>
      <c r="G4852" s="531"/>
      <c r="H4852" s="44">
        <f>F4852*G4852</f>
        <v>0</v>
      </c>
      <c r="I4852" s="531"/>
      <c r="J4852" s="533"/>
      <c r="K4852" s="531"/>
      <c r="L4852" s="533"/>
    </row>
    <row r="4853" spans="2:12" ht="12" customHeight="1">
      <c r="B4853" s="42"/>
      <c r="C4853" s="45"/>
      <c r="D4853" s="37"/>
      <c r="E4853" s="37"/>
      <c r="F4853" s="1184"/>
      <c r="G4853" s="44"/>
      <c r="H4853" s="44">
        <f>F4853*G4853</f>
        <v>0</v>
      </c>
      <c r="I4853" s="44"/>
      <c r="J4853" s="44">
        <f>H4853*I4853</f>
        <v>0</v>
      </c>
      <c r="K4853" s="44"/>
      <c r="L4853" s="44">
        <f>J4853*K4853</f>
        <v>0</v>
      </c>
    </row>
    <row r="4854" spans="2:12" ht="12" customHeight="1">
      <c r="B4854" s="42"/>
      <c r="C4854" s="45"/>
      <c r="D4854" s="37"/>
      <c r="E4854" s="37"/>
      <c r="F4854" s="1183" t="s">
        <v>231</v>
      </c>
      <c r="G4854" s="54"/>
      <c r="H4854" s="44">
        <f>SUM(H4853)</f>
        <v>0</v>
      </c>
      <c r="I4854" s="54"/>
      <c r="J4854" s="44">
        <f>SUM(J4853)</f>
        <v>0</v>
      </c>
      <c r="K4854" s="54"/>
      <c r="L4854" s="44">
        <f>SUM(L4853)</f>
        <v>0</v>
      </c>
    </row>
    <row r="4855" spans="2:12" ht="12" customHeight="1">
      <c r="B4855" s="42" t="s">
        <v>8</v>
      </c>
      <c r="C4855" s="55" t="s">
        <v>232</v>
      </c>
      <c r="D4855" s="56"/>
      <c r="E4855" s="56"/>
      <c r="F4855" s="1191"/>
      <c r="G4855" s="57"/>
      <c r="H4855" s="44">
        <f>H4846+H4850+H4854</f>
        <v>467187</v>
      </c>
      <c r="I4855" s="57"/>
      <c r="J4855" s="44">
        <f>J4846+J4850+J4854</f>
        <v>65616</v>
      </c>
      <c r="K4855" s="57"/>
      <c r="L4855" s="44">
        <f>L4846+L4850+L4854</f>
        <v>74991</v>
      </c>
    </row>
    <row r="4856" spans="2:12" ht="12" customHeight="1">
      <c r="B4856" s="42" t="s">
        <v>9</v>
      </c>
      <c r="C4856" s="1254" t="s">
        <v>233</v>
      </c>
      <c r="D4856" s="1255"/>
      <c r="E4856" s="1256"/>
      <c r="F4856" s="1200">
        <f>OP</f>
        <v>0.1</v>
      </c>
      <c r="G4856" s="43" t="s">
        <v>234</v>
      </c>
      <c r="H4856" s="44">
        <f>H4855*F4856</f>
        <v>46718.700000000004</v>
      </c>
      <c r="I4856" s="43" t="s">
        <v>234</v>
      </c>
      <c r="J4856" s="44">
        <f>J4855*F4856</f>
        <v>6561.6</v>
      </c>
      <c r="K4856" s="43" t="s">
        <v>234</v>
      </c>
      <c r="L4856" s="44">
        <f>L4855*F4856</f>
        <v>7499.1</v>
      </c>
    </row>
    <row r="4857" spans="2:12" ht="12" customHeight="1">
      <c r="B4857" s="531" t="s">
        <v>10</v>
      </c>
      <c r="C4857" s="536" t="s">
        <v>235</v>
      </c>
      <c r="D4857" s="1173"/>
      <c r="E4857" s="535"/>
      <c r="F4857" s="1189"/>
      <c r="G4857" s="532"/>
      <c r="H4857" s="533">
        <f>H4855+H4856</f>
        <v>513905.7</v>
      </c>
      <c r="I4857" s="532"/>
      <c r="J4857" s="533"/>
      <c r="K4857" s="532"/>
      <c r="L4857" s="533"/>
    </row>
    <row r="4858" spans="2:12" ht="12" customHeight="1">
      <c r="B4858" s="531" t="s">
        <v>11</v>
      </c>
      <c r="C4858" s="529" t="s">
        <v>2218</v>
      </c>
      <c r="D4858" s="529"/>
      <c r="E4858" s="529"/>
      <c r="F4858" s="1201">
        <f>ppn</f>
        <v>0.12</v>
      </c>
      <c r="G4858" s="532" t="s">
        <v>2217</v>
      </c>
      <c r="H4858" s="533">
        <f>H4857*F4858</f>
        <v>61668.684000000001</v>
      </c>
      <c r="I4858" s="532"/>
      <c r="J4858" s="533"/>
      <c r="K4858" s="532"/>
      <c r="L4858" s="533"/>
    </row>
    <row r="4859" spans="2:12" ht="12" customHeight="1">
      <c r="B4859" s="42" t="s">
        <v>1793</v>
      </c>
      <c r="C4859" s="537" t="s">
        <v>2039</v>
      </c>
      <c r="D4859" s="56"/>
      <c r="E4859" s="56"/>
      <c r="F4859" s="1191"/>
      <c r="G4859" s="57"/>
      <c r="H4859" s="49">
        <f>H4857+H4858</f>
        <v>575574.38399999996</v>
      </c>
      <c r="I4859" s="50"/>
      <c r="J4859" s="49">
        <f>J4855+J4856</f>
        <v>72177.600000000006</v>
      </c>
      <c r="K4859" s="50"/>
      <c r="L4859" s="49">
        <f>L4855+L4856</f>
        <v>82490.100000000006</v>
      </c>
    </row>
    <row r="4860" spans="2:12" ht="12" customHeight="1">
      <c r="B4860" s="51"/>
      <c r="C4860" s="52"/>
      <c r="D4860" s="52"/>
      <c r="E4860" s="52"/>
      <c r="F4860" s="1190"/>
      <c r="G4860" s="52"/>
      <c r="H4860" s="53"/>
    </row>
    <row r="4861" spans="2:12" ht="39" customHeight="1">
      <c r="B4861" s="34" t="s">
        <v>2728</v>
      </c>
      <c r="C4861" s="1257" t="s">
        <v>2730</v>
      </c>
      <c r="D4861" s="1258"/>
      <c r="E4861" s="1258"/>
      <c r="F4861" s="1258"/>
      <c r="G4861" s="1259"/>
      <c r="H4861" s="1260"/>
      <c r="I4861" s="1261" t="s">
        <v>3</v>
      </c>
      <c r="J4861" s="1261"/>
      <c r="K4861" s="1261" t="s">
        <v>4</v>
      </c>
      <c r="L4861" s="1261"/>
    </row>
    <row r="4862" spans="2:12" ht="12" customHeight="1">
      <c r="B4862" s="1249" t="s">
        <v>215</v>
      </c>
      <c r="C4862" s="1249" t="s">
        <v>216</v>
      </c>
      <c r="D4862" s="1250" t="s">
        <v>217</v>
      </c>
      <c r="E4862" s="1249" t="s">
        <v>218</v>
      </c>
      <c r="F4862" s="1253" t="s">
        <v>219</v>
      </c>
      <c r="G4862" s="35" t="s">
        <v>220</v>
      </c>
      <c r="H4862" s="35" t="s">
        <v>221</v>
      </c>
      <c r="I4862" s="36" t="s">
        <v>220</v>
      </c>
      <c r="J4862" s="37" t="s">
        <v>221</v>
      </c>
      <c r="K4862" s="37" t="s">
        <v>220</v>
      </c>
      <c r="L4862" s="37" t="s">
        <v>221</v>
      </c>
    </row>
    <row r="4863" spans="2:12" ht="12" customHeight="1">
      <c r="B4863" s="1249"/>
      <c r="C4863" s="1249"/>
      <c r="D4863" s="1251"/>
      <c r="E4863" s="1249"/>
      <c r="F4863" s="1253"/>
      <c r="G4863" s="35" t="s">
        <v>16</v>
      </c>
      <c r="H4863" s="35" t="s">
        <v>222</v>
      </c>
      <c r="I4863" s="36" t="s">
        <v>16</v>
      </c>
      <c r="J4863" s="37" t="s">
        <v>222</v>
      </c>
      <c r="K4863" s="37" t="s">
        <v>16</v>
      </c>
      <c r="L4863" s="37" t="s">
        <v>222</v>
      </c>
    </row>
    <row r="4864" spans="2:12" ht="12" customHeight="1">
      <c r="B4864" s="1249"/>
      <c r="C4864" s="1249"/>
      <c r="D4864" s="1252"/>
      <c r="E4864" s="1249"/>
      <c r="F4864" s="1253"/>
      <c r="G4864" s="58"/>
      <c r="H4864" s="35" t="s">
        <v>16</v>
      </c>
      <c r="I4864" s="48"/>
      <c r="J4864" s="37" t="s">
        <v>16</v>
      </c>
      <c r="K4864" s="43"/>
      <c r="L4864" s="37" t="s">
        <v>16</v>
      </c>
    </row>
    <row r="4865" spans="1:12" ht="12" customHeight="1">
      <c r="B4865" s="38" t="s">
        <v>5</v>
      </c>
      <c r="C4865" s="39" t="s">
        <v>223</v>
      </c>
      <c r="D4865" s="40"/>
      <c r="E4865" s="40"/>
      <c r="F4865" s="1181"/>
      <c r="G4865" s="40"/>
      <c r="H4865" s="40"/>
      <c r="I4865" s="41"/>
      <c r="J4865" s="41"/>
      <c r="K4865" s="41"/>
      <c r="L4865" s="41"/>
    </row>
    <row r="4866" spans="1:12" ht="12" customHeight="1">
      <c r="A4866" s="65">
        <v>10110000</v>
      </c>
      <c r="B4866" s="42"/>
      <c r="C4866" s="43" t="s">
        <v>20</v>
      </c>
      <c r="D4866" s="42" t="str">
        <f>VLOOKUP(C4866,HSD!B:K,3,FALSE)</f>
        <v>L.01</v>
      </c>
      <c r="E4866" s="42" t="str">
        <f>VLOOKUP(C4866,HSD!B:K,2,FALSE)</f>
        <v>OH</v>
      </c>
      <c r="F4866" s="1182">
        <v>0.06</v>
      </c>
      <c r="G4866" s="44">
        <f>VLOOKUP(C4866,HSD!B:K,10,FALSE)</f>
        <v>174000</v>
      </c>
      <c r="H4866" s="44">
        <f>F4866*G4866</f>
        <v>10440</v>
      </c>
      <c r="I4866" s="44">
        <v>78600</v>
      </c>
      <c r="J4866" s="44">
        <f>F4866*I4866</f>
        <v>4716</v>
      </c>
      <c r="K4866" s="44">
        <v>78600</v>
      </c>
      <c r="L4866" s="44">
        <f>F4866*K4866</f>
        <v>4716</v>
      </c>
    </row>
    <row r="4867" spans="1:12" ht="12" customHeight="1">
      <c r="A4867" s="65">
        <v>10130000</v>
      </c>
      <c r="B4867" s="42"/>
      <c r="C4867" s="43" t="s">
        <v>283</v>
      </c>
      <c r="D4867" s="42" t="str">
        <f>VLOOKUP(C4867,HSD!B:K,3,FALSE)</f>
        <v>L.02</v>
      </c>
      <c r="E4867" s="42" t="str">
        <f>VLOOKUP(C4867,HSD!B:K,2,FALSE)</f>
        <v>OH</v>
      </c>
      <c r="F4867" s="1182">
        <v>0.03</v>
      </c>
      <c r="G4867" s="44">
        <f>VLOOKUP(C4867,HSD!B:K,10,FALSE)</f>
        <v>213000</v>
      </c>
      <c r="H4867" s="44">
        <f t="shared" ref="H4867:H4869" si="25">F4867*G4867</f>
        <v>6390</v>
      </c>
      <c r="I4867" s="44">
        <v>92500</v>
      </c>
      <c r="J4867" s="44">
        <f>F4867*I4867</f>
        <v>2775</v>
      </c>
      <c r="K4867" s="44">
        <v>92500</v>
      </c>
      <c r="L4867" s="44">
        <f>F4867*K4867</f>
        <v>2775</v>
      </c>
    </row>
    <row r="4868" spans="1:12" ht="12" customHeight="1">
      <c r="B4868" s="531"/>
      <c r="C4868" s="1172" t="s">
        <v>19</v>
      </c>
      <c r="D4868" s="42" t="str">
        <f>VLOOKUP(C4868,HSD!B:K,3,FALSE)</f>
        <v>L.03</v>
      </c>
      <c r="E4868" s="42" t="str">
        <f>VLOOKUP(C4868,HSD!B:K,2,FALSE)</f>
        <v>OH</v>
      </c>
      <c r="F4868" s="1199">
        <v>3.0000000000000001E-3</v>
      </c>
      <c r="G4868" s="44">
        <f>VLOOKUP(C4868,HSD!B:K,10,FALSE)</f>
        <v>274000</v>
      </c>
      <c r="H4868" s="44">
        <f t="shared" si="25"/>
        <v>822</v>
      </c>
      <c r="I4868" s="533"/>
      <c r="J4868" s="533"/>
      <c r="K4868" s="533"/>
      <c r="L4868" s="533"/>
    </row>
    <row r="4869" spans="1:12" ht="12" customHeight="1">
      <c r="B4869" s="531"/>
      <c r="C4869" s="1172" t="s">
        <v>21</v>
      </c>
      <c r="D4869" s="42" t="str">
        <f>VLOOKUP(C4869,HSD!B:K,3,FALSE)</f>
        <v>L.04</v>
      </c>
      <c r="E4869" s="42" t="str">
        <f>VLOOKUP(C4869,HSD!B:K,2,FALSE)</f>
        <v>OH</v>
      </c>
      <c r="F4869" s="1199">
        <v>1E-3</v>
      </c>
      <c r="G4869" s="44">
        <f>VLOOKUP(C4869,HSD!B:K,10,FALSE)</f>
        <v>285000</v>
      </c>
      <c r="H4869" s="44">
        <f t="shared" si="25"/>
        <v>285</v>
      </c>
      <c r="I4869" s="533"/>
      <c r="J4869" s="533"/>
      <c r="K4869" s="533"/>
      <c r="L4869" s="533"/>
    </row>
    <row r="4870" spans="1:12" ht="12" customHeight="1">
      <c r="B4870" s="42"/>
      <c r="C4870" s="43"/>
      <c r="D4870" s="42"/>
      <c r="E4870" s="42"/>
      <c r="F4870" s="1182"/>
      <c r="G4870" s="44"/>
      <c r="H4870" s="44"/>
      <c r="I4870" s="44"/>
      <c r="J4870" s="44"/>
      <c r="K4870" s="44"/>
      <c r="L4870" s="44"/>
    </row>
    <row r="4871" spans="1:12" ht="12" customHeight="1">
      <c r="B4871" s="42"/>
      <c r="C4871" s="45"/>
      <c r="D4871" s="37"/>
      <c r="E4871" s="37"/>
      <c r="F4871" s="1183" t="s">
        <v>227</v>
      </c>
      <c r="G4871" s="54"/>
      <c r="H4871" s="44">
        <f>SUM(H4866:H4870)</f>
        <v>17937</v>
      </c>
      <c r="I4871" s="54"/>
      <c r="J4871" s="44">
        <f>SUM(J4866:J4870)</f>
        <v>7491</v>
      </c>
      <c r="K4871" s="54"/>
      <c r="L4871" s="44">
        <f>SUM(L4866:L4870)</f>
        <v>7491</v>
      </c>
    </row>
    <row r="4872" spans="1:12" ht="12" customHeight="1">
      <c r="B4872" s="42" t="s">
        <v>6</v>
      </c>
      <c r="C4872" s="45" t="s">
        <v>228</v>
      </c>
      <c r="D4872" s="37"/>
      <c r="E4872" s="37"/>
      <c r="F4872" s="1184"/>
      <c r="G4872" s="42"/>
      <c r="H4872" s="44"/>
      <c r="I4872" s="42"/>
      <c r="J4872" s="44"/>
      <c r="K4872" s="42"/>
      <c r="L4872" s="44"/>
    </row>
    <row r="4873" spans="1:12" ht="12" customHeight="1">
      <c r="B4873" s="42"/>
      <c r="C4873" s="45" t="s">
        <v>1881</v>
      </c>
      <c r="D4873" s="42">
        <f>VLOOKUP(C4873,HSD!B:K,3,FALSE)</f>
        <v>0</v>
      </c>
      <c r="E4873" s="42" t="str">
        <f>VLOOKUP(C4873,HSD!B:K,2,FALSE)</f>
        <v>btg</v>
      </c>
      <c r="F4873" s="1199">
        <f>1/4</f>
        <v>0.25</v>
      </c>
      <c r="G4873" s="44">
        <f>VLOOKUP(C4873,HSD!B:K,10,FALSE)</f>
        <v>2100000</v>
      </c>
      <c r="H4873" s="44">
        <f t="shared" ref="H4873" si="26">F4873*G4873</f>
        <v>525000</v>
      </c>
      <c r="I4873" s="44">
        <v>232500</v>
      </c>
      <c r="J4873" s="44">
        <f>F4873*I4873</f>
        <v>58125</v>
      </c>
      <c r="K4873" s="44">
        <v>270000</v>
      </c>
      <c r="L4873" s="44">
        <f>F4873*K4873</f>
        <v>67500</v>
      </c>
    </row>
    <row r="4874" spans="1:12" ht="12" customHeight="1">
      <c r="B4874" s="42"/>
      <c r="C4874" s="45"/>
      <c r="D4874" s="37"/>
      <c r="E4874" s="42"/>
      <c r="F4874" s="1185"/>
      <c r="G4874" s="44"/>
      <c r="H4874" s="44">
        <f>F4874*G4874</f>
        <v>0</v>
      </c>
      <c r="I4874" s="44">
        <v>215000</v>
      </c>
      <c r="J4874" s="44">
        <f>F4874*I4874</f>
        <v>0</v>
      </c>
      <c r="K4874" s="44">
        <v>250000</v>
      </c>
      <c r="L4874" s="44">
        <f>F4874*K4874</f>
        <v>0</v>
      </c>
    </row>
    <row r="4875" spans="1:12" ht="12" customHeight="1">
      <c r="B4875" s="42"/>
      <c r="C4875" s="45"/>
      <c r="D4875" s="37"/>
      <c r="E4875" s="37"/>
      <c r="F4875" s="1183" t="s">
        <v>229</v>
      </c>
      <c r="G4875" s="54"/>
      <c r="H4875" s="44">
        <f>SUM(H4873:H4874)</f>
        <v>525000</v>
      </c>
      <c r="I4875" s="54"/>
      <c r="J4875" s="44">
        <f>SUM(J4873:J4874)</f>
        <v>58125</v>
      </c>
      <c r="K4875" s="54"/>
      <c r="L4875" s="44">
        <f>SUM(L4873:L4874)</f>
        <v>67500</v>
      </c>
    </row>
    <row r="4876" spans="1:12" ht="12" customHeight="1">
      <c r="B4876" s="42" t="s">
        <v>7</v>
      </c>
      <c r="C4876" s="45" t="s">
        <v>230</v>
      </c>
      <c r="D4876" s="37"/>
      <c r="E4876" s="37"/>
      <c r="F4876" s="1184"/>
      <c r="G4876" s="42"/>
      <c r="H4876" s="44"/>
      <c r="I4876" s="42"/>
      <c r="J4876" s="44"/>
      <c r="K4876" s="42"/>
      <c r="L4876" s="44"/>
    </row>
    <row r="4877" spans="1:12" ht="12" customHeight="1">
      <c r="B4877" s="531"/>
      <c r="C4877" s="1161"/>
      <c r="D4877" s="1162"/>
      <c r="E4877" s="1162"/>
      <c r="F4877" s="1198"/>
      <c r="G4877" s="531"/>
      <c r="H4877" s="44">
        <f>F4877*G4877</f>
        <v>0</v>
      </c>
      <c r="I4877" s="531"/>
      <c r="J4877" s="533"/>
      <c r="K4877" s="531"/>
      <c r="L4877" s="533"/>
    </row>
    <row r="4878" spans="1:12" ht="12" customHeight="1">
      <c r="B4878" s="42"/>
      <c r="C4878" s="45"/>
      <c r="D4878" s="37"/>
      <c r="E4878" s="37"/>
      <c r="F4878" s="1184"/>
      <c r="G4878" s="44"/>
      <c r="H4878" s="44">
        <f>F4878*G4878</f>
        <v>0</v>
      </c>
      <c r="I4878" s="44"/>
      <c r="J4878" s="44">
        <f>H4878*I4878</f>
        <v>0</v>
      </c>
      <c r="K4878" s="44"/>
      <c r="L4878" s="44">
        <f>J4878*K4878</f>
        <v>0</v>
      </c>
    </row>
    <row r="4879" spans="1:12" ht="12" customHeight="1">
      <c r="B4879" s="42"/>
      <c r="C4879" s="45"/>
      <c r="D4879" s="37"/>
      <c r="E4879" s="37"/>
      <c r="F4879" s="1183" t="s">
        <v>231</v>
      </c>
      <c r="G4879" s="54"/>
      <c r="H4879" s="44">
        <f>SUM(H4878)</f>
        <v>0</v>
      </c>
      <c r="I4879" s="54"/>
      <c r="J4879" s="44">
        <f>SUM(J4878)</f>
        <v>0</v>
      </c>
      <c r="K4879" s="54"/>
      <c r="L4879" s="44">
        <f>SUM(L4878)</f>
        <v>0</v>
      </c>
    </row>
    <row r="4880" spans="1:12" ht="12" customHeight="1">
      <c r="B4880" s="42" t="s">
        <v>8</v>
      </c>
      <c r="C4880" s="55" t="s">
        <v>232</v>
      </c>
      <c r="D4880" s="56"/>
      <c r="E4880" s="56"/>
      <c r="F4880" s="1191"/>
      <c r="G4880" s="57"/>
      <c r="H4880" s="44">
        <f>H4871+H4875+H4879</f>
        <v>542937</v>
      </c>
      <c r="I4880" s="57"/>
      <c r="J4880" s="44">
        <f>J4871+J4875+J4879</f>
        <v>65616</v>
      </c>
      <c r="K4880" s="57"/>
      <c r="L4880" s="44">
        <f>L4871+L4875+L4879</f>
        <v>74991</v>
      </c>
    </row>
    <row r="4881" spans="1:12" ht="12" customHeight="1">
      <c r="B4881" s="42" t="s">
        <v>9</v>
      </c>
      <c r="C4881" s="1254" t="s">
        <v>233</v>
      </c>
      <c r="D4881" s="1255"/>
      <c r="E4881" s="1256"/>
      <c r="F4881" s="1200">
        <f>OP</f>
        <v>0.1</v>
      </c>
      <c r="G4881" s="43" t="s">
        <v>234</v>
      </c>
      <c r="H4881" s="44">
        <f>H4880*F4881</f>
        <v>54293.700000000004</v>
      </c>
      <c r="I4881" s="43" t="s">
        <v>234</v>
      </c>
      <c r="J4881" s="44">
        <f>J4880*F4881</f>
        <v>6561.6</v>
      </c>
      <c r="K4881" s="43" t="s">
        <v>234</v>
      </c>
      <c r="L4881" s="44">
        <f>L4880*F4881</f>
        <v>7499.1</v>
      </c>
    </row>
    <row r="4882" spans="1:12" ht="12" customHeight="1">
      <c r="B4882" s="531" t="s">
        <v>10</v>
      </c>
      <c r="C4882" s="536" t="s">
        <v>235</v>
      </c>
      <c r="D4882" s="1173"/>
      <c r="E4882" s="535"/>
      <c r="F4882" s="1189"/>
      <c r="G4882" s="532"/>
      <c r="H4882" s="533">
        <f>H4880+H4881</f>
        <v>597230.69999999995</v>
      </c>
      <c r="I4882" s="532"/>
      <c r="J4882" s="533"/>
      <c r="K4882" s="532"/>
      <c r="L4882" s="533"/>
    </row>
    <row r="4883" spans="1:12" ht="12" customHeight="1">
      <c r="B4883" s="531" t="s">
        <v>11</v>
      </c>
      <c r="C4883" s="529" t="s">
        <v>2218</v>
      </c>
      <c r="D4883" s="529"/>
      <c r="E4883" s="529"/>
      <c r="F4883" s="1201">
        <f>ppn</f>
        <v>0.12</v>
      </c>
      <c r="G4883" s="532" t="s">
        <v>2217</v>
      </c>
      <c r="H4883" s="533">
        <f>H4882*F4883</f>
        <v>71667.683999999994</v>
      </c>
      <c r="I4883" s="532"/>
      <c r="J4883" s="533"/>
      <c r="K4883" s="532"/>
      <c r="L4883" s="533"/>
    </row>
    <row r="4884" spans="1:12" ht="12" customHeight="1">
      <c r="B4884" s="42" t="s">
        <v>1793</v>
      </c>
      <c r="C4884" s="537" t="s">
        <v>2039</v>
      </c>
      <c r="D4884" s="56"/>
      <c r="E4884" s="56"/>
      <c r="F4884" s="1191"/>
      <c r="G4884" s="57"/>
      <c r="H4884" s="49">
        <f>H4882+H4883</f>
        <v>668898.38399999996</v>
      </c>
      <c r="I4884" s="50"/>
      <c r="J4884" s="49">
        <f>J4880+J4881</f>
        <v>72177.600000000006</v>
      </c>
      <c r="K4884" s="50"/>
      <c r="L4884" s="49">
        <f>L4880+L4881</f>
        <v>82490.100000000006</v>
      </c>
    </row>
    <row r="4885" spans="1:12" ht="12" customHeight="1">
      <c r="B4885" s="51"/>
      <c r="C4885" s="52"/>
      <c r="D4885" s="52"/>
      <c r="E4885" s="52"/>
      <c r="F4885" s="1190"/>
      <c r="G4885" s="52"/>
      <c r="H4885" s="53"/>
    </row>
    <row r="4886" spans="1:12" ht="39" customHeight="1">
      <c r="B4886" s="34"/>
      <c r="C4886" s="1257" t="s">
        <v>2731</v>
      </c>
      <c r="D4886" s="1258"/>
      <c r="E4886" s="1258"/>
      <c r="F4886" s="1258"/>
      <c r="G4886" s="1259"/>
      <c r="H4886" s="1260"/>
      <c r="I4886" s="1261" t="s">
        <v>3</v>
      </c>
      <c r="J4886" s="1261"/>
      <c r="K4886" s="1261" t="s">
        <v>4</v>
      </c>
      <c r="L4886" s="1261"/>
    </row>
    <row r="4887" spans="1:12" ht="12" customHeight="1">
      <c r="B4887" s="1249" t="s">
        <v>215</v>
      </c>
      <c r="C4887" s="1249" t="s">
        <v>216</v>
      </c>
      <c r="D4887" s="1250" t="s">
        <v>217</v>
      </c>
      <c r="E4887" s="1249" t="s">
        <v>218</v>
      </c>
      <c r="F4887" s="1253" t="s">
        <v>219</v>
      </c>
      <c r="G4887" s="35" t="s">
        <v>220</v>
      </c>
      <c r="H4887" s="35" t="s">
        <v>221</v>
      </c>
      <c r="I4887" s="36" t="s">
        <v>220</v>
      </c>
      <c r="J4887" s="37" t="s">
        <v>221</v>
      </c>
      <c r="K4887" s="37" t="s">
        <v>220</v>
      </c>
      <c r="L4887" s="37" t="s">
        <v>221</v>
      </c>
    </row>
    <row r="4888" spans="1:12" ht="12" customHeight="1">
      <c r="B4888" s="1249"/>
      <c r="C4888" s="1249"/>
      <c r="D4888" s="1251"/>
      <c r="E4888" s="1249"/>
      <c r="F4888" s="1253"/>
      <c r="G4888" s="35" t="s">
        <v>16</v>
      </c>
      <c r="H4888" s="35" t="s">
        <v>222</v>
      </c>
      <c r="I4888" s="36" t="s">
        <v>16</v>
      </c>
      <c r="J4888" s="37" t="s">
        <v>222</v>
      </c>
      <c r="K4888" s="37" t="s">
        <v>16</v>
      </c>
      <c r="L4888" s="37" t="s">
        <v>222</v>
      </c>
    </row>
    <row r="4889" spans="1:12" ht="12" customHeight="1">
      <c r="B4889" s="1249"/>
      <c r="C4889" s="1249"/>
      <c r="D4889" s="1252"/>
      <c r="E4889" s="1249"/>
      <c r="F4889" s="1253"/>
      <c r="G4889" s="58"/>
      <c r="H4889" s="35" t="s">
        <v>16</v>
      </c>
      <c r="I4889" s="48"/>
      <c r="J4889" s="37" t="s">
        <v>16</v>
      </c>
      <c r="K4889" s="43"/>
      <c r="L4889" s="37" t="s">
        <v>16</v>
      </c>
    </row>
    <row r="4890" spans="1:12" ht="12" customHeight="1">
      <c r="B4890" s="38" t="s">
        <v>5</v>
      </c>
      <c r="C4890" s="39" t="s">
        <v>223</v>
      </c>
      <c r="D4890" s="40"/>
      <c r="E4890" s="40"/>
      <c r="F4890" s="1181"/>
      <c r="G4890" s="40"/>
      <c r="H4890" s="40"/>
      <c r="I4890" s="41"/>
      <c r="J4890" s="41"/>
      <c r="K4890" s="41"/>
      <c r="L4890" s="41"/>
    </row>
    <row r="4891" spans="1:12" ht="12" customHeight="1">
      <c r="A4891" s="65">
        <v>10110000</v>
      </c>
      <c r="B4891" s="42"/>
      <c r="C4891" s="43" t="s">
        <v>20</v>
      </c>
      <c r="D4891" s="42" t="str">
        <f>VLOOKUP(C4891,HSD!B:K,3,FALSE)</f>
        <v>L.01</v>
      </c>
      <c r="E4891" s="42" t="str">
        <f>VLOOKUP(C4891,HSD!B:K,2,FALSE)</f>
        <v>OH</v>
      </c>
      <c r="F4891" s="1182">
        <v>0.06</v>
      </c>
      <c r="G4891" s="44">
        <f>VLOOKUP(C4891,HSD!B:K,10,FALSE)</f>
        <v>174000</v>
      </c>
      <c r="H4891" s="44"/>
      <c r="I4891" s="44">
        <v>78600</v>
      </c>
      <c r="J4891" s="44">
        <f>F4891*I4891</f>
        <v>4716</v>
      </c>
      <c r="K4891" s="44">
        <v>78600</v>
      </c>
      <c r="L4891" s="44">
        <f>F4891*K4891</f>
        <v>4716</v>
      </c>
    </row>
    <row r="4892" spans="1:12" ht="12" customHeight="1">
      <c r="A4892" s="65">
        <v>10130000</v>
      </c>
      <c r="B4892" s="42"/>
      <c r="C4892" s="43" t="s">
        <v>283</v>
      </c>
      <c r="D4892" s="42" t="str">
        <f>VLOOKUP(C4892,HSD!B:K,3,FALSE)</f>
        <v>L.02</v>
      </c>
      <c r="E4892" s="42" t="str">
        <f>VLOOKUP(C4892,HSD!B:K,2,FALSE)</f>
        <v>OH</v>
      </c>
      <c r="F4892" s="1182">
        <v>0.03</v>
      </c>
      <c r="G4892" s="44">
        <f>VLOOKUP(C4892,HSD!B:K,10,FALSE)</f>
        <v>213000</v>
      </c>
      <c r="H4892" s="44"/>
      <c r="I4892" s="44">
        <v>92500</v>
      </c>
      <c r="J4892" s="44">
        <f>F4892*I4892</f>
        <v>2775</v>
      </c>
      <c r="K4892" s="44">
        <v>92500</v>
      </c>
      <c r="L4892" s="44">
        <f>F4892*K4892</f>
        <v>2775</v>
      </c>
    </row>
    <row r="4893" spans="1:12" ht="12" customHeight="1">
      <c r="B4893" s="531"/>
      <c r="C4893" s="1172" t="s">
        <v>19</v>
      </c>
      <c r="D4893" s="42" t="str">
        <f>VLOOKUP(C4893,HSD!B:K,3,FALSE)</f>
        <v>L.03</v>
      </c>
      <c r="E4893" s="42" t="str">
        <f>VLOOKUP(C4893,HSD!B:K,2,FALSE)</f>
        <v>OH</v>
      </c>
      <c r="F4893" s="1199">
        <v>3.0000000000000001E-3</v>
      </c>
      <c r="G4893" s="44">
        <f>VLOOKUP(C4893,HSD!B:K,10,FALSE)</f>
        <v>274000</v>
      </c>
      <c r="H4893" s="44"/>
      <c r="I4893" s="533"/>
      <c r="J4893" s="533"/>
      <c r="K4893" s="533"/>
      <c r="L4893" s="533"/>
    </row>
    <row r="4894" spans="1:12" ht="12" customHeight="1">
      <c r="B4894" s="531"/>
      <c r="C4894" s="1172" t="s">
        <v>21</v>
      </c>
      <c r="D4894" s="42" t="str">
        <f>VLOOKUP(C4894,HSD!B:K,3,FALSE)</f>
        <v>L.04</v>
      </c>
      <c r="E4894" s="42" t="str">
        <f>VLOOKUP(C4894,HSD!B:K,2,FALSE)</f>
        <v>OH</v>
      </c>
      <c r="F4894" s="1199">
        <v>1E-3</v>
      </c>
      <c r="G4894" s="44">
        <f>VLOOKUP(C4894,HSD!B:K,10,FALSE)</f>
        <v>285000</v>
      </c>
      <c r="H4894" s="44"/>
      <c r="I4894" s="533"/>
      <c r="J4894" s="533"/>
      <c r="K4894" s="533"/>
      <c r="L4894" s="533"/>
    </row>
    <row r="4895" spans="1:12" ht="12" customHeight="1">
      <c r="B4895" s="42"/>
      <c r="C4895" s="43"/>
      <c r="D4895" s="42"/>
      <c r="E4895" s="42"/>
      <c r="F4895" s="1182"/>
      <c r="G4895" s="44"/>
      <c r="H4895" s="44"/>
      <c r="I4895" s="44"/>
      <c r="J4895" s="44"/>
      <c r="K4895" s="44"/>
      <c r="L4895" s="44"/>
    </row>
    <row r="4896" spans="1:12" ht="12" customHeight="1">
      <c r="B4896" s="42"/>
      <c r="C4896" s="45"/>
      <c r="D4896" s="37"/>
      <c r="E4896" s="37"/>
      <c r="F4896" s="1183" t="s">
        <v>227</v>
      </c>
      <c r="G4896" s="54"/>
      <c r="H4896" s="44">
        <f>SUM(H4891:H4895)</f>
        <v>0</v>
      </c>
      <c r="I4896" s="54"/>
      <c r="J4896" s="44">
        <f>SUM(J4891:J4895)</f>
        <v>7491</v>
      </c>
      <c r="K4896" s="54"/>
      <c r="L4896" s="44">
        <f>SUM(L4891:L4895)</f>
        <v>7491</v>
      </c>
    </row>
    <row r="4897" spans="2:12" ht="12" customHeight="1">
      <c r="B4897" s="42" t="s">
        <v>6</v>
      </c>
      <c r="C4897" s="45" t="s">
        <v>228</v>
      </c>
      <c r="D4897" s="37"/>
      <c r="E4897" s="37"/>
      <c r="F4897" s="1184"/>
      <c r="G4897" s="42"/>
      <c r="H4897" s="44"/>
      <c r="I4897" s="42"/>
      <c r="J4897" s="44"/>
      <c r="K4897" s="42"/>
      <c r="L4897" s="44"/>
    </row>
    <row r="4898" spans="2:12" ht="12" customHeight="1">
      <c r="B4898" s="42"/>
      <c r="C4898" s="45" t="s">
        <v>1879</v>
      </c>
      <c r="D4898" s="42">
        <f>VLOOKUP(C4898,HSD!B:K,3,FALSE)</f>
        <v>0</v>
      </c>
      <c r="E4898" s="42" t="str">
        <f>VLOOKUP(C4898,HSD!B:K,2,FALSE)</f>
        <v>btg</v>
      </c>
      <c r="F4898" s="1199">
        <v>1</v>
      </c>
      <c r="G4898" s="44">
        <f>VLOOKUP(C4898,HSD!B:K,10,FALSE)</f>
        <v>375000</v>
      </c>
      <c r="H4898" s="44">
        <f t="shared" ref="H4898" si="27">F4898*G4898</f>
        <v>375000</v>
      </c>
      <c r="I4898" s="44">
        <v>232500</v>
      </c>
      <c r="J4898" s="44">
        <f>F4898*I4898</f>
        <v>232500</v>
      </c>
      <c r="K4898" s="44">
        <v>270000</v>
      </c>
      <c r="L4898" s="44">
        <f>F4898*K4898</f>
        <v>270000</v>
      </c>
    </row>
    <row r="4899" spans="2:12" ht="12" customHeight="1">
      <c r="B4899" s="42"/>
      <c r="C4899" s="45"/>
      <c r="D4899" s="37"/>
      <c r="E4899" s="42"/>
      <c r="F4899" s="1185"/>
      <c r="G4899" s="44"/>
      <c r="H4899" s="44">
        <f>F4899*G4899</f>
        <v>0</v>
      </c>
      <c r="I4899" s="44">
        <v>215000</v>
      </c>
      <c r="J4899" s="44">
        <f>F4899*I4899</f>
        <v>0</v>
      </c>
      <c r="K4899" s="44">
        <v>250000</v>
      </c>
      <c r="L4899" s="44">
        <f>F4899*K4899</f>
        <v>0</v>
      </c>
    </row>
    <row r="4900" spans="2:12" ht="12" customHeight="1">
      <c r="B4900" s="42"/>
      <c r="C4900" s="45"/>
      <c r="D4900" s="37"/>
      <c r="E4900" s="37"/>
      <c r="F4900" s="1183" t="s">
        <v>229</v>
      </c>
      <c r="G4900" s="54"/>
      <c r="H4900" s="44">
        <f>SUM(H4898:H4899)</f>
        <v>375000</v>
      </c>
      <c r="I4900" s="54"/>
      <c r="J4900" s="44">
        <f>SUM(J4898:J4899)</f>
        <v>232500</v>
      </c>
      <c r="K4900" s="54"/>
      <c r="L4900" s="44">
        <f>SUM(L4898:L4899)</f>
        <v>270000</v>
      </c>
    </row>
    <row r="4901" spans="2:12" ht="12" customHeight="1">
      <c r="B4901" s="42" t="s">
        <v>7</v>
      </c>
      <c r="C4901" s="45" t="s">
        <v>230</v>
      </c>
      <c r="D4901" s="37"/>
      <c r="E4901" s="37"/>
      <c r="F4901" s="1184"/>
      <c r="G4901" s="42"/>
      <c r="H4901" s="44"/>
      <c r="I4901" s="42"/>
      <c r="J4901" s="44"/>
      <c r="K4901" s="42"/>
      <c r="L4901" s="44"/>
    </row>
    <row r="4902" spans="2:12" ht="12" customHeight="1">
      <c r="B4902" s="531"/>
      <c r="C4902" s="1161"/>
      <c r="D4902" s="1162"/>
      <c r="E4902" s="1162"/>
      <c r="F4902" s="1198"/>
      <c r="G4902" s="531"/>
      <c r="H4902" s="44">
        <f>F4902*G4902</f>
        <v>0</v>
      </c>
      <c r="I4902" s="531"/>
      <c r="J4902" s="533"/>
      <c r="K4902" s="531"/>
      <c r="L4902" s="533"/>
    </row>
    <row r="4903" spans="2:12" ht="12" customHeight="1">
      <c r="B4903" s="42"/>
      <c r="C4903" s="45"/>
      <c r="D4903" s="37"/>
      <c r="E4903" s="37"/>
      <c r="F4903" s="1184"/>
      <c r="G4903" s="44"/>
      <c r="H4903" s="44">
        <f>F4903*G4903</f>
        <v>0</v>
      </c>
      <c r="I4903" s="44"/>
      <c r="J4903" s="44">
        <f>H4903*I4903</f>
        <v>0</v>
      </c>
      <c r="K4903" s="44"/>
      <c r="L4903" s="44">
        <f>J4903*K4903</f>
        <v>0</v>
      </c>
    </row>
    <row r="4904" spans="2:12" ht="12" customHeight="1">
      <c r="B4904" s="42"/>
      <c r="C4904" s="45"/>
      <c r="D4904" s="37"/>
      <c r="E4904" s="37"/>
      <c r="F4904" s="1183" t="s">
        <v>231</v>
      </c>
      <c r="G4904" s="54"/>
      <c r="H4904" s="44">
        <f>SUM(H4903)</f>
        <v>0</v>
      </c>
      <c r="I4904" s="54"/>
      <c r="J4904" s="44">
        <f>SUM(J4903)</f>
        <v>0</v>
      </c>
      <c r="K4904" s="54"/>
      <c r="L4904" s="44">
        <f>SUM(L4903)</f>
        <v>0</v>
      </c>
    </row>
    <row r="4905" spans="2:12" ht="12" customHeight="1">
      <c r="B4905" s="42" t="s">
        <v>8</v>
      </c>
      <c r="C4905" s="55" t="s">
        <v>232</v>
      </c>
      <c r="D4905" s="56"/>
      <c r="E4905" s="56"/>
      <c r="F4905" s="1191"/>
      <c r="G4905" s="57"/>
      <c r="H4905" s="44">
        <f>H4896+H4900+H4904</f>
        <v>375000</v>
      </c>
      <c r="I4905" s="57"/>
      <c r="J4905" s="44">
        <f>J4896+J4900+J4904</f>
        <v>239991</v>
      </c>
      <c r="K4905" s="57"/>
      <c r="L4905" s="44">
        <f>L4896+L4900+L4904</f>
        <v>277491</v>
      </c>
    </row>
    <row r="4906" spans="2:12" ht="12" customHeight="1">
      <c r="B4906" s="42" t="s">
        <v>9</v>
      </c>
      <c r="C4906" s="1254" t="s">
        <v>233</v>
      </c>
      <c r="D4906" s="1255"/>
      <c r="E4906" s="1256"/>
      <c r="F4906" s="1200">
        <f>OP</f>
        <v>0.1</v>
      </c>
      <c r="G4906" s="43" t="s">
        <v>234</v>
      </c>
      <c r="H4906" s="44">
        <f>H4905*F4906</f>
        <v>37500</v>
      </c>
      <c r="I4906" s="43" t="s">
        <v>234</v>
      </c>
      <c r="J4906" s="44">
        <f>J4905*F4906</f>
        <v>23999.100000000002</v>
      </c>
      <c r="K4906" s="43" t="s">
        <v>234</v>
      </c>
      <c r="L4906" s="44">
        <f>L4905*F4906</f>
        <v>27749.100000000002</v>
      </c>
    </row>
    <row r="4907" spans="2:12" ht="12" customHeight="1">
      <c r="B4907" s="531" t="s">
        <v>10</v>
      </c>
      <c r="C4907" s="536" t="s">
        <v>235</v>
      </c>
      <c r="D4907" s="1173"/>
      <c r="E4907" s="535"/>
      <c r="F4907" s="1189"/>
      <c r="G4907" s="532"/>
      <c r="H4907" s="533">
        <f>H4905+H4906</f>
        <v>412500</v>
      </c>
      <c r="I4907" s="532"/>
      <c r="J4907" s="533"/>
      <c r="K4907" s="532"/>
      <c r="L4907" s="533"/>
    </row>
    <row r="4908" spans="2:12" ht="12" customHeight="1">
      <c r="B4908" s="531" t="s">
        <v>11</v>
      </c>
      <c r="C4908" s="529" t="s">
        <v>2218</v>
      </c>
      <c r="D4908" s="529"/>
      <c r="E4908" s="529"/>
      <c r="F4908" s="1201">
        <f>ppn</f>
        <v>0.12</v>
      </c>
      <c r="G4908" s="532" t="s">
        <v>2217</v>
      </c>
      <c r="H4908" s="533">
        <f>H4907*F4908</f>
        <v>49500</v>
      </c>
      <c r="I4908" s="532"/>
      <c r="J4908" s="533"/>
      <c r="K4908" s="532"/>
      <c r="L4908" s="533"/>
    </row>
    <row r="4909" spans="2:12" ht="12" customHeight="1">
      <c r="B4909" s="42" t="s">
        <v>1793</v>
      </c>
      <c r="C4909" s="537" t="s">
        <v>2039</v>
      </c>
      <c r="D4909" s="56"/>
      <c r="E4909" s="56"/>
      <c r="F4909" s="1191"/>
      <c r="G4909" s="57"/>
      <c r="H4909" s="49">
        <f>H4907+H4908</f>
        <v>462000</v>
      </c>
      <c r="I4909" s="50"/>
      <c r="J4909" s="49">
        <f>J4905+J4906</f>
        <v>263990.09999999998</v>
      </c>
      <c r="K4909" s="50"/>
      <c r="L4909" s="49">
        <f>L4905+L4906</f>
        <v>305240.09999999998</v>
      </c>
    </row>
    <row r="4910" spans="2:12" ht="12" customHeight="1">
      <c r="B4910" s="51"/>
      <c r="C4910" s="52"/>
      <c r="D4910" s="52"/>
      <c r="E4910" s="52"/>
      <c r="F4910" s="1190"/>
      <c r="G4910" s="52"/>
      <c r="H4910" s="53"/>
    </row>
    <row r="4911" spans="2:12" ht="39" customHeight="1">
      <c r="B4911" s="34"/>
      <c r="C4911" s="1257" t="s">
        <v>2732</v>
      </c>
      <c r="D4911" s="1258"/>
      <c r="E4911" s="1258"/>
      <c r="F4911" s="1258"/>
      <c r="G4911" s="1259"/>
      <c r="H4911" s="1260"/>
      <c r="I4911" s="1261" t="s">
        <v>3</v>
      </c>
      <c r="J4911" s="1261"/>
      <c r="K4911" s="1261" t="s">
        <v>4</v>
      </c>
      <c r="L4911" s="1261"/>
    </row>
    <row r="4912" spans="2:12" ht="12" customHeight="1">
      <c r="B4912" s="1249" t="s">
        <v>215</v>
      </c>
      <c r="C4912" s="1249" t="s">
        <v>216</v>
      </c>
      <c r="D4912" s="1250" t="s">
        <v>217</v>
      </c>
      <c r="E4912" s="1249" t="s">
        <v>218</v>
      </c>
      <c r="F4912" s="1253" t="s">
        <v>219</v>
      </c>
      <c r="G4912" s="35" t="s">
        <v>220</v>
      </c>
      <c r="H4912" s="35" t="s">
        <v>221</v>
      </c>
      <c r="I4912" s="36" t="s">
        <v>220</v>
      </c>
      <c r="J4912" s="37" t="s">
        <v>221</v>
      </c>
      <c r="K4912" s="37" t="s">
        <v>220</v>
      </c>
      <c r="L4912" s="37" t="s">
        <v>221</v>
      </c>
    </row>
    <row r="4913" spans="1:12" ht="12" customHeight="1">
      <c r="B4913" s="1249"/>
      <c r="C4913" s="1249"/>
      <c r="D4913" s="1251"/>
      <c r="E4913" s="1249"/>
      <c r="F4913" s="1253"/>
      <c r="G4913" s="35" t="s">
        <v>16</v>
      </c>
      <c r="H4913" s="35" t="s">
        <v>222</v>
      </c>
      <c r="I4913" s="36" t="s">
        <v>16</v>
      </c>
      <c r="J4913" s="37" t="s">
        <v>222</v>
      </c>
      <c r="K4913" s="37" t="s">
        <v>16</v>
      </c>
      <c r="L4913" s="37" t="s">
        <v>222</v>
      </c>
    </row>
    <row r="4914" spans="1:12" ht="12" customHeight="1">
      <c r="B4914" s="1249"/>
      <c r="C4914" s="1249"/>
      <c r="D4914" s="1252"/>
      <c r="E4914" s="1249"/>
      <c r="F4914" s="1253"/>
      <c r="G4914" s="58"/>
      <c r="H4914" s="35" t="s">
        <v>16</v>
      </c>
      <c r="I4914" s="48"/>
      <c r="J4914" s="37" t="s">
        <v>16</v>
      </c>
      <c r="K4914" s="43"/>
      <c r="L4914" s="37" t="s">
        <v>16</v>
      </c>
    </row>
    <row r="4915" spans="1:12" ht="12" customHeight="1">
      <c r="B4915" s="38" t="s">
        <v>5</v>
      </c>
      <c r="C4915" s="39" t="s">
        <v>223</v>
      </c>
      <c r="D4915" s="40"/>
      <c r="E4915" s="40"/>
      <c r="F4915" s="1181"/>
      <c r="G4915" s="40"/>
      <c r="H4915" s="40"/>
      <c r="I4915" s="41"/>
      <c r="J4915" s="41"/>
      <c r="K4915" s="41"/>
      <c r="L4915" s="41"/>
    </row>
    <row r="4916" spans="1:12" ht="12" customHeight="1">
      <c r="A4916" s="65">
        <v>10110000</v>
      </c>
      <c r="B4916" s="42"/>
      <c r="C4916" s="43" t="s">
        <v>20</v>
      </c>
      <c r="D4916" s="42" t="str">
        <f>VLOOKUP(C4916,HSD!B:K,3,FALSE)</f>
        <v>L.01</v>
      </c>
      <c r="E4916" s="42" t="str">
        <f>VLOOKUP(C4916,HSD!B:K,2,FALSE)</f>
        <v>OH</v>
      </c>
      <c r="F4916" s="1182">
        <v>0.06</v>
      </c>
      <c r="G4916" s="44">
        <f>VLOOKUP(C4916,HSD!B:K,10,FALSE)</f>
        <v>174000</v>
      </c>
      <c r="H4916" s="44"/>
      <c r="I4916" s="44">
        <v>78600</v>
      </c>
      <c r="J4916" s="44">
        <f>F4916*I4916</f>
        <v>4716</v>
      </c>
      <c r="K4916" s="44">
        <v>78600</v>
      </c>
      <c r="L4916" s="44">
        <f>F4916*K4916</f>
        <v>4716</v>
      </c>
    </row>
    <row r="4917" spans="1:12" ht="12" customHeight="1">
      <c r="A4917" s="65">
        <v>10130000</v>
      </c>
      <c r="B4917" s="42"/>
      <c r="C4917" s="43" t="s">
        <v>283</v>
      </c>
      <c r="D4917" s="42" t="str">
        <f>VLOOKUP(C4917,HSD!B:K,3,FALSE)</f>
        <v>L.02</v>
      </c>
      <c r="E4917" s="42" t="str">
        <f>VLOOKUP(C4917,HSD!B:K,2,FALSE)</f>
        <v>OH</v>
      </c>
      <c r="F4917" s="1182">
        <v>0.03</v>
      </c>
      <c r="G4917" s="44">
        <f>VLOOKUP(C4917,HSD!B:K,10,FALSE)</f>
        <v>213000</v>
      </c>
      <c r="H4917" s="44"/>
      <c r="I4917" s="44">
        <v>92500</v>
      </c>
      <c r="J4917" s="44">
        <f>F4917*I4917</f>
        <v>2775</v>
      </c>
      <c r="K4917" s="44">
        <v>92500</v>
      </c>
      <c r="L4917" s="44">
        <f>F4917*K4917</f>
        <v>2775</v>
      </c>
    </row>
    <row r="4918" spans="1:12" ht="12" customHeight="1">
      <c r="B4918" s="531"/>
      <c r="C4918" s="1172" t="s">
        <v>19</v>
      </c>
      <c r="D4918" s="42" t="str">
        <f>VLOOKUP(C4918,HSD!B:K,3,FALSE)</f>
        <v>L.03</v>
      </c>
      <c r="E4918" s="42" t="str">
        <f>VLOOKUP(C4918,HSD!B:K,2,FALSE)</f>
        <v>OH</v>
      </c>
      <c r="F4918" s="1199">
        <v>3.0000000000000001E-3</v>
      </c>
      <c r="G4918" s="44">
        <f>VLOOKUP(C4918,HSD!B:K,10,FALSE)</f>
        <v>274000</v>
      </c>
      <c r="H4918" s="44"/>
      <c r="I4918" s="533"/>
      <c r="J4918" s="533"/>
      <c r="K4918" s="533"/>
      <c r="L4918" s="533"/>
    </row>
    <row r="4919" spans="1:12" ht="12" customHeight="1">
      <c r="B4919" s="531"/>
      <c r="C4919" s="1172" t="s">
        <v>21</v>
      </c>
      <c r="D4919" s="42" t="str">
        <f>VLOOKUP(C4919,HSD!B:K,3,FALSE)</f>
        <v>L.04</v>
      </c>
      <c r="E4919" s="42" t="str">
        <f>VLOOKUP(C4919,HSD!B:K,2,FALSE)</f>
        <v>OH</v>
      </c>
      <c r="F4919" s="1199">
        <v>1E-3</v>
      </c>
      <c r="G4919" s="44">
        <f>VLOOKUP(C4919,HSD!B:K,10,FALSE)</f>
        <v>285000</v>
      </c>
      <c r="H4919" s="44"/>
      <c r="I4919" s="533"/>
      <c r="J4919" s="533"/>
      <c r="K4919" s="533"/>
      <c r="L4919" s="533"/>
    </row>
    <row r="4920" spans="1:12" ht="12" customHeight="1">
      <c r="B4920" s="42"/>
      <c r="C4920" s="43"/>
      <c r="D4920" s="42"/>
      <c r="E4920" s="42"/>
      <c r="F4920" s="1182"/>
      <c r="G4920" s="44"/>
      <c r="H4920" s="44"/>
      <c r="I4920" s="44"/>
      <c r="J4920" s="44"/>
      <c r="K4920" s="44"/>
      <c r="L4920" s="44"/>
    </row>
    <row r="4921" spans="1:12" ht="12" customHeight="1">
      <c r="B4921" s="42"/>
      <c r="C4921" s="45"/>
      <c r="D4921" s="37"/>
      <c r="E4921" s="37"/>
      <c r="F4921" s="1183" t="s">
        <v>227</v>
      </c>
      <c r="G4921" s="54"/>
      <c r="H4921" s="44">
        <f>SUM(H4916:H4920)</f>
        <v>0</v>
      </c>
      <c r="I4921" s="54"/>
      <c r="J4921" s="44">
        <f>SUM(J4916:J4920)</f>
        <v>7491</v>
      </c>
      <c r="K4921" s="54"/>
      <c r="L4921" s="44">
        <f>SUM(L4916:L4920)</f>
        <v>7491</v>
      </c>
    </row>
    <row r="4922" spans="1:12" ht="12" customHeight="1">
      <c r="B4922" s="42" t="s">
        <v>6</v>
      </c>
      <c r="C4922" s="45" t="s">
        <v>228</v>
      </c>
      <c r="D4922" s="37"/>
      <c r="E4922" s="37"/>
      <c r="F4922" s="1184"/>
      <c r="G4922" s="42"/>
      <c r="H4922" s="44"/>
      <c r="I4922" s="42"/>
      <c r="J4922" s="44"/>
      <c r="K4922" s="42"/>
      <c r="L4922" s="44"/>
    </row>
    <row r="4923" spans="1:12" ht="12" customHeight="1">
      <c r="B4923" s="42"/>
      <c r="C4923" s="45" t="s">
        <v>1878</v>
      </c>
      <c r="D4923" s="42">
        <f>VLOOKUP(C4923,HSD!B:K,3,FALSE)</f>
        <v>0</v>
      </c>
      <c r="E4923" s="42" t="str">
        <f>VLOOKUP(C4923,HSD!B:K,2,FALSE)</f>
        <v>btg</v>
      </c>
      <c r="F4923" s="1199">
        <v>1</v>
      </c>
      <c r="G4923" s="44">
        <f>VLOOKUP(C4923,HSD!B:K,10,FALSE)</f>
        <v>550000</v>
      </c>
      <c r="H4923" s="44">
        <f t="shared" ref="H4923" si="28">F4923*G4923</f>
        <v>550000</v>
      </c>
      <c r="I4923" s="44">
        <v>232500</v>
      </c>
      <c r="J4923" s="44">
        <f>F4923*I4923</f>
        <v>232500</v>
      </c>
      <c r="K4923" s="44">
        <v>270000</v>
      </c>
      <c r="L4923" s="44">
        <f>F4923*K4923</f>
        <v>270000</v>
      </c>
    </row>
    <row r="4924" spans="1:12" ht="12" customHeight="1">
      <c r="B4924" s="42"/>
      <c r="C4924" s="45"/>
      <c r="D4924" s="37"/>
      <c r="E4924" s="42"/>
      <c r="F4924" s="1185"/>
      <c r="G4924" s="44"/>
      <c r="H4924" s="44">
        <f>F4924*G4924</f>
        <v>0</v>
      </c>
      <c r="I4924" s="44">
        <v>215000</v>
      </c>
      <c r="J4924" s="44">
        <f>F4924*I4924</f>
        <v>0</v>
      </c>
      <c r="K4924" s="44">
        <v>250000</v>
      </c>
      <c r="L4924" s="44">
        <f>F4924*K4924</f>
        <v>0</v>
      </c>
    </row>
    <row r="4925" spans="1:12" ht="12" customHeight="1">
      <c r="B4925" s="42"/>
      <c r="C4925" s="45"/>
      <c r="D4925" s="37"/>
      <c r="E4925" s="37"/>
      <c r="F4925" s="1183" t="s">
        <v>229</v>
      </c>
      <c r="G4925" s="54"/>
      <c r="H4925" s="44">
        <f>SUM(H4923:H4924)</f>
        <v>550000</v>
      </c>
      <c r="I4925" s="54"/>
      <c r="J4925" s="44">
        <f>SUM(J4923:J4924)</f>
        <v>232500</v>
      </c>
      <c r="K4925" s="54"/>
      <c r="L4925" s="44">
        <f>SUM(L4923:L4924)</f>
        <v>270000</v>
      </c>
    </row>
    <row r="4926" spans="1:12" ht="12" customHeight="1">
      <c r="B4926" s="42" t="s">
        <v>7</v>
      </c>
      <c r="C4926" s="45" t="s">
        <v>230</v>
      </c>
      <c r="D4926" s="37"/>
      <c r="E4926" s="37"/>
      <c r="F4926" s="1184"/>
      <c r="G4926" s="42"/>
      <c r="H4926" s="44"/>
      <c r="I4926" s="42"/>
      <c r="J4926" s="44"/>
      <c r="K4926" s="42"/>
      <c r="L4926" s="44"/>
    </row>
    <row r="4927" spans="1:12" ht="12" customHeight="1">
      <c r="B4927" s="531"/>
      <c r="C4927" s="1161"/>
      <c r="D4927" s="1162"/>
      <c r="E4927" s="1162"/>
      <c r="F4927" s="1198"/>
      <c r="G4927" s="531"/>
      <c r="H4927" s="44">
        <f>F4927*G4927</f>
        <v>0</v>
      </c>
      <c r="I4927" s="531"/>
      <c r="J4927" s="533"/>
      <c r="K4927" s="531"/>
      <c r="L4927" s="533"/>
    </row>
    <row r="4928" spans="1:12" ht="12" customHeight="1">
      <c r="B4928" s="42"/>
      <c r="C4928" s="45"/>
      <c r="D4928" s="37"/>
      <c r="E4928" s="37"/>
      <c r="F4928" s="1184"/>
      <c r="G4928" s="44"/>
      <c r="H4928" s="44">
        <f>F4928*G4928</f>
        <v>0</v>
      </c>
      <c r="I4928" s="44"/>
      <c r="J4928" s="44">
        <f>H4928*I4928</f>
        <v>0</v>
      </c>
      <c r="K4928" s="44"/>
      <c r="L4928" s="44">
        <f>J4928*K4928</f>
        <v>0</v>
      </c>
    </row>
    <row r="4929" spans="1:12" ht="12" customHeight="1">
      <c r="B4929" s="42"/>
      <c r="C4929" s="45"/>
      <c r="D4929" s="37"/>
      <c r="E4929" s="37"/>
      <c r="F4929" s="1183" t="s">
        <v>231</v>
      </c>
      <c r="G4929" s="54"/>
      <c r="H4929" s="44">
        <f>SUM(H4928)</f>
        <v>0</v>
      </c>
      <c r="I4929" s="54"/>
      <c r="J4929" s="44">
        <f>SUM(J4928)</f>
        <v>0</v>
      </c>
      <c r="K4929" s="54"/>
      <c r="L4929" s="44">
        <f>SUM(L4928)</f>
        <v>0</v>
      </c>
    </row>
    <row r="4930" spans="1:12" ht="12" customHeight="1">
      <c r="B4930" s="42" t="s">
        <v>8</v>
      </c>
      <c r="C4930" s="55" t="s">
        <v>232</v>
      </c>
      <c r="D4930" s="56"/>
      <c r="E4930" s="56"/>
      <c r="F4930" s="1191"/>
      <c r="G4930" s="57"/>
      <c r="H4930" s="44">
        <f>H4921+H4925+H4929</f>
        <v>550000</v>
      </c>
      <c r="I4930" s="57"/>
      <c r="J4930" s="44">
        <f>J4921+J4925+J4929</f>
        <v>239991</v>
      </c>
      <c r="K4930" s="57"/>
      <c r="L4930" s="44">
        <f>L4921+L4925+L4929</f>
        <v>277491</v>
      </c>
    </row>
    <row r="4931" spans="1:12" ht="12" customHeight="1">
      <c r="B4931" s="42" t="s">
        <v>9</v>
      </c>
      <c r="C4931" s="1254" t="s">
        <v>233</v>
      </c>
      <c r="D4931" s="1255"/>
      <c r="E4931" s="1256"/>
      <c r="F4931" s="1200">
        <f>OP</f>
        <v>0.1</v>
      </c>
      <c r="G4931" s="43" t="s">
        <v>234</v>
      </c>
      <c r="H4931" s="44">
        <f>H4930*F4931</f>
        <v>55000</v>
      </c>
      <c r="I4931" s="43" t="s">
        <v>234</v>
      </c>
      <c r="J4931" s="44">
        <f>J4930*F4931</f>
        <v>23999.100000000002</v>
      </c>
      <c r="K4931" s="43" t="s">
        <v>234</v>
      </c>
      <c r="L4931" s="44">
        <f>L4930*F4931</f>
        <v>27749.100000000002</v>
      </c>
    </row>
    <row r="4932" spans="1:12" ht="12" customHeight="1">
      <c r="B4932" s="531" t="s">
        <v>10</v>
      </c>
      <c r="C4932" s="536" t="s">
        <v>235</v>
      </c>
      <c r="D4932" s="1173"/>
      <c r="E4932" s="535"/>
      <c r="F4932" s="1189"/>
      <c r="G4932" s="532"/>
      <c r="H4932" s="533">
        <f>H4930+H4931</f>
        <v>605000</v>
      </c>
      <c r="I4932" s="532"/>
      <c r="J4932" s="533"/>
      <c r="K4932" s="532"/>
      <c r="L4932" s="533"/>
    </row>
    <row r="4933" spans="1:12" ht="12" customHeight="1">
      <c r="B4933" s="531" t="s">
        <v>11</v>
      </c>
      <c r="C4933" s="529" t="s">
        <v>2218</v>
      </c>
      <c r="D4933" s="529"/>
      <c r="E4933" s="529"/>
      <c r="F4933" s="1201">
        <f>ppn</f>
        <v>0.12</v>
      </c>
      <c r="G4933" s="532" t="s">
        <v>2217</v>
      </c>
      <c r="H4933" s="533">
        <f>H4932*F4933</f>
        <v>72600</v>
      </c>
      <c r="I4933" s="532"/>
      <c r="J4933" s="533"/>
      <c r="K4933" s="532"/>
      <c r="L4933" s="533"/>
    </row>
    <row r="4934" spans="1:12" ht="12" customHeight="1">
      <c r="B4934" s="42" t="s">
        <v>1793</v>
      </c>
      <c r="C4934" s="537" t="s">
        <v>2039</v>
      </c>
      <c r="D4934" s="56"/>
      <c r="E4934" s="56"/>
      <c r="F4934" s="1191"/>
      <c r="G4934" s="57"/>
      <c r="H4934" s="49">
        <f>H4932+H4933</f>
        <v>677600</v>
      </c>
      <c r="I4934" s="50"/>
      <c r="J4934" s="49">
        <f>J4930+J4931</f>
        <v>263990.09999999998</v>
      </c>
      <c r="K4934" s="50"/>
      <c r="L4934" s="49">
        <f>L4930+L4931</f>
        <v>305240.09999999998</v>
      </c>
    </row>
    <row r="4935" spans="1:12" ht="12" customHeight="1">
      <c r="B4935" s="51"/>
      <c r="C4935" s="52"/>
      <c r="D4935" s="52"/>
      <c r="E4935" s="52"/>
      <c r="F4935" s="1190"/>
      <c r="G4935" s="52"/>
      <c r="H4935" s="53"/>
    </row>
    <row r="4936" spans="1:12" ht="39" customHeight="1">
      <c r="B4936" s="34"/>
      <c r="C4936" s="1257" t="s">
        <v>2745</v>
      </c>
      <c r="D4936" s="1258"/>
      <c r="E4936" s="1258"/>
      <c r="F4936" s="1258"/>
      <c r="G4936" s="1259"/>
      <c r="H4936" s="1260"/>
      <c r="I4936" s="1261" t="s">
        <v>3</v>
      </c>
      <c r="J4936" s="1261"/>
      <c r="K4936" s="1261" t="s">
        <v>4</v>
      </c>
      <c r="L4936" s="1261"/>
    </row>
    <row r="4937" spans="1:12" ht="12" customHeight="1">
      <c r="B4937" s="1249" t="s">
        <v>215</v>
      </c>
      <c r="C4937" s="1249" t="s">
        <v>216</v>
      </c>
      <c r="D4937" s="1250" t="s">
        <v>217</v>
      </c>
      <c r="E4937" s="1249" t="s">
        <v>218</v>
      </c>
      <c r="F4937" s="1253" t="s">
        <v>219</v>
      </c>
      <c r="G4937" s="35" t="s">
        <v>220</v>
      </c>
      <c r="H4937" s="35" t="s">
        <v>221</v>
      </c>
      <c r="I4937" s="36" t="s">
        <v>220</v>
      </c>
      <c r="J4937" s="37" t="s">
        <v>221</v>
      </c>
      <c r="K4937" s="37" t="s">
        <v>220</v>
      </c>
      <c r="L4937" s="37" t="s">
        <v>221</v>
      </c>
    </row>
    <row r="4938" spans="1:12" ht="12" customHeight="1">
      <c r="B4938" s="1249"/>
      <c r="C4938" s="1249"/>
      <c r="D4938" s="1251"/>
      <c r="E4938" s="1249"/>
      <c r="F4938" s="1253"/>
      <c r="G4938" s="35" t="s">
        <v>16</v>
      </c>
      <c r="H4938" s="35" t="s">
        <v>222</v>
      </c>
      <c r="I4938" s="36" t="s">
        <v>16</v>
      </c>
      <c r="J4938" s="37" t="s">
        <v>222</v>
      </c>
      <c r="K4938" s="37" t="s">
        <v>16</v>
      </c>
      <c r="L4938" s="37" t="s">
        <v>222</v>
      </c>
    </row>
    <row r="4939" spans="1:12" ht="12" customHeight="1">
      <c r="B4939" s="1249"/>
      <c r="C4939" s="1249"/>
      <c r="D4939" s="1252"/>
      <c r="E4939" s="1249"/>
      <c r="F4939" s="1253"/>
      <c r="G4939" s="58"/>
      <c r="H4939" s="35" t="s">
        <v>16</v>
      </c>
      <c r="I4939" s="48"/>
      <c r="J4939" s="37" t="s">
        <v>16</v>
      </c>
      <c r="K4939" s="43"/>
      <c r="L4939" s="37" t="s">
        <v>16</v>
      </c>
    </row>
    <row r="4940" spans="1:12" ht="12" customHeight="1">
      <c r="B4940" s="38" t="s">
        <v>5</v>
      </c>
      <c r="C4940" s="39" t="s">
        <v>223</v>
      </c>
      <c r="D4940" s="40"/>
      <c r="E4940" s="40"/>
      <c r="F4940" s="1181"/>
      <c r="G4940" s="40"/>
      <c r="H4940" s="40"/>
      <c r="I4940" s="41"/>
      <c r="J4940" s="41"/>
      <c r="K4940" s="41"/>
      <c r="L4940" s="41"/>
    </row>
    <row r="4941" spans="1:12" ht="12" customHeight="1">
      <c r="A4941" s="65">
        <v>10110000</v>
      </c>
      <c r="B4941" s="42"/>
      <c r="C4941" s="43" t="s">
        <v>20</v>
      </c>
      <c r="D4941" s="42" t="str">
        <f>VLOOKUP(C4941,HSD!B:K,3,FALSE)</f>
        <v>L.01</v>
      </c>
      <c r="E4941" s="42" t="str">
        <f>VLOOKUP(C4941,HSD!B:K,2,FALSE)</f>
        <v>OH</v>
      </c>
      <c r="F4941" s="1182">
        <v>1.2</v>
      </c>
      <c r="G4941" s="44">
        <f>VLOOKUP(C4941,HSD!B:K,10,FALSE)</f>
        <v>174000</v>
      </c>
      <c r="H4941" s="44">
        <f t="shared" ref="H4941:H4944" si="29">F4941*G4941</f>
        <v>208800</v>
      </c>
      <c r="I4941" s="44">
        <v>78600</v>
      </c>
      <c r="J4941" s="44">
        <f>F4941*I4941</f>
        <v>94320</v>
      </c>
      <c r="K4941" s="44">
        <v>78600</v>
      </c>
      <c r="L4941" s="44">
        <f>F4941*K4941</f>
        <v>94320</v>
      </c>
    </row>
    <row r="4942" spans="1:12" ht="12" customHeight="1">
      <c r="A4942" s="65">
        <v>10130000</v>
      </c>
      <c r="B4942" s="42"/>
      <c r="C4942" s="43" t="s">
        <v>283</v>
      </c>
      <c r="D4942" s="42" t="str">
        <f>VLOOKUP(C4942,HSD!B:K,3,FALSE)</f>
        <v>L.02</v>
      </c>
      <c r="E4942" s="42" t="str">
        <f>VLOOKUP(C4942,HSD!B:K,2,FALSE)</f>
        <v>OH</v>
      </c>
      <c r="F4942" s="1182">
        <v>0.4</v>
      </c>
      <c r="G4942" s="44">
        <f>VLOOKUP(C4942,HSD!B:K,10,FALSE)</f>
        <v>213000</v>
      </c>
      <c r="H4942" s="44">
        <f t="shared" si="29"/>
        <v>85200</v>
      </c>
      <c r="I4942" s="44">
        <v>92500</v>
      </c>
      <c r="J4942" s="44">
        <f>F4942*I4942</f>
        <v>37000</v>
      </c>
      <c r="K4942" s="44">
        <v>92500</v>
      </c>
      <c r="L4942" s="44">
        <f>F4942*K4942</f>
        <v>37000</v>
      </c>
    </row>
    <row r="4943" spans="1:12" ht="12" customHeight="1">
      <c r="B4943" s="531"/>
      <c r="C4943" s="1172" t="s">
        <v>19</v>
      </c>
      <c r="D4943" s="42" t="str">
        <f>VLOOKUP(C4943,HSD!B:K,3,FALSE)</f>
        <v>L.03</v>
      </c>
      <c r="E4943" s="42" t="str">
        <f>VLOOKUP(C4943,HSD!B:K,2,FALSE)</f>
        <v>OH</v>
      </c>
      <c r="F4943" s="1199">
        <v>0.04</v>
      </c>
      <c r="G4943" s="44">
        <f>VLOOKUP(C4943,HSD!B:K,10,FALSE)</f>
        <v>274000</v>
      </c>
      <c r="H4943" s="44">
        <f t="shared" si="29"/>
        <v>10960</v>
      </c>
      <c r="I4943" s="533"/>
      <c r="J4943" s="533"/>
      <c r="K4943" s="533"/>
      <c r="L4943" s="533"/>
    </row>
    <row r="4944" spans="1:12" ht="12" customHeight="1">
      <c r="B4944" s="531"/>
      <c r="C4944" s="1172" t="s">
        <v>21</v>
      </c>
      <c r="D4944" s="42" t="str">
        <f>VLOOKUP(C4944,HSD!B:K,3,FALSE)</f>
        <v>L.04</v>
      </c>
      <c r="E4944" s="42" t="str">
        <f>VLOOKUP(C4944,HSD!B:K,2,FALSE)</f>
        <v>OH</v>
      </c>
      <c r="F4944" s="1199">
        <v>0.12</v>
      </c>
      <c r="G4944" s="44">
        <f>VLOOKUP(C4944,HSD!B:K,10,FALSE)</f>
        <v>285000</v>
      </c>
      <c r="H4944" s="44">
        <f t="shared" si="29"/>
        <v>34200</v>
      </c>
      <c r="I4944" s="533"/>
      <c r="J4944" s="533"/>
      <c r="K4944" s="533"/>
      <c r="L4944" s="533"/>
    </row>
    <row r="4945" spans="2:12" ht="12" customHeight="1">
      <c r="B4945" s="42"/>
      <c r="C4945" s="43"/>
      <c r="D4945" s="42"/>
      <c r="E4945" s="42"/>
      <c r="F4945" s="1182"/>
      <c r="G4945" s="44"/>
      <c r="H4945" s="44"/>
      <c r="I4945" s="44"/>
      <c r="J4945" s="44"/>
      <c r="K4945" s="44"/>
      <c r="L4945" s="44"/>
    </row>
    <row r="4946" spans="2:12" ht="12" customHeight="1">
      <c r="B4946" s="42"/>
      <c r="C4946" s="45"/>
      <c r="D4946" s="37"/>
      <c r="E4946" s="37"/>
      <c r="F4946" s="1183" t="s">
        <v>227</v>
      </c>
      <c r="G4946" s="54"/>
      <c r="H4946" s="44">
        <f>SUM(H4941:H4945)</f>
        <v>339160</v>
      </c>
      <c r="I4946" s="54"/>
      <c r="J4946" s="44">
        <f>SUM(J4941:J4945)</f>
        <v>131320</v>
      </c>
      <c r="K4946" s="54"/>
      <c r="L4946" s="44">
        <f>SUM(L4941:L4945)</f>
        <v>131320</v>
      </c>
    </row>
    <row r="4947" spans="2:12" ht="12" customHeight="1">
      <c r="B4947" s="42" t="s">
        <v>6</v>
      </c>
      <c r="C4947" s="45" t="s">
        <v>228</v>
      </c>
      <c r="D4947" s="37"/>
      <c r="E4947" s="37"/>
      <c r="F4947" s="1184"/>
      <c r="G4947" s="42"/>
      <c r="H4947" s="44"/>
      <c r="I4947" s="42"/>
      <c r="J4947" s="44"/>
      <c r="K4947" s="42"/>
      <c r="L4947" s="44"/>
    </row>
    <row r="4948" spans="2:12" ht="12" customHeight="1">
      <c r="B4948" s="42"/>
      <c r="C4948" s="45" t="s">
        <v>1588</v>
      </c>
      <c r="D4948" s="42">
        <f>VLOOKUP(C4948,HSD!B:K,3,FALSE)</f>
        <v>0</v>
      </c>
      <c r="E4948" s="42" t="str">
        <f>VLOOKUP(C4948,HSD!B:K,2,FALSE)</f>
        <v>m3</v>
      </c>
      <c r="F4948" s="1199">
        <v>0.05</v>
      </c>
      <c r="G4948" s="44">
        <f>VLOOKUP(C4948,HSD!B:K,10,FALSE)</f>
        <v>4854000</v>
      </c>
      <c r="H4948" s="44">
        <f t="shared" ref="H4948" si="30">F4948*G4948</f>
        <v>242700</v>
      </c>
      <c r="I4948" s="44">
        <v>232500</v>
      </c>
      <c r="J4948" s="44">
        <f>F4948*I4948</f>
        <v>11625</v>
      </c>
      <c r="K4948" s="44">
        <v>270000</v>
      </c>
      <c r="L4948" s="44">
        <f>F4948*K4948</f>
        <v>13500</v>
      </c>
    </row>
    <row r="4949" spans="2:12" ht="12" customHeight="1">
      <c r="B4949" s="531"/>
      <c r="C4949" s="1161" t="s">
        <v>1097</v>
      </c>
      <c r="D4949" s="531"/>
      <c r="E4949" s="42" t="str">
        <f>VLOOKUP(C4949,HSD!B:K,2,FALSE)</f>
        <v>lbr</v>
      </c>
      <c r="F4949" s="1199">
        <f>1/(1.2*2.4)</f>
        <v>0.34722222222222221</v>
      </c>
      <c r="G4949" s="44">
        <f>VLOOKUP(C4949,HSD!B:K,10,FALSE)</f>
        <v>125000</v>
      </c>
      <c r="H4949" s="44">
        <f t="shared" ref="H4949:H4950" si="31">F4949*G4949</f>
        <v>43402.777777777774</v>
      </c>
      <c r="I4949" s="533"/>
      <c r="J4949" s="533"/>
      <c r="K4949" s="533"/>
      <c r="L4949" s="533"/>
    </row>
    <row r="4950" spans="2:12" ht="12" customHeight="1">
      <c r="B4950" s="531"/>
      <c r="C4950" s="1161" t="s">
        <v>2746</v>
      </c>
      <c r="D4950" s="531"/>
      <c r="E4950" s="42" t="s">
        <v>26</v>
      </c>
      <c r="F4950" s="1199">
        <v>0.16500000000000001</v>
      </c>
      <c r="G4950" s="44">
        <f>H1947</f>
        <v>1086628.3999999999</v>
      </c>
      <c r="H4950" s="44">
        <f t="shared" si="31"/>
        <v>179293.68599999999</v>
      </c>
      <c r="I4950" s="533"/>
      <c r="J4950" s="533"/>
      <c r="K4950" s="533"/>
      <c r="L4950" s="533"/>
    </row>
    <row r="4951" spans="2:12" ht="12" customHeight="1">
      <c r="B4951" s="531"/>
      <c r="C4951" s="1161" t="s">
        <v>1589</v>
      </c>
      <c r="D4951" s="531"/>
      <c r="E4951" s="42" t="str">
        <f>VLOOKUP(C4951,HSD!B:K,2,FALSE)</f>
        <v>kg</v>
      </c>
      <c r="F4951" s="1199">
        <v>0.15</v>
      </c>
      <c r="G4951" s="44">
        <f>VLOOKUP(C4951,HSD!B:K,10,FALSE)</f>
        <v>44500</v>
      </c>
      <c r="H4951" s="44">
        <f t="shared" ref="H4951:H4952" si="32">F4951*G4951</f>
        <v>6675</v>
      </c>
      <c r="I4951" s="533"/>
      <c r="J4951" s="533"/>
      <c r="K4951" s="533"/>
      <c r="L4951" s="533"/>
    </row>
    <row r="4952" spans="2:12" ht="12" customHeight="1">
      <c r="B4952" s="531"/>
      <c r="C4952" s="1161" t="s">
        <v>1590</v>
      </c>
      <c r="D4952" s="531"/>
      <c r="E4952" s="42" t="str">
        <f>VLOOKUP(C4952,HSD!B:K,2,FALSE)</f>
        <v>kg</v>
      </c>
      <c r="F4952" s="1199">
        <v>0.1</v>
      </c>
      <c r="G4952" s="44">
        <f>VLOOKUP(C4952,HSD!B:K,10,FALSE)</f>
        <v>60000</v>
      </c>
      <c r="H4952" s="44">
        <f t="shared" si="32"/>
        <v>6000</v>
      </c>
      <c r="I4952" s="533"/>
      <c r="J4952" s="533"/>
      <c r="K4952" s="533"/>
      <c r="L4952" s="533"/>
    </row>
    <row r="4953" spans="2:12" ht="26">
      <c r="B4953" s="531"/>
      <c r="C4953" s="1161" t="s">
        <v>1021</v>
      </c>
      <c r="D4953" s="531"/>
      <c r="E4953" s="42" t="str">
        <f>VLOOKUP(C4953,HSD!B:K,2,FALSE)</f>
        <v>lbr</v>
      </c>
      <c r="F4953" s="1199">
        <f>1/(1.05*1.8)</f>
        <v>0.52910052910052907</v>
      </c>
      <c r="G4953" s="44">
        <f>VLOOKUP(C4953,HSD!B:K,10,FALSE)</f>
        <v>40000</v>
      </c>
      <c r="H4953" s="44">
        <f t="shared" ref="H4953:H4957" si="33">F4953*G4953</f>
        <v>21164.021164021164</v>
      </c>
      <c r="I4953" s="533"/>
      <c r="J4953" s="533"/>
      <c r="K4953" s="533"/>
      <c r="L4953" s="533"/>
    </row>
    <row r="4954" spans="2:12" ht="12" customHeight="1">
      <c r="B4954" s="531"/>
      <c r="C4954" s="1161" t="s">
        <v>2747</v>
      </c>
      <c r="D4954" s="531"/>
      <c r="E4954" s="42" t="s">
        <v>26</v>
      </c>
      <c r="F4954" s="1203">
        <f>1*1*0.1</f>
        <v>0.1</v>
      </c>
      <c r="G4954" s="533">
        <f>H2926</f>
        <v>1050925.625</v>
      </c>
      <c r="H4954" s="44">
        <f t="shared" si="33"/>
        <v>105092.5625</v>
      </c>
      <c r="I4954" s="533"/>
      <c r="J4954" s="533"/>
      <c r="K4954" s="533"/>
      <c r="L4954" s="533"/>
    </row>
    <row r="4955" spans="2:12" ht="12" customHeight="1">
      <c r="B4955" s="531"/>
      <c r="C4955" s="1161" t="s">
        <v>1032</v>
      </c>
      <c r="D4955" s="531"/>
      <c r="E4955" s="42" t="str">
        <f>VLOOKUP(C4955,HSD!B:K,2,FALSE)</f>
        <v>kg</v>
      </c>
      <c r="F4955" s="1199">
        <v>0.25</v>
      </c>
      <c r="G4955" s="44">
        <f>VLOOKUP(C4955,HSD!B:K,10,FALSE)</f>
        <v>85000</v>
      </c>
      <c r="H4955" s="44">
        <f t="shared" si="33"/>
        <v>21250</v>
      </c>
      <c r="I4955" s="533"/>
      <c r="J4955" s="533"/>
      <c r="K4955" s="533"/>
      <c r="L4955" s="533"/>
    </row>
    <row r="4956" spans="2:12" ht="12" customHeight="1">
      <c r="B4956" s="531"/>
      <c r="C4956" s="1161" t="s">
        <v>780</v>
      </c>
      <c r="D4956" s="531"/>
      <c r="E4956" s="42" t="str">
        <f>VLOOKUP(C4956,HSD!B:K,2,FALSE)</f>
        <v>lbr</v>
      </c>
      <c r="F4956" s="1199">
        <f>+F4949</f>
        <v>0.34722222222222221</v>
      </c>
      <c r="G4956" s="44">
        <f>VLOOKUP(C4956,HSD!B:K,10,FALSE)</f>
        <v>112000</v>
      </c>
      <c r="H4956" s="44">
        <f t="shared" si="33"/>
        <v>38888.888888888891</v>
      </c>
      <c r="I4956" s="533"/>
      <c r="J4956" s="533"/>
      <c r="K4956" s="533"/>
      <c r="L4956" s="533"/>
    </row>
    <row r="4957" spans="2:12" ht="12" customHeight="1">
      <c r="B4957" s="531"/>
      <c r="C4957" s="1161" t="s">
        <v>2748</v>
      </c>
      <c r="D4957" s="531"/>
      <c r="E4957" s="42" t="s">
        <v>27</v>
      </c>
      <c r="F4957" s="1199">
        <v>0.25</v>
      </c>
      <c r="G4957" s="44">
        <v>55000</v>
      </c>
      <c r="H4957" s="44">
        <f t="shared" si="33"/>
        <v>13750</v>
      </c>
      <c r="I4957" s="533"/>
      <c r="J4957" s="533"/>
      <c r="K4957" s="533"/>
      <c r="L4957" s="533"/>
    </row>
    <row r="4958" spans="2:12" ht="12" customHeight="1">
      <c r="B4958" s="42"/>
      <c r="C4958" s="45"/>
      <c r="D4958" s="37"/>
      <c r="E4958" s="42"/>
      <c r="F4958" s="1185"/>
      <c r="G4958" s="44"/>
      <c r="H4958" s="44">
        <f>F4958*G4958</f>
        <v>0</v>
      </c>
      <c r="I4958" s="44">
        <v>215000</v>
      </c>
      <c r="J4958" s="44">
        <f>F4958*I4958</f>
        <v>0</v>
      </c>
      <c r="K4958" s="44">
        <v>250000</v>
      </c>
      <c r="L4958" s="44">
        <f>F4958*K4958</f>
        <v>0</v>
      </c>
    </row>
    <row r="4959" spans="2:12" ht="12" customHeight="1">
      <c r="B4959" s="42"/>
      <c r="C4959" s="45"/>
      <c r="D4959" s="37"/>
      <c r="E4959" s="37"/>
      <c r="F4959" s="1183" t="s">
        <v>229</v>
      </c>
      <c r="G4959" s="54"/>
      <c r="H4959" s="44">
        <f>SUM(H4948:H4958)</f>
        <v>678216.93633068784</v>
      </c>
      <c r="I4959" s="54"/>
      <c r="J4959" s="44">
        <f>SUM(J4948:J4958)</f>
        <v>11625</v>
      </c>
      <c r="K4959" s="54"/>
      <c r="L4959" s="44">
        <f>SUM(L4948:L4958)</f>
        <v>13500</v>
      </c>
    </row>
    <row r="4960" spans="2:12" ht="12" customHeight="1">
      <c r="B4960" s="42" t="s">
        <v>7</v>
      </c>
      <c r="C4960" s="45" t="s">
        <v>230</v>
      </c>
      <c r="D4960" s="37"/>
      <c r="E4960" s="37"/>
      <c r="F4960" s="1184"/>
      <c r="G4960" s="42"/>
      <c r="H4960" s="44"/>
      <c r="I4960" s="42"/>
      <c r="J4960" s="44"/>
      <c r="K4960" s="42"/>
      <c r="L4960" s="44"/>
    </row>
    <row r="4961" spans="1:12" ht="12" customHeight="1">
      <c r="B4961" s="531"/>
      <c r="C4961" s="1161"/>
      <c r="D4961" s="1162"/>
      <c r="E4961" s="1162"/>
      <c r="F4961" s="1198"/>
      <c r="G4961" s="531"/>
      <c r="H4961" s="44">
        <f>F4961*G4961</f>
        <v>0</v>
      </c>
      <c r="I4961" s="531"/>
      <c r="J4961" s="533"/>
      <c r="K4961" s="531"/>
      <c r="L4961" s="533"/>
    </row>
    <row r="4962" spans="1:12" ht="12" customHeight="1">
      <c r="B4962" s="42"/>
      <c r="C4962" s="45"/>
      <c r="D4962" s="37"/>
      <c r="E4962" s="37"/>
      <c r="F4962" s="1184"/>
      <c r="G4962" s="44"/>
      <c r="H4962" s="44">
        <f>F4962*G4962</f>
        <v>0</v>
      </c>
      <c r="I4962" s="44"/>
      <c r="J4962" s="44">
        <f>H4962*I4962</f>
        <v>0</v>
      </c>
      <c r="K4962" s="44"/>
      <c r="L4962" s="44">
        <f>J4962*K4962</f>
        <v>0</v>
      </c>
    </row>
    <row r="4963" spans="1:12" ht="12" customHeight="1">
      <c r="B4963" s="42"/>
      <c r="C4963" s="45"/>
      <c r="D4963" s="37"/>
      <c r="E4963" s="37"/>
      <c r="F4963" s="1183" t="s">
        <v>231</v>
      </c>
      <c r="G4963" s="54"/>
      <c r="H4963" s="44">
        <f>SUM(H4962)</f>
        <v>0</v>
      </c>
      <c r="I4963" s="54"/>
      <c r="J4963" s="44">
        <f>SUM(J4962)</f>
        <v>0</v>
      </c>
      <c r="K4963" s="54"/>
      <c r="L4963" s="44">
        <f>SUM(L4962)</f>
        <v>0</v>
      </c>
    </row>
    <row r="4964" spans="1:12" ht="12" customHeight="1">
      <c r="B4964" s="42" t="s">
        <v>8</v>
      </c>
      <c r="C4964" s="55" t="s">
        <v>232</v>
      </c>
      <c r="D4964" s="56"/>
      <c r="E4964" s="56"/>
      <c r="F4964" s="1191"/>
      <c r="G4964" s="57"/>
      <c r="H4964" s="44">
        <f>H4946+H4959+H4963</f>
        <v>1017376.9363306878</v>
      </c>
      <c r="I4964" s="57"/>
      <c r="J4964" s="44">
        <f>J4946+J4959+J4963</f>
        <v>142945</v>
      </c>
      <c r="K4964" s="57"/>
      <c r="L4964" s="44">
        <f>L4946+L4959+L4963</f>
        <v>144820</v>
      </c>
    </row>
    <row r="4965" spans="1:12" ht="12" customHeight="1">
      <c r="B4965" s="42" t="s">
        <v>9</v>
      </c>
      <c r="C4965" s="1254" t="s">
        <v>233</v>
      </c>
      <c r="D4965" s="1255"/>
      <c r="E4965" s="1256"/>
      <c r="F4965" s="1200">
        <f>OP</f>
        <v>0.1</v>
      </c>
      <c r="G4965" s="43" t="s">
        <v>234</v>
      </c>
      <c r="H4965" s="44">
        <f>H4964*F4965</f>
        <v>101737.69363306879</v>
      </c>
      <c r="I4965" s="43" t="s">
        <v>234</v>
      </c>
      <c r="J4965" s="44">
        <f>J4964*F4965</f>
        <v>14294.5</v>
      </c>
      <c r="K4965" s="43" t="s">
        <v>234</v>
      </c>
      <c r="L4965" s="44">
        <f>L4964*F4965</f>
        <v>14482</v>
      </c>
    </row>
    <row r="4966" spans="1:12" ht="12" customHeight="1">
      <c r="B4966" s="531" t="s">
        <v>10</v>
      </c>
      <c r="C4966" s="536" t="s">
        <v>235</v>
      </c>
      <c r="D4966" s="1173"/>
      <c r="E4966" s="535"/>
      <c r="F4966" s="1189"/>
      <c r="G4966" s="532"/>
      <c r="H4966" s="533">
        <f>H4964+H4965</f>
        <v>1119114.6299637565</v>
      </c>
      <c r="I4966" s="532"/>
      <c r="J4966" s="533"/>
      <c r="K4966" s="532"/>
      <c r="L4966" s="533"/>
    </row>
    <row r="4967" spans="1:12" ht="12" customHeight="1">
      <c r="B4967" s="531" t="s">
        <v>11</v>
      </c>
      <c r="C4967" s="529" t="s">
        <v>2218</v>
      </c>
      <c r="D4967" s="529"/>
      <c r="E4967" s="529"/>
      <c r="F4967" s="1201">
        <f>ppn</f>
        <v>0.12</v>
      </c>
      <c r="G4967" s="532" t="s">
        <v>2217</v>
      </c>
      <c r="H4967" s="533">
        <f>H4966*F4967</f>
        <v>134293.75559565079</v>
      </c>
      <c r="I4967" s="532"/>
      <c r="J4967" s="533"/>
      <c r="K4967" s="532"/>
      <c r="L4967" s="533"/>
    </row>
    <row r="4968" spans="1:12" ht="12" customHeight="1">
      <c r="B4968" s="42" t="s">
        <v>1793</v>
      </c>
      <c r="C4968" s="537" t="s">
        <v>2039</v>
      </c>
      <c r="D4968" s="56"/>
      <c r="E4968" s="56"/>
      <c r="F4968" s="1191"/>
      <c r="G4968" s="57"/>
      <c r="H4968" s="49">
        <f>H4966+H4967</f>
        <v>1253408.3855594073</v>
      </c>
      <c r="I4968" s="50"/>
      <c r="J4968" s="49">
        <f>J4964+J4965</f>
        <v>157239.5</v>
      </c>
      <c r="K4968" s="50"/>
      <c r="L4968" s="49">
        <f>L4964+L4965</f>
        <v>159302</v>
      </c>
    </row>
    <row r="4969" spans="1:12" ht="12" customHeight="1">
      <c r="B4969" s="51"/>
      <c r="C4969" s="52"/>
      <c r="D4969" s="52"/>
      <c r="E4969" s="52"/>
      <c r="F4969" s="1190"/>
      <c r="G4969" s="52"/>
      <c r="H4969" s="53"/>
    </row>
    <row r="4970" spans="1:12" ht="39" customHeight="1">
      <c r="B4970" s="34"/>
      <c r="C4970" s="1257" t="s">
        <v>2750</v>
      </c>
      <c r="D4970" s="1258"/>
      <c r="E4970" s="1258"/>
      <c r="F4970" s="1258"/>
      <c r="G4970" s="1259"/>
      <c r="H4970" s="1260"/>
      <c r="I4970" s="1261" t="s">
        <v>3</v>
      </c>
      <c r="J4970" s="1261"/>
      <c r="K4970" s="1261" t="s">
        <v>4</v>
      </c>
      <c r="L4970" s="1261"/>
    </row>
    <row r="4971" spans="1:12" ht="12" customHeight="1">
      <c r="B4971" s="1249" t="s">
        <v>215</v>
      </c>
      <c r="C4971" s="1249" t="s">
        <v>216</v>
      </c>
      <c r="D4971" s="1250" t="s">
        <v>217</v>
      </c>
      <c r="E4971" s="1249" t="s">
        <v>218</v>
      </c>
      <c r="F4971" s="1253" t="s">
        <v>219</v>
      </c>
      <c r="G4971" s="35" t="s">
        <v>220</v>
      </c>
      <c r="H4971" s="35" t="s">
        <v>221</v>
      </c>
      <c r="I4971" s="36" t="s">
        <v>220</v>
      </c>
      <c r="J4971" s="37" t="s">
        <v>221</v>
      </c>
      <c r="K4971" s="37" t="s">
        <v>220</v>
      </c>
      <c r="L4971" s="37" t="s">
        <v>221</v>
      </c>
    </row>
    <row r="4972" spans="1:12" ht="12" customHeight="1">
      <c r="B4972" s="1249"/>
      <c r="C4972" s="1249"/>
      <c r="D4972" s="1251"/>
      <c r="E4972" s="1249"/>
      <c r="F4972" s="1253"/>
      <c r="G4972" s="35" t="s">
        <v>16</v>
      </c>
      <c r="H4972" s="35" t="s">
        <v>222</v>
      </c>
      <c r="I4972" s="36" t="s">
        <v>16</v>
      </c>
      <c r="J4972" s="37" t="s">
        <v>222</v>
      </c>
      <c r="K4972" s="37" t="s">
        <v>16</v>
      </c>
      <c r="L4972" s="37" t="s">
        <v>222</v>
      </c>
    </row>
    <row r="4973" spans="1:12" ht="12" customHeight="1">
      <c r="B4973" s="1249"/>
      <c r="C4973" s="1249"/>
      <c r="D4973" s="1252"/>
      <c r="E4973" s="1249"/>
      <c r="F4973" s="1253"/>
      <c r="G4973" s="58"/>
      <c r="H4973" s="35" t="s">
        <v>16</v>
      </c>
      <c r="I4973" s="48"/>
      <c r="J4973" s="37" t="s">
        <v>16</v>
      </c>
      <c r="K4973" s="43"/>
      <c r="L4973" s="37" t="s">
        <v>16</v>
      </c>
    </row>
    <row r="4974" spans="1:12" ht="12" customHeight="1">
      <c r="B4974" s="38" t="s">
        <v>5</v>
      </c>
      <c r="C4974" s="39" t="s">
        <v>223</v>
      </c>
      <c r="D4974" s="40"/>
      <c r="E4974" s="40"/>
      <c r="F4974" s="1181"/>
      <c r="G4974" s="40"/>
      <c r="H4974" s="40"/>
      <c r="I4974" s="41"/>
      <c r="J4974" s="41"/>
      <c r="K4974" s="41"/>
      <c r="L4974" s="41"/>
    </row>
    <row r="4975" spans="1:12" ht="12" customHeight="1">
      <c r="A4975" s="65">
        <v>10110000</v>
      </c>
      <c r="B4975" s="42"/>
      <c r="C4975" s="43" t="s">
        <v>2754</v>
      </c>
      <c r="D4975" s="42"/>
      <c r="E4975" s="42" t="s">
        <v>2753</v>
      </c>
      <c r="F4975" s="1182">
        <f>2*10</f>
        <v>20</v>
      </c>
      <c r="G4975" s="44">
        <v>250000</v>
      </c>
      <c r="H4975" s="44">
        <f t="shared" ref="H4975" si="34">F4975*G4975</f>
        <v>5000000</v>
      </c>
      <c r="I4975" s="44">
        <v>78600</v>
      </c>
      <c r="J4975" s="44">
        <f>F4975*I4975</f>
        <v>1572000</v>
      </c>
      <c r="K4975" s="44">
        <v>78600</v>
      </c>
      <c r="L4975" s="44">
        <f>F4975*K4975</f>
        <v>1572000</v>
      </c>
    </row>
    <row r="4976" spans="1:12" ht="12" customHeight="1">
      <c r="A4976" s="65">
        <v>10130000</v>
      </c>
      <c r="B4976" s="42"/>
      <c r="C4976" s="43" t="s">
        <v>2755</v>
      </c>
      <c r="D4976" s="42"/>
      <c r="E4976" s="42" t="s">
        <v>2753</v>
      </c>
      <c r="F4976" s="1182">
        <v>6</v>
      </c>
      <c r="G4976" s="44">
        <v>250000</v>
      </c>
      <c r="H4976" s="44">
        <f t="shared" ref="H4976" si="35">F4976*G4976</f>
        <v>1500000</v>
      </c>
      <c r="I4976" s="44">
        <v>92500</v>
      </c>
      <c r="J4976" s="44">
        <f>F4976*I4976</f>
        <v>555000</v>
      </c>
      <c r="K4976" s="44">
        <v>92500</v>
      </c>
      <c r="L4976" s="44">
        <f>F4976*K4976</f>
        <v>555000</v>
      </c>
    </row>
    <row r="4977" spans="2:12" ht="12" customHeight="1">
      <c r="B4977" s="531"/>
      <c r="C4977" s="1172"/>
      <c r="D4977" s="42"/>
      <c r="E4977" s="42"/>
      <c r="F4977" s="1199"/>
      <c r="G4977" s="44"/>
      <c r="H4977" s="44"/>
      <c r="I4977" s="533"/>
      <c r="J4977" s="533"/>
      <c r="K4977" s="533"/>
      <c r="L4977" s="533"/>
    </row>
    <row r="4978" spans="2:12" ht="12" customHeight="1">
      <c r="B4978" s="531"/>
      <c r="C4978" s="1172"/>
      <c r="D4978" s="42"/>
      <c r="E4978" s="42"/>
      <c r="F4978" s="1199"/>
      <c r="G4978" s="44"/>
      <c r="H4978" s="44"/>
      <c r="I4978" s="533"/>
      <c r="J4978" s="533"/>
      <c r="K4978" s="533"/>
      <c r="L4978" s="533"/>
    </row>
    <row r="4979" spans="2:12" ht="12" customHeight="1">
      <c r="B4979" s="42"/>
      <c r="C4979" s="43"/>
      <c r="D4979" s="42"/>
      <c r="E4979" s="42"/>
      <c r="F4979" s="1182"/>
      <c r="G4979" s="44"/>
      <c r="H4979" s="44"/>
      <c r="I4979" s="44"/>
      <c r="J4979" s="44"/>
      <c r="K4979" s="44"/>
      <c r="L4979" s="44"/>
    </row>
    <row r="4980" spans="2:12" ht="12" customHeight="1">
      <c r="B4980" s="42"/>
      <c r="C4980" s="45"/>
      <c r="D4980" s="37"/>
      <c r="E4980" s="37"/>
      <c r="F4980" s="1183" t="s">
        <v>227</v>
      </c>
      <c r="G4980" s="54"/>
      <c r="H4980" s="44">
        <f>SUM(H4975:H4979)</f>
        <v>6500000</v>
      </c>
      <c r="I4980" s="54"/>
      <c r="J4980" s="44">
        <f>SUM(J4975:J4979)</f>
        <v>2127000</v>
      </c>
      <c r="K4980" s="54"/>
      <c r="L4980" s="44">
        <f>SUM(L4975:L4979)</f>
        <v>2127000</v>
      </c>
    </row>
    <row r="4981" spans="2:12" ht="12" customHeight="1">
      <c r="B4981" s="42" t="s">
        <v>6</v>
      </c>
      <c r="C4981" s="45" t="s">
        <v>228</v>
      </c>
      <c r="D4981" s="37"/>
      <c r="E4981" s="37"/>
      <c r="F4981" s="1184"/>
      <c r="G4981" s="42"/>
      <c r="H4981" s="44"/>
      <c r="I4981" s="42"/>
      <c r="J4981" s="44"/>
      <c r="K4981" s="42"/>
      <c r="L4981" s="44"/>
    </row>
    <row r="4982" spans="2:12" ht="12" customHeight="1">
      <c r="B4982" s="42"/>
      <c r="C4982" s="45"/>
      <c r="D4982" s="37"/>
      <c r="E4982" s="42"/>
      <c r="F4982" s="1185"/>
      <c r="G4982" s="44"/>
      <c r="H4982" s="44">
        <f>F4982*G4982</f>
        <v>0</v>
      </c>
      <c r="I4982" s="44">
        <v>215000</v>
      </c>
      <c r="J4982" s="44">
        <f>F4982*I4982</f>
        <v>0</v>
      </c>
      <c r="K4982" s="44">
        <v>250000</v>
      </c>
      <c r="L4982" s="44">
        <f>F4982*K4982</f>
        <v>0</v>
      </c>
    </row>
    <row r="4983" spans="2:12" ht="12" customHeight="1">
      <c r="B4983" s="42"/>
      <c r="C4983" s="45"/>
      <c r="D4983" s="37"/>
      <c r="E4983" s="37"/>
      <c r="F4983" s="1183" t="s">
        <v>229</v>
      </c>
      <c r="G4983" s="54"/>
      <c r="H4983" s="44">
        <f>SUM(H4982:H4982)</f>
        <v>0</v>
      </c>
      <c r="I4983" s="54"/>
      <c r="J4983" s="44">
        <f>SUM(J4982:J4982)</f>
        <v>0</v>
      </c>
      <c r="K4983" s="54"/>
      <c r="L4983" s="44">
        <f>SUM(L4982:L4982)</f>
        <v>0</v>
      </c>
    </row>
    <row r="4984" spans="2:12" ht="12" customHeight="1">
      <c r="B4984" s="42" t="s">
        <v>7</v>
      </c>
      <c r="C4984" s="45" t="s">
        <v>230</v>
      </c>
      <c r="D4984" s="37"/>
      <c r="E4984" s="37"/>
      <c r="F4984" s="1184"/>
      <c r="G4984" s="42"/>
      <c r="H4984" s="44"/>
      <c r="I4984" s="42"/>
      <c r="J4984" s="44"/>
      <c r="K4984" s="42"/>
      <c r="L4984" s="44"/>
    </row>
    <row r="4985" spans="2:12" ht="12" customHeight="1">
      <c r="B4985" s="531"/>
      <c r="C4985" s="1161" t="s">
        <v>2751</v>
      </c>
      <c r="D4985" s="1162"/>
      <c r="E4985" s="531" t="s">
        <v>2753</v>
      </c>
      <c r="F4985" s="1203">
        <v>10</v>
      </c>
      <c r="G4985" s="44">
        <v>1750000</v>
      </c>
      <c r="H4985" s="44">
        <f t="shared" ref="H4985:H4986" si="36">F4985*G4985</f>
        <v>17500000</v>
      </c>
      <c r="I4985" s="531"/>
      <c r="J4985" s="533"/>
      <c r="K4985" s="531"/>
      <c r="L4985" s="533"/>
    </row>
    <row r="4986" spans="2:12" ht="12" customHeight="1">
      <c r="B4986" s="531"/>
      <c r="C4986" s="1161" t="s">
        <v>2752</v>
      </c>
      <c r="D4986" s="1162"/>
      <c r="E4986" s="531" t="s">
        <v>2753</v>
      </c>
      <c r="F4986" s="1203">
        <v>4</v>
      </c>
      <c r="G4986" s="44">
        <v>1750000</v>
      </c>
      <c r="H4986" s="44">
        <f t="shared" si="36"/>
        <v>7000000</v>
      </c>
      <c r="I4986" s="531"/>
      <c r="J4986" s="533"/>
      <c r="K4986" s="531"/>
      <c r="L4986" s="533"/>
    </row>
    <row r="4987" spans="2:12" ht="12" customHeight="1">
      <c r="B4987" s="531"/>
      <c r="C4987" s="1161" t="s">
        <v>2756</v>
      </c>
      <c r="D4987" s="1162"/>
      <c r="E4987" s="531" t="s">
        <v>2753</v>
      </c>
      <c r="F4987" s="1203">
        <v>4</v>
      </c>
      <c r="G4987" s="44">
        <v>250000</v>
      </c>
      <c r="H4987" s="44">
        <f t="shared" ref="H4987" si="37">F4987*G4987</f>
        <v>1000000</v>
      </c>
      <c r="I4987" s="531"/>
      <c r="J4987" s="533"/>
      <c r="K4987" s="531"/>
      <c r="L4987" s="533"/>
    </row>
    <row r="4988" spans="2:12" ht="12" customHeight="1">
      <c r="B4988" s="531"/>
      <c r="C4988" s="1161"/>
      <c r="D4988" s="1162"/>
      <c r="E4988" s="1162"/>
      <c r="F4988" s="1198"/>
      <c r="G4988" s="531"/>
      <c r="H4988" s="44">
        <f>F4988*G4988</f>
        <v>0</v>
      </c>
      <c r="I4988" s="531"/>
      <c r="J4988" s="533"/>
      <c r="K4988" s="531"/>
      <c r="L4988" s="533"/>
    </row>
    <row r="4989" spans="2:12" ht="12" customHeight="1">
      <c r="B4989" s="42"/>
      <c r="C4989" s="45"/>
      <c r="D4989" s="37"/>
      <c r="E4989" s="37"/>
      <c r="F4989" s="1184"/>
      <c r="G4989" s="44"/>
      <c r="H4989" s="44">
        <f>F4989*G4989</f>
        <v>0</v>
      </c>
      <c r="I4989" s="44"/>
      <c r="J4989" s="44">
        <f>H4989*I4989</f>
        <v>0</v>
      </c>
      <c r="K4989" s="44"/>
      <c r="L4989" s="44">
        <f>J4989*K4989</f>
        <v>0</v>
      </c>
    </row>
    <row r="4990" spans="2:12" ht="12" customHeight="1">
      <c r="B4990" s="42"/>
      <c r="C4990" s="45"/>
      <c r="D4990" s="37"/>
      <c r="E4990" s="37"/>
      <c r="F4990" s="1183" t="s">
        <v>231</v>
      </c>
      <c r="G4990" s="54"/>
      <c r="H4990" s="44">
        <f>SUM(H4985:H4989)</f>
        <v>25500000</v>
      </c>
      <c r="I4990" s="54"/>
      <c r="J4990" s="44">
        <f>SUM(J4989)</f>
        <v>0</v>
      </c>
      <c r="K4990" s="54"/>
      <c r="L4990" s="44">
        <f>SUM(L4989)</f>
        <v>0</v>
      </c>
    </row>
    <row r="4991" spans="2:12" ht="12" customHeight="1">
      <c r="B4991" s="42" t="s">
        <v>8</v>
      </c>
      <c r="C4991" s="55" t="s">
        <v>232</v>
      </c>
      <c r="D4991" s="56"/>
      <c r="E4991" s="56"/>
      <c r="F4991" s="1191"/>
      <c r="G4991" s="57"/>
      <c r="H4991" s="44">
        <f>H4980+H4983+H4990</f>
        <v>32000000</v>
      </c>
      <c r="I4991" s="57"/>
      <c r="J4991" s="44">
        <f>J4980+J4983+J4990</f>
        <v>2127000</v>
      </c>
      <c r="K4991" s="57"/>
      <c r="L4991" s="44">
        <f>L4980+L4983+L4990</f>
        <v>2127000</v>
      </c>
    </row>
    <row r="4992" spans="2:12" ht="12" customHeight="1">
      <c r="B4992" s="42" t="s">
        <v>9</v>
      </c>
      <c r="C4992" s="1254" t="s">
        <v>233</v>
      </c>
      <c r="D4992" s="1255"/>
      <c r="E4992" s="1256"/>
      <c r="F4992" s="1200">
        <f>OP</f>
        <v>0.1</v>
      </c>
      <c r="G4992" s="43" t="s">
        <v>234</v>
      </c>
      <c r="H4992" s="44">
        <f>H4991*F4992</f>
        <v>3200000</v>
      </c>
      <c r="I4992" s="43" t="s">
        <v>234</v>
      </c>
      <c r="J4992" s="44">
        <f>J4991*F4992</f>
        <v>212700</v>
      </c>
      <c r="K4992" s="43" t="s">
        <v>234</v>
      </c>
      <c r="L4992" s="44">
        <f>L4991*F4992</f>
        <v>212700</v>
      </c>
    </row>
    <row r="4993" spans="2:12" ht="12" customHeight="1">
      <c r="B4993" s="531" t="s">
        <v>10</v>
      </c>
      <c r="C4993" s="536" t="s">
        <v>235</v>
      </c>
      <c r="D4993" s="1173"/>
      <c r="E4993" s="535"/>
      <c r="F4993" s="1189"/>
      <c r="G4993" s="532"/>
      <c r="H4993" s="533">
        <f>H4991+H4992</f>
        <v>35200000</v>
      </c>
      <c r="I4993" s="532"/>
      <c r="J4993" s="533"/>
      <c r="K4993" s="532"/>
      <c r="L4993" s="533"/>
    </row>
    <row r="4994" spans="2:12" ht="12" customHeight="1">
      <c r="B4994" s="531" t="s">
        <v>11</v>
      </c>
      <c r="C4994" s="529" t="s">
        <v>2218</v>
      </c>
      <c r="D4994" s="529"/>
      <c r="E4994" s="529"/>
      <c r="F4994" s="1201">
        <f>ppn</f>
        <v>0.12</v>
      </c>
      <c r="G4994" s="532" t="s">
        <v>2217</v>
      </c>
      <c r="H4994" s="533">
        <f>H4993*F4994</f>
        <v>4224000</v>
      </c>
      <c r="I4994" s="532"/>
      <c r="J4994" s="533"/>
      <c r="K4994" s="532"/>
      <c r="L4994" s="533"/>
    </row>
    <row r="4995" spans="2:12" ht="12" customHeight="1">
      <c r="B4995" s="42" t="s">
        <v>1793</v>
      </c>
      <c r="C4995" s="537" t="s">
        <v>2039</v>
      </c>
      <c r="D4995" s="56"/>
      <c r="E4995" s="56"/>
      <c r="F4995" s="1191"/>
      <c r="G4995" s="57"/>
      <c r="H4995" s="49">
        <f>H4993+H4994</f>
        <v>39424000</v>
      </c>
      <c r="I4995" s="50"/>
      <c r="J4995" s="49">
        <f>J4991+J4992</f>
        <v>2339700</v>
      </c>
      <c r="K4995" s="50"/>
      <c r="L4995" s="49">
        <f>L4991+L4992</f>
        <v>2339700</v>
      </c>
    </row>
    <row r="4996" spans="2:12" ht="14" customHeight="1"/>
  </sheetData>
  <mergeCells count="1855">
    <mergeCell ref="C4808:E4808"/>
    <mergeCell ref="C4813:F4813"/>
    <mergeCell ref="G4813:H4813"/>
    <mergeCell ref="I4813:J4813"/>
    <mergeCell ref="K4813:L4813"/>
    <mergeCell ref="B4814:B4816"/>
    <mergeCell ref="C4814:C4816"/>
    <mergeCell ref="D4814:D4816"/>
    <mergeCell ref="E4814:E4816"/>
    <mergeCell ref="F4814:F4816"/>
    <mergeCell ref="C4831:E4831"/>
    <mergeCell ref="C4640:F4640"/>
    <mergeCell ref="G4640:H4640"/>
    <mergeCell ref="I4640:J4640"/>
    <mergeCell ref="K4640:L4640"/>
    <mergeCell ref="B4641:B4643"/>
    <mergeCell ref="C4641:C4643"/>
    <mergeCell ref="D4641:D4643"/>
    <mergeCell ref="E4641:E4643"/>
    <mergeCell ref="F4641:F4643"/>
    <mergeCell ref="C4663:E4663"/>
    <mergeCell ref="C4635:E4635"/>
    <mergeCell ref="C4586:H4586"/>
    <mergeCell ref="I4586:J4586"/>
    <mergeCell ref="K4586:L4586"/>
    <mergeCell ref="B4587:B4589"/>
    <mergeCell ref="C4587:C4589"/>
    <mergeCell ref="D4587:D4589"/>
    <mergeCell ref="E4587:E4589"/>
    <mergeCell ref="F4587:F4589"/>
    <mergeCell ref="C4608:E4608"/>
    <mergeCell ref="C4613:H4613"/>
    <mergeCell ref="I4613:J4613"/>
    <mergeCell ref="K4613:L4613"/>
    <mergeCell ref="B4614:B4616"/>
    <mergeCell ref="C4614:C4616"/>
    <mergeCell ref="D4614:D4616"/>
    <mergeCell ref="E4614:E4616"/>
    <mergeCell ref="F4614:F4616"/>
    <mergeCell ref="C4554:E4554"/>
    <mergeCell ref="C4559:H4559"/>
    <mergeCell ref="I4559:J4559"/>
    <mergeCell ref="K4559:L4559"/>
    <mergeCell ref="B4560:B4562"/>
    <mergeCell ref="C4560:C4562"/>
    <mergeCell ref="D4560:D4562"/>
    <mergeCell ref="E4560:E4562"/>
    <mergeCell ref="F4560:F4562"/>
    <mergeCell ref="C4581:E4581"/>
    <mergeCell ref="I4505:J4505"/>
    <mergeCell ref="K4505:L4505"/>
    <mergeCell ref="B4506:B4508"/>
    <mergeCell ref="C4506:C4508"/>
    <mergeCell ref="D4506:D4508"/>
    <mergeCell ref="E4506:E4508"/>
    <mergeCell ref="F4506:F4508"/>
    <mergeCell ref="C4527:E4527"/>
    <mergeCell ref="C4505:H4505"/>
    <mergeCell ref="C4532:H4532"/>
    <mergeCell ref="I4532:J4532"/>
    <mergeCell ref="K4532:L4532"/>
    <mergeCell ref="B4533:B4535"/>
    <mergeCell ref="C4533:C4535"/>
    <mergeCell ref="D4533:D4535"/>
    <mergeCell ref="E4533:E4535"/>
    <mergeCell ref="F4533:F4535"/>
    <mergeCell ref="C4477:F4477"/>
    <mergeCell ref="G4477:H4477"/>
    <mergeCell ref="I4477:J4477"/>
    <mergeCell ref="K4477:L4477"/>
    <mergeCell ref="B4478:B4480"/>
    <mergeCell ref="C4478:C4480"/>
    <mergeCell ref="D4478:D4480"/>
    <mergeCell ref="E4478:E4480"/>
    <mergeCell ref="F4478:F4480"/>
    <mergeCell ref="C4500:E4500"/>
    <mergeCell ref="C4435:F4435"/>
    <mergeCell ref="G4435:H4435"/>
    <mergeCell ref="I4435:J4435"/>
    <mergeCell ref="K4435:L4435"/>
    <mergeCell ref="B4436:B4438"/>
    <mergeCell ref="C4436:C4438"/>
    <mergeCell ref="D4436:D4438"/>
    <mergeCell ref="E4436:E4438"/>
    <mergeCell ref="F4436:F4438"/>
    <mergeCell ref="C4472:E4472"/>
    <mergeCell ref="C4387:F4387"/>
    <mergeCell ref="G4387:H4387"/>
    <mergeCell ref="I4387:J4387"/>
    <mergeCell ref="K4387:L4387"/>
    <mergeCell ref="B4388:B4390"/>
    <mergeCell ref="C4388:C4390"/>
    <mergeCell ref="D4388:D4390"/>
    <mergeCell ref="E4388:E4390"/>
    <mergeCell ref="F4388:F4390"/>
    <mergeCell ref="C4405:E4405"/>
    <mergeCell ref="C4410:F4410"/>
    <mergeCell ref="G4410:H4410"/>
    <mergeCell ref="I4410:J4410"/>
    <mergeCell ref="K4410:L4410"/>
    <mergeCell ref="B4411:B4413"/>
    <mergeCell ref="C4411:C4413"/>
    <mergeCell ref="D4411:D4413"/>
    <mergeCell ref="E4411:E4413"/>
    <mergeCell ref="F4411:F4413"/>
    <mergeCell ref="C4430:E4430"/>
    <mergeCell ref="C24:E24"/>
    <mergeCell ref="C29:F29"/>
    <mergeCell ref="G29:H29"/>
    <mergeCell ref="I29:J29"/>
    <mergeCell ref="K29:L29"/>
    <mergeCell ref="B30:B32"/>
    <mergeCell ref="C30:C32"/>
    <mergeCell ref="D30:D32"/>
    <mergeCell ref="E30:E32"/>
    <mergeCell ref="F30:F32"/>
    <mergeCell ref="C4:F4"/>
    <mergeCell ref="G4:H4"/>
    <mergeCell ref="I4:J4"/>
    <mergeCell ref="K4:L4"/>
    <mergeCell ref="B5:B7"/>
    <mergeCell ref="C5:C7"/>
    <mergeCell ref="D5:D7"/>
    <mergeCell ref="E5:E7"/>
    <mergeCell ref="F5:F7"/>
    <mergeCell ref="C72:E72"/>
    <mergeCell ref="C77:F77"/>
    <mergeCell ref="G77:H77"/>
    <mergeCell ref="I77:J77"/>
    <mergeCell ref="K77:L77"/>
    <mergeCell ref="B78:B80"/>
    <mergeCell ref="C78:C80"/>
    <mergeCell ref="D78:D80"/>
    <mergeCell ref="E78:E80"/>
    <mergeCell ref="F78:F80"/>
    <mergeCell ref="C48:E48"/>
    <mergeCell ref="C53:F53"/>
    <mergeCell ref="G53:H53"/>
    <mergeCell ref="I53:J53"/>
    <mergeCell ref="K53:L53"/>
    <mergeCell ref="B54:B56"/>
    <mergeCell ref="C54:C56"/>
    <mergeCell ref="D54:D56"/>
    <mergeCell ref="E54:E56"/>
    <mergeCell ref="F54:F56"/>
    <mergeCell ref="C120:E120"/>
    <mergeCell ref="C125:F125"/>
    <mergeCell ref="G125:H125"/>
    <mergeCell ref="I125:J125"/>
    <mergeCell ref="K125:L125"/>
    <mergeCell ref="B126:B128"/>
    <mergeCell ref="C126:C128"/>
    <mergeCell ref="D126:D128"/>
    <mergeCell ref="E126:E128"/>
    <mergeCell ref="F126:F128"/>
    <mergeCell ref="C96:E96"/>
    <mergeCell ref="C101:F101"/>
    <mergeCell ref="G101:H101"/>
    <mergeCell ref="I101:J101"/>
    <mergeCell ref="K101:L101"/>
    <mergeCell ref="B102:B104"/>
    <mergeCell ref="C102:C104"/>
    <mergeCell ref="D102:D104"/>
    <mergeCell ref="E102:E104"/>
    <mergeCell ref="F102:F104"/>
    <mergeCell ref="G177:H177"/>
    <mergeCell ref="I177:J177"/>
    <mergeCell ref="K177:L177"/>
    <mergeCell ref="B178:B180"/>
    <mergeCell ref="C178:C180"/>
    <mergeCell ref="D178:D180"/>
    <mergeCell ref="E178:E180"/>
    <mergeCell ref="F178:F180"/>
    <mergeCell ref="C146:E146"/>
    <mergeCell ref="C151:F151"/>
    <mergeCell ref="G151:H151"/>
    <mergeCell ref="I151:J151"/>
    <mergeCell ref="K151:L151"/>
    <mergeCell ref="B152:B154"/>
    <mergeCell ref="C152:C154"/>
    <mergeCell ref="D152:D154"/>
    <mergeCell ref="E152:E154"/>
    <mergeCell ref="F152:F154"/>
    <mergeCell ref="G229:H229"/>
    <mergeCell ref="I229:J229"/>
    <mergeCell ref="K229:L229"/>
    <mergeCell ref="B230:B232"/>
    <mergeCell ref="C230:C232"/>
    <mergeCell ref="D230:D232"/>
    <mergeCell ref="E230:E232"/>
    <mergeCell ref="F230:F232"/>
    <mergeCell ref="C203:F203"/>
    <mergeCell ref="G203:H203"/>
    <mergeCell ref="I203:J203"/>
    <mergeCell ref="K203:L203"/>
    <mergeCell ref="B204:B206"/>
    <mergeCell ref="C204:C206"/>
    <mergeCell ref="D204:D206"/>
    <mergeCell ref="E204:E206"/>
    <mergeCell ref="F204:F206"/>
    <mergeCell ref="G307:H307"/>
    <mergeCell ref="I307:J307"/>
    <mergeCell ref="K307:L307"/>
    <mergeCell ref="B308:B310"/>
    <mergeCell ref="C308:C310"/>
    <mergeCell ref="D308:D310"/>
    <mergeCell ref="E308:E310"/>
    <mergeCell ref="F308:F310"/>
    <mergeCell ref="C255:F255"/>
    <mergeCell ref="G255:H255"/>
    <mergeCell ref="I255:J255"/>
    <mergeCell ref="K255:L255"/>
    <mergeCell ref="B256:B258"/>
    <mergeCell ref="C256:C258"/>
    <mergeCell ref="D256:D258"/>
    <mergeCell ref="E256:E258"/>
    <mergeCell ref="F256:F258"/>
    <mergeCell ref="C281:F281"/>
    <mergeCell ref="G281:H281"/>
    <mergeCell ref="I281:J281"/>
    <mergeCell ref="K281:L281"/>
    <mergeCell ref="B282:B284"/>
    <mergeCell ref="C282:C284"/>
    <mergeCell ref="D282:D284"/>
    <mergeCell ref="E282:E284"/>
    <mergeCell ref="F282:F284"/>
    <mergeCell ref="G359:H359"/>
    <mergeCell ref="I359:J359"/>
    <mergeCell ref="K359:L359"/>
    <mergeCell ref="B360:B362"/>
    <mergeCell ref="C360:C362"/>
    <mergeCell ref="D360:D362"/>
    <mergeCell ref="E360:E362"/>
    <mergeCell ref="F360:F362"/>
    <mergeCell ref="C333:F333"/>
    <mergeCell ref="G333:H333"/>
    <mergeCell ref="I333:J333"/>
    <mergeCell ref="K333:L333"/>
    <mergeCell ref="B334:B336"/>
    <mergeCell ref="C334:C336"/>
    <mergeCell ref="D334:D336"/>
    <mergeCell ref="E334:E336"/>
    <mergeCell ref="F334:F336"/>
    <mergeCell ref="G411:H411"/>
    <mergeCell ref="I411:J411"/>
    <mergeCell ref="K411:L411"/>
    <mergeCell ref="B412:B414"/>
    <mergeCell ref="C412:C414"/>
    <mergeCell ref="D412:D414"/>
    <mergeCell ref="E412:E414"/>
    <mergeCell ref="F412:F414"/>
    <mergeCell ref="C385:F385"/>
    <mergeCell ref="G385:H385"/>
    <mergeCell ref="I385:J385"/>
    <mergeCell ref="K385:L385"/>
    <mergeCell ref="B386:B388"/>
    <mergeCell ref="C386:C388"/>
    <mergeCell ref="D386:D388"/>
    <mergeCell ref="E386:E388"/>
    <mergeCell ref="F386:F388"/>
    <mergeCell ref="G463:H463"/>
    <mergeCell ref="I463:J463"/>
    <mergeCell ref="K463:L463"/>
    <mergeCell ref="B464:B466"/>
    <mergeCell ref="C464:C466"/>
    <mergeCell ref="D464:D466"/>
    <mergeCell ref="E464:E466"/>
    <mergeCell ref="F464:F466"/>
    <mergeCell ref="C437:F437"/>
    <mergeCell ref="G437:H437"/>
    <mergeCell ref="I437:J437"/>
    <mergeCell ref="K437:L437"/>
    <mergeCell ref="B438:B440"/>
    <mergeCell ref="C438:C440"/>
    <mergeCell ref="D438:D440"/>
    <mergeCell ref="E438:E440"/>
    <mergeCell ref="F438:F440"/>
    <mergeCell ref="G515:H515"/>
    <mergeCell ref="I515:J515"/>
    <mergeCell ref="K515:L515"/>
    <mergeCell ref="B516:B518"/>
    <mergeCell ref="C516:C518"/>
    <mergeCell ref="D516:D518"/>
    <mergeCell ref="E516:E518"/>
    <mergeCell ref="F516:F518"/>
    <mergeCell ref="C489:F489"/>
    <mergeCell ref="G489:H489"/>
    <mergeCell ref="I489:J489"/>
    <mergeCell ref="K489:L489"/>
    <mergeCell ref="B490:B492"/>
    <mergeCell ref="C490:C492"/>
    <mergeCell ref="D490:D492"/>
    <mergeCell ref="E490:E492"/>
    <mergeCell ref="F490:F492"/>
    <mergeCell ref="G567:H567"/>
    <mergeCell ref="I567:J567"/>
    <mergeCell ref="K567:L567"/>
    <mergeCell ref="B568:B570"/>
    <mergeCell ref="C568:C570"/>
    <mergeCell ref="D568:D570"/>
    <mergeCell ref="E568:E570"/>
    <mergeCell ref="F568:F570"/>
    <mergeCell ref="C541:F541"/>
    <mergeCell ref="G541:H541"/>
    <mergeCell ref="I541:J541"/>
    <mergeCell ref="K541:L541"/>
    <mergeCell ref="B542:B544"/>
    <mergeCell ref="C542:C544"/>
    <mergeCell ref="D542:D544"/>
    <mergeCell ref="E542:E544"/>
    <mergeCell ref="F542:F544"/>
    <mergeCell ref="G619:H619"/>
    <mergeCell ref="I619:J619"/>
    <mergeCell ref="K619:L619"/>
    <mergeCell ref="B620:B622"/>
    <mergeCell ref="C620:C622"/>
    <mergeCell ref="D620:D622"/>
    <mergeCell ref="E620:E622"/>
    <mergeCell ref="F620:F622"/>
    <mergeCell ref="C593:F593"/>
    <mergeCell ref="G593:H593"/>
    <mergeCell ref="I593:J593"/>
    <mergeCell ref="K593:L593"/>
    <mergeCell ref="B594:B596"/>
    <mergeCell ref="C594:C596"/>
    <mergeCell ref="D594:D596"/>
    <mergeCell ref="E594:E596"/>
    <mergeCell ref="F594:F596"/>
    <mergeCell ref="C671:F671"/>
    <mergeCell ref="G671:H671"/>
    <mergeCell ref="I671:J671"/>
    <mergeCell ref="K671:L671"/>
    <mergeCell ref="B672:B674"/>
    <mergeCell ref="C672:C674"/>
    <mergeCell ref="D672:D674"/>
    <mergeCell ref="E672:E674"/>
    <mergeCell ref="F672:F674"/>
    <mergeCell ref="C645:F645"/>
    <mergeCell ref="G645:H645"/>
    <mergeCell ref="I645:J645"/>
    <mergeCell ref="K645:L645"/>
    <mergeCell ref="B646:B648"/>
    <mergeCell ref="C646:C648"/>
    <mergeCell ref="D646:D648"/>
    <mergeCell ref="E646:E648"/>
    <mergeCell ref="F646:F648"/>
    <mergeCell ref="C666:E666"/>
    <mergeCell ref="G723:H723"/>
    <mergeCell ref="I723:J723"/>
    <mergeCell ref="K723:L723"/>
    <mergeCell ref="B724:B726"/>
    <mergeCell ref="C724:C726"/>
    <mergeCell ref="D724:D726"/>
    <mergeCell ref="E724:E726"/>
    <mergeCell ref="F724:F726"/>
    <mergeCell ref="C697:F697"/>
    <mergeCell ref="G697:H697"/>
    <mergeCell ref="I697:J697"/>
    <mergeCell ref="K697:L697"/>
    <mergeCell ref="B698:B700"/>
    <mergeCell ref="C698:C700"/>
    <mergeCell ref="D698:D700"/>
    <mergeCell ref="E698:E700"/>
    <mergeCell ref="F698:F700"/>
    <mergeCell ref="G775:H775"/>
    <mergeCell ref="I775:J775"/>
    <mergeCell ref="K775:L775"/>
    <mergeCell ref="B776:B778"/>
    <mergeCell ref="C776:C778"/>
    <mergeCell ref="D776:D778"/>
    <mergeCell ref="E776:E778"/>
    <mergeCell ref="F776:F778"/>
    <mergeCell ref="C749:F749"/>
    <mergeCell ref="G749:H749"/>
    <mergeCell ref="I749:J749"/>
    <mergeCell ref="K749:L749"/>
    <mergeCell ref="B750:B752"/>
    <mergeCell ref="C750:C752"/>
    <mergeCell ref="D750:D752"/>
    <mergeCell ref="E750:E752"/>
    <mergeCell ref="F750:F752"/>
    <mergeCell ref="G827:H827"/>
    <mergeCell ref="I827:J827"/>
    <mergeCell ref="K827:L827"/>
    <mergeCell ref="B828:B830"/>
    <mergeCell ref="C828:C830"/>
    <mergeCell ref="D828:D830"/>
    <mergeCell ref="E828:E830"/>
    <mergeCell ref="F828:F830"/>
    <mergeCell ref="C801:F801"/>
    <mergeCell ref="G801:H801"/>
    <mergeCell ref="I801:J801"/>
    <mergeCell ref="K801:L801"/>
    <mergeCell ref="B802:B804"/>
    <mergeCell ref="C802:C804"/>
    <mergeCell ref="D802:D804"/>
    <mergeCell ref="E802:E804"/>
    <mergeCell ref="F802:F804"/>
    <mergeCell ref="G879:H879"/>
    <mergeCell ref="I879:J879"/>
    <mergeCell ref="K879:L879"/>
    <mergeCell ref="B880:B882"/>
    <mergeCell ref="C880:C882"/>
    <mergeCell ref="D880:D882"/>
    <mergeCell ref="E880:E882"/>
    <mergeCell ref="F880:F882"/>
    <mergeCell ref="C853:F853"/>
    <mergeCell ref="G853:H853"/>
    <mergeCell ref="I853:J853"/>
    <mergeCell ref="K853:L853"/>
    <mergeCell ref="B854:B856"/>
    <mergeCell ref="C854:C856"/>
    <mergeCell ref="D854:D856"/>
    <mergeCell ref="E854:E856"/>
    <mergeCell ref="F854:F856"/>
    <mergeCell ref="G931:H931"/>
    <mergeCell ref="I931:J931"/>
    <mergeCell ref="K931:L931"/>
    <mergeCell ref="B932:B934"/>
    <mergeCell ref="C932:C934"/>
    <mergeCell ref="D932:D934"/>
    <mergeCell ref="E932:E934"/>
    <mergeCell ref="F932:F934"/>
    <mergeCell ref="C905:F905"/>
    <mergeCell ref="G905:H905"/>
    <mergeCell ref="I905:J905"/>
    <mergeCell ref="K905:L905"/>
    <mergeCell ref="B906:B908"/>
    <mergeCell ref="C906:C908"/>
    <mergeCell ref="D906:D908"/>
    <mergeCell ref="E906:E908"/>
    <mergeCell ref="F906:F908"/>
    <mergeCell ref="G983:H983"/>
    <mergeCell ref="I983:J983"/>
    <mergeCell ref="K983:L983"/>
    <mergeCell ref="B984:B986"/>
    <mergeCell ref="C984:C986"/>
    <mergeCell ref="D984:D986"/>
    <mergeCell ref="E984:E986"/>
    <mergeCell ref="F984:F986"/>
    <mergeCell ref="C957:F957"/>
    <mergeCell ref="G957:H957"/>
    <mergeCell ref="I957:J957"/>
    <mergeCell ref="K957:L957"/>
    <mergeCell ref="B958:B960"/>
    <mergeCell ref="C958:C960"/>
    <mergeCell ref="D958:D960"/>
    <mergeCell ref="E958:E960"/>
    <mergeCell ref="F958:F960"/>
    <mergeCell ref="G1035:H1035"/>
    <mergeCell ref="I1035:J1035"/>
    <mergeCell ref="K1035:L1035"/>
    <mergeCell ref="B1036:B1038"/>
    <mergeCell ref="C1036:C1038"/>
    <mergeCell ref="D1036:D1038"/>
    <mergeCell ref="E1036:E1038"/>
    <mergeCell ref="F1036:F1038"/>
    <mergeCell ref="C1009:F1009"/>
    <mergeCell ref="G1009:H1009"/>
    <mergeCell ref="I1009:J1009"/>
    <mergeCell ref="K1009:L1009"/>
    <mergeCell ref="B1010:B1012"/>
    <mergeCell ref="C1010:C1012"/>
    <mergeCell ref="D1010:D1012"/>
    <mergeCell ref="E1010:E1012"/>
    <mergeCell ref="F1010:F1012"/>
    <mergeCell ref="G1087:H1087"/>
    <mergeCell ref="I1087:J1087"/>
    <mergeCell ref="K1087:L1087"/>
    <mergeCell ref="B1088:B1090"/>
    <mergeCell ref="C1088:C1090"/>
    <mergeCell ref="D1088:D1090"/>
    <mergeCell ref="E1088:E1090"/>
    <mergeCell ref="F1088:F1090"/>
    <mergeCell ref="C1061:F1061"/>
    <mergeCell ref="G1061:H1061"/>
    <mergeCell ref="I1061:J1061"/>
    <mergeCell ref="K1061:L1061"/>
    <mergeCell ref="B1062:B1064"/>
    <mergeCell ref="C1062:C1064"/>
    <mergeCell ref="D1062:D1064"/>
    <mergeCell ref="E1062:E1064"/>
    <mergeCell ref="F1062:F1064"/>
    <mergeCell ref="C1139:F1139"/>
    <mergeCell ref="G1139:H1139"/>
    <mergeCell ref="I1139:J1139"/>
    <mergeCell ref="K1139:L1139"/>
    <mergeCell ref="B1140:B1142"/>
    <mergeCell ref="C1140:C1142"/>
    <mergeCell ref="D1140:D1142"/>
    <mergeCell ref="E1140:E1142"/>
    <mergeCell ref="F1140:F1142"/>
    <mergeCell ref="C1113:F1113"/>
    <mergeCell ref="G1113:H1113"/>
    <mergeCell ref="I1113:J1113"/>
    <mergeCell ref="K1113:L1113"/>
    <mergeCell ref="B1114:B1116"/>
    <mergeCell ref="C1114:C1116"/>
    <mergeCell ref="D1114:D1116"/>
    <mergeCell ref="E1114:E1116"/>
    <mergeCell ref="F1114:F1116"/>
    <mergeCell ref="C1134:E1134"/>
    <mergeCell ref="C1186:E1186"/>
    <mergeCell ref="C1191:F1191"/>
    <mergeCell ref="G1191:H1191"/>
    <mergeCell ref="I1191:J1191"/>
    <mergeCell ref="K1191:L1191"/>
    <mergeCell ref="B1192:B1194"/>
    <mergeCell ref="C1192:C1194"/>
    <mergeCell ref="D1192:D1194"/>
    <mergeCell ref="E1192:E1194"/>
    <mergeCell ref="F1192:F1194"/>
    <mergeCell ref="C1165:F1165"/>
    <mergeCell ref="G1165:H1165"/>
    <mergeCell ref="I1165:J1165"/>
    <mergeCell ref="K1165:L1165"/>
    <mergeCell ref="B1166:B1168"/>
    <mergeCell ref="C1166:C1168"/>
    <mergeCell ref="D1166:D1168"/>
    <mergeCell ref="E1166:E1168"/>
    <mergeCell ref="F1166:F1168"/>
    <mergeCell ref="C1243:F1243"/>
    <mergeCell ref="G1243:H1243"/>
    <mergeCell ref="I1243:J1243"/>
    <mergeCell ref="K1243:L1243"/>
    <mergeCell ref="B1244:B1246"/>
    <mergeCell ref="C1244:C1246"/>
    <mergeCell ref="D1244:D1246"/>
    <mergeCell ref="E1244:E1246"/>
    <mergeCell ref="F1244:F1246"/>
    <mergeCell ref="C1212:E1212"/>
    <mergeCell ref="C1217:F1217"/>
    <mergeCell ref="G1217:H1217"/>
    <mergeCell ref="I1217:J1217"/>
    <mergeCell ref="K1217:L1217"/>
    <mergeCell ref="B1218:B1220"/>
    <mergeCell ref="C1218:C1220"/>
    <mergeCell ref="D1218:D1220"/>
    <mergeCell ref="E1218:E1220"/>
    <mergeCell ref="F1218:F1220"/>
    <mergeCell ref="C1292:E1292"/>
    <mergeCell ref="C1297:F1297"/>
    <mergeCell ref="G1297:H1297"/>
    <mergeCell ref="I1297:J1297"/>
    <mergeCell ref="K1297:L1297"/>
    <mergeCell ref="B1298:B1300"/>
    <mergeCell ref="C1298:C1300"/>
    <mergeCell ref="D1298:D1300"/>
    <mergeCell ref="E1298:E1300"/>
    <mergeCell ref="F1298:F1300"/>
    <mergeCell ref="C1265:E1265"/>
    <mergeCell ref="C1270:F1270"/>
    <mergeCell ref="G1270:H1270"/>
    <mergeCell ref="I1270:J1270"/>
    <mergeCell ref="K1270:L1270"/>
    <mergeCell ref="B1271:B1273"/>
    <mergeCell ref="C1271:C1273"/>
    <mergeCell ref="D1271:D1273"/>
    <mergeCell ref="E1271:E1273"/>
    <mergeCell ref="F1271:F1273"/>
    <mergeCell ref="C1351:F1351"/>
    <mergeCell ref="G1351:H1351"/>
    <mergeCell ref="I1351:J1351"/>
    <mergeCell ref="K1351:L1351"/>
    <mergeCell ref="B1352:B1354"/>
    <mergeCell ref="C1352:C1354"/>
    <mergeCell ref="D1352:D1354"/>
    <mergeCell ref="E1352:E1354"/>
    <mergeCell ref="F1352:F1354"/>
    <mergeCell ref="C1319:E1319"/>
    <mergeCell ref="C1324:F1324"/>
    <mergeCell ref="G1324:H1324"/>
    <mergeCell ref="I1324:J1324"/>
    <mergeCell ref="K1324:L1324"/>
    <mergeCell ref="B1325:B1327"/>
    <mergeCell ref="C1325:C1327"/>
    <mergeCell ref="D1325:D1327"/>
    <mergeCell ref="E1325:E1327"/>
    <mergeCell ref="F1325:F1327"/>
    <mergeCell ref="C1402:E1402"/>
    <mergeCell ref="C1407:F1407"/>
    <mergeCell ref="G1407:H1407"/>
    <mergeCell ref="I1407:J1407"/>
    <mergeCell ref="K1407:L1407"/>
    <mergeCell ref="B1408:B1410"/>
    <mergeCell ref="C1408:C1410"/>
    <mergeCell ref="D1408:D1410"/>
    <mergeCell ref="E1408:E1410"/>
    <mergeCell ref="F1408:F1410"/>
    <mergeCell ref="C1373:E1373"/>
    <mergeCell ref="C1378:F1378"/>
    <mergeCell ref="G1378:H1378"/>
    <mergeCell ref="I1378:J1378"/>
    <mergeCell ref="K1378:L1378"/>
    <mergeCell ref="B1379:B1381"/>
    <mergeCell ref="C1379:C1381"/>
    <mergeCell ref="D1379:D1381"/>
    <mergeCell ref="E1379:E1381"/>
    <mergeCell ref="F1379:F1381"/>
    <mergeCell ref="C1456:E1456"/>
    <mergeCell ref="C1461:F1461"/>
    <mergeCell ref="G1461:H1461"/>
    <mergeCell ref="I1461:J1461"/>
    <mergeCell ref="K1461:L1461"/>
    <mergeCell ref="B1462:B1464"/>
    <mergeCell ref="C1462:C1464"/>
    <mergeCell ref="D1462:D1464"/>
    <mergeCell ref="E1462:E1464"/>
    <mergeCell ref="F1462:F1464"/>
    <mergeCell ref="C1429:E1429"/>
    <mergeCell ref="C1434:F1434"/>
    <mergeCell ref="G1434:H1434"/>
    <mergeCell ref="I1434:J1434"/>
    <mergeCell ref="K1434:L1434"/>
    <mergeCell ref="B1435:B1437"/>
    <mergeCell ref="C1435:C1437"/>
    <mergeCell ref="D1435:D1437"/>
    <mergeCell ref="E1435:E1437"/>
    <mergeCell ref="F1435:F1437"/>
    <mergeCell ref="C1538:E1538"/>
    <mergeCell ref="C1543:F1543"/>
    <mergeCell ref="G1543:H1543"/>
    <mergeCell ref="I1543:J1543"/>
    <mergeCell ref="K1543:L1543"/>
    <mergeCell ref="B1544:B1546"/>
    <mergeCell ref="C1544:C1546"/>
    <mergeCell ref="D1544:D1546"/>
    <mergeCell ref="E1544:E1546"/>
    <mergeCell ref="F1544:F1546"/>
    <mergeCell ref="C1483:E1483"/>
    <mergeCell ref="C1516:F1516"/>
    <mergeCell ref="G1516:H1516"/>
    <mergeCell ref="I1516:J1516"/>
    <mergeCell ref="K1516:L1516"/>
    <mergeCell ref="B1517:B1519"/>
    <mergeCell ref="C1517:C1519"/>
    <mergeCell ref="D1517:D1519"/>
    <mergeCell ref="E1517:E1519"/>
    <mergeCell ref="F1517:F1519"/>
    <mergeCell ref="C1488:F1488"/>
    <mergeCell ref="G1488:H1488"/>
    <mergeCell ref="I1488:J1488"/>
    <mergeCell ref="K1488:L1488"/>
    <mergeCell ref="B1489:B1491"/>
    <mergeCell ref="C1489:C1491"/>
    <mergeCell ref="D1489:D1491"/>
    <mergeCell ref="E1489:E1491"/>
    <mergeCell ref="F1489:F1491"/>
    <mergeCell ref="C1510:E1510"/>
    <mergeCell ref="C1592:E1592"/>
    <mergeCell ref="C1597:F1597"/>
    <mergeCell ref="G1597:H1597"/>
    <mergeCell ref="I1597:J1597"/>
    <mergeCell ref="K1597:L1597"/>
    <mergeCell ref="B1598:B1600"/>
    <mergeCell ref="C1598:C1600"/>
    <mergeCell ref="D1598:D1600"/>
    <mergeCell ref="E1598:E1600"/>
    <mergeCell ref="F1598:F1600"/>
    <mergeCell ref="C1565:E1565"/>
    <mergeCell ref="C1570:F1570"/>
    <mergeCell ref="G1570:H1570"/>
    <mergeCell ref="I1570:J1570"/>
    <mergeCell ref="K1570:L1570"/>
    <mergeCell ref="B1571:B1573"/>
    <mergeCell ref="C1571:C1573"/>
    <mergeCell ref="D1571:D1573"/>
    <mergeCell ref="E1571:E1573"/>
    <mergeCell ref="F1571:F1573"/>
    <mergeCell ref="C1650:E1650"/>
    <mergeCell ref="C1655:F1655"/>
    <mergeCell ref="G1655:H1655"/>
    <mergeCell ref="I1655:J1655"/>
    <mergeCell ref="K1655:L1655"/>
    <mergeCell ref="B1656:B1658"/>
    <mergeCell ref="C1656:C1658"/>
    <mergeCell ref="D1656:D1658"/>
    <mergeCell ref="E1656:E1658"/>
    <mergeCell ref="F1656:F1658"/>
    <mergeCell ref="C1619:E1619"/>
    <mergeCell ref="C1624:F1624"/>
    <mergeCell ref="G1624:H1624"/>
    <mergeCell ref="I1624:J1624"/>
    <mergeCell ref="K1624:L1624"/>
    <mergeCell ref="B1625:B1627"/>
    <mergeCell ref="C1625:C1627"/>
    <mergeCell ref="D1625:D1627"/>
    <mergeCell ref="E1625:E1627"/>
    <mergeCell ref="F1625:F1627"/>
    <mergeCell ref="C1705:E1705"/>
    <mergeCell ref="C1710:F1710"/>
    <mergeCell ref="G1710:H1710"/>
    <mergeCell ref="I1710:J1710"/>
    <mergeCell ref="K1710:L1710"/>
    <mergeCell ref="B1711:B1713"/>
    <mergeCell ref="C1711:C1713"/>
    <mergeCell ref="D1711:D1713"/>
    <mergeCell ref="E1711:E1713"/>
    <mergeCell ref="F1711:F1713"/>
    <mergeCell ref="C1678:E1678"/>
    <mergeCell ref="C1683:F1683"/>
    <mergeCell ref="G1683:H1683"/>
    <mergeCell ref="I1683:J1683"/>
    <mergeCell ref="K1683:L1683"/>
    <mergeCell ref="B1684:B1686"/>
    <mergeCell ref="C1684:C1686"/>
    <mergeCell ref="D1684:D1686"/>
    <mergeCell ref="E1684:E1686"/>
    <mergeCell ref="F1684:F1686"/>
    <mergeCell ref="C1759:E1759"/>
    <mergeCell ref="C1764:F1764"/>
    <mergeCell ref="G1764:H1764"/>
    <mergeCell ref="I1764:J1764"/>
    <mergeCell ref="K1764:L1764"/>
    <mergeCell ref="B1765:B1767"/>
    <mergeCell ref="C1765:C1767"/>
    <mergeCell ref="D1765:D1767"/>
    <mergeCell ref="E1765:E1767"/>
    <mergeCell ref="F1765:F1767"/>
    <mergeCell ref="C1732:E1732"/>
    <mergeCell ref="C1737:F1737"/>
    <mergeCell ref="G1737:H1737"/>
    <mergeCell ref="I1737:J1737"/>
    <mergeCell ref="K1737:L1737"/>
    <mergeCell ref="B1738:B1740"/>
    <mergeCell ref="C1738:C1740"/>
    <mergeCell ref="D1738:D1740"/>
    <mergeCell ref="E1738:E1740"/>
    <mergeCell ref="F1738:F1740"/>
    <mergeCell ref="C1813:E1813"/>
    <mergeCell ref="C1818:F1818"/>
    <mergeCell ref="G1818:H1818"/>
    <mergeCell ref="I1818:J1818"/>
    <mergeCell ref="K1818:L1818"/>
    <mergeCell ref="B1819:B1821"/>
    <mergeCell ref="C1819:C1821"/>
    <mergeCell ref="D1819:D1821"/>
    <mergeCell ref="E1819:E1821"/>
    <mergeCell ref="F1819:F1821"/>
    <mergeCell ref="C1786:E1786"/>
    <mergeCell ref="C1791:F1791"/>
    <mergeCell ref="G1791:H1791"/>
    <mergeCell ref="I1791:J1791"/>
    <mergeCell ref="K1791:L1791"/>
    <mergeCell ref="B1792:B1794"/>
    <mergeCell ref="C1792:C1794"/>
    <mergeCell ref="D1792:D1794"/>
    <mergeCell ref="E1792:E1794"/>
    <mergeCell ref="F1792:F1794"/>
    <mergeCell ref="C1867:E1867"/>
    <mergeCell ref="C1872:F1872"/>
    <mergeCell ref="G1872:H1872"/>
    <mergeCell ref="I1872:J1872"/>
    <mergeCell ref="K1872:L1872"/>
    <mergeCell ref="B1873:B1875"/>
    <mergeCell ref="C1873:C1875"/>
    <mergeCell ref="D1873:D1875"/>
    <mergeCell ref="E1873:E1875"/>
    <mergeCell ref="F1873:F1875"/>
    <mergeCell ref="C1840:E1840"/>
    <mergeCell ref="C1845:F1845"/>
    <mergeCell ref="G1845:H1845"/>
    <mergeCell ref="I1845:J1845"/>
    <mergeCell ref="K1845:L1845"/>
    <mergeCell ref="B1846:B1848"/>
    <mergeCell ref="C1846:C1848"/>
    <mergeCell ref="D1846:D1848"/>
    <mergeCell ref="E1846:E1848"/>
    <mergeCell ref="F1846:F1848"/>
    <mergeCell ref="C1921:E1921"/>
    <mergeCell ref="C1926:F1926"/>
    <mergeCell ref="G1926:H1926"/>
    <mergeCell ref="I1926:J1926"/>
    <mergeCell ref="K1926:L1926"/>
    <mergeCell ref="B1927:B1929"/>
    <mergeCell ref="C1927:C1929"/>
    <mergeCell ref="D1927:D1929"/>
    <mergeCell ref="E1927:E1929"/>
    <mergeCell ref="F1927:F1929"/>
    <mergeCell ref="C1894:E1894"/>
    <mergeCell ref="C1899:F1899"/>
    <mergeCell ref="G1899:H1899"/>
    <mergeCell ref="I1899:J1899"/>
    <mergeCell ref="K1899:L1899"/>
    <mergeCell ref="B1900:B1902"/>
    <mergeCell ref="C1900:C1902"/>
    <mergeCell ref="D1900:D1902"/>
    <mergeCell ref="E1900:E1902"/>
    <mergeCell ref="F1900:F1902"/>
    <mergeCell ref="C1976:E1976"/>
    <mergeCell ref="C1981:F1981"/>
    <mergeCell ref="G1981:H1981"/>
    <mergeCell ref="I1981:J1981"/>
    <mergeCell ref="K1981:L1981"/>
    <mergeCell ref="B1982:B1984"/>
    <mergeCell ref="C1982:C1984"/>
    <mergeCell ref="D1982:D1984"/>
    <mergeCell ref="E1982:E1984"/>
    <mergeCell ref="F1982:F1984"/>
    <mergeCell ref="C1948:E1948"/>
    <mergeCell ref="C1953:F1953"/>
    <mergeCell ref="G1953:H1953"/>
    <mergeCell ref="I1953:J1953"/>
    <mergeCell ref="K1953:L1953"/>
    <mergeCell ref="B1954:B1956"/>
    <mergeCell ref="C1954:C1956"/>
    <mergeCell ref="D1954:D1956"/>
    <mergeCell ref="E1954:E1956"/>
    <mergeCell ref="F1954:F1956"/>
    <mergeCell ref="C2030:E2030"/>
    <mergeCell ref="C2035:F2035"/>
    <mergeCell ref="G2035:H2035"/>
    <mergeCell ref="I2035:J2035"/>
    <mergeCell ref="K2035:L2035"/>
    <mergeCell ref="B2036:B2038"/>
    <mergeCell ref="C2036:C2038"/>
    <mergeCell ref="D2036:D2038"/>
    <mergeCell ref="E2036:E2038"/>
    <mergeCell ref="F2036:F2038"/>
    <mergeCell ref="C2003:E2003"/>
    <mergeCell ref="C2008:F2008"/>
    <mergeCell ref="G2008:H2008"/>
    <mergeCell ref="I2008:J2008"/>
    <mergeCell ref="K2008:L2008"/>
    <mergeCell ref="B2009:B2011"/>
    <mergeCell ref="C2009:C2011"/>
    <mergeCell ref="D2009:D2011"/>
    <mergeCell ref="E2009:E2011"/>
    <mergeCell ref="F2009:F2011"/>
    <mergeCell ref="C2084:E2084"/>
    <mergeCell ref="C2089:F2089"/>
    <mergeCell ref="G2089:H2089"/>
    <mergeCell ref="I2089:J2089"/>
    <mergeCell ref="K2089:L2089"/>
    <mergeCell ref="B2090:B2092"/>
    <mergeCell ref="C2090:C2092"/>
    <mergeCell ref="D2090:D2092"/>
    <mergeCell ref="E2090:E2092"/>
    <mergeCell ref="F2090:F2092"/>
    <mergeCell ref="C2057:E2057"/>
    <mergeCell ref="C2062:F2062"/>
    <mergeCell ref="G2062:H2062"/>
    <mergeCell ref="I2062:J2062"/>
    <mergeCell ref="K2062:L2062"/>
    <mergeCell ref="B2063:B2065"/>
    <mergeCell ref="C2063:C2065"/>
    <mergeCell ref="D2063:D2065"/>
    <mergeCell ref="E2063:E2065"/>
    <mergeCell ref="F2063:F2065"/>
    <mergeCell ref="C2138:E2138"/>
    <mergeCell ref="C2143:F2143"/>
    <mergeCell ref="G2143:H2143"/>
    <mergeCell ref="I2143:J2143"/>
    <mergeCell ref="K2143:L2143"/>
    <mergeCell ref="B2144:B2146"/>
    <mergeCell ref="C2144:C2146"/>
    <mergeCell ref="D2144:D2146"/>
    <mergeCell ref="E2144:E2146"/>
    <mergeCell ref="F2144:F2146"/>
    <mergeCell ref="C2111:E2111"/>
    <mergeCell ref="C2116:F2116"/>
    <mergeCell ref="G2116:H2116"/>
    <mergeCell ref="I2116:J2116"/>
    <mergeCell ref="K2116:L2116"/>
    <mergeCell ref="B2117:B2119"/>
    <mergeCell ref="C2117:C2119"/>
    <mergeCell ref="D2117:D2119"/>
    <mergeCell ref="E2117:E2119"/>
    <mergeCell ref="F2117:F2119"/>
    <mergeCell ref="C2192:E2192"/>
    <mergeCell ref="C2197:F2197"/>
    <mergeCell ref="G2197:H2197"/>
    <mergeCell ref="I2197:J2197"/>
    <mergeCell ref="K2197:L2197"/>
    <mergeCell ref="B2198:B2200"/>
    <mergeCell ref="C2198:C2200"/>
    <mergeCell ref="D2198:D2200"/>
    <mergeCell ref="E2198:E2200"/>
    <mergeCell ref="F2198:F2200"/>
    <mergeCell ref="C2165:E2165"/>
    <mergeCell ref="C2170:F2170"/>
    <mergeCell ref="G2170:H2170"/>
    <mergeCell ref="I2170:J2170"/>
    <mergeCell ref="K2170:L2170"/>
    <mergeCell ref="B2171:B2173"/>
    <mergeCell ref="C2171:C2173"/>
    <mergeCell ref="D2171:D2173"/>
    <mergeCell ref="E2171:E2173"/>
    <mergeCell ref="F2171:F2173"/>
    <mergeCell ref="C2244:E2244"/>
    <mergeCell ref="C2249:F2249"/>
    <mergeCell ref="G2249:H2249"/>
    <mergeCell ref="I2249:J2249"/>
    <mergeCell ref="K2249:L2249"/>
    <mergeCell ref="B2250:B2252"/>
    <mergeCell ref="C2250:C2252"/>
    <mergeCell ref="D2250:D2252"/>
    <mergeCell ref="E2250:E2252"/>
    <mergeCell ref="F2250:F2252"/>
    <mergeCell ref="C2219:E2219"/>
    <mergeCell ref="C2222:F2222"/>
    <mergeCell ref="G2222:H2222"/>
    <mergeCell ref="I2222:J2222"/>
    <mergeCell ref="K2222:L2222"/>
    <mergeCell ref="B2223:B2225"/>
    <mergeCell ref="C2223:C2225"/>
    <mergeCell ref="D2223:D2225"/>
    <mergeCell ref="E2223:E2225"/>
    <mergeCell ref="F2223:F2225"/>
    <mergeCell ref="C2298:E2298"/>
    <mergeCell ref="C2303:F2303"/>
    <mergeCell ref="G2303:H2303"/>
    <mergeCell ref="I2303:J2303"/>
    <mergeCell ref="K2303:L2303"/>
    <mergeCell ref="B2304:B2306"/>
    <mergeCell ref="C2304:C2306"/>
    <mergeCell ref="D2304:D2306"/>
    <mergeCell ref="E2304:E2306"/>
    <mergeCell ref="F2304:F2306"/>
    <mergeCell ref="C2276:F2276"/>
    <mergeCell ref="G2276:H2276"/>
    <mergeCell ref="I2276:J2276"/>
    <mergeCell ref="K2276:L2276"/>
    <mergeCell ref="B2277:B2279"/>
    <mergeCell ref="C2277:C2279"/>
    <mergeCell ref="D2277:D2279"/>
    <mergeCell ref="E2277:E2279"/>
    <mergeCell ref="F2277:F2279"/>
    <mergeCell ref="C2352:E2352"/>
    <mergeCell ref="C2357:F2357"/>
    <mergeCell ref="G2357:H2357"/>
    <mergeCell ref="I2357:J2357"/>
    <mergeCell ref="K2357:L2357"/>
    <mergeCell ref="B2358:B2360"/>
    <mergeCell ref="C2358:C2360"/>
    <mergeCell ref="D2358:D2360"/>
    <mergeCell ref="E2358:E2360"/>
    <mergeCell ref="F2358:F2360"/>
    <mergeCell ref="C2325:E2325"/>
    <mergeCell ref="C2330:F2330"/>
    <mergeCell ref="G2330:H2330"/>
    <mergeCell ref="I2330:J2330"/>
    <mergeCell ref="K2330:L2330"/>
    <mergeCell ref="B2331:B2333"/>
    <mergeCell ref="C2331:C2333"/>
    <mergeCell ref="D2331:D2333"/>
    <mergeCell ref="E2331:E2333"/>
    <mergeCell ref="F2331:F2333"/>
    <mergeCell ref="C2406:E2406"/>
    <mergeCell ref="C2411:F2411"/>
    <mergeCell ref="G2411:H2411"/>
    <mergeCell ref="I2411:J2411"/>
    <mergeCell ref="K2411:L2411"/>
    <mergeCell ref="B2412:B2414"/>
    <mergeCell ref="C2412:C2414"/>
    <mergeCell ref="D2412:D2414"/>
    <mergeCell ref="E2412:E2414"/>
    <mergeCell ref="F2412:F2414"/>
    <mergeCell ref="C2379:E2379"/>
    <mergeCell ref="C2384:F2384"/>
    <mergeCell ref="G2384:H2384"/>
    <mergeCell ref="I2384:J2384"/>
    <mergeCell ref="K2384:L2384"/>
    <mergeCell ref="B2385:B2387"/>
    <mergeCell ref="C2385:C2387"/>
    <mergeCell ref="D2385:D2387"/>
    <mergeCell ref="E2385:E2387"/>
    <mergeCell ref="F2385:F2387"/>
    <mergeCell ref="C2459:E2459"/>
    <mergeCell ref="C2464:F2464"/>
    <mergeCell ref="G2464:H2464"/>
    <mergeCell ref="I2464:J2464"/>
    <mergeCell ref="K2464:L2464"/>
    <mergeCell ref="B2465:B2467"/>
    <mergeCell ref="C2465:C2467"/>
    <mergeCell ref="D2465:D2467"/>
    <mergeCell ref="E2465:E2467"/>
    <mergeCell ref="F2465:F2467"/>
    <mergeCell ref="C2433:E2433"/>
    <mergeCell ref="C2438:F2438"/>
    <mergeCell ref="G2438:H2438"/>
    <mergeCell ref="I2438:J2438"/>
    <mergeCell ref="K2438:L2438"/>
    <mergeCell ref="B2439:B2441"/>
    <mergeCell ref="C2439:C2441"/>
    <mergeCell ref="D2439:D2441"/>
    <mergeCell ref="E2439:E2441"/>
    <mergeCell ref="F2439:F2441"/>
    <mergeCell ref="C2511:E2511"/>
    <mergeCell ref="C2514:F2514"/>
    <mergeCell ref="G2514:H2514"/>
    <mergeCell ref="I2514:J2514"/>
    <mergeCell ref="K2514:L2514"/>
    <mergeCell ref="B2515:B2517"/>
    <mergeCell ref="C2515:C2517"/>
    <mergeCell ref="D2515:D2517"/>
    <mergeCell ref="E2515:E2517"/>
    <mergeCell ref="F2515:F2517"/>
    <mergeCell ref="C2486:E2486"/>
    <mergeCell ref="C2489:F2489"/>
    <mergeCell ref="G2489:H2489"/>
    <mergeCell ref="I2489:J2489"/>
    <mergeCell ref="K2489:L2489"/>
    <mergeCell ref="B2490:B2492"/>
    <mergeCell ref="C2490:C2492"/>
    <mergeCell ref="D2490:D2492"/>
    <mergeCell ref="E2490:E2492"/>
    <mergeCell ref="F2490:F2492"/>
    <mergeCell ref="C2561:E2561"/>
    <mergeCell ref="C2564:F2564"/>
    <mergeCell ref="G2564:H2564"/>
    <mergeCell ref="I2564:J2564"/>
    <mergeCell ref="K2564:L2564"/>
    <mergeCell ref="B2565:B2567"/>
    <mergeCell ref="C2565:C2567"/>
    <mergeCell ref="D2565:D2567"/>
    <mergeCell ref="E2565:E2567"/>
    <mergeCell ref="F2565:F2567"/>
    <mergeCell ref="C2536:E2536"/>
    <mergeCell ref="C2539:F2539"/>
    <mergeCell ref="G2539:H2539"/>
    <mergeCell ref="I2539:J2539"/>
    <mergeCell ref="K2539:L2539"/>
    <mergeCell ref="B2540:B2542"/>
    <mergeCell ref="C2540:C2542"/>
    <mergeCell ref="D2540:D2542"/>
    <mergeCell ref="E2540:E2542"/>
    <mergeCell ref="F2540:F2542"/>
    <mergeCell ref="C2615:E2615"/>
    <mergeCell ref="C2622:F2622"/>
    <mergeCell ref="G2622:H2622"/>
    <mergeCell ref="I2622:J2622"/>
    <mergeCell ref="K2622:L2622"/>
    <mergeCell ref="B2623:B2625"/>
    <mergeCell ref="C2623:C2625"/>
    <mergeCell ref="D2623:D2625"/>
    <mergeCell ref="E2623:E2625"/>
    <mergeCell ref="F2623:F2625"/>
    <mergeCell ref="C2586:E2586"/>
    <mergeCell ref="C2593:F2593"/>
    <mergeCell ref="G2593:H2593"/>
    <mergeCell ref="I2593:J2593"/>
    <mergeCell ref="K2593:L2593"/>
    <mergeCell ref="B2594:B2596"/>
    <mergeCell ref="C2594:C2596"/>
    <mergeCell ref="D2594:D2596"/>
    <mergeCell ref="E2594:E2596"/>
    <mergeCell ref="F2594:F2596"/>
    <mergeCell ref="C2673:E2673"/>
    <mergeCell ref="C2678:F2678"/>
    <mergeCell ref="G2678:H2678"/>
    <mergeCell ref="I2678:J2678"/>
    <mergeCell ref="K2678:L2678"/>
    <mergeCell ref="B2679:B2681"/>
    <mergeCell ref="C2679:C2681"/>
    <mergeCell ref="D2679:D2681"/>
    <mergeCell ref="E2679:E2681"/>
    <mergeCell ref="F2679:F2681"/>
    <mergeCell ref="C2645:E2645"/>
    <mergeCell ref="C2650:F2650"/>
    <mergeCell ref="G2650:H2650"/>
    <mergeCell ref="I2650:J2650"/>
    <mergeCell ref="K2650:L2650"/>
    <mergeCell ref="B2651:B2653"/>
    <mergeCell ref="C2651:C2653"/>
    <mergeCell ref="D2651:D2653"/>
    <mergeCell ref="E2651:E2653"/>
    <mergeCell ref="F2651:F2653"/>
    <mergeCell ref="C2727:E2727"/>
    <mergeCell ref="C2732:F2732"/>
    <mergeCell ref="G2732:H2732"/>
    <mergeCell ref="I2732:J2732"/>
    <mergeCell ref="K2732:L2732"/>
    <mergeCell ref="B2733:B2735"/>
    <mergeCell ref="C2733:C2735"/>
    <mergeCell ref="D2733:D2735"/>
    <mergeCell ref="E2733:E2735"/>
    <mergeCell ref="F2733:F2735"/>
    <mergeCell ref="C2700:E2700"/>
    <mergeCell ref="C2705:F2705"/>
    <mergeCell ref="G2705:H2705"/>
    <mergeCell ref="I2705:J2705"/>
    <mergeCell ref="K2705:L2705"/>
    <mergeCell ref="B2706:B2708"/>
    <mergeCell ref="C2706:C2708"/>
    <mergeCell ref="D2706:D2708"/>
    <mergeCell ref="E2706:E2708"/>
    <mergeCell ref="F2706:F2708"/>
    <mergeCell ref="C2781:E2781"/>
    <mergeCell ref="C2786:F2786"/>
    <mergeCell ref="G2786:H2786"/>
    <mergeCell ref="I2786:J2786"/>
    <mergeCell ref="K2786:L2786"/>
    <mergeCell ref="B2787:B2789"/>
    <mergeCell ref="C2787:C2789"/>
    <mergeCell ref="D2787:D2789"/>
    <mergeCell ref="E2787:E2789"/>
    <mergeCell ref="F2787:F2789"/>
    <mergeCell ref="C2754:E2754"/>
    <mergeCell ref="C2759:F2759"/>
    <mergeCell ref="G2759:H2759"/>
    <mergeCell ref="I2759:J2759"/>
    <mergeCell ref="K2759:L2759"/>
    <mergeCell ref="B2760:B2762"/>
    <mergeCell ref="C2760:C2762"/>
    <mergeCell ref="D2760:D2762"/>
    <mergeCell ref="E2760:E2762"/>
    <mergeCell ref="F2760:F2762"/>
    <mergeCell ref="C2841:E2841"/>
    <mergeCell ref="C2846:F2846"/>
    <mergeCell ref="G2846:H2846"/>
    <mergeCell ref="I2846:J2846"/>
    <mergeCell ref="K2846:L2846"/>
    <mergeCell ref="B2847:B2849"/>
    <mergeCell ref="C2847:C2849"/>
    <mergeCell ref="D2847:D2849"/>
    <mergeCell ref="E2847:E2849"/>
    <mergeCell ref="F2847:F2849"/>
    <mergeCell ref="C2811:E2811"/>
    <mergeCell ref="C2816:F2816"/>
    <mergeCell ref="G2816:H2816"/>
    <mergeCell ref="I2816:J2816"/>
    <mergeCell ref="K2816:L2816"/>
    <mergeCell ref="B2817:B2819"/>
    <mergeCell ref="C2817:C2819"/>
    <mergeCell ref="D2817:D2819"/>
    <mergeCell ref="E2817:E2819"/>
    <mergeCell ref="F2817:F2819"/>
    <mergeCell ref="C2899:E2899"/>
    <mergeCell ref="C2904:F2904"/>
    <mergeCell ref="G2904:H2904"/>
    <mergeCell ref="I2904:J2904"/>
    <mergeCell ref="K2904:L2904"/>
    <mergeCell ref="B2905:B2907"/>
    <mergeCell ref="C2905:C2907"/>
    <mergeCell ref="D2905:D2907"/>
    <mergeCell ref="E2905:E2907"/>
    <mergeCell ref="F2905:F2907"/>
    <mergeCell ref="C2871:E2871"/>
    <mergeCell ref="C2876:F2876"/>
    <mergeCell ref="G2876:H2876"/>
    <mergeCell ref="I2876:J2876"/>
    <mergeCell ref="K2876:L2876"/>
    <mergeCell ref="B2877:B2879"/>
    <mergeCell ref="C2877:C2879"/>
    <mergeCell ref="D2877:D2879"/>
    <mergeCell ref="E2877:E2879"/>
    <mergeCell ref="F2877:F2879"/>
    <mergeCell ref="C2955:E2955"/>
    <mergeCell ref="C2960:F2960"/>
    <mergeCell ref="G2960:H2960"/>
    <mergeCell ref="I2960:J2960"/>
    <mergeCell ref="K2960:L2960"/>
    <mergeCell ref="B2961:B2963"/>
    <mergeCell ref="C2961:C2963"/>
    <mergeCell ref="D2961:D2963"/>
    <mergeCell ref="E2961:E2963"/>
    <mergeCell ref="F2961:F2963"/>
    <mergeCell ref="C2927:E2927"/>
    <mergeCell ref="C2932:F2932"/>
    <mergeCell ref="G2932:H2932"/>
    <mergeCell ref="I2932:J2932"/>
    <mergeCell ref="K2932:L2932"/>
    <mergeCell ref="B2933:B2935"/>
    <mergeCell ref="C2933:C2935"/>
    <mergeCell ref="D2933:D2935"/>
    <mergeCell ref="E2933:E2935"/>
    <mergeCell ref="F2933:F2935"/>
    <mergeCell ref="C3011:E3011"/>
    <mergeCell ref="C3016:F3016"/>
    <mergeCell ref="G3016:H3016"/>
    <mergeCell ref="I3016:J3016"/>
    <mergeCell ref="K3016:L3016"/>
    <mergeCell ref="B3017:B3019"/>
    <mergeCell ref="C3017:C3019"/>
    <mergeCell ref="D3017:D3019"/>
    <mergeCell ref="E3017:E3019"/>
    <mergeCell ref="F3017:F3019"/>
    <mergeCell ref="C2983:E2983"/>
    <mergeCell ref="C2988:F2988"/>
    <mergeCell ref="G2988:H2988"/>
    <mergeCell ref="I2988:J2988"/>
    <mergeCell ref="K2988:L2988"/>
    <mergeCell ref="B2989:B2991"/>
    <mergeCell ref="C2989:C2991"/>
    <mergeCell ref="D2989:D2991"/>
    <mergeCell ref="E2989:E2991"/>
    <mergeCell ref="F2989:F2991"/>
    <mergeCell ref="C3068:E3068"/>
    <mergeCell ref="C3074:F3074"/>
    <mergeCell ref="G3074:H3074"/>
    <mergeCell ref="I3074:J3074"/>
    <mergeCell ref="K3074:L3074"/>
    <mergeCell ref="B3075:B3077"/>
    <mergeCell ref="C3075:C3077"/>
    <mergeCell ref="D3075:D3077"/>
    <mergeCell ref="E3075:E3077"/>
    <mergeCell ref="F3075:F3077"/>
    <mergeCell ref="C3041:E3041"/>
    <mergeCell ref="C3046:F3046"/>
    <mergeCell ref="G3046:H3046"/>
    <mergeCell ref="I3046:J3046"/>
    <mergeCell ref="K3046:L3046"/>
    <mergeCell ref="B3047:B3049"/>
    <mergeCell ref="C3047:C3049"/>
    <mergeCell ref="D3047:D3049"/>
    <mergeCell ref="E3047:E3049"/>
    <mergeCell ref="F3047:F3049"/>
    <mergeCell ref="C3125:E3125"/>
    <mergeCell ref="C3131:F3131"/>
    <mergeCell ref="G3131:H3131"/>
    <mergeCell ref="I3131:J3131"/>
    <mergeCell ref="K3131:L3131"/>
    <mergeCell ref="B3132:B3134"/>
    <mergeCell ref="C3132:C3134"/>
    <mergeCell ref="D3132:D3134"/>
    <mergeCell ref="E3132:E3134"/>
    <mergeCell ref="F3132:F3134"/>
    <mergeCell ref="C3096:E3096"/>
    <mergeCell ref="C3102:F3102"/>
    <mergeCell ref="G3102:H3102"/>
    <mergeCell ref="I3102:J3102"/>
    <mergeCell ref="K3102:L3102"/>
    <mergeCell ref="B3103:B3105"/>
    <mergeCell ref="C3103:C3105"/>
    <mergeCell ref="D3103:D3105"/>
    <mergeCell ref="E3103:E3105"/>
    <mergeCell ref="F3103:F3105"/>
    <mergeCell ref="C3183:E3183"/>
    <mergeCell ref="C3189:F3189"/>
    <mergeCell ref="G3189:H3189"/>
    <mergeCell ref="I3189:J3189"/>
    <mergeCell ref="K3189:L3189"/>
    <mergeCell ref="B3190:B3192"/>
    <mergeCell ref="C3190:C3192"/>
    <mergeCell ref="D3190:D3192"/>
    <mergeCell ref="E3190:E3192"/>
    <mergeCell ref="F3190:F3192"/>
    <mergeCell ref="C3154:E3154"/>
    <mergeCell ref="C3160:F3160"/>
    <mergeCell ref="G3160:H3160"/>
    <mergeCell ref="I3160:J3160"/>
    <mergeCell ref="K3160:L3160"/>
    <mergeCell ref="B3161:B3163"/>
    <mergeCell ref="C3161:C3163"/>
    <mergeCell ref="D3161:D3163"/>
    <mergeCell ref="E3161:E3163"/>
    <mergeCell ref="F3161:F3163"/>
    <mergeCell ref="C3239:E3239"/>
    <mergeCell ref="C3245:F3245"/>
    <mergeCell ref="G3245:H3245"/>
    <mergeCell ref="I3245:J3245"/>
    <mergeCell ref="K3245:L3245"/>
    <mergeCell ref="B3246:B3248"/>
    <mergeCell ref="C3246:C3248"/>
    <mergeCell ref="D3246:D3248"/>
    <mergeCell ref="E3246:E3248"/>
    <mergeCell ref="F3246:F3248"/>
    <mergeCell ref="C3211:E3211"/>
    <mergeCell ref="C3217:F3217"/>
    <mergeCell ref="G3217:H3217"/>
    <mergeCell ref="I3217:J3217"/>
    <mergeCell ref="K3217:L3217"/>
    <mergeCell ref="B3218:B3220"/>
    <mergeCell ref="C3218:C3220"/>
    <mergeCell ref="D3218:D3220"/>
    <mergeCell ref="E3218:E3220"/>
    <mergeCell ref="F3218:F3220"/>
    <mergeCell ref="C3297:E3297"/>
    <mergeCell ref="C3303:F3303"/>
    <mergeCell ref="G3303:H3303"/>
    <mergeCell ref="I3303:J3303"/>
    <mergeCell ref="K3303:L3303"/>
    <mergeCell ref="B3304:B3306"/>
    <mergeCell ref="C3304:C3306"/>
    <mergeCell ref="D3304:D3306"/>
    <mergeCell ref="E3304:E3306"/>
    <mergeCell ref="F3304:F3306"/>
    <mergeCell ref="C3268:E3268"/>
    <mergeCell ref="C3274:F3274"/>
    <mergeCell ref="G3274:H3274"/>
    <mergeCell ref="I3274:J3274"/>
    <mergeCell ref="K3274:L3274"/>
    <mergeCell ref="B3275:B3277"/>
    <mergeCell ref="C3275:C3277"/>
    <mergeCell ref="D3275:D3277"/>
    <mergeCell ref="E3275:E3277"/>
    <mergeCell ref="F3275:F3277"/>
    <mergeCell ref="C3353:E3353"/>
    <mergeCell ref="C3359:F3359"/>
    <mergeCell ref="G3359:H3359"/>
    <mergeCell ref="I3359:J3359"/>
    <mergeCell ref="K3359:L3359"/>
    <mergeCell ref="B3360:B3362"/>
    <mergeCell ref="C3360:C3362"/>
    <mergeCell ref="D3360:D3362"/>
    <mergeCell ref="E3360:E3362"/>
    <mergeCell ref="F3360:F3362"/>
    <mergeCell ref="C3325:E3325"/>
    <mergeCell ref="C3331:F3331"/>
    <mergeCell ref="G3331:H3331"/>
    <mergeCell ref="I3331:J3331"/>
    <mergeCell ref="K3331:L3331"/>
    <mergeCell ref="B3332:B3334"/>
    <mergeCell ref="C3332:C3334"/>
    <mergeCell ref="D3332:D3334"/>
    <mergeCell ref="E3332:E3334"/>
    <mergeCell ref="F3332:F3334"/>
    <mergeCell ref="C3410:E3410"/>
    <mergeCell ref="C3416:F3416"/>
    <mergeCell ref="G3416:H3416"/>
    <mergeCell ref="I3416:J3416"/>
    <mergeCell ref="K3416:L3416"/>
    <mergeCell ref="B3417:B3419"/>
    <mergeCell ref="C3417:C3419"/>
    <mergeCell ref="D3417:D3419"/>
    <mergeCell ref="E3417:E3419"/>
    <mergeCell ref="F3417:F3419"/>
    <mergeCell ref="C3381:E3381"/>
    <mergeCell ref="C3387:F3387"/>
    <mergeCell ref="G3387:H3387"/>
    <mergeCell ref="I3387:J3387"/>
    <mergeCell ref="K3387:L3387"/>
    <mergeCell ref="B3388:B3390"/>
    <mergeCell ref="C3388:C3390"/>
    <mergeCell ref="D3388:D3390"/>
    <mergeCell ref="E3388:E3390"/>
    <mergeCell ref="F3388:F3390"/>
    <mergeCell ref="C3467:E3467"/>
    <mergeCell ref="C3473:F3473"/>
    <mergeCell ref="G3473:H3473"/>
    <mergeCell ref="I3473:J3473"/>
    <mergeCell ref="K3473:L3473"/>
    <mergeCell ref="B3474:B3476"/>
    <mergeCell ref="C3474:C3476"/>
    <mergeCell ref="D3474:D3476"/>
    <mergeCell ref="E3474:E3476"/>
    <mergeCell ref="F3474:F3476"/>
    <mergeCell ref="C3439:E3439"/>
    <mergeCell ref="C3445:F3445"/>
    <mergeCell ref="G3445:H3445"/>
    <mergeCell ref="I3445:J3445"/>
    <mergeCell ref="K3445:L3445"/>
    <mergeCell ref="B3446:B3448"/>
    <mergeCell ref="C3446:C3448"/>
    <mergeCell ref="D3446:D3448"/>
    <mergeCell ref="E3446:E3448"/>
    <mergeCell ref="F3446:F3448"/>
    <mergeCell ref="C3523:E3523"/>
    <mergeCell ref="C3529:F3529"/>
    <mergeCell ref="G3529:H3529"/>
    <mergeCell ref="I3529:J3529"/>
    <mergeCell ref="K3529:L3529"/>
    <mergeCell ref="B3530:B3532"/>
    <mergeCell ref="C3530:C3532"/>
    <mergeCell ref="D3530:D3532"/>
    <mergeCell ref="E3530:E3532"/>
    <mergeCell ref="F3530:F3532"/>
    <mergeCell ref="C3495:E3495"/>
    <mergeCell ref="C3501:F3501"/>
    <mergeCell ref="G3501:H3501"/>
    <mergeCell ref="I3501:J3501"/>
    <mergeCell ref="K3501:L3501"/>
    <mergeCell ref="B3502:B3504"/>
    <mergeCell ref="C3502:C3504"/>
    <mergeCell ref="D3502:D3504"/>
    <mergeCell ref="E3502:E3504"/>
    <mergeCell ref="F3502:F3504"/>
    <mergeCell ref="C3581:E3581"/>
    <mergeCell ref="C3587:F3587"/>
    <mergeCell ref="G3587:H3587"/>
    <mergeCell ref="I3587:J3587"/>
    <mergeCell ref="K3587:L3587"/>
    <mergeCell ref="B3588:B3590"/>
    <mergeCell ref="C3588:C3590"/>
    <mergeCell ref="D3588:D3590"/>
    <mergeCell ref="E3588:E3590"/>
    <mergeCell ref="F3588:F3590"/>
    <mergeCell ref="C3552:E3552"/>
    <mergeCell ref="C3558:F3558"/>
    <mergeCell ref="G3558:H3558"/>
    <mergeCell ref="I3558:J3558"/>
    <mergeCell ref="K3558:L3558"/>
    <mergeCell ref="B3559:B3561"/>
    <mergeCell ref="C3559:C3561"/>
    <mergeCell ref="D3559:D3561"/>
    <mergeCell ref="E3559:E3561"/>
    <mergeCell ref="F3559:F3561"/>
    <mergeCell ref="C3637:E3637"/>
    <mergeCell ref="C3643:F3643"/>
    <mergeCell ref="G3643:H3643"/>
    <mergeCell ref="I3643:J3643"/>
    <mergeCell ref="K3643:L3643"/>
    <mergeCell ref="B3644:B3646"/>
    <mergeCell ref="C3644:C3646"/>
    <mergeCell ref="D3644:D3646"/>
    <mergeCell ref="E3644:E3646"/>
    <mergeCell ref="F3644:F3646"/>
    <mergeCell ref="C3609:E3609"/>
    <mergeCell ref="C3615:F3615"/>
    <mergeCell ref="G3615:H3615"/>
    <mergeCell ref="I3615:J3615"/>
    <mergeCell ref="K3615:L3615"/>
    <mergeCell ref="B3616:B3618"/>
    <mergeCell ref="C3616:C3618"/>
    <mergeCell ref="D3616:D3618"/>
    <mergeCell ref="E3616:E3618"/>
    <mergeCell ref="F3616:F3618"/>
    <mergeCell ref="C3694:E3694"/>
    <mergeCell ref="C3700:F3700"/>
    <mergeCell ref="G3700:H3700"/>
    <mergeCell ref="I3700:J3700"/>
    <mergeCell ref="K3700:L3700"/>
    <mergeCell ref="B3701:B3703"/>
    <mergeCell ref="C3701:C3703"/>
    <mergeCell ref="D3701:D3703"/>
    <mergeCell ref="E3701:E3703"/>
    <mergeCell ref="F3701:F3703"/>
    <mergeCell ref="C3666:E3666"/>
    <mergeCell ref="C3672:F3672"/>
    <mergeCell ref="G3672:H3672"/>
    <mergeCell ref="I3672:J3672"/>
    <mergeCell ref="K3672:L3672"/>
    <mergeCell ref="B3673:B3675"/>
    <mergeCell ref="C3673:C3675"/>
    <mergeCell ref="D3673:D3675"/>
    <mergeCell ref="E3673:E3675"/>
    <mergeCell ref="F3673:F3675"/>
    <mergeCell ref="C3745:E3745"/>
    <mergeCell ref="C3750:F3750"/>
    <mergeCell ref="G3750:H3750"/>
    <mergeCell ref="I3750:J3750"/>
    <mergeCell ref="K3750:L3750"/>
    <mergeCell ref="B3751:B3753"/>
    <mergeCell ref="C3751:C3753"/>
    <mergeCell ref="D3751:D3753"/>
    <mergeCell ref="E3751:E3753"/>
    <mergeCell ref="F3751:F3753"/>
    <mergeCell ref="C3720:E3720"/>
    <mergeCell ref="C3725:F3725"/>
    <mergeCell ref="G3725:H3725"/>
    <mergeCell ref="I3725:J3725"/>
    <mergeCell ref="K3725:L3725"/>
    <mergeCell ref="B3726:B3728"/>
    <mergeCell ref="C3726:C3728"/>
    <mergeCell ref="D3726:D3728"/>
    <mergeCell ref="E3726:E3728"/>
    <mergeCell ref="F3726:F3728"/>
    <mergeCell ref="C3795:E3795"/>
    <mergeCell ref="C3800:F3800"/>
    <mergeCell ref="G3800:H3800"/>
    <mergeCell ref="I3800:J3800"/>
    <mergeCell ref="K3800:L3800"/>
    <mergeCell ref="B3801:B3803"/>
    <mergeCell ref="C3801:C3803"/>
    <mergeCell ref="D3801:D3803"/>
    <mergeCell ref="E3801:E3803"/>
    <mergeCell ref="F3801:F3803"/>
    <mergeCell ref="C3770:E3770"/>
    <mergeCell ref="C3775:F3775"/>
    <mergeCell ref="G3775:H3775"/>
    <mergeCell ref="I3775:J3775"/>
    <mergeCell ref="K3775:L3775"/>
    <mergeCell ref="B3776:B3778"/>
    <mergeCell ref="C3776:C3778"/>
    <mergeCell ref="D3776:D3778"/>
    <mergeCell ref="E3776:E3778"/>
    <mergeCell ref="F3776:F3778"/>
    <mergeCell ref="C3850:E3850"/>
    <mergeCell ref="C3857:F3857"/>
    <mergeCell ref="G3857:H3857"/>
    <mergeCell ref="I3857:J3857"/>
    <mergeCell ref="K3857:L3857"/>
    <mergeCell ref="B3858:B3860"/>
    <mergeCell ref="C3858:C3860"/>
    <mergeCell ref="D3858:D3860"/>
    <mergeCell ref="E3858:E3860"/>
    <mergeCell ref="F3858:F3860"/>
    <mergeCell ref="C3822:E3822"/>
    <mergeCell ref="C3829:F3829"/>
    <mergeCell ref="G3829:H3829"/>
    <mergeCell ref="I3829:J3829"/>
    <mergeCell ref="K3829:L3829"/>
    <mergeCell ref="B3830:B3832"/>
    <mergeCell ref="C3830:C3832"/>
    <mergeCell ref="D3830:D3832"/>
    <mergeCell ref="E3830:E3832"/>
    <mergeCell ref="F3830:F3832"/>
    <mergeCell ref="C3910:E3910"/>
    <mergeCell ref="C3916:F3916"/>
    <mergeCell ref="G3916:H3916"/>
    <mergeCell ref="I3916:J3916"/>
    <mergeCell ref="K3916:L3916"/>
    <mergeCell ref="B3917:B3919"/>
    <mergeCell ref="C3917:C3919"/>
    <mergeCell ref="D3917:D3919"/>
    <mergeCell ref="E3917:E3919"/>
    <mergeCell ref="F3917:F3919"/>
    <mergeCell ref="C3881:E3881"/>
    <mergeCell ref="C3886:F3886"/>
    <mergeCell ref="G3886:H3886"/>
    <mergeCell ref="I3886:J3886"/>
    <mergeCell ref="K3886:L3886"/>
    <mergeCell ref="B3887:B3889"/>
    <mergeCell ref="C3887:C3889"/>
    <mergeCell ref="D3887:D3889"/>
    <mergeCell ref="E3887:E3889"/>
    <mergeCell ref="F3887:F3889"/>
    <mergeCell ref="C3965:E3965"/>
    <mergeCell ref="C3970:F3970"/>
    <mergeCell ref="G3970:H3970"/>
    <mergeCell ref="I3970:J3970"/>
    <mergeCell ref="K3970:L3970"/>
    <mergeCell ref="B3971:B3973"/>
    <mergeCell ref="C3971:C3973"/>
    <mergeCell ref="D3971:D3973"/>
    <mergeCell ref="E3971:E3973"/>
    <mergeCell ref="F3971:F3973"/>
    <mergeCell ref="C3940:E3940"/>
    <mergeCell ref="C3946:F3946"/>
    <mergeCell ref="G3946:H3946"/>
    <mergeCell ref="I3946:J3946"/>
    <mergeCell ref="K3946:L3946"/>
    <mergeCell ref="B3947:B3949"/>
    <mergeCell ref="C3947:C3949"/>
    <mergeCell ref="D3947:D3949"/>
    <mergeCell ref="E3947:E3949"/>
    <mergeCell ref="F3947:F3949"/>
    <mergeCell ref="C4024:E4024"/>
    <mergeCell ref="C4029:F4029"/>
    <mergeCell ref="G4029:H4029"/>
    <mergeCell ref="I4029:J4029"/>
    <mergeCell ref="K4029:L4029"/>
    <mergeCell ref="B4030:B4032"/>
    <mergeCell ref="C4030:C4032"/>
    <mergeCell ref="D4030:D4032"/>
    <mergeCell ref="E4030:E4032"/>
    <mergeCell ref="F4030:F4032"/>
    <mergeCell ref="C3994:E3994"/>
    <mergeCell ref="C3999:F3999"/>
    <mergeCell ref="G3999:H3999"/>
    <mergeCell ref="I3999:J3999"/>
    <mergeCell ref="K3999:L3999"/>
    <mergeCell ref="B4000:B4002"/>
    <mergeCell ref="C4000:C4002"/>
    <mergeCell ref="D4000:D4002"/>
    <mergeCell ref="E4000:E4002"/>
    <mergeCell ref="F4000:F4002"/>
    <mergeCell ref="C4076:E4076"/>
    <mergeCell ref="C4079:F4079"/>
    <mergeCell ref="G4079:H4079"/>
    <mergeCell ref="I4079:J4079"/>
    <mergeCell ref="K4079:L4079"/>
    <mergeCell ref="B4080:B4082"/>
    <mergeCell ref="C4080:C4082"/>
    <mergeCell ref="D4080:D4082"/>
    <mergeCell ref="E4080:E4082"/>
    <mergeCell ref="F4080:F4082"/>
    <mergeCell ref="C4052:E4052"/>
    <mergeCell ref="C4055:F4055"/>
    <mergeCell ref="G4055:H4055"/>
    <mergeCell ref="I4055:J4055"/>
    <mergeCell ref="K4055:L4055"/>
    <mergeCell ref="B4056:B4058"/>
    <mergeCell ref="C4056:C4058"/>
    <mergeCell ref="D4056:D4058"/>
    <mergeCell ref="E4056:E4058"/>
    <mergeCell ref="F4056:F4058"/>
    <mergeCell ref="C4123:F4123"/>
    <mergeCell ref="G4123:H4123"/>
    <mergeCell ref="I4123:J4123"/>
    <mergeCell ref="K4123:L4123"/>
    <mergeCell ref="B4124:B4126"/>
    <mergeCell ref="C4124:C4126"/>
    <mergeCell ref="D4124:D4126"/>
    <mergeCell ref="E4124:E4126"/>
    <mergeCell ref="F4124:F4126"/>
    <mergeCell ref="C4096:E4096"/>
    <mergeCell ref="C4101:F4101"/>
    <mergeCell ref="G4101:H4101"/>
    <mergeCell ref="I4101:J4101"/>
    <mergeCell ref="K4101:L4101"/>
    <mergeCell ref="B4102:B4104"/>
    <mergeCell ref="C4102:C4104"/>
    <mergeCell ref="D4102:D4104"/>
    <mergeCell ref="E4102:E4104"/>
    <mergeCell ref="F4102:F4104"/>
    <mergeCell ref="C4167:E4167"/>
    <mergeCell ref="C4173:F4173"/>
    <mergeCell ref="G4173:H4173"/>
    <mergeCell ref="I4173:J4173"/>
    <mergeCell ref="K4173:L4173"/>
    <mergeCell ref="B4174:B4176"/>
    <mergeCell ref="C4174:C4176"/>
    <mergeCell ref="D4174:D4176"/>
    <mergeCell ref="E4174:E4176"/>
    <mergeCell ref="F4174:F4176"/>
    <mergeCell ref="C4141:E4141"/>
    <mergeCell ref="C4146:F4146"/>
    <mergeCell ref="G4146:H4146"/>
    <mergeCell ref="I4146:J4146"/>
    <mergeCell ref="K4146:L4146"/>
    <mergeCell ref="B4147:B4149"/>
    <mergeCell ref="C4147:C4149"/>
    <mergeCell ref="D4147:D4149"/>
    <mergeCell ref="E4147:E4149"/>
    <mergeCell ref="F4147:F4149"/>
    <mergeCell ref="C4224:E4224"/>
    <mergeCell ref="C4229:F4229"/>
    <mergeCell ref="G4229:H4229"/>
    <mergeCell ref="I4229:J4229"/>
    <mergeCell ref="K4229:L4229"/>
    <mergeCell ref="B4230:B4232"/>
    <mergeCell ref="C4230:C4232"/>
    <mergeCell ref="D4230:D4232"/>
    <mergeCell ref="E4230:E4232"/>
    <mergeCell ref="F4230:F4232"/>
    <mergeCell ref="C4196:E4196"/>
    <mergeCell ref="C4201:F4201"/>
    <mergeCell ref="G4201:H4201"/>
    <mergeCell ref="I4201:J4201"/>
    <mergeCell ref="K4201:L4201"/>
    <mergeCell ref="B4202:B4204"/>
    <mergeCell ref="C4202:C4204"/>
    <mergeCell ref="D4202:D4204"/>
    <mergeCell ref="E4202:E4204"/>
    <mergeCell ref="F4202:F4204"/>
    <mergeCell ref="C4382:E4382"/>
    <mergeCell ref="C4308:E4308"/>
    <mergeCell ref="C4280:E4280"/>
    <mergeCell ref="C4285:F4285"/>
    <mergeCell ref="G4285:H4285"/>
    <mergeCell ref="I4285:J4285"/>
    <mergeCell ref="K4285:L4285"/>
    <mergeCell ref="B4286:B4288"/>
    <mergeCell ref="C4286:C4288"/>
    <mergeCell ref="D4286:D4288"/>
    <mergeCell ref="E4286:E4288"/>
    <mergeCell ref="F4286:F4288"/>
    <mergeCell ref="C4252:E4252"/>
    <mergeCell ref="C4257:F4257"/>
    <mergeCell ref="G4257:H4257"/>
    <mergeCell ref="I4257:J4257"/>
    <mergeCell ref="K4257:L4257"/>
    <mergeCell ref="B4258:B4260"/>
    <mergeCell ref="C4258:C4260"/>
    <mergeCell ref="D4258:D4260"/>
    <mergeCell ref="E4258:E4260"/>
    <mergeCell ref="F4258:F4260"/>
    <mergeCell ref="C4359:F4359"/>
    <mergeCell ref="G4359:H4359"/>
    <mergeCell ref="I4359:J4359"/>
    <mergeCell ref="K4359:L4359"/>
    <mergeCell ref="B4360:B4362"/>
    <mergeCell ref="C4360:C4362"/>
    <mergeCell ref="D4360:D4362"/>
    <mergeCell ref="E4360:E4362"/>
    <mergeCell ref="F4360:F4362"/>
    <mergeCell ref="C4313:F4313"/>
    <mergeCell ref="C4354:E4354"/>
    <mergeCell ref="G4313:H4313"/>
    <mergeCell ref="I4313:J4313"/>
    <mergeCell ref="K4313:L4313"/>
    <mergeCell ref="B4314:B4316"/>
    <mergeCell ref="C4314:C4316"/>
    <mergeCell ref="D4314:D4316"/>
    <mergeCell ref="E4314:E4316"/>
    <mergeCell ref="F4314:F4316"/>
    <mergeCell ref="C4331:E4331"/>
    <mergeCell ref="C4336:F4336"/>
    <mergeCell ref="G4336:H4336"/>
    <mergeCell ref="I4336:J4336"/>
    <mergeCell ref="K4336:L4336"/>
    <mergeCell ref="B4337:B4339"/>
    <mergeCell ref="C4337:C4339"/>
    <mergeCell ref="D4337:D4339"/>
    <mergeCell ref="E4337:E4339"/>
    <mergeCell ref="F4337:F4339"/>
    <mergeCell ref="C4911:F4911"/>
    <mergeCell ref="G4911:H4911"/>
    <mergeCell ref="I4911:J4911"/>
    <mergeCell ref="K4911:L4911"/>
    <mergeCell ref="B4912:B4914"/>
    <mergeCell ref="C4912:C4914"/>
    <mergeCell ref="D4912:D4914"/>
    <mergeCell ref="E4912:E4914"/>
    <mergeCell ref="F4912:F4914"/>
    <mergeCell ref="C4785:E4785"/>
    <mergeCell ref="C4836:F4836"/>
    <mergeCell ref="G4836:H4836"/>
    <mergeCell ref="I4836:J4836"/>
    <mergeCell ref="K4836:L4836"/>
    <mergeCell ref="B4837:B4839"/>
    <mergeCell ref="C4837:C4839"/>
    <mergeCell ref="D4837:D4839"/>
    <mergeCell ref="E4837:E4839"/>
    <mergeCell ref="F4837:F4839"/>
    <mergeCell ref="C4856:E4856"/>
    <mergeCell ref="C4861:F4861"/>
    <mergeCell ref="G4861:H4861"/>
    <mergeCell ref="I4861:J4861"/>
    <mergeCell ref="K4861:L4861"/>
    <mergeCell ref="B4862:B4864"/>
    <mergeCell ref="C4862:C4864"/>
    <mergeCell ref="D4862:D4864"/>
    <mergeCell ref="E4862:E4864"/>
    <mergeCell ref="F4862:F4864"/>
    <mergeCell ref="C4790:F4790"/>
    <mergeCell ref="G4790:H4790"/>
    <mergeCell ref="I4790:J4790"/>
    <mergeCell ref="B4745:B4747"/>
    <mergeCell ref="C4745:C4747"/>
    <mergeCell ref="D4745:D4747"/>
    <mergeCell ref="E4745:E4747"/>
    <mergeCell ref="F4745:F4747"/>
    <mergeCell ref="C4762:E4762"/>
    <mergeCell ref="C4881:E4881"/>
    <mergeCell ref="C4886:F4886"/>
    <mergeCell ref="G4886:H4886"/>
    <mergeCell ref="I4886:J4886"/>
    <mergeCell ref="K4886:L4886"/>
    <mergeCell ref="B4887:B4889"/>
    <mergeCell ref="C4887:C4889"/>
    <mergeCell ref="D4887:D4889"/>
    <mergeCell ref="E4887:E4889"/>
    <mergeCell ref="F4887:F4889"/>
    <mergeCell ref="C4906:E4906"/>
    <mergeCell ref="C4767:F4767"/>
    <mergeCell ref="G4767:H4767"/>
    <mergeCell ref="I4767:J4767"/>
    <mergeCell ref="K4767:L4767"/>
    <mergeCell ref="B4768:B4770"/>
    <mergeCell ref="C4768:C4770"/>
    <mergeCell ref="D4768:D4770"/>
    <mergeCell ref="E4768:E4770"/>
    <mergeCell ref="F4768:F4770"/>
    <mergeCell ref="K4790:L4790"/>
    <mergeCell ref="B4791:B4793"/>
    <mergeCell ref="C4791:C4793"/>
    <mergeCell ref="D4791:D4793"/>
    <mergeCell ref="E4791:E4793"/>
    <mergeCell ref="F4791:F4793"/>
    <mergeCell ref="D4696:D4698"/>
    <mergeCell ref="E4696:E4698"/>
    <mergeCell ref="F4696:F4698"/>
    <mergeCell ref="C4716:E4716"/>
    <mergeCell ref="C4668:F4668"/>
    <mergeCell ref="G4668:H4668"/>
    <mergeCell ref="I4668:J4668"/>
    <mergeCell ref="K4668:L4668"/>
    <mergeCell ref="B4669:B4671"/>
    <mergeCell ref="C4669:C4671"/>
    <mergeCell ref="D4669:D4671"/>
    <mergeCell ref="E4669:E4671"/>
    <mergeCell ref="F4669:F4671"/>
    <mergeCell ref="C4690:E4690"/>
    <mergeCell ref="C4744:F4744"/>
    <mergeCell ref="G4744:H4744"/>
    <mergeCell ref="I4744:J4744"/>
    <mergeCell ref="K4744:L4744"/>
    <mergeCell ref="C4721:F4721"/>
    <mergeCell ref="G4721:H4721"/>
    <mergeCell ref="I4721:J4721"/>
    <mergeCell ref="K4721:L4721"/>
    <mergeCell ref="B4722:B4724"/>
    <mergeCell ref="C4722:C4724"/>
    <mergeCell ref="D4722:D4724"/>
    <mergeCell ref="E4722:E4724"/>
    <mergeCell ref="F4722:F4724"/>
    <mergeCell ref="C4739:E4739"/>
    <mergeCell ref="C250:E250"/>
    <mergeCell ref="C224:E224"/>
    <mergeCell ref="C198:E198"/>
    <mergeCell ref="C172:E172"/>
    <mergeCell ref="C302:E302"/>
    <mergeCell ref="C328:E328"/>
    <mergeCell ref="C354:E354"/>
    <mergeCell ref="C380:E380"/>
    <mergeCell ref="C406:E406"/>
    <mergeCell ref="C432:E432"/>
    <mergeCell ref="C458:E458"/>
    <mergeCell ref="C484:E484"/>
    <mergeCell ref="C510:E510"/>
    <mergeCell ref="C536:E536"/>
    <mergeCell ref="C588:E588"/>
    <mergeCell ref="C614:E614"/>
    <mergeCell ref="C640:E640"/>
    <mergeCell ref="C619:F619"/>
    <mergeCell ref="C562:E562"/>
    <mergeCell ref="C567:F567"/>
    <mergeCell ref="C515:F515"/>
    <mergeCell ref="C463:F463"/>
    <mergeCell ref="C411:F411"/>
    <mergeCell ref="C359:F359"/>
    <mergeCell ref="C276:E276"/>
    <mergeCell ref="C307:F307"/>
    <mergeCell ref="C229:F229"/>
    <mergeCell ref="C177:F177"/>
    <mergeCell ref="C692:E692"/>
    <mergeCell ref="C718:E718"/>
    <mergeCell ref="C744:E744"/>
    <mergeCell ref="C770:E770"/>
    <mergeCell ref="C796:E796"/>
    <mergeCell ref="C822:E822"/>
    <mergeCell ref="C848:E848"/>
    <mergeCell ref="C874:E874"/>
    <mergeCell ref="C900:E900"/>
    <mergeCell ref="C926:E926"/>
    <mergeCell ref="C952:E952"/>
    <mergeCell ref="C978:E978"/>
    <mergeCell ref="C1004:E1004"/>
    <mergeCell ref="C1030:E1030"/>
    <mergeCell ref="C1056:E1056"/>
    <mergeCell ref="C1082:E1082"/>
    <mergeCell ref="C1108:E1108"/>
    <mergeCell ref="C1087:F1087"/>
    <mergeCell ref="C1035:F1035"/>
    <mergeCell ref="C983:F983"/>
    <mergeCell ref="C931:F931"/>
    <mergeCell ref="C879:F879"/>
    <mergeCell ref="C827:F827"/>
    <mergeCell ref="C775:F775"/>
    <mergeCell ref="C723:F723"/>
    <mergeCell ref="B4971:B4973"/>
    <mergeCell ref="C4971:C4973"/>
    <mergeCell ref="D4971:D4973"/>
    <mergeCell ref="E4971:E4973"/>
    <mergeCell ref="F4971:F4973"/>
    <mergeCell ref="C4992:E4992"/>
    <mergeCell ref="C1160:E1160"/>
    <mergeCell ref="C1238:E1238"/>
    <mergeCell ref="C1346:E1346"/>
    <mergeCell ref="C2271:E2271"/>
    <mergeCell ref="C4118:E4118"/>
    <mergeCell ref="C4936:F4936"/>
    <mergeCell ref="G4936:H4936"/>
    <mergeCell ref="I4936:J4936"/>
    <mergeCell ref="K4936:L4936"/>
    <mergeCell ref="B4937:B4939"/>
    <mergeCell ref="C4937:C4939"/>
    <mergeCell ref="D4937:D4939"/>
    <mergeCell ref="E4937:E4939"/>
    <mergeCell ref="F4937:F4939"/>
    <mergeCell ref="C4965:E4965"/>
    <mergeCell ref="C4970:F4970"/>
    <mergeCell ref="G4970:H4970"/>
    <mergeCell ref="I4970:J4970"/>
    <mergeCell ref="K4970:L4970"/>
    <mergeCell ref="C4931:E4931"/>
    <mergeCell ref="C4695:F4695"/>
    <mergeCell ref="G4695:H4695"/>
    <mergeCell ref="I4695:J4695"/>
    <mergeCell ref="K4695:L4695"/>
    <mergeCell ref="B4696:B4698"/>
    <mergeCell ref="C4696:C469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FBCF-5850-4560-8556-4414627E22FF}">
  <sheetPr codeName="Sheet12"/>
  <dimension ref="A3:N686"/>
  <sheetViews>
    <sheetView topLeftCell="A7" workbookViewId="0">
      <selection activeCell="B32" activeCellId="2" sqref="B19 B21 B32"/>
    </sheetView>
  </sheetViews>
  <sheetFormatPr defaultRowHeight="12.5"/>
  <cols>
    <col min="1" max="1" width="4.81640625" style="112" customWidth="1"/>
    <col min="2" max="2" width="43.54296875" style="150" customWidth="1"/>
    <col min="3" max="3" width="10.1796875" style="112" customWidth="1"/>
    <col min="4" max="4" width="8.54296875" style="151" customWidth="1"/>
    <col min="5" max="6" width="0" style="112" hidden="1" customWidth="1"/>
    <col min="7" max="7" width="15.26953125" style="112" customWidth="1"/>
    <col min="8" max="8" width="10.1796875" style="112" bestFit="1" customWidth="1"/>
    <col min="9" max="9" width="38.54296875" style="112" customWidth="1"/>
    <col min="10" max="10" width="12" style="112" customWidth="1"/>
    <col min="11" max="11" width="16.54296875" style="112" customWidth="1"/>
    <col min="12" max="12" width="7.7265625" style="112" customWidth="1"/>
    <col min="13" max="16384" width="8.7265625" style="112"/>
  </cols>
  <sheetData>
    <row r="3" spans="1:14" ht="15.5">
      <c r="A3" s="1271" t="s">
        <v>1664</v>
      </c>
      <c r="B3" s="1271"/>
      <c r="C3" s="1271"/>
      <c r="D3" s="1271"/>
      <c r="E3" s="1271"/>
      <c r="F3" s="1271"/>
      <c r="G3" s="1271"/>
      <c r="H3" s="1271"/>
      <c r="I3" s="1271"/>
      <c r="J3" s="1271"/>
      <c r="K3" s="1271"/>
      <c r="L3" s="1271"/>
    </row>
    <row r="4" spans="1:14" ht="15.5">
      <c r="A4" s="1271" t="s">
        <v>1665</v>
      </c>
      <c r="B4" s="1271"/>
      <c r="C4" s="1271"/>
      <c r="D4" s="1271"/>
      <c r="E4" s="1271"/>
      <c r="F4" s="1271"/>
      <c r="G4" s="1271"/>
      <c r="H4" s="1271"/>
      <c r="I4" s="1271"/>
      <c r="J4" s="1271"/>
      <c r="K4" s="1271"/>
      <c r="L4" s="1271"/>
      <c r="M4" s="553" t="s">
        <v>2237</v>
      </c>
      <c r="N4" s="554">
        <v>1</v>
      </c>
    </row>
    <row r="5" spans="1:14">
      <c r="M5" s="112" t="s">
        <v>2238</v>
      </c>
    </row>
    <row r="6" spans="1:14" ht="13">
      <c r="A6" s="110" t="s">
        <v>1000</v>
      </c>
      <c r="B6" s="111" t="s">
        <v>1501</v>
      </c>
      <c r="C6" s="173" t="s">
        <v>2107</v>
      </c>
      <c r="D6" s="174"/>
    </row>
    <row r="7" spans="1:14">
      <c r="A7" s="110" t="s">
        <v>1018</v>
      </c>
      <c r="B7" s="111" t="s">
        <v>1502</v>
      </c>
      <c r="C7" s="110">
        <v>1</v>
      </c>
      <c r="D7" s="110"/>
    </row>
    <row r="8" spans="1:14">
      <c r="A8" s="110" t="s">
        <v>1503</v>
      </c>
      <c r="B8" s="111" t="s">
        <v>1504</v>
      </c>
      <c r="C8" s="110">
        <v>300</v>
      </c>
      <c r="D8" s="110" t="s">
        <v>49</v>
      </c>
    </row>
    <row r="12" spans="1:14" ht="13">
      <c r="A12" s="68"/>
      <c r="B12" s="96"/>
      <c r="C12" s="68"/>
      <c r="D12" s="81"/>
      <c r="E12" s="69"/>
      <c r="F12" s="68"/>
      <c r="G12" s="68" t="s">
        <v>697</v>
      </c>
      <c r="H12" s="1265" t="s">
        <v>698</v>
      </c>
      <c r="I12" s="1266"/>
      <c r="J12" s="1267"/>
      <c r="K12" s="68" t="s">
        <v>697</v>
      </c>
      <c r="L12" s="68"/>
    </row>
    <row r="13" spans="1:14" ht="13">
      <c r="A13" s="70" t="s">
        <v>699</v>
      </c>
      <c r="B13" s="97" t="s">
        <v>216</v>
      </c>
      <c r="C13" s="70" t="s">
        <v>218</v>
      </c>
      <c r="D13" s="82" t="s">
        <v>217</v>
      </c>
      <c r="E13" s="71"/>
      <c r="F13" s="70"/>
      <c r="G13" s="70" t="s">
        <v>1834</v>
      </c>
      <c r="H13" s="1268"/>
      <c r="I13" s="1269"/>
      <c r="J13" s="1270"/>
      <c r="K13" s="70" t="s">
        <v>700</v>
      </c>
      <c r="L13" s="70" t="s">
        <v>701</v>
      </c>
    </row>
    <row r="14" spans="1:14" ht="13">
      <c r="A14" s="70"/>
      <c r="B14" s="97"/>
      <c r="C14" s="70"/>
      <c r="D14" s="82"/>
      <c r="E14" s="71"/>
      <c r="F14" s="70"/>
      <c r="G14" s="70" t="s">
        <v>702</v>
      </c>
      <c r="H14" s="70" t="s">
        <v>217</v>
      </c>
      <c r="I14" s="70" t="s">
        <v>703</v>
      </c>
      <c r="J14" s="70" t="s">
        <v>702</v>
      </c>
      <c r="K14" s="70" t="s">
        <v>702</v>
      </c>
      <c r="L14" s="70"/>
    </row>
    <row r="15" spans="1:14">
      <c r="A15" s="113">
        <v>1</v>
      </c>
      <c r="B15" s="114">
        <v>2</v>
      </c>
      <c r="C15" s="113">
        <v>3</v>
      </c>
      <c r="D15" s="115">
        <v>4</v>
      </c>
      <c r="E15" s="116"/>
      <c r="F15" s="113"/>
      <c r="G15" s="113"/>
      <c r="H15" s="113"/>
      <c r="I15" s="117"/>
      <c r="J15" s="113"/>
      <c r="K15" s="113">
        <v>5</v>
      </c>
      <c r="L15" s="113">
        <v>6</v>
      </c>
    </row>
    <row r="16" spans="1:14">
      <c r="A16" s="118"/>
      <c r="B16" s="119"/>
      <c r="C16" s="118"/>
      <c r="D16" s="84"/>
      <c r="E16" s="120"/>
      <c r="F16" s="118"/>
      <c r="G16" s="118"/>
      <c r="H16" s="118"/>
      <c r="I16" s="121"/>
      <c r="J16" s="118"/>
      <c r="K16" s="118"/>
      <c r="L16" s="118"/>
    </row>
    <row r="17" spans="1:12" ht="13">
      <c r="A17" s="70" t="s">
        <v>12</v>
      </c>
      <c r="B17" s="98" t="s">
        <v>704</v>
      </c>
      <c r="C17" s="118"/>
      <c r="D17" s="84"/>
      <c r="E17" s="120"/>
      <c r="F17" s="118"/>
      <c r="G17" s="118"/>
      <c r="H17" s="118"/>
      <c r="I17" s="122"/>
      <c r="J17" s="118"/>
      <c r="K17" s="118"/>
      <c r="L17" s="118"/>
    </row>
    <row r="18" spans="1:12">
      <c r="A18" s="123"/>
      <c r="B18" s="119"/>
      <c r="C18" s="118"/>
      <c r="D18" s="84"/>
      <c r="E18" s="120"/>
      <c r="F18" s="118"/>
      <c r="G18" s="118"/>
      <c r="H18" s="118"/>
      <c r="I18" s="122"/>
      <c r="J18" s="118"/>
      <c r="K18" s="118"/>
      <c r="L18" s="118"/>
    </row>
    <row r="19" spans="1:12">
      <c r="A19" s="123"/>
      <c r="B19" s="86" t="s">
        <v>20</v>
      </c>
      <c r="C19" s="123" t="s">
        <v>17</v>
      </c>
      <c r="D19" s="83" t="s">
        <v>224</v>
      </c>
      <c r="E19" s="73"/>
      <c r="F19" s="72"/>
      <c r="G19" s="74">
        <v>174000</v>
      </c>
      <c r="H19" s="74"/>
      <c r="I19" s="124"/>
      <c r="J19" s="72"/>
      <c r="K19" s="74">
        <f t="shared" ref="K19:K32" si="0">+G19+$C$7*J19</f>
        <v>174000</v>
      </c>
      <c r="L19" s="123"/>
    </row>
    <row r="20" spans="1:12">
      <c r="A20" s="123"/>
      <c r="B20" s="86" t="s">
        <v>1603</v>
      </c>
      <c r="C20" s="123" t="s">
        <v>244</v>
      </c>
      <c r="D20" s="83" t="s">
        <v>224</v>
      </c>
      <c r="E20" s="73"/>
      <c r="F20" s="72"/>
      <c r="G20" s="74">
        <f>G19/8</f>
        <v>21750</v>
      </c>
      <c r="H20" s="74"/>
      <c r="I20" s="124"/>
      <c r="J20" s="72"/>
      <c r="K20" s="74">
        <f t="shared" si="0"/>
        <v>21750</v>
      </c>
      <c r="L20" s="123"/>
    </row>
    <row r="21" spans="1:12">
      <c r="A21" s="123"/>
      <c r="B21" s="86" t="s">
        <v>283</v>
      </c>
      <c r="C21" s="123" t="s">
        <v>17</v>
      </c>
      <c r="D21" s="83" t="s">
        <v>225</v>
      </c>
      <c r="E21" s="73"/>
      <c r="F21" s="72"/>
      <c r="G21" s="74">
        <v>213000</v>
      </c>
      <c r="H21" s="74"/>
      <c r="I21" s="124"/>
      <c r="J21" s="72"/>
      <c r="K21" s="74">
        <f t="shared" si="0"/>
        <v>213000</v>
      </c>
      <c r="L21" s="123"/>
    </row>
    <row r="22" spans="1:12">
      <c r="A22" s="123"/>
      <c r="B22" s="86" t="s">
        <v>1602</v>
      </c>
      <c r="C22" s="123" t="s">
        <v>244</v>
      </c>
      <c r="D22" s="83" t="s">
        <v>225</v>
      </c>
      <c r="E22" s="73"/>
      <c r="F22" s="72"/>
      <c r="G22" s="74">
        <f>G21/8</f>
        <v>26625</v>
      </c>
      <c r="H22" s="74"/>
      <c r="I22" s="124"/>
      <c r="J22" s="72"/>
      <c r="K22" s="74">
        <f t="shared" si="0"/>
        <v>26625</v>
      </c>
      <c r="L22" s="123"/>
    </row>
    <row r="23" spans="1:12">
      <c r="A23" s="123"/>
      <c r="B23" s="86" t="s">
        <v>238</v>
      </c>
      <c r="C23" s="123" t="s">
        <v>17</v>
      </c>
      <c r="D23" s="83" t="s">
        <v>225</v>
      </c>
      <c r="E23" s="73"/>
      <c r="F23" s="72"/>
      <c r="G23" s="74">
        <v>213000</v>
      </c>
      <c r="H23" s="74"/>
      <c r="I23" s="124"/>
      <c r="J23" s="72"/>
      <c r="K23" s="74">
        <f t="shared" si="0"/>
        <v>213000</v>
      </c>
      <c r="L23" s="123"/>
    </row>
    <row r="24" spans="1:12">
      <c r="A24" s="123"/>
      <c r="B24" s="86" t="s">
        <v>239</v>
      </c>
      <c r="C24" s="123" t="s">
        <v>17</v>
      </c>
      <c r="D24" s="83" t="s">
        <v>225</v>
      </c>
      <c r="E24" s="73"/>
      <c r="F24" s="72"/>
      <c r="G24" s="74">
        <v>213000</v>
      </c>
      <c r="H24" s="74"/>
      <c r="I24" s="124"/>
      <c r="J24" s="72"/>
      <c r="K24" s="74">
        <f t="shared" si="0"/>
        <v>213000</v>
      </c>
      <c r="L24" s="123"/>
    </row>
    <row r="25" spans="1:12">
      <c r="A25" s="123"/>
      <c r="B25" s="86" t="s">
        <v>240</v>
      </c>
      <c r="C25" s="123" t="s">
        <v>17</v>
      </c>
      <c r="D25" s="83" t="s">
        <v>225</v>
      </c>
      <c r="E25" s="73"/>
      <c r="F25" s="72"/>
      <c r="G25" s="74">
        <v>213000</v>
      </c>
      <c r="H25" s="74"/>
      <c r="I25" s="124"/>
      <c r="J25" s="72"/>
      <c r="K25" s="74">
        <f t="shared" si="0"/>
        <v>213000</v>
      </c>
      <c r="L25" s="118"/>
    </row>
    <row r="26" spans="1:12">
      <c r="A26" s="123"/>
      <c r="B26" s="86" t="s">
        <v>241</v>
      </c>
      <c r="C26" s="123" t="s">
        <v>17</v>
      </c>
      <c r="D26" s="83" t="s">
        <v>225</v>
      </c>
      <c r="E26" s="73"/>
      <c r="F26" s="72"/>
      <c r="G26" s="74">
        <v>213000</v>
      </c>
      <c r="H26" s="74"/>
      <c r="I26" s="124"/>
      <c r="J26" s="72"/>
      <c r="K26" s="74">
        <f t="shared" si="0"/>
        <v>213000</v>
      </c>
      <c r="L26" s="118"/>
    </row>
    <row r="27" spans="1:12">
      <c r="A27" s="123"/>
      <c r="B27" s="86" t="s">
        <v>242</v>
      </c>
      <c r="C27" s="123" t="s">
        <v>17</v>
      </c>
      <c r="D27" s="83" t="s">
        <v>225</v>
      </c>
      <c r="E27" s="73"/>
      <c r="F27" s="72"/>
      <c r="G27" s="74">
        <v>213000</v>
      </c>
      <c r="H27" s="74"/>
      <c r="I27" s="124"/>
      <c r="J27" s="72"/>
      <c r="K27" s="74">
        <f t="shared" si="0"/>
        <v>213000</v>
      </c>
      <c r="L27" s="118"/>
    </row>
    <row r="28" spans="1:12">
      <c r="A28" s="123"/>
      <c r="B28" s="86" t="s">
        <v>243</v>
      </c>
      <c r="C28" s="123" t="s">
        <v>17</v>
      </c>
      <c r="D28" s="83" t="s">
        <v>225</v>
      </c>
      <c r="E28" s="73"/>
      <c r="F28" s="72"/>
      <c r="G28" s="74">
        <v>213000</v>
      </c>
      <c r="H28" s="74"/>
      <c r="I28" s="124"/>
      <c r="J28" s="72"/>
      <c r="K28" s="74">
        <f t="shared" si="0"/>
        <v>213000</v>
      </c>
      <c r="L28" s="123"/>
    </row>
    <row r="29" spans="1:12">
      <c r="A29" s="123"/>
      <c r="B29" s="86" t="s">
        <v>18</v>
      </c>
      <c r="C29" s="123" t="s">
        <v>17</v>
      </c>
      <c r="D29" s="83" t="s">
        <v>225</v>
      </c>
      <c r="E29" s="73"/>
      <c r="F29" s="72"/>
      <c r="G29" s="74">
        <v>213000</v>
      </c>
      <c r="H29" s="74"/>
      <c r="I29" s="124"/>
      <c r="J29" s="72"/>
      <c r="K29" s="74">
        <f t="shared" si="0"/>
        <v>213000</v>
      </c>
      <c r="L29" s="123"/>
    </row>
    <row r="30" spans="1:12">
      <c r="A30" s="123"/>
      <c r="B30" s="86" t="s">
        <v>19</v>
      </c>
      <c r="C30" s="123" t="s">
        <v>17</v>
      </c>
      <c r="D30" s="83" t="s">
        <v>226</v>
      </c>
      <c r="E30" s="73"/>
      <c r="F30" s="72"/>
      <c r="G30" s="74">
        <v>274000</v>
      </c>
      <c r="H30" s="74"/>
      <c r="I30" s="124"/>
      <c r="J30" s="72"/>
      <c r="K30" s="74">
        <f t="shared" si="0"/>
        <v>274000</v>
      </c>
      <c r="L30" s="123"/>
    </row>
    <row r="31" spans="1:12">
      <c r="A31" s="123"/>
      <c r="B31" s="119" t="s">
        <v>1601</v>
      </c>
      <c r="C31" s="123" t="s">
        <v>244</v>
      </c>
      <c r="D31" s="83" t="s">
        <v>226</v>
      </c>
      <c r="E31" s="73"/>
      <c r="F31" s="72"/>
      <c r="G31" s="74">
        <f>G30/8</f>
        <v>34250</v>
      </c>
      <c r="H31" s="74"/>
      <c r="I31" s="124"/>
      <c r="J31" s="72"/>
      <c r="K31" s="74">
        <f t="shared" si="0"/>
        <v>34250</v>
      </c>
      <c r="L31" s="123"/>
    </row>
    <row r="32" spans="1:12">
      <c r="A32" s="123"/>
      <c r="B32" s="119" t="s">
        <v>21</v>
      </c>
      <c r="C32" s="123" t="s">
        <v>17</v>
      </c>
      <c r="D32" s="83" t="s">
        <v>2531</v>
      </c>
      <c r="E32" s="73"/>
      <c r="F32" s="72"/>
      <c r="G32" s="74">
        <v>285000</v>
      </c>
      <c r="H32" s="74"/>
      <c r="I32" s="124"/>
      <c r="J32" s="72"/>
      <c r="K32" s="74">
        <f t="shared" si="0"/>
        <v>285000</v>
      </c>
      <c r="L32" s="123"/>
    </row>
    <row r="33" spans="1:12">
      <c r="A33" s="123"/>
      <c r="B33" s="86" t="s">
        <v>1600</v>
      </c>
      <c r="C33" s="123" t="s">
        <v>244</v>
      </c>
      <c r="D33" s="83" t="s">
        <v>2531</v>
      </c>
      <c r="E33" s="73"/>
      <c r="F33" s="72"/>
      <c r="G33" s="74">
        <f>G32/8</f>
        <v>35625</v>
      </c>
      <c r="H33" s="74"/>
      <c r="I33" s="124"/>
      <c r="J33" s="72"/>
      <c r="K33" s="74">
        <f t="shared" ref="K33:K51" si="1">+G33+$C$7*J33</f>
        <v>35625</v>
      </c>
      <c r="L33" s="118"/>
    </row>
    <row r="34" spans="1:12">
      <c r="A34" s="123"/>
      <c r="B34" s="86" t="s">
        <v>504</v>
      </c>
      <c r="C34" s="123" t="s">
        <v>17</v>
      </c>
      <c r="D34" s="83" t="s">
        <v>2704</v>
      </c>
      <c r="E34" s="73"/>
      <c r="F34" s="72"/>
      <c r="G34" s="74">
        <v>193000</v>
      </c>
      <c r="H34" s="74"/>
      <c r="I34" s="124"/>
      <c r="J34" s="72"/>
      <c r="K34" s="74">
        <f>+G34+$C$7*J34</f>
        <v>193000</v>
      </c>
      <c r="L34" s="118"/>
    </row>
    <row r="35" spans="1:12">
      <c r="A35" s="123"/>
      <c r="B35" s="86" t="s">
        <v>505</v>
      </c>
      <c r="C35" s="123" t="s">
        <v>17</v>
      </c>
      <c r="D35" s="83" t="s">
        <v>2705</v>
      </c>
      <c r="E35" s="73"/>
      <c r="F35" s="72"/>
      <c r="G35" s="74">
        <v>356000</v>
      </c>
      <c r="H35" s="74"/>
      <c r="I35" s="124"/>
      <c r="J35" s="72"/>
      <c r="K35" s="74">
        <f>+G35+$C$7*J35</f>
        <v>356000</v>
      </c>
      <c r="L35" s="118"/>
    </row>
    <row r="36" spans="1:12">
      <c r="A36" s="123"/>
      <c r="B36" s="86" t="s">
        <v>506</v>
      </c>
      <c r="C36" s="123" t="s">
        <v>17</v>
      </c>
      <c r="D36" s="83" t="s">
        <v>2706</v>
      </c>
      <c r="E36" s="73"/>
      <c r="F36" s="72"/>
      <c r="G36" s="74"/>
      <c r="H36" s="74"/>
      <c r="I36" s="124"/>
      <c r="J36" s="72"/>
      <c r="K36" s="74">
        <f>+G36+$C$7*J36</f>
        <v>0</v>
      </c>
      <c r="L36" s="118"/>
    </row>
    <row r="37" spans="1:12">
      <c r="A37" s="123"/>
      <c r="B37" s="86" t="s">
        <v>245</v>
      </c>
      <c r="C37" s="123" t="s">
        <v>17</v>
      </c>
      <c r="D37" s="83" t="s">
        <v>2718</v>
      </c>
      <c r="E37" s="73"/>
      <c r="F37" s="72"/>
      <c r="G37" s="74">
        <v>364000</v>
      </c>
      <c r="H37" s="74"/>
      <c r="I37" s="124"/>
      <c r="J37" s="72"/>
      <c r="K37" s="74">
        <f t="shared" si="1"/>
        <v>364000</v>
      </c>
      <c r="L37" s="118"/>
    </row>
    <row r="38" spans="1:12">
      <c r="A38" s="123"/>
      <c r="B38" s="86" t="s">
        <v>1604</v>
      </c>
      <c r="C38" s="123" t="s">
        <v>244</v>
      </c>
      <c r="D38" s="83" t="s">
        <v>2718</v>
      </c>
      <c r="E38" s="73"/>
      <c r="F38" s="72"/>
      <c r="G38" s="74">
        <f>G37/8</f>
        <v>45500</v>
      </c>
      <c r="H38" s="74"/>
      <c r="I38" s="124"/>
      <c r="J38" s="72"/>
      <c r="K38" s="74">
        <f t="shared" si="1"/>
        <v>45500</v>
      </c>
      <c r="L38" s="118"/>
    </row>
    <row r="39" spans="1:12">
      <c r="A39" s="123"/>
      <c r="B39" s="86" t="s">
        <v>278</v>
      </c>
      <c r="C39" s="123" t="s">
        <v>17</v>
      </c>
      <c r="D39" s="83" t="s">
        <v>2719</v>
      </c>
      <c r="E39" s="73"/>
      <c r="F39" s="72"/>
      <c r="G39" s="74">
        <v>180000</v>
      </c>
      <c r="H39" s="74"/>
      <c r="I39" s="124"/>
      <c r="J39" s="72"/>
      <c r="K39" s="74">
        <f t="shared" si="1"/>
        <v>180000</v>
      </c>
      <c r="L39" s="118"/>
    </row>
    <row r="40" spans="1:12">
      <c r="A40" s="123"/>
      <c r="B40" s="86" t="s">
        <v>1605</v>
      </c>
      <c r="C40" s="123" t="s">
        <v>244</v>
      </c>
      <c r="D40" s="83" t="s">
        <v>2719</v>
      </c>
      <c r="E40" s="73"/>
      <c r="F40" s="72"/>
      <c r="G40" s="74">
        <v>15625</v>
      </c>
      <c r="H40" s="74"/>
      <c r="I40" s="124"/>
      <c r="J40" s="72"/>
      <c r="K40" s="74">
        <f t="shared" si="1"/>
        <v>15625</v>
      </c>
      <c r="L40" s="118"/>
    </row>
    <row r="41" spans="1:12">
      <c r="A41" s="123"/>
      <c r="B41" s="86" t="s">
        <v>493</v>
      </c>
      <c r="C41" s="123" t="s">
        <v>17</v>
      </c>
      <c r="D41" s="83" t="s">
        <v>2707</v>
      </c>
      <c r="E41" s="73"/>
      <c r="F41" s="72"/>
      <c r="G41" s="74"/>
      <c r="H41" s="74"/>
      <c r="I41" s="124"/>
      <c r="J41" s="72"/>
      <c r="K41" s="74">
        <f t="shared" si="1"/>
        <v>0</v>
      </c>
      <c r="L41" s="118"/>
    </row>
    <row r="42" spans="1:12">
      <c r="A42" s="123"/>
      <c r="B42" s="86" t="s">
        <v>494</v>
      </c>
      <c r="C42" s="123" t="s">
        <v>17</v>
      </c>
      <c r="D42" s="83" t="s">
        <v>2708</v>
      </c>
      <c r="E42" s="73"/>
      <c r="F42" s="72"/>
      <c r="G42" s="74">
        <v>750000</v>
      </c>
      <c r="H42" s="74"/>
      <c r="I42" s="124"/>
      <c r="J42" s="72"/>
      <c r="K42" s="74">
        <f t="shared" si="1"/>
        <v>750000</v>
      </c>
      <c r="L42" s="118"/>
    </row>
    <row r="43" spans="1:12">
      <c r="A43" s="123"/>
      <c r="B43" s="86" t="s">
        <v>495</v>
      </c>
      <c r="C43" s="123" t="s">
        <v>17</v>
      </c>
      <c r="D43" s="83" t="s">
        <v>2709</v>
      </c>
      <c r="E43" s="73"/>
      <c r="F43" s="72"/>
      <c r="G43" s="74">
        <v>600000</v>
      </c>
      <c r="H43" s="74"/>
      <c r="I43" s="124"/>
      <c r="J43" s="72"/>
      <c r="K43" s="74">
        <f t="shared" si="1"/>
        <v>600000</v>
      </c>
      <c r="L43" s="118"/>
    </row>
    <row r="44" spans="1:12">
      <c r="A44" s="123"/>
      <c r="B44" s="86" t="s">
        <v>496</v>
      </c>
      <c r="C44" s="123" t="s">
        <v>17</v>
      </c>
      <c r="D44" s="83" t="s">
        <v>2710</v>
      </c>
      <c r="E44" s="73"/>
      <c r="F44" s="72"/>
      <c r="G44" s="74">
        <v>450000</v>
      </c>
      <c r="H44" s="74"/>
      <c r="I44" s="124"/>
      <c r="J44" s="72"/>
      <c r="K44" s="74">
        <f t="shared" si="1"/>
        <v>450000</v>
      </c>
      <c r="L44" s="118"/>
    </row>
    <row r="45" spans="1:12">
      <c r="A45" s="123"/>
      <c r="B45" s="86" t="s">
        <v>497</v>
      </c>
      <c r="C45" s="123" t="s">
        <v>17</v>
      </c>
      <c r="D45" s="83" t="s">
        <v>2711</v>
      </c>
      <c r="E45" s="73"/>
      <c r="F45" s="72"/>
      <c r="G45" s="74">
        <v>300000</v>
      </c>
      <c r="H45" s="74"/>
      <c r="I45" s="124"/>
      <c r="J45" s="72"/>
      <c r="K45" s="74">
        <f t="shared" si="1"/>
        <v>300000</v>
      </c>
      <c r="L45" s="118"/>
    </row>
    <row r="46" spans="1:12">
      <c r="A46" s="123"/>
      <c r="B46" s="86" t="s">
        <v>498</v>
      </c>
      <c r="C46" s="123" t="s">
        <v>17</v>
      </c>
      <c r="D46" s="83" t="s">
        <v>2712</v>
      </c>
      <c r="E46" s="73"/>
      <c r="F46" s="72"/>
      <c r="G46" s="74">
        <v>1800000</v>
      </c>
      <c r="H46" s="74"/>
      <c r="I46" s="124"/>
      <c r="J46" s="72"/>
      <c r="K46" s="74">
        <f t="shared" si="1"/>
        <v>1800000</v>
      </c>
      <c r="L46" s="118"/>
    </row>
    <row r="47" spans="1:12">
      <c r="A47" s="123"/>
      <c r="B47" s="86" t="s">
        <v>499</v>
      </c>
      <c r="C47" s="123" t="s">
        <v>17</v>
      </c>
      <c r="D47" s="83" t="s">
        <v>2713</v>
      </c>
      <c r="E47" s="73"/>
      <c r="F47" s="72"/>
      <c r="G47" s="74">
        <v>900000</v>
      </c>
      <c r="H47" s="74"/>
      <c r="I47" s="124"/>
      <c r="J47" s="72"/>
      <c r="K47" s="74">
        <f t="shared" si="1"/>
        <v>900000</v>
      </c>
      <c r="L47" s="118"/>
    </row>
    <row r="48" spans="1:12">
      <c r="A48" s="123"/>
      <c r="B48" s="86" t="s">
        <v>500</v>
      </c>
      <c r="C48" s="123" t="s">
        <v>17</v>
      </c>
      <c r="D48" s="83" t="s">
        <v>2714</v>
      </c>
      <c r="E48" s="73"/>
      <c r="F48" s="72"/>
      <c r="G48" s="74">
        <v>900000</v>
      </c>
      <c r="H48" s="74"/>
      <c r="I48" s="124"/>
      <c r="J48" s="72"/>
      <c r="K48" s="74">
        <f t="shared" si="1"/>
        <v>900000</v>
      </c>
      <c r="L48" s="118"/>
    </row>
    <row r="49" spans="1:12">
      <c r="A49" s="123"/>
      <c r="B49" s="86" t="s">
        <v>501</v>
      </c>
      <c r="C49" s="123" t="s">
        <v>17</v>
      </c>
      <c r="D49" s="83" t="s">
        <v>2715</v>
      </c>
      <c r="E49" s="73"/>
      <c r="F49" s="72"/>
      <c r="G49" s="74">
        <v>300000</v>
      </c>
      <c r="H49" s="74"/>
      <c r="I49" s="124"/>
      <c r="J49" s="72"/>
      <c r="K49" s="74">
        <f t="shared" si="1"/>
        <v>300000</v>
      </c>
      <c r="L49" s="118"/>
    </row>
    <row r="50" spans="1:12">
      <c r="A50" s="123"/>
      <c r="B50" s="86" t="s">
        <v>502</v>
      </c>
      <c r="C50" s="123" t="s">
        <v>17</v>
      </c>
      <c r="D50" s="83" t="s">
        <v>2716</v>
      </c>
      <c r="E50" s="73"/>
      <c r="F50" s="72"/>
      <c r="G50" s="74">
        <v>250000</v>
      </c>
      <c r="H50" s="74"/>
      <c r="I50" s="124"/>
      <c r="J50" s="72"/>
      <c r="K50" s="74">
        <f t="shared" si="1"/>
        <v>250000</v>
      </c>
      <c r="L50" s="118"/>
    </row>
    <row r="51" spans="1:12">
      <c r="A51" s="123"/>
      <c r="B51" s="86" t="s">
        <v>503</v>
      </c>
      <c r="C51" s="123" t="s">
        <v>17</v>
      </c>
      <c r="D51" s="83" t="s">
        <v>2717</v>
      </c>
      <c r="E51" s="73"/>
      <c r="F51" s="72"/>
      <c r="G51" s="74">
        <v>300000</v>
      </c>
      <c r="H51" s="74"/>
      <c r="I51" s="124"/>
      <c r="J51" s="72"/>
      <c r="K51" s="74">
        <f t="shared" si="1"/>
        <v>300000</v>
      </c>
      <c r="L51" s="118"/>
    </row>
    <row r="52" spans="1:12">
      <c r="A52" s="123"/>
      <c r="B52" s="86"/>
      <c r="C52" s="123"/>
      <c r="D52" s="83"/>
      <c r="E52" s="73"/>
      <c r="F52" s="72"/>
      <c r="G52" s="74"/>
      <c r="H52" s="74"/>
      <c r="I52" s="124"/>
      <c r="J52" s="72"/>
      <c r="K52" s="74"/>
      <c r="L52" s="118"/>
    </row>
    <row r="53" spans="1:12">
      <c r="A53" s="123"/>
      <c r="B53" s="86"/>
      <c r="C53" s="72"/>
      <c r="D53" s="83"/>
      <c r="E53" s="125"/>
      <c r="F53" s="123"/>
      <c r="G53" s="74"/>
      <c r="H53" s="74"/>
      <c r="I53" s="124"/>
      <c r="J53" s="123"/>
      <c r="K53" s="74"/>
      <c r="L53" s="123"/>
    </row>
    <row r="54" spans="1:12" ht="13">
      <c r="A54" s="70" t="s">
        <v>705</v>
      </c>
      <c r="B54" s="98" t="s">
        <v>706</v>
      </c>
      <c r="C54" s="123"/>
      <c r="D54" s="83"/>
      <c r="E54" s="125"/>
      <c r="F54" s="123"/>
      <c r="G54" s="126"/>
      <c r="H54" s="126"/>
      <c r="I54" s="124"/>
      <c r="J54" s="123"/>
      <c r="K54" s="126"/>
      <c r="L54" s="123"/>
    </row>
    <row r="55" spans="1:12">
      <c r="A55" s="123"/>
      <c r="B55" s="119"/>
      <c r="C55" s="123"/>
      <c r="D55" s="83"/>
      <c r="E55" s="125"/>
      <c r="F55" s="123"/>
      <c r="G55" s="126"/>
      <c r="H55" s="126"/>
      <c r="I55" s="124"/>
      <c r="J55" s="123"/>
      <c r="K55" s="126"/>
      <c r="L55" s="123"/>
    </row>
    <row r="56" spans="1:12" ht="13">
      <c r="A56" s="70" t="s">
        <v>5</v>
      </c>
      <c r="B56" s="98" t="s">
        <v>707</v>
      </c>
      <c r="C56" s="118"/>
      <c r="D56" s="84"/>
      <c r="E56" s="120"/>
      <c r="F56" s="118"/>
      <c r="G56" s="127"/>
      <c r="H56" s="127"/>
      <c r="I56" s="124"/>
      <c r="J56" s="118"/>
      <c r="K56" s="127"/>
      <c r="L56" s="123"/>
    </row>
    <row r="57" spans="1:12">
      <c r="A57" s="123"/>
      <c r="B57" s="119"/>
      <c r="C57" s="118"/>
      <c r="D57" s="84"/>
      <c r="E57" s="120"/>
      <c r="F57" s="118"/>
      <c r="G57" s="127"/>
      <c r="H57" s="127"/>
      <c r="I57" s="124"/>
      <c r="J57" s="118"/>
      <c r="K57" s="127"/>
      <c r="L57" s="123"/>
    </row>
    <row r="58" spans="1:12">
      <c r="A58" s="123">
        <v>1</v>
      </c>
      <c r="B58" s="119" t="s">
        <v>708</v>
      </c>
      <c r="C58" s="72" t="s">
        <v>26</v>
      </c>
      <c r="D58" s="83" t="s">
        <v>2735</v>
      </c>
      <c r="E58" s="125"/>
      <c r="F58" s="123"/>
      <c r="G58" s="74">
        <v>150000</v>
      </c>
      <c r="H58" s="74"/>
      <c r="I58" s="124"/>
      <c r="J58" s="123"/>
      <c r="K58" s="74">
        <f t="shared" ref="K58:K90" si="2">+G58*FK+($C$7*J58)</f>
        <v>150000</v>
      </c>
      <c r="L58" s="123"/>
    </row>
    <row r="59" spans="1:12">
      <c r="A59" s="123">
        <v>2</v>
      </c>
      <c r="B59" s="133" t="s">
        <v>52</v>
      </c>
      <c r="C59" s="91" t="s">
        <v>53</v>
      </c>
      <c r="D59" s="88" t="s">
        <v>2736</v>
      </c>
      <c r="E59" s="95"/>
      <c r="F59" s="91"/>
      <c r="G59" s="89">
        <v>50</v>
      </c>
      <c r="H59" s="89"/>
      <c r="I59" s="129"/>
      <c r="J59" s="91"/>
      <c r="K59" s="89">
        <f t="shared" si="2"/>
        <v>50</v>
      </c>
      <c r="L59" s="123"/>
    </row>
    <row r="60" spans="1:12">
      <c r="A60" s="1164"/>
      <c r="B60" s="1165" t="s">
        <v>2737</v>
      </c>
      <c r="C60" s="1178" t="s">
        <v>26</v>
      </c>
      <c r="D60" s="88" t="s">
        <v>2738</v>
      </c>
      <c r="E60" s="1179"/>
      <c r="F60" s="1178"/>
      <c r="G60" s="1169"/>
      <c r="H60" s="1169"/>
      <c r="I60" s="1170"/>
      <c r="J60" s="1178"/>
      <c r="K60" s="1169"/>
      <c r="L60" s="1164"/>
    </row>
    <row r="61" spans="1:12">
      <c r="A61" s="123">
        <v>3</v>
      </c>
      <c r="B61" s="86" t="s">
        <v>709</v>
      </c>
      <c r="C61" s="72" t="s">
        <v>13</v>
      </c>
      <c r="D61" s="83" t="s">
        <v>1099</v>
      </c>
      <c r="E61" s="125"/>
      <c r="F61" s="123"/>
      <c r="G61" s="74">
        <v>35000</v>
      </c>
      <c r="H61" s="74"/>
      <c r="I61" s="124"/>
      <c r="J61" s="123"/>
      <c r="K61" s="74">
        <f t="shared" si="2"/>
        <v>35000</v>
      </c>
      <c r="L61" s="123"/>
    </row>
    <row r="62" spans="1:12">
      <c r="A62" s="123">
        <v>4</v>
      </c>
      <c r="B62" s="119" t="s">
        <v>710</v>
      </c>
      <c r="C62" s="123" t="s">
        <v>27</v>
      </c>
      <c r="D62" s="83" t="s">
        <v>1100</v>
      </c>
      <c r="E62" s="125"/>
      <c r="F62" s="123"/>
      <c r="G62" s="74">
        <v>6325</v>
      </c>
      <c r="H62" s="74" t="s">
        <v>1510</v>
      </c>
      <c r="I62" s="124" t="s">
        <v>711</v>
      </c>
      <c r="J62" s="128">
        <v>95.2</v>
      </c>
      <c r="K62" s="74">
        <f t="shared" si="2"/>
        <v>6420.2</v>
      </c>
      <c r="L62" s="123"/>
    </row>
    <row r="63" spans="1:12">
      <c r="A63" s="123">
        <v>5</v>
      </c>
      <c r="B63" s="119" t="s">
        <v>712</v>
      </c>
      <c r="C63" s="123" t="s">
        <v>27</v>
      </c>
      <c r="D63" s="83" t="s">
        <v>1101</v>
      </c>
      <c r="E63" s="125"/>
      <c r="F63" s="123"/>
      <c r="G63" s="74">
        <v>8305</v>
      </c>
      <c r="H63" s="74"/>
      <c r="I63" s="124"/>
      <c r="J63" s="128"/>
      <c r="K63" s="74">
        <f t="shared" si="2"/>
        <v>8305</v>
      </c>
      <c r="L63" s="118"/>
    </row>
    <row r="64" spans="1:12">
      <c r="A64" s="123">
        <v>6</v>
      </c>
      <c r="B64" s="86" t="s">
        <v>713</v>
      </c>
      <c r="C64" s="72" t="s">
        <v>27</v>
      </c>
      <c r="D64" s="83" t="s">
        <v>1102</v>
      </c>
      <c r="E64" s="73"/>
      <c r="F64" s="72"/>
      <c r="G64" s="74">
        <v>450</v>
      </c>
      <c r="H64" s="74"/>
      <c r="I64" s="124"/>
      <c r="J64" s="72"/>
      <c r="K64" s="74">
        <f t="shared" si="2"/>
        <v>450</v>
      </c>
      <c r="L64" s="118"/>
    </row>
    <row r="65" spans="1:12">
      <c r="A65" s="123">
        <v>7</v>
      </c>
      <c r="B65" s="87" t="s">
        <v>1508</v>
      </c>
      <c r="C65" s="91" t="s">
        <v>27</v>
      </c>
      <c r="D65" s="88" t="s">
        <v>1103</v>
      </c>
      <c r="E65" s="95"/>
      <c r="F65" s="91"/>
      <c r="G65" s="89">
        <v>5000</v>
      </c>
      <c r="H65" s="89"/>
      <c r="I65" s="129"/>
      <c r="J65" s="91"/>
      <c r="K65" s="89">
        <f t="shared" si="2"/>
        <v>5000</v>
      </c>
      <c r="L65" s="118"/>
    </row>
    <row r="66" spans="1:12">
      <c r="A66" s="123">
        <v>8</v>
      </c>
      <c r="B66" s="119" t="s">
        <v>714</v>
      </c>
      <c r="C66" s="123" t="s">
        <v>27</v>
      </c>
      <c r="D66" s="83" t="s">
        <v>1104</v>
      </c>
      <c r="E66" s="125"/>
      <c r="F66" s="123"/>
      <c r="G66" s="74">
        <v>13750</v>
      </c>
      <c r="H66" s="74"/>
      <c r="I66" s="124"/>
      <c r="J66" s="123"/>
      <c r="K66" s="74">
        <f t="shared" si="2"/>
        <v>13750</v>
      </c>
      <c r="L66" s="118"/>
    </row>
    <row r="67" spans="1:12">
      <c r="A67" s="123">
        <v>9</v>
      </c>
      <c r="B67" s="86" t="s">
        <v>715</v>
      </c>
      <c r="C67" s="72" t="s">
        <v>26</v>
      </c>
      <c r="D67" s="83" t="s">
        <v>1105</v>
      </c>
      <c r="E67" s="125"/>
      <c r="F67" s="123"/>
      <c r="G67" s="74">
        <v>95000</v>
      </c>
      <c r="H67" s="74" t="s">
        <v>1510</v>
      </c>
      <c r="I67" s="124" t="s">
        <v>1511</v>
      </c>
      <c r="J67" s="128">
        <v>61617</v>
      </c>
      <c r="K67" s="74">
        <f t="shared" si="2"/>
        <v>156617</v>
      </c>
      <c r="L67" s="118"/>
    </row>
    <row r="68" spans="1:12">
      <c r="A68" s="123">
        <v>10</v>
      </c>
      <c r="B68" s="87" t="s">
        <v>1509</v>
      </c>
      <c r="C68" s="91" t="s">
        <v>26</v>
      </c>
      <c r="D68" s="88"/>
      <c r="E68" s="130"/>
      <c r="F68" s="131"/>
      <c r="G68" s="89">
        <v>345000</v>
      </c>
      <c r="H68" s="89"/>
      <c r="I68" s="129"/>
      <c r="J68" s="132"/>
      <c r="K68" s="89">
        <f t="shared" si="2"/>
        <v>345000</v>
      </c>
      <c r="L68" s="118"/>
    </row>
    <row r="69" spans="1:12">
      <c r="A69" s="123">
        <v>11</v>
      </c>
      <c r="B69" s="86" t="s">
        <v>716</v>
      </c>
      <c r="C69" s="72" t="s">
        <v>26</v>
      </c>
      <c r="D69" s="83" t="s">
        <v>1106</v>
      </c>
      <c r="E69" s="125"/>
      <c r="F69" s="123"/>
      <c r="G69" s="74">
        <v>118250</v>
      </c>
      <c r="H69" s="74"/>
      <c r="I69" s="124"/>
      <c r="J69" s="123"/>
      <c r="K69" s="74">
        <f t="shared" si="2"/>
        <v>118250</v>
      </c>
      <c r="L69" s="123"/>
    </row>
    <row r="70" spans="1:12">
      <c r="A70" s="123">
        <v>12</v>
      </c>
      <c r="B70" s="87" t="s">
        <v>1607</v>
      </c>
      <c r="C70" s="91" t="s">
        <v>470</v>
      </c>
      <c r="D70" s="88" t="s">
        <v>1107</v>
      </c>
      <c r="E70" s="130"/>
      <c r="F70" s="131"/>
      <c r="G70" s="89">
        <v>240000</v>
      </c>
      <c r="H70" s="89"/>
      <c r="I70" s="129"/>
      <c r="J70" s="131"/>
      <c r="K70" s="89">
        <f t="shared" si="2"/>
        <v>240000</v>
      </c>
      <c r="L70" s="123"/>
    </row>
    <row r="71" spans="1:12" ht="13">
      <c r="A71" s="123">
        <v>13</v>
      </c>
      <c r="B71" s="133" t="s">
        <v>1608</v>
      </c>
      <c r="C71" s="91" t="s">
        <v>470</v>
      </c>
      <c r="D71" s="88" t="s">
        <v>1108</v>
      </c>
      <c r="E71" s="130"/>
      <c r="F71" s="131"/>
      <c r="G71" s="89">
        <v>155000</v>
      </c>
      <c r="H71" s="89"/>
      <c r="I71" s="129"/>
      <c r="J71" s="131"/>
      <c r="K71" s="89">
        <f t="shared" si="2"/>
        <v>155000</v>
      </c>
      <c r="L71" s="70"/>
    </row>
    <row r="72" spans="1:12" ht="13">
      <c r="A72" s="123">
        <v>14</v>
      </c>
      <c r="B72" s="86" t="s">
        <v>717</v>
      </c>
      <c r="C72" s="72" t="s">
        <v>24</v>
      </c>
      <c r="D72" s="83" t="s">
        <v>1109</v>
      </c>
      <c r="E72" s="125"/>
      <c r="F72" s="123"/>
      <c r="G72" s="74">
        <v>8500</v>
      </c>
      <c r="H72" s="74"/>
      <c r="I72" s="124"/>
      <c r="J72" s="123"/>
      <c r="K72" s="74">
        <f t="shared" si="2"/>
        <v>8500</v>
      </c>
      <c r="L72" s="70"/>
    </row>
    <row r="73" spans="1:12" ht="13">
      <c r="A73" s="123">
        <v>15</v>
      </c>
      <c r="B73" s="86" t="s">
        <v>718</v>
      </c>
      <c r="C73" s="72" t="s">
        <v>26</v>
      </c>
      <c r="D73" s="83" t="s">
        <v>1110</v>
      </c>
      <c r="E73" s="73"/>
      <c r="F73" s="72"/>
      <c r="G73" s="74">
        <v>875000</v>
      </c>
      <c r="H73" s="74"/>
      <c r="I73" s="124"/>
      <c r="J73" s="72"/>
      <c r="K73" s="74">
        <f t="shared" si="2"/>
        <v>875000</v>
      </c>
      <c r="L73" s="70"/>
    </row>
    <row r="74" spans="1:12">
      <c r="A74" s="123">
        <v>16</v>
      </c>
      <c r="B74" s="86" t="s">
        <v>719</v>
      </c>
      <c r="C74" s="72" t="s">
        <v>26</v>
      </c>
      <c r="D74" s="83" t="s">
        <v>1111</v>
      </c>
      <c r="E74" s="73"/>
      <c r="F74" s="72"/>
      <c r="G74" s="74">
        <v>938000</v>
      </c>
      <c r="H74" s="74"/>
      <c r="I74" s="124"/>
      <c r="J74" s="72"/>
      <c r="K74" s="74">
        <f t="shared" si="2"/>
        <v>938000</v>
      </c>
      <c r="L74" s="123"/>
    </row>
    <row r="75" spans="1:12">
      <c r="A75" s="123">
        <v>17</v>
      </c>
      <c r="B75" s="86" t="s">
        <v>720</v>
      </c>
      <c r="C75" s="72" t="s">
        <v>26</v>
      </c>
      <c r="D75" s="83" t="s">
        <v>1112</v>
      </c>
      <c r="E75" s="73"/>
      <c r="F75" s="72"/>
      <c r="G75" s="74">
        <v>958000</v>
      </c>
      <c r="H75" s="74"/>
      <c r="I75" s="124"/>
      <c r="J75" s="72"/>
      <c r="K75" s="74">
        <f t="shared" si="2"/>
        <v>958000</v>
      </c>
      <c r="L75" s="123"/>
    </row>
    <row r="76" spans="1:12">
      <c r="A76" s="123">
        <v>18</v>
      </c>
      <c r="B76" s="86" t="s">
        <v>721</v>
      </c>
      <c r="C76" s="72" t="s">
        <v>26</v>
      </c>
      <c r="D76" s="83" t="s">
        <v>1113</v>
      </c>
      <c r="E76" s="73"/>
      <c r="F76" s="72"/>
      <c r="G76" s="74">
        <v>970500</v>
      </c>
      <c r="H76" s="74"/>
      <c r="I76" s="124"/>
      <c r="J76" s="72"/>
      <c r="K76" s="74">
        <f t="shared" si="2"/>
        <v>970500</v>
      </c>
      <c r="L76" s="123"/>
    </row>
    <row r="77" spans="1:12">
      <c r="A77" s="123">
        <v>19</v>
      </c>
      <c r="B77" s="86" t="s">
        <v>722</v>
      </c>
      <c r="C77" s="72" t="s">
        <v>26</v>
      </c>
      <c r="D77" s="83" t="s">
        <v>1114</v>
      </c>
      <c r="E77" s="73"/>
      <c r="F77" s="72"/>
      <c r="G77" s="74">
        <v>978000</v>
      </c>
      <c r="H77" s="74"/>
      <c r="I77" s="124"/>
      <c r="J77" s="72"/>
      <c r="K77" s="74">
        <f t="shared" si="2"/>
        <v>978000</v>
      </c>
      <c r="L77" s="123"/>
    </row>
    <row r="78" spans="1:12">
      <c r="A78" s="123">
        <v>20</v>
      </c>
      <c r="B78" s="87" t="s">
        <v>1525</v>
      </c>
      <c r="C78" s="91" t="s">
        <v>26</v>
      </c>
      <c r="D78" s="88" t="s">
        <v>1115</v>
      </c>
      <c r="E78" s="95"/>
      <c r="F78" s="91"/>
      <c r="G78" s="89">
        <v>1015000</v>
      </c>
      <c r="H78" s="89"/>
      <c r="I78" s="129"/>
      <c r="J78" s="91"/>
      <c r="K78" s="89">
        <f t="shared" si="2"/>
        <v>1015000</v>
      </c>
      <c r="L78" s="123"/>
    </row>
    <row r="79" spans="1:12">
      <c r="A79" s="123">
        <v>21</v>
      </c>
      <c r="B79" s="86" t="s">
        <v>723</v>
      </c>
      <c r="C79" s="72" t="s">
        <v>26</v>
      </c>
      <c r="D79" s="83" t="s">
        <v>1116</v>
      </c>
      <c r="E79" s="73"/>
      <c r="F79" s="72"/>
      <c r="G79" s="74">
        <v>1029000</v>
      </c>
      <c r="H79" s="74"/>
      <c r="I79" s="124"/>
      <c r="J79" s="72"/>
      <c r="K79" s="74">
        <f t="shared" si="2"/>
        <v>1029000</v>
      </c>
      <c r="L79" s="123"/>
    </row>
    <row r="80" spans="1:12">
      <c r="A80" s="123">
        <v>22</v>
      </c>
      <c r="B80" s="86" t="s">
        <v>724</v>
      </c>
      <c r="C80" s="72" t="s">
        <v>26</v>
      </c>
      <c r="D80" s="83" t="s">
        <v>1117</v>
      </c>
      <c r="E80" s="73"/>
      <c r="F80" s="72"/>
      <c r="G80" s="74">
        <v>1052500</v>
      </c>
      <c r="H80" s="74"/>
      <c r="I80" s="124"/>
      <c r="J80" s="72"/>
      <c r="K80" s="74">
        <f t="shared" si="2"/>
        <v>1052500</v>
      </c>
      <c r="L80" s="123"/>
    </row>
    <row r="81" spans="1:12">
      <c r="A81" s="123">
        <v>23</v>
      </c>
      <c r="B81" s="86" t="s">
        <v>725</v>
      </c>
      <c r="C81" s="72" t="s">
        <v>26</v>
      </c>
      <c r="D81" s="83" t="s">
        <v>1118</v>
      </c>
      <c r="E81" s="73"/>
      <c r="F81" s="72"/>
      <c r="G81" s="74">
        <v>1076000</v>
      </c>
      <c r="H81" s="74"/>
      <c r="I81" s="124"/>
      <c r="J81" s="72"/>
      <c r="K81" s="74">
        <f t="shared" si="2"/>
        <v>1076000</v>
      </c>
      <c r="L81" s="123"/>
    </row>
    <row r="82" spans="1:12">
      <c r="A82" s="123">
        <v>24</v>
      </c>
      <c r="B82" s="86" t="s">
        <v>726</v>
      </c>
      <c r="C82" s="72" t="s">
        <v>26</v>
      </c>
      <c r="D82" s="83" t="s">
        <v>1119</v>
      </c>
      <c r="E82" s="73"/>
      <c r="F82" s="72"/>
      <c r="G82" s="74">
        <v>1085500</v>
      </c>
      <c r="H82" s="74"/>
      <c r="I82" s="124"/>
      <c r="J82" s="72"/>
      <c r="K82" s="74">
        <f t="shared" si="2"/>
        <v>1085500</v>
      </c>
      <c r="L82" s="123"/>
    </row>
    <row r="83" spans="1:12">
      <c r="A83" s="123">
        <v>25</v>
      </c>
      <c r="B83" s="86" t="s">
        <v>727</v>
      </c>
      <c r="C83" s="72" t="s">
        <v>26</v>
      </c>
      <c r="D83" s="83" t="s">
        <v>1120</v>
      </c>
      <c r="E83" s="73"/>
      <c r="F83" s="72"/>
      <c r="G83" s="74">
        <v>1098200</v>
      </c>
      <c r="H83" s="74"/>
      <c r="I83" s="124"/>
      <c r="J83" s="72"/>
      <c r="K83" s="74">
        <f t="shared" si="2"/>
        <v>1098200</v>
      </c>
      <c r="L83" s="123"/>
    </row>
    <row r="84" spans="1:12">
      <c r="A84" s="123">
        <v>26</v>
      </c>
      <c r="B84" s="86" t="s">
        <v>728</v>
      </c>
      <c r="C84" s="72" t="s">
        <v>26</v>
      </c>
      <c r="D84" s="83" t="s">
        <v>1121</v>
      </c>
      <c r="E84" s="73"/>
      <c r="F84" s="72"/>
      <c r="G84" s="74">
        <v>1148200</v>
      </c>
      <c r="H84" s="74"/>
      <c r="I84" s="124"/>
      <c r="J84" s="72"/>
      <c r="K84" s="74">
        <f t="shared" si="2"/>
        <v>1148200</v>
      </c>
      <c r="L84" s="123"/>
    </row>
    <row r="85" spans="1:12">
      <c r="A85" s="123">
        <v>27</v>
      </c>
      <c r="B85" s="86" t="s">
        <v>729</v>
      </c>
      <c r="C85" s="72" t="s">
        <v>26</v>
      </c>
      <c r="D85" s="83" t="s">
        <v>1122</v>
      </c>
      <c r="E85" s="73"/>
      <c r="F85" s="72"/>
      <c r="G85" s="74">
        <v>1200000</v>
      </c>
      <c r="H85" s="74"/>
      <c r="I85" s="124"/>
      <c r="J85" s="72"/>
      <c r="K85" s="74">
        <f t="shared" si="2"/>
        <v>1200000</v>
      </c>
      <c r="L85" s="123"/>
    </row>
    <row r="86" spans="1:12">
      <c r="A86" s="123">
        <v>28</v>
      </c>
      <c r="B86" s="86" t="s">
        <v>730</v>
      </c>
      <c r="C86" s="123" t="s">
        <v>27</v>
      </c>
      <c r="D86" s="83" t="s">
        <v>1123</v>
      </c>
      <c r="E86" s="125"/>
      <c r="F86" s="123"/>
      <c r="G86" s="74">
        <v>41250</v>
      </c>
      <c r="H86" s="74"/>
      <c r="I86" s="124"/>
      <c r="J86" s="123"/>
      <c r="K86" s="74">
        <f t="shared" si="2"/>
        <v>41250</v>
      </c>
      <c r="L86" s="123"/>
    </row>
    <row r="87" spans="1:12">
      <c r="A87" s="123">
        <v>29</v>
      </c>
      <c r="B87" s="86" t="s">
        <v>731</v>
      </c>
      <c r="C87" s="123" t="s">
        <v>27</v>
      </c>
      <c r="D87" s="83" t="s">
        <v>1124</v>
      </c>
      <c r="E87" s="125"/>
      <c r="F87" s="123"/>
      <c r="G87" s="74">
        <v>65450</v>
      </c>
      <c r="H87" s="74"/>
      <c r="I87" s="124"/>
      <c r="J87" s="123"/>
      <c r="K87" s="74">
        <f t="shared" si="2"/>
        <v>65450</v>
      </c>
      <c r="L87" s="123"/>
    </row>
    <row r="88" spans="1:12">
      <c r="A88" s="123">
        <v>30</v>
      </c>
      <c r="B88" s="86" t="s">
        <v>732</v>
      </c>
      <c r="C88" s="123" t="s">
        <v>27</v>
      </c>
      <c r="D88" s="83" t="s">
        <v>1125</v>
      </c>
      <c r="E88" s="125"/>
      <c r="F88" s="123"/>
      <c r="G88" s="74">
        <v>96800</v>
      </c>
      <c r="H88" s="74"/>
      <c r="I88" s="124"/>
      <c r="J88" s="123"/>
      <c r="K88" s="74">
        <f t="shared" si="2"/>
        <v>96800</v>
      </c>
      <c r="L88" s="123"/>
    </row>
    <row r="89" spans="1:12">
      <c r="A89" s="123">
        <v>31</v>
      </c>
      <c r="B89" s="86" t="s">
        <v>733</v>
      </c>
      <c r="C89" s="123" t="s">
        <v>27</v>
      </c>
      <c r="D89" s="83" t="s">
        <v>1126</v>
      </c>
      <c r="E89" s="125"/>
      <c r="F89" s="123"/>
      <c r="G89" s="74">
        <v>115500</v>
      </c>
      <c r="H89" s="74"/>
      <c r="I89" s="124"/>
      <c r="J89" s="123"/>
      <c r="K89" s="74">
        <f t="shared" si="2"/>
        <v>115500</v>
      </c>
      <c r="L89" s="123"/>
    </row>
    <row r="90" spans="1:12">
      <c r="A90" s="123">
        <v>32</v>
      </c>
      <c r="B90" s="86" t="s">
        <v>734</v>
      </c>
      <c r="C90" s="123" t="s">
        <v>27</v>
      </c>
      <c r="D90" s="83" t="s">
        <v>1127</v>
      </c>
      <c r="E90" s="125"/>
      <c r="F90" s="123"/>
      <c r="G90" s="74">
        <v>20000</v>
      </c>
      <c r="H90" s="74"/>
      <c r="I90" s="124"/>
      <c r="J90" s="123"/>
      <c r="K90" s="74">
        <f t="shared" si="2"/>
        <v>20000</v>
      </c>
      <c r="L90" s="123"/>
    </row>
    <row r="91" spans="1:12">
      <c r="A91" s="123">
        <v>33</v>
      </c>
      <c r="B91" s="86" t="s">
        <v>735</v>
      </c>
      <c r="C91" s="123" t="s">
        <v>27</v>
      </c>
      <c r="D91" s="83" t="s">
        <v>1128</v>
      </c>
      <c r="E91" s="125"/>
      <c r="F91" s="123"/>
      <c r="G91" s="74">
        <v>40000</v>
      </c>
      <c r="H91" s="74"/>
      <c r="I91" s="124"/>
      <c r="J91" s="123"/>
      <c r="K91" s="74">
        <f t="shared" ref="K91:K122" si="3">+G91*FK+($C$7*J91)</f>
        <v>40000</v>
      </c>
      <c r="L91" s="123"/>
    </row>
    <row r="92" spans="1:12">
      <c r="A92" s="123">
        <v>34</v>
      </c>
      <c r="B92" s="86" t="s">
        <v>736</v>
      </c>
      <c r="C92" s="123" t="s">
        <v>27</v>
      </c>
      <c r="D92" s="83" t="s">
        <v>1129</v>
      </c>
      <c r="E92" s="125"/>
      <c r="F92" s="123"/>
      <c r="G92" s="74">
        <v>60000</v>
      </c>
      <c r="H92" s="74"/>
      <c r="I92" s="124"/>
      <c r="J92" s="123"/>
      <c r="K92" s="74">
        <f t="shared" si="3"/>
        <v>60000</v>
      </c>
      <c r="L92" s="123"/>
    </row>
    <row r="93" spans="1:12">
      <c r="A93" s="123">
        <v>35</v>
      </c>
      <c r="B93" s="119" t="s">
        <v>737</v>
      </c>
      <c r="C93" s="72" t="s">
        <v>26</v>
      </c>
      <c r="D93" s="83" t="s">
        <v>1130</v>
      </c>
      <c r="E93" s="125"/>
      <c r="F93" s="123"/>
      <c r="G93" s="74">
        <v>80000</v>
      </c>
      <c r="H93" s="74" t="s">
        <v>1510</v>
      </c>
      <c r="I93" s="124" t="s">
        <v>1511</v>
      </c>
      <c r="J93" s="123">
        <v>80038</v>
      </c>
      <c r="K93" s="74">
        <f t="shared" si="3"/>
        <v>160038</v>
      </c>
      <c r="L93" s="123"/>
    </row>
    <row r="94" spans="1:12">
      <c r="A94" s="123">
        <v>36</v>
      </c>
      <c r="B94" s="87" t="s">
        <v>1629</v>
      </c>
      <c r="C94" s="91" t="s">
        <v>26</v>
      </c>
      <c r="D94" s="88" t="s">
        <v>1513</v>
      </c>
      <c r="E94" s="130"/>
      <c r="F94" s="131"/>
      <c r="G94" s="89">
        <v>250000</v>
      </c>
      <c r="H94" s="89"/>
      <c r="I94" s="129"/>
      <c r="J94" s="132"/>
      <c r="K94" s="89">
        <f t="shared" si="3"/>
        <v>250000</v>
      </c>
      <c r="L94" s="123"/>
    </row>
    <row r="95" spans="1:12">
      <c r="A95" s="123">
        <v>37</v>
      </c>
      <c r="B95" s="87" t="s">
        <v>1515</v>
      </c>
      <c r="C95" s="91" t="s">
        <v>24</v>
      </c>
      <c r="D95" s="88" t="s">
        <v>1514</v>
      </c>
      <c r="E95" s="130"/>
      <c r="F95" s="131"/>
      <c r="G95" s="89">
        <f>G94/1600</f>
        <v>156.25</v>
      </c>
      <c r="H95" s="89"/>
      <c r="I95" s="129"/>
      <c r="J95" s="132"/>
      <c r="K95" s="89">
        <f t="shared" si="3"/>
        <v>156.25</v>
      </c>
      <c r="L95" s="123"/>
    </row>
    <row r="96" spans="1:12">
      <c r="A96" s="123">
        <v>38</v>
      </c>
      <c r="B96" s="119" t="s">
        <v>738</v>
      </c>
      <c r="C96" s="72" t="s">
        <v>26</v>
      </c>
      <c r="D96" s="83" t="s">
        <v>1131</v>
      </c>
      <c r="E96" s="73"/>
      <c r="F96" s="72"/>
      <c r="G96" s="74">
        <v>2000</v>
      </c>
      <c r="H96" s="74" t="s">
        <v>1510</v>
      </c>
      <c r="I96" s="124" t="s">
        <v>1511</v>
      </c>
      <c r="J96" s="72">
        <v>76227</v>
      </c>
      <c r="K96" s="74">
        <f t="shared" si="3"/>
        <v>78227</v>
      </c>
      <c r="L96" s="123"/>
    </row>
    <row r="97" spans="1:12">
      <c r="A97" s="123">
        <v>39</v>
      </c>
      <c r="B97" s="134" t="s">
        <v>31</v>
      </c>
      <c r="C97" s="91" t="s">
        <v>26</v>
      </c>
      <c r="D97" s="88" t="s">
        <v>1132</v>
      </c>
      <c r="E97" s="95"/>
      <c r="F97" s="91"/>
      <c r="G97" s="89">
        <v>225000</v>
      </c>
      <c r="H97" s="89" t="s">
        <v>1510</v>
      </c>
      <c r="I97" s="129" t="s">
        <v>1511</v>
      </c>
      <c r="J97" s="101">
        <v>81309</v>
      </c>
      <c r="K97" s="89">
        <f t="shared" si="3"/>
        <v>306309</v>
      </c>
      <c r="L97" s="123"/>
    </row>
    <row r="98" spans="1:12">
      <c r="A98" s="123">
        <v>40</v>
      </c>
      <c r="B98" s="134" t="s">
        <v>32</v>
      </c>
      <c r="C98" s="91" t="s">
        <v>24</v>
      </c>
      <c r="D98" s="88"/>
      <c r="E98" s="95"/>
      <c r="F98" s="91"/>
      <c r="G98" s="89">
        <f>G97/1600</f>
        <v>140.625</v>
      </c>
      <c r="H98" s="89"/>
      <c r="I98" s="129"/>
      <c r="J98" s="101"/>
      <c r="K98" s="89">
        <f t="shared" si="3"/>
        <v>140.625</v>
      </c>
      <c r="L98" s="123"/>
    </row>
    <row r="99" spans="1:12">
      <c r="A99" s="123">
        <v>41</v>
      </c>
      <c r="B99" s="134" t="s">
        <v>30</v>
      </c>
      <c r="C99" s="91" t="s">
        <v>26</v>
      </c>
      <c r="D99" s="88" t="s">
        <v>1133</v>
      </c>
      <c r="E99" s="95"/>
      <c r="F99" s="91"/>
      <c r="G99" s="89">
        <v>217500</v>
      </c>
      <c r="H99" s="89"/>
      <c r="I99" s="129"/>
      <c r="J99" s="101"/>
      <c r="K99" s="89">
        <f t="shared" si="3"/>
        <v>217500</v>
      </c>
      <c r="L99" s="123"/>
    </row>
    <row r="100" spans="1:12">
      <c r="A100" s="123">
        <v>42</v>
      </c>
      <c r="B100" s="119" t="s">
        <v>739</v>
      </c>
      <c r="C100" s="72" t="s">
        <v>26</v>
      </c>
      <c r="D100" s="83" t="s">
        <v>1134</v>
      </c>
      <c r="E100" s="73"/>
      <c r="F100" s="72"/>
      <c r="G100" s="74">
        <v>124300</v>
      </c>
      <c r="H100" s="74"/>
      <c r="I100" s="124"/>
      <c r="J100" s="72"/>
      <c r="K100" s="74">
        <f t="shared" si="3"/>
        <v>124300</v>
      </c>
      <c r="L100" s="118"/>
    </row>
    <row r="101" spans="1:12">
      <c r="A101" s="123">
        <v>43</v>
      </c>
      <c r="B101" s="134" t="s">
        <v>29</v>
      </c>
      <c r="C101" s="91" t="s">
        <v>26</v>
      </c>
      <c r="D101" s="88" t="s">
        <v>1135</v>
      </c>
      <c r="E101" s="95"/>
      <c r="F101" s="91"/>
      <c r="G101" s="89">
        <v>190000</v>
      </c>
      <c r="H101" s="89" t="s">
        <v>1510</v>
      </c>
      <c r="I101" s="129" t="s">
        <v>740</v>
      </c>
      <c r="J101" s="91">
        <v>3176</v>
      </c>
      <c r="K101" s="89">
        <f t="shared" si="3"/>
        <v>193176</v>
      </c>
      <c r="L101" s="118"/>
    </row>
    <row r="102" spans="1:12">
      <c r="A102" s="123">
        <v>44</v>
      </c>
      <c r="B102" s="134" t="s">
        <v>35</v>
      </c>
      <c r="C102" s="131" t="s">
        <v>24</v>
      </c>
      <c r="D102" s="88" t="s">
        <v>1136</v>
      </c>
      <c r="E102" s="130"/>
      <c r="F102" s="131"/>
      <c r="G102" s="89">
        <v>1350</v>
      </c>
      <c r="H102" s="89"/>
      <c r="I102" s="129"/>
      <c r="J102" s="132"/>
      <c r="K102" s="89">
        <f t="shared" si="3"/>
        <v>1350</v>
      </c>
      <c r="L102" s="123"/>
    </row>
    <row r="103" spans="1:12">
      <c r="A103" s="123">
        <v>45</v>
      </c>
      <c r="B103" s="119" t="s">
        <v>741</v>
      </c>
      <c r="C103" s="72" t="s">
        <v>26</v>
      </c>
      <c r="D103" s="83" t="s">
        <v>1137</v>
      </c>
      <c r="E103" s="73"/>
      <c r="F103" s="72"/>
      <c r="G103" s="74">
        <v>124300</v>
      </c>
      <c r="H103" s="74"/>
      <c r="I103" s="124"/>
      <c r="J103" s="72"/>
      <c r="K103" s="74">
        <f t="shared" si="3"/>
        <v>124300</v>
      </c>
      <c r="L103" s="123"/>
    </row>
    <row r="104" spans="1:12">
      <c r="A104" s="123">
        <v>46</v>
      </c>
      <c r="B104" s="119" t="s">
        <v>742</v>
      </c>
      <c r="C104" s="72" t="s">
        <v>26</v>
      </c>
      <c r="D104" s="83" t="s">
        <v>1138</v>
      </c>
      <c r="E104" s="73"/>
      <c r="F104" s="72"/>
      <c r="G104" s="74">
        <v>75350</v>
      </c>
      <c r="H104" s="74"/>
      <c r="I104" s="124"/>
      <c r="J104" s="72"/>
      <c r="K104" s="74">
        <f t="shared" si="3"/>
        <v>75350</v>
      </c>
      <c r="L104" s="123"/>
    </row>
    <row r="105" spans="1:12">
      <c r="A105" s="123">
        <v>47</v>
      </c>
      <c r="B105" s="86" t="s">
        <v>743</v>
      </c>
      <c r="C105" s="72" t="s">
        <v>26</v>
      </c>
      <c r="D105" s="83" t="s">
        <v>1139</v>
      </c>
      <c r="E105" s="73"/>
      <c r="F105" s="72"/>
      <c r="G105" s="74">
        <v>45000</v>
      </c>
      <c r="H105" s="74"/>
      <c r="I105" s="124"/>
      <c r="J105" s="72"/>
      <c r="K105" s="74">
        <f t="shared" si="3"/>
        <v>45000</v>
      </c>
      <c r="L105" s="123"/>
    </row>
    <row r="106" spans="1:12">
      <c r="A106" s="123">
        <v>48</v>
      </c>
      <c r="B106" s="86" t="s">
        <v>744</v>
      </c>
      <c r="C106" s="72" t="s">
        <v>26</v>
      </c>
      <c r="D106" s="83" t="s">
        <v>1140</v>
      </c>
      <c r="E106" s="73"/>
      <c r="F106" s="72"/>
      <c r="G106" s="74">
        <v>25000</v>
      </c>
      <c r="H106" s="74"/>
      <c r="I106" s="124"/>
      <c r="J106" s="72"/>
      <c r="K106" s="74">
        <f t="shared" si="3"/>
        <v>25000</v>
      </c>
      <c r="L106" s="123"/>
    </row>
    <row r="107" spans="1:12">
      <c r="A107" s="123">
        <v>49</v>
      </c>
      <c r="B107" s="86" t="s">
        <v>1599</v>
      </c>
      <c r="C107" s="72" t="s">
        <v>26</v>
      </c>
      <c r="D107" s="83"/>
      <c r="E107" s="73"/>
      <c r="F107" s="72"/>
      <c r="G107" s="74">
        <v>80000</v>
      </c>
      <c r="H107" s="74"/>
      <c r="I107" s="124"/>
      <c r="J107" s="72"/>
      <c r="K107" s="74">
        <f t="shared" si="3"/>
        <v>80000</v>
      </c>
      <c r="L107" s="123"/>
    </row>
    <row r="108" spans="1:12">
      <c r="A108" s="123">
        <v>50</v>
      </c>
      <c r="B108" s="87" t="s">
        <v>1553</v>
      </c>
      <c r="C108" s="91" t="s">
        <v>24</v>
      </c>
      <c r="D108" s="88"/>
      <c r="E108" s="95"/>
      <c r="F108" s="91"/>
      <c r="G108" s="89">
        <v>1000</v>
      </c>
      <c r="H108" s="89"/>
      <c r="I108" s="129"/>
      <c r="J108" s="91"/>
      <c r="K108" s="89">
        <f t="shared" si="3"/>
        <v>1000</v>
      </c>
      <c r="L108" s="123"/>
    </row>
    <row r="109" spans="1:12">
      <c r="A109" s="123">
        <v>51</v>
      </c>
      <c r="B109" s="87" t="s">
        <v>1554</v>
      </c>
      <c r="C109" s="91" t="s">
        <v>24</v>
      </c>
      <c r="D109" s="88"/>
      <c r="E109" s="95"/>
      <c r="F109" s="91"/>
      <c r="G109" s="89">
        <v>65000</v>
      </c>
      <c r="H109" s="89"/>
      <c r="I109" s="129"/>
      <c r="J109" s="91"/>
      <c r="K109" s="89">
        <f t="shared" si="3"/>
        <v>65000</v>
      </c>
      <c r="L109" s="123"/>
    </row>
    <row r="110" spans="1:12">
      <c r="A110" s="123">
        <v>52</v>
      </c>
      <c r="B110" s="119" t="s">
        <v>745</v>
      </c>
      <c r="C110" s="123" t="s">
        <v>49</v>
      </c>
      <c r="D110" s="83" t="s">
        <v>1141</v>
      </c>
      <c r="E110" s="125"/>
      <c r="F110" s="123"/>
      <c r="G110" s="74">
        <v>50000</v>
      </c>
      <c r="H110" s="74"/>
      <c r="I110" s="124"/>
      <c r="J110" s="123"/>
      <c r="K110" s="74">
        <f t="shared" si="3"/>
        <v>50000</v>
      </c>
      <c r="L110" s="123"/>
    </row>
    <row r="111" spans="1:12">
      <c r="A111" s="123">
        <v>53</v>
      </c>
      <c r="B111" s="119" t="s">
        <v>746</v>
      </c>
      <c r="C111" s="123" t="s">
        <v>49</v>
      </c>
      <c r="D111" s="83" t="s">
        <v>1142</v>
      </c>
      <c r="E111" s="125"/>
      <c r="F111" s="123"/>
      <c r="G111" s="74">
        <v>110000</v>
      </c>
      <c r="H111" s="74"/>
      <c r="I111" s="124"/>
      <c r="J111" s="123"/>
      <c r="K111" s="74">
        <f t="shared" si="3"/>
        <v>110000</v>
      </c>
      <c r="L111" s="123"/>
    </row>
    <row r="112" spans="1:12">
      <c r="A112" s="123">
        <v>54</v>
      </c>
      <c r="B112" s="119" t="s">
        <v>747</v>
      </c>
      <c r="C112" s="123" t="s">
        <v>49</v>
      </c>
      <c r="D112" s="83" t="s">
        <v>1143</v>
      </c>
      <c r="E112" s="125"/>
      <c r="F112" s="123"/>
      <c r="G112" s="74">
        <v>315000</v>
      </c>
      <c r="H112" s="74"/>
      <c r="I112" s="124"/>
      <c r="J112" s="123"/>
      <c r="K112" s="74">
        <f t="shared" si="3"/>
        <v>315000</v>
      </c>
      <c r="L112" s="118"/>
    </row>
    <row r="113" spans="1:12">
      <c r="A113" s="123">
        <v>55</v>
      </c>
      <c r="B113" s="119" t="s">
        <v>748</v>
      </c>
      <c r="C113" s="123" t="s">
        <v>49</v>
      </c>
      <c r="D113" s="83" t="s">
        <v>1144</v>
      </c>
      <c r="E113" s="125"/>
      <c r="F113" s="123"/>
      <c r="G113" s="74">
        <v>550000</v>
      </c>
      <c r="H113" s="74"/>
      <c r="I113" s="124"/>
      <c r="J113" s="123"/>
      <c r="K113" s="74">
        <f t="shared" si="3"/>
        <v>550000</v>
      </c>
      <c r="L113" s="118"/>
    </row>
    <row r="114" spans="1:12">
      <c r="A114" s="123">
        <v>56</v>
      </c>
      <c r="B114" s="119" t="s">
        <v>749</v>
      </c>
      <c r="C114" s="123" t="s">
        <v>49</v>
      </c>
      <c r="D114" s="83" t="s">
        <v>1145</v>
      </c>
      <c r="E114" s="125"/>
      <c r="F114" s="123"/>
      <c r="G114" s="74">
        <v>135000</v>
      </c>
      <c r="H114" s="74"/>
      <c r="I114" s="124"/>
      <c r="J114" s="123"/>
      <c r="K114" s="74">
        <f t="shared" si="3"/>
        <v>135000</v>
      </c>
      <c r="L114" s="118"/>
    </row>
    <row r="115" spans="1:12">
      <c r="A115" s="123">
        <v>57</v>
      </c>
      <c r="B115" s="119" t="s">
        <v>750</v>
      </c>
      <c r="C115" s="123" t="s">
        <v>49</v>
      </c>
      <c r="D115" s="83" t="s">
        <v>1146</v>
      </c>
      <c r="E115" s="125"/>
      <c r="F115" s="123"/>
      <c r="G115" s="74">
        <v>240000</v>
      </c>
      <c r="H115" s="74"/>
      <c r="I115" s="124"/>
      <c r="J115" s="123"/>
      <c r="K115" s="74">
        <f t="shared" si="3"/>
        <v>240000</v>
      </c>
      <c r="L115" s="118"/>
    </row>
    <row r="116" spans="1:12">
      <c r="A116" s="123">
        <v>58</v>
      </c>
      <c r="B116" s="119" t="s">
        <v>751</v>
      </c>
      <c r="C116" s="123" t="s">
        <v>49</v>
      </c>
      <c r="D116" s="83" t="s">
        <v>1147</v>
      </c>
      <c r="E116" s="125"/>
      <c r="F116" s="123"/>
      <c r="G116" s="74">
        <v>55000</v>
      </c>
      <c r="H116" s="74"/>
      <c r="I116" s="124"/>
      <c r="J116" s="123"/>
      <c r="K116" s="74">
        <f t="shared" si="3"/>
        <v>55000</v>
      </c>
      <c r="L116" s="118"/>
    </row>
    <row r="117" spans="1:12">
      <c r="A117" s="123">
        <v>59</v>
      </c>
      <c r="B117" s="119" t="s">
        <v>752</v>
      </c>
      <c r="C117" s="123" t="s">
        <v>49</v>
      </c>
      <c r="D117" s="83" t="s">
        <v>1148</v>
      </c>
      <c r="E117" s="125"/>
      <c r="F117" s="123"/>
      <c r="G117" s="74">
        <v>120000</v>
      </c>
      <c r="H117" s="74"/>
      <c r="I117" s="124"/>
      <c r="J117" s="123"/>
      <c r="K117" s="74">
        <f t="shared" si="3"/>
        <v>120000</v>
      </c>
      <c r="L117" s="118"/>
    </row>
    <row r="118" spans="1:12">
      <c r="A118" s="123">
        <v>60</v>
      </c>
      <c r="B118" s="119" t="s">
        <v>753</v>
      </c>
      <c r="C118" s="123" t="s">
        <v>49</v>
      </c>
      <c r="D118" s="83" t="s">
        <v>1149</v>
      </c>
      <c r="E118" s="125"/>
      <c r="F118" s="123"/>
      <c r="G118" s="74">
        <v>125000</v>
      </c>
      <c r="H118" s="74"/>
      <c r="I118" s="124"/>
      <c r="J118" s="123"/>
      <c r="K118" s="74">
        <f t="shared" si="3"/>
        <v>125000</v>
      </c>
      <c r="L118" s="118"/>
    </row>
    <row r="119" spans="1:12">
      <c r="A119" s="123">
        <v>61</v>
      </c>
      <c r="B119" s="119" t="s">
        <v>754</v>
      </c>
      <c r="C119" s="123" t="s">
        <v>49</v>
      </c>
      <c r="D119" s="83" t="s">
        <v>1150</v>
      </c>
      <c r="E119" s="125"/>
      <c r="F119" s="123"/>
      <c r="G119" s="74">
        <v>210000</v>
      </c>
      <c r="H119" s="74"/>
      <c r="I119" s="124"/>
      <c r="J119" s="123"/>
      <c r="K119" s="74">
        <f t="shared" si="3"/>
        <v>210000</v>
      </c>
      <c r="L119" s="118"/>
    </row>
    <row r="120" spans="1:12">
      <c r="A120" s="123">
        <v>62</v>
      </c>
      <c r="B120" s="86" t="s">
        <v>755</v>
      </c>
      <c r="C120" s="123" t="s">
        <v>49</v>
      </c>
      <c r="D120" s="83" t="s">
        <v>1151</v>
      </c>
      <c r="E120" s="125"/>
      <c r="F120" s="123"/>
      <c r="G120" s="74">
        <v>385000</v>
      </c>
      <c r="H120" s="74"/>
      <c r="I120" s="124"/>
      <c r="J120" s="123"/>
      <c r="K120" s="74">
        <f t="shared" si="3"/>
        <v>385000</v>
      </c>
      <c r="L120" s="118"/>
    </row>
    <row r="121" spans="1:12">
      <c r="A121" s="123">
        <v>63</v>
      </c>
      <c r="B121" s="87" t="s">
        <v>1538</v>
      </c>
      <c r="C121" s="131" t="s">
        <v>49</v>
      </c>
      <c r="D121" s="88"/>
      <c r="E121" s="130"/>
      <c r="F121" s="131"/>
      <c r="G121" s="89">
        <v>805000</v>
      </c>
      <c r="H121" s="89"/>
      <c r="I121" s="129"/>
      <c r="J121" s="131"/>
      <c r="K121" s="89">
        <f t="shared" si="3"/>
        <v>805000</v>
      </c>
      <c r="L121" s="118"/>
    </row>
    <row r="122" spans="1:12">
      <c r="A122" s="123">
        <v>64</v>
      </c>
      <c r="B122" s="86" t="s">
        <v>1528</v>
      </c>
      <c r="C122" s="123" t="s">
        <v>49</v>
      </c>
      <c r="D122" s="83"/>
      <c r="E122" s="125"/>
      <c r="F122" s="123"/>
      <c r="G122" s="74">
        <v>1095000</v>
      </c>
      <c r="H122" s="74"/>
      <c r="I122" s="124"/>
      <c r="J122" s="123"/>
      <c r="K122" s="74">
        <f t="shared" si="3"/>
        <v>1095000</v>
      </c>
      <c r="L122" s="118"/>
    </row>
    <row r="123" spans="1:12">
      <c r="A123" s="123">
        <v>65</v>
      </c>
      <c r="B123" s="87" t="s">
        <v>1529</v>
      </c>
      <c r="C123" s="131" t="s">
        <v>49</v>
      </c>
      <c r="D123" s="88"/>
      <c r="E123" s="130"/>
      <c r="F123" s="131"/>
      <c r="G123" s="89">
        <v>1300000</v>
      </c>
      <c r="H123" s="89"/>
      <c r="I123" s="129"/>
      <c r="J123" s="131"/>
      <c r="K123" s="89">
        <f t="shared" ref="K123:K154" si="4">+G123*FK+($C$7*J123)</f>
        <v>1300000</v>
      </c>
      <c r="L123" s="118"/>
    </row>
    <row r="124" spans="1:12">
      <c r="A124" s="123">
        <v>66</v>
      </c>
      <c r="B124" s="86" t="s">
        <v>1530</v>
      </c>
      <c r="C124" s="123" t="s">
        <v>49</v>
      </c>
      <c r="D124" s="83"/>
      <c r="E124" s="125"/>
      <c r="F124" s="123"/>
      <c r="G124" s="74">
        <v>2027000</v>
      </c>
      <c r="H124" s="74"/>
      <c r="I124" s="124"/>
      <c r="J124" s="123"/>
      <c r="K124" s="74">
        <f t="shared" si="4"/>
        <v>2027000</v>
      </c>
      <c r="L124" s="118"/>
    </row>
    <row r="125" spans="1:12">
      <c r="A125" s="123">
        <v>67</v>
      </c>
      <c r="B125" s="87" t="s">
        <v>1539</v>
      </c>
      <c r="C125" s="131" t="s">
        <v>49</v>
      </c>
      <c r="D125" s="88"/>
      <c r="E125" s="130"/>
      <c r="F125" s="131"/>
      <c r="G125" s="89">
        <v>2815000</v>
      </c>
      <c r="H125" s="89"/>
      <c r="I125" s="129"/>
      <c r="J125" s="131"/>
      <c r="K125" s="89">
        <f t="shared" si="4"/>
        <v>2815000</v>
      </c>
      <c r="L125" s="118"/>
    </row>
    <row r="126" spans="1:12">
      <c r="A126" s="123">
        <v>68</v>
      </c>
      <c r="B126" s="86" t="s">
        <v>1532</v>
      </c>
      <c r="C126" s="123" t="s">
        <v>49</v>
      </c>
      <c r="D126" s="83"/>
      <c r="E126" s="125"/>
      <c r="F126" s="123"/>
      <c r="G126" s="74">
        <v>3825000</v>
      </c>
      <c r="H126" s="74"/>
      <c r="I126" s="124"/>
      <c r="J126" s="123"/>
      <c r="K126" s="74">
        <f t="shared" si="4"/>
        <v>3825000</v>
      </c>
      <c r="L126" s="118"/>
    </row>
    <row r="127" spans="1:12">
      <c r="A127" s="123">
        <v>69</v>
      </c>
      <c r="B127" s="86" t="s">
        <v>1533</v>
      </c>
      <c r="C127" s="123" t="s">
        <v>49</v>
      </c>
      <c r="D127" s="83"/>
      <c r="E127" s="125"/>
      <c r="F127" s="123"/>
      <c r="G127" s="74">
        <v>5184000</v>
      </c>
      <c r="H127" s="74"/>
      <c r="I127" s="124"/>
      <c r="J127" s="123"/>
      <c r="K127" s="74">
        <f t="shared" si="4"/>
        <v>5184000</v>
      </c>
      <c r="L127" s="118"/>
    </row>
    <row r="128" spans="1:12">
      <c r="A128" s="123">
        <v>70</v>
      </c>
      <c r="B128" s="86" t="s">
        <v>1534</v>
      </c>
      <c r="C128" s="123" t="s">
        <v>49</v>
      </c>
      <c r="D128" s="83"/>
      <c r="E128" s="125"/>
      <c r="F128" s="123"/>
      <c r="G128" s="74">
        <v>5715000</v>
      </c>
      <c r="H128" s="74"/>
      <c r="I128" s="124"/>
      <c r="J128" s="123"/>
      <c r="K128" s="74">
        <f t="shared" si="4"/>
        <v>5715000</v>
      </c>
      <c r="L128" s="118"/>
    </row>
    <row r="129" spans="1:12">
      <c r="A129" s="123">
        <v>71</v>
      </c>
      <c r="B129" s="86" t="s">
        <v>1535</v>
      </c>
      <c r="C129" s="123" t="s">
        <v>49</v>
      </c>
      <c r="D129" s="83"/>
      <c r="E129" s="125"/>
      <c r="F129" s="123"/>
      <c r="G129" s="74">
        <v>8200000</v>
      </c>
      <c r="H129" s="74"/>
      <c r="I129" s="124"/>
      <c r="J129" s="123"/>
      <c r="K129" s="74">
        <f t="shared" si="4"/>
        <v>8200000</v>
      </c>
      <c r="L129" s="118"/>
    </row>
    <row r="130" spans="1:12">
      <c r="A130" s="123">
        <v>72</v>
      </c>
      <c r="B130" s="86" t="s">
        <v>1536</v>
      </c>
      <c r="C130" s="123" t="s">
        <v>49</v>
      </c>
      <c r="D130" s="83"/>
      <c r="E130" s="125"/>
      <c r="F130" s="123"/>
      <c r="G130" s="74">
        <v>11650000</v>
      </c>
      <c r="H130" s="74"/>
      <c r="I130" s="124"/>
      <c r="J130" s="123"/>
      <c r="K130" s="74">
        <f t="shared" si="4"/>
        <v>11650000</v>
      </c>
      <c r="L130" s="118"/>
    </row>
    <row r="131" spans="1:12">
      <c r="A131" s="123">
        <v>73</v>
      </c>
      <c r="B131" s="86" t="s">
        <v>1537</v>
      </c>
      <c r="C131" s="123" t="s">
        <v>49</v>
      </c>
      <c r="D131" s="83"/>
      <c r="E131" s="125"/>
      <c r="F131" s="123"/>
      <c r="G131" s="74">
        <v>21400000</v>
      </c>
      <c r="H131" s="74"/>
      <c r="I131" s="124"/>
      <c r="J131" s="123"/>
      <c r="K131" s="74">
        <f t="shared" si="4"/>
        <v>21400000</v>
      </c>
      <c r="L131" s="118"/>
    </row>
    <row r="132" spans="1:12">
      <c r="A132" s="123">
        <v>74</v>
      </c>
      <c r="B132" s="86" t="s">
        <v>643</v>
      </c>
      <c r="C132" s="123" t="s">
        <v>454</v>
      </c>
      <c r="D132" s="83"/>
      <c r="E132" s="125"/>
      <c r="F132" s="123"/>
      <c r="G132" s="74"/>
      <c r="H132" s="74"/>
      <c r="I132" s="124"/>
      <c r="J132" s="123"/>
      <c r="K132" s="74">
        <f t="shared" si="4"/>
        <v>0</v>
      </c>
      <c r="L132" s="118"/>
    </row>
    <row r="133" spans="1:12">
      <c r="A133" s="123">
        <v>75</v>
      </c>
      <c r="B133" s="86" t="s">
        <v>644</v>
      </c>
      <c r="C133" s="123" t="s">
        <v>454</v>
      </c>
      <c r="D133" s="83"/>
      <c r="E133" s="125"/>
      <c r="F133" s="123"/>
      <c r="G133" s="74"/>
      <c r="H133" s="74"/>
      <c r="I133" s="124"/>
      <c r="J133" s="123"/>
      <c r="K133" s="74">
        <f t="shared" si="4"/>
        <v>0</v>
      </c>
      <c r="L133" s="118"/>
    </row>
    <row r="134" spans="1:12">
      <c r="A134" s="123">
        <v>76</v>
      </c>
      <c r="B134" s="86" t="s">
        <v>645</v>
      </c>
      <c r="C134" s="123" t="s">
        <v>454</v>
      </c>
      <c r="D134" s="83"/>
      <c r="E134" s="125"/>
      <c r="F134" s="123"/>
      <c r="G134" s="74"/>
      <c r="H134" s="74"/>
      <c r="I134" s="124"/>
      <c r="J134" s="123"/>
      <c r="K134" s="74">
        <f t="shared" si="4"/>
        <v>0</v>
      </c>
      <c r="L134" s="118"/>
    </row>
    <row r="135" spans="1:12">
      <c r="A135" s="123">
        <v>77</v>
      </c>
      <c r="B135" s="86" t="s">
        <v>646</v>
      </c>
      <c r="C135" s="123" t="s">
        <v>454</v>
      </c>
      <c r="D135" s="83"/>
      <c r="E135" s="125"/>
      <c r="F135" s="123"/>
      <c r="G135" s="74"/>
      <c r="H135" s="74"/>
      <c r="I135" s="124"/>
      <c r="J135" s="123"/>
      <c r="K135" s="74">
        <f t="shared" si="4"/>
        <v>0</v>
      </c>
      <c r="L135" s="118"/>
    </row>
    <row r="136" spans="1:12">
      <c r="A136" s="123">
        <v>78</v>
      </c>
      <c r="B136" s="86" t="s">
        <v>674</v>
      </c>
      <c r="C136" s="123" t="s">
        <v>454</v>
      </c>
      <c r="D136" s="83"/>
      <c r="E136" s="125"/>
      <c r="F136" s="123"/>
      <c r="G136" s="74"/>
      <c r="H136" s="74"/>
      <c r="I136" s="124"/>
      <c r="J136" s="123"/>
      <c r="K136" s="74">
        <f t="shared" si="4"/>
        <v>0</v>
      </c>
      <c r="L136" s="118"/>
    </row>
    <row r="137" spans="1:12">
      <c r="A137" s="123">
        <v>79</v>
      </c>
      <c r="B137" s="86" t="s">
        <v>647</v>
      </c>
      <c r="C137" s="123" t="s">
        <v>454</v>
      </c>
      <c r="D137" s="83"/>
      <c r="E137" s="125"/>
      <c r="F137" s="123"/>
      <c r="G137" s="74"/>
      <c r="H137" s="74"/>
      <c r="I137" s="124"/>
      <c r="J137" s="123"/>
      <c r="K137" s="74">
        <f t="shared" si="4"/>
        <v>0</v>
      </c>
      <c r="L137" s="118"/>
    </row>
    <row r="138" spans="1:12">
      <c r="A138" s="123">
        <v>80</v>
      </c>
      <c r="B138" s="86" t="s">
        <v>675</v>
      </c>
      <c r="C138" s="123" t="s">
        <v>454</v>
      </c>
      <c r="D138" s="83"/>
      <c r="E138" s="125"/>
      <c r="F138" s="123"/>
      <c r="G138" s="74"/>
      <c r="H138" s="74"/>
      <c r="I138" s="124"/>
      <c r="J138" s="123"/>
      <c r="K138" s="74">
        <f t="shared" si="4"/>
        <v>0</v>
      </c>
      <c r="L138" s="118"/>
    </row>
    <row r="139" spans="1:12">
      <c r="A139" s="123">
        <v>81</v>
      </c>
      <c r="B139" s="87" t="s">
        <v>648</v>
      </c>
      <c r="C139" s="131" t="s">
        <v>454</v>
      </c>
      <c r="D139" s="88"/>
      <c r="E139" s="130"/>
      <c r="F139" s="131"/>
      <c r="G139" s="89">
        <v>466000</v>
      </c>
      <c r="H139" s="89"/>
      <c r="I139" s="129"/>
      <c r="J139" s="131"/>
      <c r="K139" s="89">
        <f t="shared" si="4"/>
        <v>466000</v>
      </c>
      <c r="L139" s="118"/>
    </row>
    <row r="140" spans="1:12">
      <c r="A140" s="123">
        <v>82</v>
      </c>
      <c r="B140" s="87" t="s">
        <v>676</v>
      </c>
      <c r="C140" s="131" t="s">
        <v>454</v>
      </c>
      <c r="D140" s="88"/>
      <c r="E140" s="130"/>
      <c r="F140" s="131"/>
      <c r="G140" s="89">
        <v>548000</v>
      </c>
      <c r="H140" s="89"/>
      <c r="I140" s="129"/>
      <c r="J140" s="131"/>
      <c r="K140" s="89">
        <f t="shared" si="4"/>
        <v>548000</v>
      </c>
      <c r="L140" s="118"/>
    </row>
    <row r="141" spans="1:12">
      <c r="A141" s="123">
        <v>83</v>
      </c>
      <c r="B141" s="86" t="s">
        <v>649</v>
      </c>
      <c r="C141" s="123" t="s">
        <v>454</v>
      </c>
      <c r="D141" s="83"/>
      <c r="E141" s="125"/>
      <c r="F141" s="123"/>
      <c r="G141" s="74"/>
      <c r="H141" s="74"/>
      <c r="I141" s="124"/>
      <c r="J141" s="123"/>
      <c r="K141" s="74">
        <f t="shared" si="4"/>
        <v>0</v>
      </c>
      <c r="L141" s="118"/>
    </row>
    <row r="142" spans="1:12">
      <c r="A142" s="123">
        <v>84</v>
      </c>
      <c r="B142" s="86" t="s">
        <v>662</v>
      </c>
      <c r="C142" s="123" t="s">
        <v>454</v>
      </c>
      <c r="D142" s="83"/>
      <c r="E142" s="125"/>
      <c r="F142" s="123"/>
      <c r="G142" s="74"/>
      <c r="H142" s="74"/>
      <c r="I142" s="124"/>
      <c r="J142" s="123"/>
      <c r="K142" s="74">
        <f t="shared" si="4"/>
        <v>0</v>
      </c>
      <c r="L142" s="118"/>
    </row>
    <row r="143" spans="1:12">
      <c r="A143" s="123">
        <v>85</v>
      </c>
      <c r="B143" s="86" t="s">
        <v>650</v>
      </c>
      <c r="C143" s="123" t="s">
        <v>454</v>
      </c>
      <c r="D143" s="83"/>
      <c r="E143" s="125"/>
      <c r="F143" s="123"/>
      <c r="G143" s="74"/>
      <c r="H143" s="74"/>
      <c r="I143" s="124"/>
      <c r="J143" s="123"/>
      <c r="K143" s="74">
        <f t="shared" si="4"/>
        <v>0</v>
      </c>
      <c r="L143" s="118"/>
    </row>
    <row r="144" spans="1:12">
      <c r="A144" s="123">
        <v>86</v>
      </c>
      <c r="B144" s="86" t="s">
        <v>663</v>
      </c>
      <c r="C144" s="123" t="s">
        <v>454</v>
      </c>
      <c r="D144" s="83"/>
      <c r="E144" s="125"/>
      <c r="F144" s="123"/>
      <c r="G144" s="74"/>
      <c r="H144" s="74"/>
      <c r="I144" s="124"/>
      <c r="J144" s="123"/>
      <c r="K144" s="74">
        <f t="shared" si="4"/>
        <v>0</v>
      </c>
      <c r="L144" s="118"/>
    </row>
    <row r="145" spans="1:12">
      <c r="A145" s="123">
        <v>87</v>
      </c>
      <c r="B145" s="86" t="s">
        <v>651</v>
      </c>
      <c r="C145" s="123" t="s">
        <v>454</v>
      </c>
      <c r="D145" s="83"/>
      <c r="E145" s="125"/>
      <c r="F145" s="123"/>
      <c r="G145" s="74"/>
      <c r="H145" s="74"/>
      <c r="I145" s="124"/>
      <c r="J145" s="123"/>
      <c r="K145" s="74">
        <f t="shared" si="4"/>
        <v>0</v>
      </c>
      <c r="L145" s="118"/>
    </row>
    <row r="146" spans="1:12">
      <c r="A146" s="123">
        <v>88</v>
      </c>
      <c r="B146" s="86" t="s">
        <v>664</v>
      </c>
      <c r="C146" s="123" t="s">
        <v>454</v>
      </c>
      <c r="D146" s="83"/>
      <c r="E146" s="125"/>
      <c r="F146" s="123"/>
      <c r="G146" s="74"/>
      <c r="H146" s="74"/>
      <c r="I146" s="124"/>
      <c r="J146" s="123"/>
      <c r="K146" s="74">
        <f t="shared" si="4"/>
        <v>0</v>
      </c>
      <c r="L146" s="118"/>
    </row>
    <row r="147" spans="1:12">
      <c r="A147" s="123">
        <v>89</v>
      </c>
      <c r="B147" s="86" t="s">
        <v>652</v>
      </c>
      <c r="C147" s="123" t="s">
        <v>454</v>
      </c>
      <c r="D147" s="83"/>
      <c r="E147" s="125"/>
      <c r="F147" s="123"/>
      <c r="G147" s="74"/>
      <c r="H147" s="74"/>
      <c r="I147" s="124"/>
      <c r="J147" s="123"/>
      <c r="K147" s="74">
        <f t="shared" si="4"/>
        <v>0</v>
      </c>
      <c r="L147" s="118"/>
    </row>
    <row r="148" spans="1:12">
      <c r="A148" s="123">
        <v>90</v>
      </c>
      <c r="B148" s="86" t="s">
        <v>665</v>
      </c>
      <c r="C148" s="123" t="s">
        <v>454</v>
      </c>
      <c r="D148" s="83"/>
      <c r="E148" s="125"/>
      <c r="F148" s="123"/>
      <c r="G148" s="74"/>
      <c r="H148" s="74"/>
      <c r="I148" s="124"/>
      <c r="J148" s="123"/>
      <c r="K148" s="74">
        <f t="shared" si="4"/>
        <v>0</v>
      </c>
      <c r="L148" s="118"/>
    </row>
    <row r="149" spans="1:12">
      <c r="A149" s="123">
        <v>91</v>
      </c>
      <c r="B149" s="86" t="s">
        <v>653</v>
      </c>
      <c r="C149" s="123" t="s">
        <v>454</v>
      </c>
      <c r="D149" s="83"/>
      <c r="E149" s="125"/>
      <c r="F149" s="123"/>
      <c r="G149" s="74"/>
      <c r="H149" s="74"/>
      <c r="I149" s="124"/>
      <c r="J149" s="123"/>
      <c r="K149" s="74">
        <f t="shared" si="4"/>
        <v>0</v>
      </c>
      <c r="L149" s="118"/>
    </row>
    <row r="150" spans="1:12">
      <c r="A150" s="123">
        <v>92</v>
      </c>
      <c r="B150" s="86" t="s">
        <v>666</v>
      </c>
      <c r="C150" s="123" t="s">
        <v>454</v>
      </c>
      <c r="D150" s="83"/>
      <c r="E150" s="125"/>
      <c r="F150" s="123"/>
      <c r="G150" s="74"/>
      <c r="H150" s="74"/>
      <c r="I150" s="124"/>
      <c r="J150" s="123"/>
      <c r="K150" s="74">
        <f t="shared" si="4"/>
        <v>0</v>
      </c>
      <c r="L150" s="118"/>
    </row>
    <row r="151" spans="1:12">
      <c r="A151" s="123">
        <v>93</v>
      </c>
      <c r="B151" s="86" t="s">
        <v>654</v>
      </c>
      <c r="C151" s="123" t="s">
        <v>454</v>
      </c>
      <c r="D151" s="83"/>
      <c r="E151" s="125"/>
      <c r="F151" s="123"/>
      <c r="G151" s="74"/>
      <c r="H151" s="74"/>
      <c r="I151" s="124"/>
      <c r="J151" s="123"/>
      <c r="K151" s="74">
        <f t="shared" si="4"/>
        <v>0</v>
      </c>
      <c r="L151" s="118"/>
    </row>
    <row r="152" spans="1:12">
      <c r="A152" s="123">
        <v>94</v>
      </c>
      <c r="B152" s="86" t="s">
        <v>667</v>
      </c>
      <c r="C152" s="123" t="s">
        <v>454</v>
      </c>
      <c r="D152" s="83"/>
      <c r="E152" s="125"/>
      <c r="F152" s="123"/>
      <c r="G152" s="74"/>
      <c r="H152" s="74"/>
      <c r="I152" s="124"/>
      <c r="J152" s="123"/>
      <c r="K152" s="74">
        <f t="shared" si="4"/>
        <v>0</v>
      </c>
      <c r="L152" s="118"/>
    </row>
    <row r="153" spans="1:12">
      <c r="A153" s="123">
        <v>95</v>
      </c>
      <c r="B153" s="86" t="s">
        <v>655</v>
      </c>
      <c r="C153" s="123" t="s">
        <v>454</v>
      </c>
      <c r="D153" s="83"/>
      <c r="E153" s="125"/>
      <c r="F153" s="123"/>
      <c r="G153" s="74"/>
      <c r="H153" s="74"/>
      <c r="I153" s="124"/>
      <c r="J153" s="123"/>
      <c r="K153" s="74">
        <f t="shared" si="4"/>
        <v>0</v>
      </c>
      <c r="L153" s="118"/>
    </row>
    <row r="154" spans="1:12">
      <c r="A154" s="123">
        <v>96</v>
      </c>
      <c r="B154" s="86" t="s">
        <v>668</v>
      </c>
      <c r="C154" s="123" t="s">
        <v>454</v>
      </c>
      <c r="D154" s="83"/>
      <c r="E154" s="125"/>
      <c r="F154" s="123"/>
      <c r="G154" s="74"/>
      <c r="H154" s="74"/>
      <c r="I154" s="124"/>
      <c r="J154" s="123"/>
      <c r="K154" s="74">
        <f t="shared" si="4"/>
        <v>0</v>
      </c>
      <c r="L154" s="118"/>
    </row>
    <row r="155" spans="1:12">
      <c r="A155" s="123">
        <v>97</v>
      </c>
      <c r="B155" s="86" t="s">
        <v>656</v>
      </c>
      <c r="C155" s="123" t="s">
        <v>454</v>
      </c>
      <c r="D155" s="83"/>
      <c r="E155" s="125"/>
      <c r="F155" s="123"/>
      <c r="G155" s="74"/>
      <c r="H155" s="74"/>
      <c r="I155" s="124"/>
      <c r="J155" s="123"/>
      <c r="K155" s="74">
        <f t="shared" ref="K155:K167" si="5">+G155*FK+($C$7*J155)</f>
        <v>0</v>
      </c>
      <c r="L155" s="118"/>
    </row>
    <row r="156" spans="1:12">
      <c r="A156" s="123">
        <v>98</v>
      </c>
      <c r="B156" s="86" t="s">
        <v>669</v>
      </c>
      <c r="C156" s="123" t="s">
        <v>454</v>
      </c>
      <c r="D156" s="83"/>
      <c r="E156" s="125"/>
      <c r="F156" s="123"/>
      <c r="G156" s="74"/>
      <c r="H156" s="74"/>
      <c r="I156" s="124"/>
      <c r="J156" s="123"/>
      <c r="K156" s="74">
        <f t="shared" si="5"/>
        <v>0</v>
      </c>
      <c r="L156" s="118"/>
    </row>
    <row r="157" spans="1:12">
      <c r="A157" s="123">
        <v>99</v>
      </c>
      <c r="B157" s="86" t="s">
        <v>657</v>
      </c>
      <c r="C157" s="123" t="s">
        <v>454</v>
      </c>
      <c r="D157" s="83"/>
      <c r="E157" s="125"/>
      <c r="F157" s="123"/>
      <c r="G157" s="74"/>
      <c r="H157" s="74"/>
      <c r="I157" s="124"/>
      <c r="J157" s="123"/>
      <c r="K157" s="74">
        <f t="shared" si="5"/>
        <v>0</v>
      </c>
      <c r="L157" s="118"/>
    </row>
    <row r="158" spans="1:12">
      <c r="A158" s="123">
        <v>100</v>
      </c>
      <c r="B158" s="86" t="s">
        <v>670</v>
      </c>
      <c r="C158" s="123" t="s">
        <v>454</v>
      </c>
      <c r="D158" s="83"/>
      <c r="E158" s="125"/>
      <c r="F158" s="123"/>
      <c r="G158" s="74"/>
      <c r="H158" s="74"/>
      <c r="I158" s="124"/>
      <c r="J158" s="123"/>
      <c r="K158" s="74">
        <f t="shared" si="5"/>
        <v>0</v>
      </c>
      <c r="L158" s="118"/>
    </row>
    <row r="159" spans="1:12">
      <c r="A159" s="123">
        <v>101</v>
      </c>
      <c r="B159" s="86" t="s">
        <v>658</v>
      </c>
      <c r="C159" s="123" t="s">
        <v>454</v>
      </c>
      <c r="D159" s="83"/>
      <c r="E159" s="125"/>
      <c r="F159" s="123"/>
      <c r="G159" s="74"/>
      <c r="H159" s="74"/>
      <c r="I159" s="124"/>
      <c r="J159" s="123"/>
      <c r="K159" s="74">
        <f t="shared" si="5"/>
        <v>0</v>
      </c>
      <c r="L159" s="118"/>
    </row>
    <row r="160" spans="1:12">
      <c r="A160" s="123">
        <v>102</v>
      </c>
      <c r="B160" s="86" t="s">
        <v>671</v>
      </c>
      <c r="C160" s="123" t="s">
        <v>454</v>
      </c>
      <c r="D160" s="83"/>
      <c r="E160" s="125"/>
      <c r="F160" s="123"/>
      <c r="G160" s="74"/>
      <c r="H160" s="74"/>
      <c r="I160" s="124"/>
      <c r="J160" s="123"/>
      <c r="K160" s="74">
        <f t="shared" si="5"/>
        <v>0</v>
      </c>
      <c r="L160" s="118"/>
    </row>
    <row r="161" spans="1:12">
      <c r="A161" s="123">
        <v>103</v>
      </c>
      <c r="B161" s="86" t="s">
        <v>659</v>
      </c>
      <c r="C161" s="123" t="s">
        <v>454</v>
      </c>
      <c r="D161" s="83"/>
      <c r="E161" s="125"/>
      <c r="F161" s="123"/>
      <c r="G161" s="74"/>
      <c r="H161" s="74"/>
      <c r="I161" s="124"/>
      <c r="J161" s="123"/>
      <c r="K161" s="74">
        <f t="shared" si="5"/>
        <v>0</v>
      </c>
      <c r="L161" s="118"/>
    </row>
    <row r="162" spans="1:12">
      <c r="A162" s="123">
        <v>104</v>
      </c>
      <c r="B162" s="86" t="s">
        <v>660</v>
      </c>
      <c r="C162" s="123" t="s">
        <v>454</v>
      </c>
      <c r="D162" s="83"/>
      <c r="E162" s="125"/>
      <c r="F162" s="123"/>
      <c r="G162" s="74"/>
      <c r="H162" s="74"/>
      <c r="I162" s="124"/>
      <c r="J162" s="123"/>
      <c r="K162" s="74">
        <f t="shared" si="5"/>
        <v>0</v>
      </c>
      <c r="L162" s="118"/>
    </row>
    <row r="163" spans="1:12">
      <c r="A163" s="123">
        <v>105</v>
      </c>
      <c r="B163" s="86" t="s">
        <v>672</v>
      </c>
      <c r="C163" s="123" t="s">
        <v>454</v>
      </c>
      <c r="D163" s="83"/>
      <c r="E163" s="125"/>
      <c r="F163" s="123"/>
      <c r="G163" s="74"/>
      <c r="H163" s="74"/>
      <c r="I163" s="124"/>
      <c r="J163" s="123"/>
      <c r="K163" s="74">
        <f t="shared" si="5"/>
        <v>0</v>
      </c>
      <c r="L163" s="118"/>
    </row>
    <row r="164" spans="1:12">
      <c r="A164" s="123">
        <v>106</v>
      </c>
      <c r="B164" s="87" t="s">
        <v>661</v>
      </c>
      <c r="C164" s="131" t="s">
        <v>454</v>
      </c>
      <c r="D164" s="88"/>
      <c r="E164" s="130"/>
      <c r="F164" s="131"/>
      <c r="G164" s="89">
        <v>1100000</v>
      </c>
      <c r="H164" s="89"/>
      <c r="I164" s="129"/>
      <c r="J164" s="131"/>
      <c r="K164" s="89">
        <f t="shared" si="5"/>
        <v>1100000</v>
      </c>
      <c r="L164" s="118"/>
    </row>
    <row r="165" spans="1:12">
      <c r="A165" s="123">
        <v>107</v>
      </c>
      <c r="B165" s="87" t="s">
        <v>673</v>
      </c>
      <c r="C165" s="131" t="s">
        <v>454</v>
      </c>
      <c r="D165" s="88"/>
      <c r="E165" s="130"/>
      <c r="F165" s="131"/>
      <c r="G165" s="89">
        <v>1300000</v>
      </c>
      <c r="H165" s="89"/>
      <c r="I165" s="129"/>
      <c r="J165" s="131"/>
      <c r="K165" s="89">
        <f t="shared" si="5"/>
        <v>1300000</v>
      </c>
      <c r="L165" s="118"/>
    </row>
    <row r="166" spans="1:12">
      <c r="A166" s="123">
        <v>108</v>
      </c>
      <c r="B166" s="87" t="s">
        <v>1969</v>
      </c>
      <c r="C166" s="131" t="s">
        <v>454</v>
      </c>
      <c r="D166" s="88"/>
      <c r="E166" s="130"/>
      <c r="F166" s="131"/>
      <c r="G166" s="89">
        <v>365000</v>
      </c>
      <c r="H166" s="89"/>
      <c r="I166" s="129"/>
      <c r="J166" s="131"/>
      <c r="K166" s="89">
        <f t="shared" si="5"/>
        <v>365000</v>
      </c>
      <c r="L166" s="118"/>
    </row>
    <row r="167" spans="1:12">
      <c r="A167" s="123">
        <v>109</v>
      </c>
      <c r="B167" s="87" t="s">
        <v>2216</v>
      </c>
      <c r="C167" s="131" t="s">
        <v>454</v>
      </c>
      <c r="D167" s="88"/>
      <c r="E167" s="130"/>
      <c r="F167" s="131"/>
      <c r="G167" s="89">
        <v>210000</v>
      </c>
      <c r="H167" s="89"/>
      <c r="I167" s="129"/>
      <c r="J167" s="131"/>
      <c r="K167" s="89">
        <f t="shared" si="5"/>
        <v>210000</v>
      </c>
      <c r="L167" s="118"/>
    </row>
    <row r="168" spans="1:12">
      <c r="A168" s="123">
        <v>110</v>
      </c>
      <c r="B168" s="86"/>
      <c r="C168" s="123"/>
      <c r="D168" s="83"/>
      <c r="E168" s="125"/>
      <c r="F168" s="123"/>
      <c r="G168" s="74"/>
      <c r="H168" s="74"/>
      <c r="I168" s="124"/>
      <c r="J168" s="123"/>
      <c r="K168" s="74"/>
      <c r="L168" s="118"/>
    </row>
    <row r="169" spans="1:12">
      <c r="A169" s="123">
        <v>111</v>
      </c>
      <c r="B169" s="86"/>
      <c r="C169" s="123"/>
      <c r="D169" s="83"/>
      <c r="E169" s="125"/>
      <c r="F169" s="123"/>
      <c r="G169" s="74"/>
      <c r="H169" s="74"/>
      <c r="I169" s="124"/>
      <c r="J169" s="123"/>
      <c r="K169" s="74"/>
      <c r="L169" s="118"/>
    </row>
    <row r="170" spans="1:12">
      <c r="A170" s="123">
        <v>112</v>
      </c>
      <c r="B170" s="86"/>
      <c r="C170" s="123"/>
      <c r="D170" s="83"/>
      <c r="E170" s="125"/>
      <c r="F170" s="123"/>
      <c r="G170" s="74"/>
      <c r="H170" s="74"/>
      <c r="I170" s="124"/>
      <c r="J170" s="123"/>
      <c r="K170" s="74"/>
      <c r="L170" s="118"/>
    </row>
    <row r="171" spans="1:12">
      <c r="A171" s="123">
        <v>113</v>
      </c>
      <c r="B171" s="86"/>
      <c r="C171" s="123"/>
      <c r="D171" s="83"/>
      <c r="E171" s="125"/>
      <c r="F171" s="123"/>
      <c r="G171" s="74"/>
      <c r="H171" s="74"/>
      <c r="I171" s="124"/>
      <c r="J171" s="123"/>
      <c r="K171" s="74"/>
      <c r="L171" s="118"/>
    </row>
    <row r="172" spans="1:12">
      <c r="A172" s="123"/>
      <c r="B172" s="119"/>
      <c r="C172" s="123"/>
      <c r="D172" s="83"/>
      <c r="E172" s="125"/>
      <c r="F172" s="123"/>
      <c r="G172" s="74"/>
      <c r="H172" s="74"/>
      <c r="I172" s="124"/>
      <c r="J172" s="123"/>
      <c r="K172" s="74"/>
      <c r="L172" s="118"/>
    </row>
    <row r="173" spans="1:12" ht="13">
      <c r="A173" s="70" t="s">
        <v>6</v>
      </c>
      <c r="B173" s="98" t="s">
        <v>756</v>
      </c>
      <c r="C173" s="123"/>
      <c r="D173" s="83"/>
      <c r="E173" s="125"/>
      <c r="F173" s="123"/>
      <c r="G173" s="126"/>
      <c r="H173" s="126"/>
      <c r="I173" s="124"/>
      <c r="J173" s="123"/>
      <c r="K173" s="126"/>
      <c r="L173" s="118"/>
    </row>
    <row r="174" spans="1:12">
      <c r="A174" s="123"/>
      <c r="B174" s="119"/>
      <c r="C174" s="123"/>
      <c r="D174" s="83"/>
      <c r="E174" s="125"/>
      <c r="F174" s="123"/>
      <c r="G174" s="126"/>
      <c r="H174" s="126"/>
      <c r="I174" s="124"/>
      <c r="J174" s="123"/>
      <c r="K174" s="126"/>
      <c r="L174" s="118"/>
    </row>
    <row r="175" spans="1:12">
      <c r="A175" s="123">
        <f t="shared" ref="A175:A215" si="6">+A174+1</f>
        <v>1</v>
      </c>
      <c r="B175" s="86" t="s">
        <v>1506</v>
      </c>
      <c r="C175" s="123" t="s">
        <v>43</v>
      </c>
      <c r="D175" s="83" t="s">
        <v>1152</v>
      </c>
      <c r="E175" s="125"/>
      <c r="F175" s="123"/>
      <c r="G175" s="74">
        <v>60000</v>
      </c>
      <c r="H175" s="74"/>
      <c r="I175" s="124"/>
      <c r="J175" s="123"/>
      <c r="K175" s="74">
        <f t="shared" ref="K175:K215" si="7">+G175*FK+($C$7*J175)</f>
        <v>60000</v>
      </c>
      <c r="L175" s="118"/>
    </row>
    <row r="176" spans="1:12">
      <c r="A176" s="123">
        <f t="shared" si="6"/>
        <v>2</v>
      </c>
      <c r="B176" s="87" t="s">
        <v>1505</v>
      </c>
      <c r="C176" s="131" t="s">
        <v>43</v>
      </c>
      <c r="D176" s="88" t="s">
        <v>1153</v>
      </c>
      <c r="E176" s="130"/>
      <c r="F176" s="131"/>
      <c r="G176" s="89">
        <v>56000</v>
      </c>
      <c r="H176" s="89"/>
      <c r="I176" s="129"/>
      <c r="J176" s="131"/>
      <c r="K176" s="89">
        <f t="shared" si="7"/>
        <v>56000</v>
      </c>
      <c r="L176" s="118"/>
    </row>
    <row r="177" spans="1:12">
      <c r="A177" s="123">
        <f t="shared" si="6"/>
        <v>3</v>
      </c>
      <c r="B177" s="86" t="s">
        <v>757</v>
      </c>
      <c r="C177" s="72" t="s">
        <v>43</v>
      </c>
      <c r="D177" s="83" t="s">
        <v>1154</v>
      </c>
      <c r="E177" s="125"/>
      <c r="F177" s="123"/>
      <c r="G177" s="74">
        <v>115000</v>
      </c>
      <c r="H177" s="74"/>
      <c r="I177" s="124"/>
      <c r="J177" s="123"/>
      <c r="K177" s="74">
        <f t="shared" si="7"/>
        <v>115000</v>
      </c>
      <c r="L177" s="118"/>
    </row>
    <row r="178" spans="1:12">
      <c r="A178" s="123">
        <f t="shared" si="6"/>
        <v>4</v>
      </c>
      <c r="B178" s="86" t="s">
        <v>758</v>
      </c>
      <c r="C178" s="72" t="s">
        <v>43</v>
      </c>
      <c r="D178" s="83" t="s">
        <v>1155</v>
      </c>
      <c r="E178" s="125"/>
      <c r="F178" s="123"/>
      <c r="G178" s="74">
        <v>70250</v>
      </c>
      <c r="H178" s="74"/>
      <c r="I178" s="124"/>
      <c r="J178" s="123"/>
      <c r="K178" s="74">
        <f t="shared" si="7"/>
        <v>70250</v>
      </c>
      <c r="L178" s="118"/>
    </row>
    <row r="179" spans="1:12">
      <c r="A179" s="123">
        <f t="shared" si="6"/>
        <v>5</v>
      </c>
      <c r="B179" s="87" t="s">
        <v>1549</v>
      </c>
      <c r="C179" s="91" t="s">
        <v>43</v>
      </c>
      <c r="D179" s="88"/>
      <c r="E179" s="130"/>
      <c r="F179" s="131"/>
      <c r="G179" s="89">
        <v>36000</v>
      </c>
      <c r="H179" s="89"/>
      <c r="I179" s="129"/>
      <c r="J179" s="131"/>
      <c r="K179" s="89">
        <f t="shared" si="7"/>
        <v>36000</v>
      </c>
      <c r="L179" s="118"/>
    </row>
    <row r="180" spans="1:12">
      <c r="A180" s="123">
        <f t="shared" si="6"/>
        <v>6</v>
      </c>
      <c r="B180" s="86" t="s">
        <v>759</v>
      </c>
      <c r="C180" s="72" t="s">
        <v>43</v>
      </c>
      <c r="D180" s="83" t="s">
        <v>1156</v>
      </c>
      <c r="E180" s="125"/>
      <c r="F180" s="123"/>
      <c r="G180" s="74">
        <v>18000</v>
      </c>
      <c r="H180" s="74"/>
      <c r="I180" s="124"/>
      <c r="J180" s="123"/>
      <c r="K180" s="74">
        <f t="shared" si="7"/>
        <v>18000</v>
      </c>
      <c r="L180" s="123"/>
    </row>
    <row r="181" spans="1:12">
      <c r="A181" s="123">
        <f t="shared" si="6"/>
        <v>7</v>
      </c>
      <c r="B181" s="86" t="s">
        <v>760</v>
      </c>
      <c r="C181" s="72" t="s">
        <v>43</v>
      </c>
      <c r="D181" s="83" t="s">
        <v>1157</v>
      </c>
      <c r="E181" s="125"/>
      <c r="F181" s="123"/>
      <c r="G181" s="74">
        <v>24000</v>
      </c>
      <c r="H181" s="74"/>
      <c r="I181" s="124"/>
      <c r="J181" s="123"/>
      <c r="K181" s="74">
        <f t="shared" si="7"/>
        <v>24000</v>
      </c>
      <c r="L181" s="123"/>
    </row>
    <row r="182" spans="1:12">
      <c r="A182" s="123">
        <f t="shared" si="6"/>
        <v>8</v>
      </c>
      <c r="B182" s="87" t="s">
        <v>1571</v>
      </c>
      <c r="C182" s="131" t="s">
        <v>24</v>
      </c>
      <c r="D182" s="88" t="s">
        <v>1158</v>
      </c>
      <c r="E182" s="130"/>
      <c r="F182" s="131"/>
      <c r="G182" s="89">
        <v>15000</v>
      </c>
      <c r="H182" s="89"/>
      <c r="I182" s="129"/>
      <c r="J182" s="131"/>
      <c r="K182" s="89">
        <f t="shared" si="7"/>
        <v>15000</v>
      </c>
      <c r="L182" s="123"/>
    </row>
    <row r="183" spans="1:12">
      <c r="A183" s="123">
        <f t="shared" si="6"/>
        <v>9</v>
      </c>
      <c r="B183" s="119" t="s">
        <v>762</v>
      </c>
      <c r="C183" s="123" t="s">
        <v>26</v>
      </c>
      <c r="D183" s="83" t="s">
        <v>1159</v>
      </c>
      <c r="E183" s="125"/>
      <c r="F183" s="123"/>
      <c r="G183" s="74">
        <v>6250000</v>
      </c>
      <c r="H183" s="74"/>
      <c r="I183" s="124"/>
      <c r="J183" s="123"/>
      <c r="K183" s="74">
        <f t="shared" si="7"/>
        <v>6250000</v>
      </c>
      <c r="L183" s="123"/>
    </row>
    <row r="184" spans="1:12">
      <c r="A184" s="123">
        <f t="shared" si="6"/>
        <v>10</v>
      </c>
      <c r="B184" s="86" t="s">
        <v>763</v>
      </c>
      <c r="C184" s="123" t="s">
        <v>26</v>
      </c>
      <c r="D184" s="83" t="s">
        <v>1160</v>
      </c>
      <c r="E184" s="125"/>
      <c r="F184" s="123"/>
      <c r="G184" s="74">
        <v>5500000</v>
      </c>
      <c r="H184" s="74"/>
      <c r="I184" s="124"/>
      <c r="J184" s="123"/>
      <c r="K184" s="74">
        <f t="shared" si="7"/>
        <v>5500000</v>
      </c>
      <c r="L184" s="123"/>
    </row>
    <row r="185" spans="1:12">
      <c r="A185" s="123">
        <f t="shared" si="6"/>
        <v>11</v>
      </c>
      <c r="B185" s="119" t="s">
        <v>764</v>
      </c>
      <c r="C185" s="123" t="s">
        <v>26</v>
      </c>
      <c r="D185" s="83" t="s">
        <v>1161</v>
      </c>
      <c r="E185" s="125"/>
      <c r="F185" s="123"/>
      <c r="G185" s="74">
        <v>7975000</v>
      </c>
      <c r="H185" s="74"/>
      <c r="I185" s="124"/>
      <c r="J185" s="123"/>
      <c r="K185" s="74">
        <f t="shared" si="7"/>
        <v>7975000</v>
      </c>
      <c r="L185" s="123"/>
    </row>
    <row r="186" spans="1:12">
      <c r="A186" s="123">
        <f t="shared" si="6"/>
        <v>12</v>
      </c>
      <c r="B186" s="86" t="s">
        <v>765</v>
      </c>
      <c r="C186" s="123" t="s">
        <v>26</v>
      </c>
      <c r="D186" s="83" t="s">
        <v>1162</v>
      </c>
      <c r="E186" s="125"/>
      <c r="F186" s="123"/>
      <c r="G186" s="74">
        <v>1400000</v>
      </c>
      <c r="H186" s="74"/>
      <c r="I186" s="124"/>
      <c r="J186" s="123"/>
      <c r="K186" s="74">
        <f t="shared" si="7"/>
        <v>1400000</v>
      </c>
      <c r="L186" s="123"/>
    </row>
    <row r="187" spans="1:12">
      <c r="A187" s="123">
        <f t="shared" si="6"/>
        <v>13</v>
      </c>
      <c r="B187" s="87" t="s">
        <v>1098</v>
      </c>
      <c r="C187" s="131" t="s">
        <v>26</v>
      </c>
      <c r="D187" s="88"/>
      <c r="E187" s="130"/>
      <c r="F187" s="131"/>
      <c r="G187" s="89">
        <v>3546000</v>
      </c>
      <c r="H187" s="89"/>
      <c r="I187" s="129"/>
      <c r="J187" s="131"/>
      <c r="K187" s="89">
        <f t="shared" si="7"/>
        <v>3546000</v>
      </c>
      <c r="L187" s="123"/>
    </row>
    <row r="188" spans="1:12">
      <c r="A188" s="123">
        <f t="shared" si="6"/>
        <v>14</v>
      </c>
      <c r="B188" s="87" t="s">
        <v>766</v>
      </c>
      <c r="C188" s="91" t="s">
        <v>26</v>
      </c>
      <c r="D188" s="88" t="s">
        <v>1163</v>
      </c>
      <c r="E188" s="130"/>
      <c r="F188" s="131"/>
      <c r="G188" s="89">
        <v>2789000</v>
      </c>
      <c r="H188" s="89"/>
      <c r="I188" s="129"/>
      <c r="J188" s="131"/>
      <c r="K188" s="89">
        <f t="shared" si="7"/>
        <v>2789000</v>
      </c>
      <c r="L188" s="123"/>
    </row>
    <row r="189" spans="1:12" ht="13">
      <c r="A189" s="123">
        <f t="shared" si="6"/>
        <v>15</v>
      </c>
      <c r="B189" s="86" t="s">
        <v>767</v>
      </c>
      <c r="C189" s="123" t="s">
        <v>26</v>
      </c>
      <c r="D189" s="83" t="s">
        <v>1164</v>
      </c>
      <c r="E189" s="125"/>
      <c r="F189" s="123"/>
      <c r="G189" s="74">
        <v>6960000</v>
      </c>
      <c r="H189" s="74"/>
      <c r="I189" s="124"/>
      <c r="J189" s="123"/>
      <c r="K189" s="74">
        <f t="shared" si="7"/>
        <v>6960000</v>
      </c>
      <c r="L189" s="70"/>
    </row>
    <row r="190" spans="1:12" ht="13">
      <c r="A190" s="123">
        <f t="shared" si="6"/>
        <v>16</v>
      </c>
      <c r="B190" s="119" t="s">
        <v>768</v>
      </c>
      <c r="C190" s="123" t="s">
        <v>26</v>
      </c>
      <c r="D190" s="83" t="s">
        <v>1165</v>
      </c>
      <c r="E190" s="125"/>
      <c r="F190" s="123"/>
      <c r="G190" s="74">
        <v>5950000</v>
      </c>
      <c r="H190" s="74"/>
      <c r="I190" s="124"/>
      <c r="J190" s="123"/>
      <c r="K190" s="74">
        <f t="shared" si="7"/>
        <v>5950000</v>
      </c>
      <c r="L190" s="70"/>
    </row>
    <row r="191" spans="1:12" ht="13">
      <c r="A191" s="123">
        <f t="shared" si="6"/>
        <v>17</v>
      </c>
      <c r="B191" s="86" t="s">
        <v>769</v>
      </c>
      <c r="C191" s="123" t="s">
        <v>26</v>
      </c>
      <c r="D191" s="83" t="s">
        <v>1166</v>
      </c>
      <c r="E191" s="125"/>
      <c r="F191" s="123"/>
      <c r="G191" s="74">
        <v>8375000</v>
      </c>
      <c r="H191" s="74"/>
      <c r="I191" s="124"/>
      <c r="J191" s="123"/>
      <c r="K191" s="74">
        <f t="shared" si="7"/>
        <v>8375000</v>
      </c>
      <c r="L191" s="70"/>
    </row>
    <row r="192" spans="1:12">
      <c r="A192" s="123">
        <f t="shared" si="6"/>
        <v>18</v>
      </c>
      <c r="B192" s="119" t="s">
        <v>770</v>
      </c>
      <c r="C192" s="123" t="s">
        <v>26</v>
      </c>
      <c r="D192" s="83" t="s">
        <v>1167</v>
      </c>
      <c r="E192" s="125"/>
      <c r="F192" s="123"/>
      <c r="G192" s="74">
        <v>1500000</v>
      </c>
      <c r="H192" s="74"/>
      <c r="I192" s="124"/>
      <c r="J192" s="123"/>
      <c r="K192" s="74">
        <f t="shared" si="7"/>
        <v>1500000</v>
      </c>
      <c r="L192" s="123"/>
    </row>
    <row r="193" spans="1:12">
      <c r="A193" s="123">
        <f t="shared" si="6"/>
        <v>19</v>
      </c>
      <c r="B193" s="86" t="s">
        <v>771</v>
      </c>
      <c r="C193" s="123" t="s">
        <v>40</v>
      </c>
      <c r="D193" s="83" t="s">
        <v>1168</v>
      </c>
      <c r="E193" s="125"/>
      <c r="F193" s="123"/>
      <c r="G193" s="74">
        <v>25000</v>
      </c>
      <c r="H193" s="74"/>
      <c r="I193" s="124"/>
      <c r="J193" s="123"/>
      <c r="K193" s="74">
        <f t="shared" si="7"/>
        <v>25000</v>
      </c>
      <c r="L193" s="123"/>
    </row>
    <row r="194" spans="1:12">
      <c r="A194" s="123">
        <f t="shared" si="6"/>
        <v>20</v>
      </c>
      <c r="B194" s="86" t="s">
        <v>772</v>
      </c>
      <c r="C194" s="123" t="s">
        <v>40</v>
      </c>
      <c r="D194" s="83" t="s">
        <v>1169</v>
      </c>
      <c r="E194" s="125"/>
      <c r="F194" s="123"/>
      <c r="G194" s="74">
        <v>55000</v>
      </c>
      <c r="H194" s="74"/>
      <c r="I194" s="124"/>
      <c r="J194" s="123"/>
      <c r="K194" s="74">
        <f t="shared" si="7"/>
        <v>55000</v>
      </c>
      <c r="L194" s="123"/>
    </row>
    <row r="195" spans="1:12">
      <c r="A195" s="123">
        <f t="shared" si="6"/>
        <v>21</v>
      </c>
      <c r="B195" s="86" t="s">
        <v>773</v>
      </c>
      <c r="C195" s="123" t="s">
        <v>40</v>
      </c>
      <c r="D195" s="83" t="s">
        <v>1170</v>
      </c>
      <c r="E195" s="125"/>
      <c r="F195" s="123"/>
      <c r="G195" s="74">
        <v>85000</v>
      </c>
      <c r="H195" s="74"/>
      <c r="I195" s="124"/>
      <c r="J195" s="123"/>
      <c r="K195" s="74">
        <f t="shared" si="7"/>
        <v>85000</v>
      </c>
      <c r="L195" s="123"/>
    </row>
    <row r="196" spans="1:12">
      <c r="A196" s="123">
        <f t="shared" si="6"/>
        <v>22</v>
      </c>
      <c r="B196" s="86" t="s">
        <v>774</v>
      </c>
      <c r="C196" s="123" t="s">
        <v>40</v>
      </c>
      <c r="D196" s="83" t="s">
        <v>1171</v>
      </c>
      <c r="E196" s="125"/>
      <c r="F196" s="123"/>
      <c r="G196" s="74">
        <v>155000</v>
      </c>
      <c r="H196" s="74"/>
      <c r="I196" s="124"/>
      <c r="J196" s="123"/>
      <c r="K196" s="74">
        <f t="shared" si="7"/>
        <v>155000</v>
      </c>
      <c r="L196" s="123"/>
    </row>
    <row r="197" spans="1:12">
      <c r="A197" s="123">
        <f t="shared" si="6"/>
        <v>23</v>
      </c>
      <c r="B197" s="86" t="s">
        <v>775</v>
      </c>
      <c r="C197" s="123" t="s">
        <v>26</v>
      </c>
      <c r="D197" s="83" t="s">
        <v>1172</v>
      </c>
      <c r="E197" s="125"/>
      <c r="F197" s="123"/>
      <c r="G197" s="74">
        <v>5870000</v>
      </c>
      <c r="H197" s="74"/>
      <c r="I197" s="124"/>
      <c r="J197" s="123"/>
      <c r="K197" s="74">
        <f t="shared" si="7"/>
        <v>5870000</v>
      </c>
      <c r="L197" s="123"/>
    </row>
    <row r="198" spans="1:12">
      <c r="A198" s="123">
        <f t="shared" si="6"/>
        <v>24</v>
      </c>
      <c r="B198" s="86" t="s">
        <v>776</v>
      </c>
      <c r="C198" s="123" t="s">
        <v>26</v>
      </c>
      <c r="D198" s="83" t="s">
        <v>1173</v>
      </c>
      <c r="E198" s="125"/>
      <c r="F198" s="123"/>
      <c r="G198" s="74">
        <v>1400000</v>
      </c>
      <c r="H198" s="74"/>
      <c r="I198" s="124"/>
      <c r="J198" s="123"/>
      <c r="K198" s="74">
        <f t="shared" si="7"/>
        <v>1400000</v>
      </c>
      <c r="L198" s="123"/>
    </row>
    <row r="199" spans="1:12">
      <c r="A199" s="123">
        <f t="shared" si="6"/>
        <v>25</v>
      </c>
      <c r="B199" s="86" t="s">
        <v>777</v>
      </c>
      <c r="C199" s="123" t="s">
        <v>36</v>
      </c>
      <c r="D199" s="83" t="s">
        <v>1174</v>
      </c>
      <c r="E199" s="125"/>
      <c r="F199" s="123"/>
      <c r="G199" s="74">
        <v>55000</v>
      </c>
      <c r="H199" s="74"/>
      <c r="I199" s="124"/>
      <c r="J199" s="123"/>
      <c r="K199" s="74">
        <f t="shared" si="7"/>
        <v>55000</v>
      </c>
      <c r="L199" s="123"/>
    </row>
    <row r="200" spans="1:12">
      <c r="A200" s="123">
        <f t="shared" si="6"/>
        <v>26</v>
      </c>
      <c r="B200" s="87" t="s">
        <v>1588</v>
      </c>
      <c r="C200" s="131" t="s">
        <v>26</v>
      </c>
      <c r="D200" s="88"/>
      <c r="E200" s="130"/>
      <c r="F200" s="131"/>
      <c r="G200" s="89">
        <v>4854000</v>
      </c>
      <c r="H200" s="89"/>
      <c r="I200" s="129"/>
      <c r="J200" s="131"/>
      <c r="K200" s="89">
        <f t="shared" si="7"/>
        <v>4854000</v>
      </c>
      <c r="L200" s="123"/>
    </row>
    <row r="201" spans="1:12">
      <c r="A201" s="123">
        <f t="shared" si="6"/>
        <v>27</v>
      </c>
      <c r="B201" s="86" t="s">
        <v>1096</v>
      </c>
      <c r="C201" s="123" t="s">
        <v>36</v>
      </c>
      <c r="D201" s="83" t="s">
        <v>1175</v>
      </c>
      <c r="E201" s="125"/>
      <c r="F201" s="123"/>
      <c r="G201" s="74">
        <v>80000</v>
      </c>
      <c r="H201" s="74"/>
      <c r="I201" s="124"/>
      <c r="J201" s="123"/>
      <c r="K201" s="74">
        <f t="shared" si="7"/>
        <v>80000</v>
      </c>
      <c r="L201" s="123"/>
    </row>
    <row r="202" spans="1:12">
      <c r="A202" s="123">
        <f t="shared" si="6"/>
        <v>28</v>
      </c>
      <c r="B202" s="87" t="s">
        <v>1097</v>
      </c>
      <c r="C202" s="131" t="s">
        <v>36</v>
      </c>
      <c r="D202" s="88" t="s">
        <v>1176</v>
      </c>
      <c r="E202" s="130"/>
      <c r="F202" s="131"/>
      <c r="G202" s="89">
        <v>125000</v>
      </c>
      <c r="H202" s="89"/>
      <c r="I202" s="129"/>
      <c r="J202" s="131"/>
      <c r="K202" s="89">
        <f t="shared" si="7"/>
        <v>125000</v>
      </c>
      <c r="L202" s="123"/>
    </row>
    <row r="203" spans="1:12">
      <c r="A203" s="123">
        <f t="shared" si="6"/>
        <v>29</v>
      </c>
      <c r="B203" s="135" t="s">
        <v>247</v>
      </c>
      <c r="C203" s="131" t="s">
        <v>36</v>
      </c>
      <c r="D203" s="88" t="s">
        <v>1177</v>
      </c>
      <c r="E203" s="130"/>
      <c r="F203" s="131"/>
      <c r="G203" s="89">
        <v>372000</v>
      </c>
      <c r="H203" s="89"/>
      <c r="I203" s="129"/>
      <c r="J203" s="131"/>
      <c r="K203" s="89">
        <f t="shared" si="7"/>
        <v>372000</v>
      </c>
      <c r="L203" s="123"/>
    </row>
    <row r="204" spans="1:12" ht="13">
      <c r="A204" s="123">
        <f t="shared" si="6"/>
        <v>30</v>
      </c>
      <c r="B204" s="135" t="s">
        <v>248</v>
      </c>
      <c r="C204" s="131" t="s">
        <v>470</v>
      </c>
      <c r="D204" s="88" t="s">
        <v>1178</v>
      </c>
      <c r="E204" s="130"/>
      <c r="F204" s="131"/>
      <c r="G204" s="89">
        <f>G203/(1.2*2.4)</f>
        <v>129166.66666666667</v>
      </c>
      <c r="H204" s="89"/>
      <c r="I204" s="129"/>
      <c r="J204" s="131"/>
      <c r="K204" s="89">
        <f t="shared" si="7"/>
        <v>129166.66666666667</v>
      </c>
      <c r="L204" s="70"/>
    </row>
    <row r="205" spans="1:12" ht="13">
      <c r="A205" s="123">
        <f t="shared" si="6"/>
        <v>31</v>
      </c>
      <c r="B205" s="86" t="s">
        <v>778</v>
      </c>
      <c r="C205" s="72" t="s">
        <v>36</v>
      </c>
      <c r="D205" s="83" t="s">
        <v>1179</v>
      </c>
      <c r="E205" s="120"/>
      <c r="F205" s="118"/>
      <c r="G205" s="74">
        <v>200000</v>
      </c>
      <c r="H205" s="74"/>
      <c r="I205" s="124"/>
      <c r="J205" s="118"/>
      <c r="K205" s="74">
        <f t="shared" si="7"/>
        <v>200000</v>
      </c>
      <c r="L205" s="70"/>
    </row>
    <row r="206" spans="1:12" ht="13">
      <c r="A206" s="123">
        <f t="shared" si="6"/>
        <v>32</v>
      </c>
      <c r="B206" s="86" t="s">
        <v>779</v>
      </c>
      <c r="C206" s="123" t="s">
        <v>36</v>
      </c>
      <c r="D206" s="83" t="s">
        <v>1180</v>
      </c>
      <c r="E206" s="125"/>
      <c r="F206" s="123"/>
      <c r="G206" s="74">
        <v>125000</v>
      </c>
      <c r="H206" s="74"/>
      <c r="I206" s="124"/>
      <c r="J206" s="123"/>
      <c r="K206" s="74">
        <f t="shared" si="7"/>
        <v>125000</v>
      </c>
      <c r="L206" s="70"/>
    </row>
    <row r="207" spans="1:12" ht="13">
      <c r="A207" s="123">
        <f t="shared" si="6"/>
        <v>33</v>
      </c>
      <c r="B207" s="86" t="s">
        <v>780</v>
      </c>
      <c r="C207" s="123" t="s">
        <v>36</v>
      </c>
      <c r="D207" s="83" t="s">
        <v>1181</v>
      </c>
      <c r="E207" s="125"/>
      <c r="F207" s="123"/>
      <c r="G207" s="74">
        <v>112000</v>
      </c>
      <c r="H207" s="74"/>
      <c r="I207" s="124"/>
      <c r="J207" s="123"/>
      <c r="K207" s="74">
        <f t="shared" si="7"/>
        <v>112000</v>
      </c>
      <c r="L207" s="70"/>
    </row>
    <row r="208" spans="1:12" ht="13">
      <c r="A208" s="123">
        <f t="shared" si="6"/>
        <v>34</v>
      </c>
      <c r="B208" s="86" t="s">
        <v>781</v>
      </c>
      <c r="C208" s="123" t="s">
        <v>36</v>
      </c>
      <c r="D208" s="83" t="s">
        <v>1182</v>
      </c>
      <c r="E208" s="125"/>
      <c r="F208" s="123"/>
      <c r="G208" s="74">
        <v>67500</v>
      </c>
      <c r="H208" s="74"/>
      <c r="I208" s="124"/>
      <c r="J208" s="123"/>
      <c r="K208" s="74">
        <f t="shared" si="7"/>
        <v>67500</v>
      </c>
      <c r="L208" s="70"/>
    </row>
    <row r="209" spans="1:12" ht="13">
      <c r="A209" s="123">
        <f t="shared" si="6"/>
        <v>35</v>
      </c>
      <c r="B209" s="86" t="s">
        <v>782</v>
      </c>
      <c r="C209" s="123" t="s">
        <v>49</v>
      </c>
      <c r="D209" s="83" t="s">
        <v>1183</v>
      </c>
      <c r="E209" s="125"/>
      <c r="F209" s="123"/>
      <c r="G209" s="74">
        <v>11550</v>
      </c>
      <c r="H209" s="74"/>
      <c r="I209" s="124"/>
      <c r="J209" s="123"/>
      <c r="K209" s="74">
        <f t="shared" si="7"/>
        <v>11550</v>
      </c>
      <c r="L209" s="70"/>
    </row>
    <row r="210" spans="1:12" ht="13">
      <c r="A210" s="123">
        <f t="shared" si="6"/>
        <v>36</v>
      </c>
      <c r="B210" s="86" t="s">
        <v>783</v>
      </c>
      <c r="C210" s="123" t="s">
        <v>49</v>
      </c>
      <c r="D210" s="83" t="s">
        <v>1184</v>
      </c>
      <c r="E210" s="125"/>
      <c r="F210" s="123"/>
      <c r="G210" s="74">
        <v>42000</v>
      </c>
      <c r="H210" s="74"/>
      <c r="I210" s="124"/>
      <c r="J210" s="123"/>
      <c r="K210" s="74">
        <f t="shared" si="7"/>
        <v>42000</v>
      </c>
      <c r="L210" s="70"/>
    </row>
    <row r="211" spans="1:12" ht="13">
      <c r="A211" s="123">
        <f t="shared" si="6"/>
        <v>37</v>
      </c>
      <c r="B211" s="86" t="s">
        <v>784</v>
      </c>
      <c r="C211" s="123" t="s">
        <v>36</v>
      </c>
      <c r="D211" s="83" t="s">
        <v>1185</v>
      </c>
      <c r="E211" s="125"/>
      <c r="F211" s="123"/>
      <c r="G211" s="74">
        <v>1275000</v>
      </c>
      <c r="H211" s="74"/>
      <c r="I211" s="124"/>
      <c r="J211" s="123"/>
      <c r="K211" s="74">
        <f t="shared" si="7"/>
        <v>1275000</v>
      </c>
      <c r="L211" s="70"/>
    </row>
    <row r="212" spans="1:12" ht="13">
      <c r="A212" s="123">
        <f t="shared" si="6"/>
        <v>38</v>
      </c>
      <c r="B212" s="86" t="s">
        <v>785</v>
      </c>
      <c r="C212" s="123" t="s">
        <v>36</v>
      </c>
      <c r="D212" s="83" t="s">
        <v>1184</v>
      </c>
      <c r="E212" s="125"/>
      <c r="F212" s="123"/>
      <c r="G212" s="74">
        <v>45000</v>
      </c>
      <c r="H212" s="74"/>
      <c r="I212" s="124"/>
      <c r="J212" s="123"/>
      <c r="K212" s="74">
        <f t="shared" si="7"/>
        <v>45000</v>
      </c>
      <c r="L212" s="70"/>
    </row>
    <row r="213" spans="1:12">
      <c r="A213" s="123">
        <f t="shared" si="6"/>
        <v>39</v>
      </c>
      <c r="B213" s="86" t="s">
        <v>786</v>
      </c>
      <c r="C213" s="123" t="s">
        <v>27</v>
      </c>
      <c r="D213" s="83" t="s">
        <v>1186</v>
      </c>
      <c r="E213" s="125"/>
      <c r="F213" s="123"/>
      <c r="G213" s="74">
        <v>1000</v>
      </c>
      <c r="H213" s="74"/>
      <c r="I213" s="124"/>
      <c r="J213" s="123"/>
      <c r="K213" s="74">
        <f t="shared" si="7"/>
        <v>1000</v>
      </c>
      <c r="L213" s="118"/>
    </row>
    <row r="214" spans="1:12" ht="13">
      <c r="A214" s="123">
        <f t="shared" si="6"/>
        <v>40</v>
      </c>
      <c r="B214" s="119" t="s">
        <v>787</v>
      </c>
      <c r="C214" s="123"/>
      <c r="D214" s="83"/>
      <c r="E214" s="125"/>
      <c r="F214" s="123"/>
      <c r="G214" s="74"/>
      <c r="H214" s="74"/>
      <c r="I214" s="124"/>
      <c r="J214" s="123"/>
      <c r="K214" s="74">
        <f t="shared" si="7"/>
        <v>0</v>
      </c>
      <c r="L214" s="70"/>
    </row>
    <row r="215" spans="1:12" ht="13">
      <c r="A215" s="123">
        <f t="shared" si="6"/>
        <v>41</v>
      </c>
      <c r="B215" s="133" t="s">
        <v>627</v>
      </c>
      <c r="C215" s="131" t="s">
        <v>27</v>
      </c>
      <c r="D215" s="88"/>
      <c r="E215" s="130"/>
      <c r="F215" s="131"/>
      <c r="G215" s="89"/>
      <c r="H215" s="89"/>
      <c r="I215" s="129"/>
      <c r="J215" s="131"/>
      <c r="K215" s="89">
        <f t="shared" si="7"/>
        <v>0</v>
      </c>
      <c r="L215" s="100"/>
    </row>
    <row r="216" spans="1:12">
      <c r="A216" s="123"/>
      <c r="B216" s="119"/>
      <c r="C216" s="123"/>
      <c r="D216" s="83"/>
      <c r="E216" s="125"/>
      <c r="F216" s="123"/>
      <c r="G216" s="126"/>
      <c r="H216" s="126"/>
      <c r="I216" s="124"/>
      <c r="J216" s="123"/>
      <c r="K216" s="126"/>
    </row>
    <row r="217" spans="1:12" ht="13">
      <c r="A217" s="70" t="s">
        <v>7</v>
      </c>
      <c r="B217" s="98" t="s">
        <v>788</v>
      </c>
      <c r="C217" s="123"/>
      <c r="D217" s="83"/>
      <c r="E217" s="125"/>
      <c r="F217" s="123"/>
      <c r="G217" s="126"/>
      <c r="H217" s="126"/>
      <c r="I217" s="124"/>
      <c r="J217" s="123"/>
      <c r="K217" s="126"/>
      <c r="L217" s="118"/>
    </row>
    <row r="218" spans="1:12" ht="13">
      <c r="A218" s="70"/>
      <c r="B218" s="98"/>
      <c r="C218" s="123" t="s">
        <v>470</v>
      </c>
      <c r="D218" s="83" t="s">
        <v>1187</v>
      </c>
      <c r="E218" s="125"/>
      <c r="F218" s="123"/>
      <c r="G218" s="126">
        <v>157000</v>
      </c>
      <c r="H218" s="126"/>
      <c r="I218" s="124"/>
      <c r="J218" s="123"/>
      <c r="K218" s="126"/>
      <c r="L218" s="118"/>
    </row>
    <row r="219" spans="1:12">
      <c r="A219" s="123">
        <v>1</v>
      </c>
      <c r="B219" s="86" t="s">
        <v>789</v>
      </c>
      <c r="C219" s="123" t="s">
        <v>470</v>
      </c>
      <c r="D219" s="83" t="s">
        <v>1188</v>
      </c>
      <c r="E219" s="125"/>
      <c r="F219" s="123"/>
      <c r="G219" s="74">
        <v>235500</v>
      </c>
      <c r="H219" s="74"/>
      <c r="I219" s="124"/>
      <c r="J219" s="123"/>
      <c r="K219" s="74">
        <f t="shared" ref="K219:K250" si="8">+G219*FK+($C$7*J219)</f>
        <v>235500</v>
      </c>
      <c r="L219" s="118"/>
    </row>
    <row r="220" spans="1:12">
      <c r="A220" s="123">
        <v>2</v>
      </c>
      <c r="B220" s="119" t="s">
        <v>790</v>
      </c>
      <c r="C220" s="123" t="s">
        <v>470</v>
      </c>
      <c r="D220" s="83" t="s">
        <v>1189</v>
      </c>
      <c r="E220" s="125"/>
      <c r="F220" s="123"/>
      <c r="G220" s="74">
        <v>392500</v>
      </c>
      <c r="H220" s="74"/>
      <c r="I220" s="124"/>
      <c r="J220" s="123"/>
      <c r="K220" s="74">
        <f t="shared" si="8"/>
        <v>392500</v>
      </c>
      <c r="L220" s="123"/>
    </row>
    <row r="221" spans="1:12" ht="13">
      <c r="A221" s="123">
        <v>3</v>
      </c>
      <c r="B221" s="86" t="s">
        <v>791</v>
      </c>
      <c r="C221" s="123" t="s">
        <v>470</v>
      </c>
      <c r="D221" s="83" t="s">
        <v>1190</v>
      </c>
      <c r="E221" s="125"/>
      <c r="F221" s="123"/>
      <c r="G221" s="74">
        <v>475000</v>
      </c>
      <c r="H221" s="74"/>
      <c r="I221" s="124"/>
      <c r="J221" s="123"/>
      <c r="K221" s="74">
        <f t="shared" si="8"/>
        <v>475000</v>
      </c>
      <c r="L221" s="70"/>
    </row>
    <row r="222" spans="1:12" ht="13">
      <c r="A222" s="123">
        <v>4</v>
      </c>
      <c r="B222" s="86" t="s">
        <v>792</v>
      </c>
      <c r="C222" s="123" t="s">
        <v>470</v>
      </c>
      <c r="D222" s="83" t="s">
        <v>1191</v>
      </c>
      <c r="E222" s="125"/>
      <c r="F222" s="123"/>
      <c r="G222" s="74">
        <v>628000</v>
      </c>
      <c r="H222" s="74"/>
      <c r="I222" s="124"/>
      <c r="J222" s="123"/>
      <c r="K222" s="74">
        <f t="shared" si="8"/>
        <v>628000</v>
      </c>
      <c r="L222" s="70"/>
    </row>
    <row r="223" spans="1:12" ht="13">
      <c r="A223" s="123">
        <v>5</v>
      </c>
      <c r="B223" s="86" t="s">
        <v>793</v>
      </c>
      <c r="C223" s="123" t="s">
        <v>24</v>
      </c>
      <c r="D223" s="83" t="s">
        <v>1192</v>
      </c>
      <c r="E223" s="125"/>
      <c r="F223" s="123"/>
      <c r="G223" s="74">
        <v>12000</v>
      </c>
      <c r="H223" s="74"/>
      <c r="I223" s="124"/>
      <c r="J223" s="123"/>
      <c r="K223" s="74">
        <f t="shared" si="8"/>
        <v>12000</v>
      </c>
      <c r="L223" s="70"/>
    </row>
    <row r="224" spans="1:12" ht="13">
      <c r="A224" s="123">
        <v>6</v>
      </c>
      <c r="B224" s="86" t="s">
        <v>794</v>
      </c>
      <c r="C224" s="123" t="s">
        <v>24</v>
      </c>
      <c r="D224" s="83" t="s">
        <v>1193</v>
      </c>
      <c r="E224" s="125"/>
      <c r="F224" s="123"/>
      <c r="G224" s="74">
        <v>15000</v>
      </c>
      <c r="H224" s="74"/>
      <c r="I224" s="124"/>
      <c r="J224" s="123"/>
      <c r="K224" s="74">
        <f t="shared" si="8"/>
        <v>15000</v>
      </c>
      <c r="L224" s="70"/>
    </row>
    <row r="225" spans="1:12" ht="13">
      <c r="A225" s="123">
        <v>7</v>
      </c>
      <c r="B225" s="87" t="s">
        <v>1524</v>
      </c>
      <c r="C225" s="131" t="s">
        <v>24</v>
      </c>
      <c r="D225" s="88"/>
      <c r="E225" s="130"/>
      <c r="F225" s="131"/>
      <c r="G225" s="89">
        <v>83000</v>
      </c>
      <c r="H225" s="89"/>
      <c r="I225" s="129"/>
      <c r="J225" s="131"/>
      <c r="K225" s="89">
        <f t="shared" si="8"/>
        <v>83000</v>
      </c>
      <c r="L225" s="70"/>
    </row>
    <row r="226" spans="1:12" ht="13">
      <c r="A226" s="123">
        <v>8</v>
      </c>
      <c r="B226" s="86" t="s">
        <v>795</v>
      </c>
      <c r="C226" s="123" t="s">
        <v>24</v>
      </c>
      <c r="D226" s="83" t="s">
        <v>1194</v>
      </c>
      <c r="E226" s="125"/>
      <c r="F226" s="123"/>
      <c r="G226" s="74">
        <v>14000</v>
      </c>
      <c r="H226" s="74"/>
      <c r="I226" s="124"/>
      <c r="J226" s="123"/>
      <c r="K226" s="74">
        <f t="shared" si="8"/>
        <v>14000</v>
      </c>
      <c r="L226" s="70"/>
    </row>
    <row r="227" spans="1:12">
      <c r="A227" s="123">
        <v>9</v>
      </c>
      <c r="B227" s="86" t="s">
        <v>796</v>
      </c>
      <c r="C227" s="123" t="s">
        <v>24</v>
      </c>
      <c r="D227" s="83" t="s">
        <v>1195</v>
      </c>
      <c r="E227" s="125"/>
      <c r="F227" s="123"/>
      <c r="G227" s="74">
        <v>16500</v>
      </c>
      <c r="H227" s="74"/>
      <c r="I227" s="124"/>
      <c r="J227" s="123"/>
      <c r="K227" s="74">
        <f t="shared" si="8"/>
        <v>16500</v>
      </c>
      <c r="L227" s="123"/>
    </row>
    <row r="228" spans="1:12">
      <c r="A228" s="123">
        <v>10</v>
      </c>
      <c r="B228" s="87" t="s">
        <v>1570</v>
      </c>
      <c r="C228" s="131" t="s">
        <v>24</v>
      </c>
      <c r="D228" s="88" t="s">
        <v>1196</v>
      </c>
      <c r="E228" s="130"/>
      <c r="F228" s="131"/>
      <c r="G228" s="89">
        <f>G234</f>
        <v>20415.224913494811</v>
      </c>
      <c r="H228" s="89"/>
      <c r="I228" s="129"/>
      <c r="J228" s="131"/>
      <c r="K228" s="89">
        <f t="shared" si="8"/>
        <v>20415.224913494811</v>
      </c>
      <c r="L228" s="123"/>
    </row>
    <row r="229" spans="1:12" ht="13">
      <c r="A229" s="123">
        <v>11</v>
      </c>
      <c r="B229" s="86" t="s">
        <v>797</v>
      </c>
      <c r="C229" s="123" t="s">
        <v>24</v>
      </c>
      <c r="D229" s="83" t="s">
        <v>1197</v>
      </c>
      <c r="E229" s="125"/>
      <c r="F229" s="123"/>
      <c r="G229" s="74">
        <v>17500</v>
      </c>
      <c r="H229" s="74"/>
      <c r="I229" s="124"/>
      <c r="J229" s="123"/>
      <c r="K229" s="74">
        <f t="shared" si="8"/>
        <v>17500</v>
      </c>
      <c r="L229" s="70"/>
    </row>
    <row r="230" spans="1:12">
      <c r="A230" s="123">
        <v>12</v>
      </c>
      <c r="B230" s="86" t="s">
        <v>798</v>
      </c>
      <c r="C230" s="123" t="s">
        <v>24</v>
      </c>
      <c r="D230" s="83" t="s">
        <v>1198</v>
      </c>
      <c r="E230" s="125"/>
      <c r="F230" s="123"/>
      <c r="G230" s="74">
        <v>16500</v>
      </c>
      <c r="H230" s="74"/>
      <c r="I230" s="124"/>
      <c r="J230" s="123"/>
      <c r="K230" s="74">
        <f t="shared" si="8"/>
        <v>16500</v>
      </c>
      <c r="L230" s="123"/>
    </row>
    <row r="231" spans="1:12">
      <c r="A231" s="123">
        <v>13</v>
      </c>
      <c r="B231" s="86" t="s">
        <v>799</v>
      </c>
      <c r="C231" s="123" t="s">
        <v>24</v>
      </c>
      <c r="D231" s="83" t="s">
        <v>1199</v>
      </c>
      <c r="E231" s="125"/>
      <c r="F231" s="123"/>
      <c r="G231" s="74">
        <v>12000</v>
      </c>
      <c r="H231" s="74"/>
      <c r="I231" s="124"/>
      <c r="J231" s="123"/>
      <c r="K231" s="74">
        <f t="shared" si="8"/>
        <v>12000</v>
      </c>
      <c r="L231" s="123"/>
    </row>
    <row r="232" spans="1:12">
      <c r="A232" s="123">
        <v>14</v>
      </c>
      <c r="B232" s="86" t="s">
        <v>800</v>
      </c>
      <c r="C232" s="123" t="s">
        <v>24</v>
      </c>
      <c r="D232" s="83" t="s">
        <v>1200</v>
      </c>
      <c r="E232" s="125"/>
      <c r="F232" s="123"/>
      <c r="G232" s="74">
        <v>16500</v>
      </c>
      <c r="H232" s="74"/>
      <c r="I232" s="124"/>
      <c r="J232" s="123"/>
      <c r="K232" s="74">
        <f t="shared" si="8"/>
        <v>16500</v>
      </c>
      <c r="L232" s="123"/>
    </row>
    <row r="233" spans="1:12">
      <c r="A233" s="123">
        <v>15</v>
      </c>
      <c r="B233" s="86" t="s">
        <v>1521</v>
      </c>
      <c r="C233" s="123" t="s">
        <v>43</v>
      </c>
      <c r="D233" s="83"/>
      <c r="E233" s="125"/>
      <c r="F233" s="123"/>
      <c r="G233" s="74">
        <v>295000</v>
      </c>
      <c r="H233" s="74"/>
      <c r="I233" s="124"/>
      <c r="J233" s="123"/>
      <c r="K233" s="74">
        <f t="shared" si="8"/>
        <v>295000</v>
      </c>
      <c r="L233" s="123"/>
    </row>
    <row r="234" spans="1:12">
      <c r="A234" s="123">
        <v>16</v>
      </c>
      <c r="B234" s="87" t="s">
        <v>1521</v>
      </c>
      <c r="C234" s="131" t="s">
        <v>24</v>
      </c>
      <c r="D234" s="88"/>
      <c r="E234" s="130"/>
      <c r="F234" s="131"/>
      <c r="G234" s="89">
        <f>G233/14.45</f>
        <v>20415.224913494811</v>
      </c>
      <c r="H234" s="89"/>
      <c r="I234" s="129"/>
      <c r="J234" s="131"/>
      <c r="K234" s="89">
        <f t="shared" si="8"/>
        <v>20415.224913494811</v>
      </c>
      <c r="L234" s="123"/>
    </row>
    <row r="235" spans="1:12">
      <c r="A235" s="123">
        <v>17</v>
      </c>
      <c r="B235" s="86" t="s">
        <v>1522</v>
      </c>
      <c r="C235" s="123" t="s">
        <v>43</v>
      </c>
      <c r="D235" s="83"/>
      <c r="E235" s="125"/>
      <c r="F235" s="123"/>
      <c r="G235" s="74">
        <v>15000</v>
      </c>
      <c r="H235" s="74"/>
      <c r="I235" s="124"/>
      <c r="J235" s="123"/>
      <c r="K235" s="74">
        <f t="shared" si="8"/>
        <v>15000</v>
      </c>
      <c r="L235" s="123"/>
    </row>
    <row r="236" spans="1:12">
      <c r="A236" s="123">
        <v>18</v>
      </c>
      <c r="B236" s="86" t="s">
        <v>1522</v>
      </c>
      <c r="C236" s="123" t="s">
        <v>24</v>
      </c>
      <c r="D236" s="83"/>
      <c r="E236" s="125"/>
      <c r="F236" s="123"/>
      <c r="G236" s="74">
        <v>15000</v>
      </c>
      <c r="H236" s="74"/>
      <c r="I236" s="124"/>
      <c r="J236" s="123"/>
      <c r="K236" s="74">
        <f t="shared" si="8"/>
        <v>15000</v>
      </c>
      <c r="L236" s="123"/>
    </row>
    <row r="237" spans="1:12" ht="13">
      <c r="A237" s="123">
        <v>19</v>
      </c>
      <c r="B237" s="86" t="s">
        <v>801</v>
      </c>
      <c r="C237" s="123" t="s">
        <v>24</v>
      </c>
      <c r="D237" s="83" t="s">
        <v>1201</v>
      </c>
      <c r="E237" s="125"/>
      <c r="F237" s="123"/>
      <c r="G237" s="74">
        <v>11000</v>
      </c>
      <c r="H237" s="74"/>
      <c r="I237" s="124"/>
      <c r="J237" s="123"/>
      <c r="K237" s="74">
        <f t="shared" si="8"/>
        <v>11000</v>
      </c>
      <c r="L237" s="70"/>
    </row>
    <row r="238" spans="1:12" ht="13">
      <c r="A238" s="123">
        <v>20</v>
      </c>
      <c r="B238" s="86" t="s">
        <v>802</v>
      </c>
      <c r="C238" s="123" t="s">
        <v>24</v>
      </c>
      <c r="D238" s="83" t="s">
        <v>1202</v>
      </c>
      <c r="E238" s="125"/>
      <c r="F238" s="123"/>
      <c r="G238" s="74">
        <v>13000</v>
      </c>
      <c r="H238" s="74"/>
      <c r="I238" s="124"/>
      <c r="J238" s="123"/>
      <c r="K238" s="74">
        <f t="shared" si="8"/>
        <v>13000</v>
      </c>
      <c r="L238" s="70"/>
    </row>
    <row r="239" spans="1:12">
      <c r="A239" s="123">
        <v>21</v>
      </c>
      <c r="B239" s="86" t="s">
        <v>803</v>
      </c>
      <c r="C239" s="123" t="s">
        <v>24</v>
      </c>
      <c r="D239" s="83" t="s">
        <v>1203</v>
      </c>
      <c r="E239" s="125"/>
      <c r="F239" s="123"/>
      <c r="G239" s="74">
        <v>16000</v>
      </c>
      <c r="H239" s="74"/>
      <c r="I239" s="124"/>
      <c r="J239" s="123"/>
      <c r="K239" s="74">
        <f t="shared" si="8"/>
        <v>16000</v>
      </c>
      <c r="L239" s="118"/>
    </row>
    <row r="240" spans="1:12">
      <c r="A240" s="123">
        <v>22</v>
      </c>
      <c r="B240" s="86" t="s">
        <v>804</v>
      </c>
      <c r="C240" s="123" t="s">
        <v>24</v>
      </c>
      <c r="D240" s="83" t="s">
        <v>1204</v>
      </c>
      <c r="E240" s="125"/>
      <c r="F240" s="123"/>
      <c r="G240" s="74">
        <v>9000</v>
      </c>
      <c r="H240" s="74"/>
      <c r="I240" s="124"/>
      <c r="J240" s="123"/>
      <c r="K240" s="74">
        <f t="shared" si="8"/>
        <v>9000</v>
      </c>
      <c r="L240" s="118"/>
    </row>
    <row r="241" spans="1:12">
      <c r="A241" s="123">
        <v>23</v>
      </c>
      <c r="B241" s="93" t="s">
        <v>805</v>
      </c>
      <c r="C241" s="123" t="s">
        <v>24</v>
      </c>
      <c r="D241" s="83" t="s">
        <v>1205</v>
      </c>
      <c r="E241" s="125"/>
      <c r="F241" s="123"/>
      <c r="G241" s="94">
        <v>10000</v>
      </c>
      <c r="H241" s="94"/>
      <c r="I241" s="136"/>
      <c r="J241" s="123"/>
      <c r="K241" s="94">
        <f t="shared" si="8"/>
        <v>10000</v>
      </c>
      <c r="L241" s="118"/>
    </row>
    <row r="242" spans="1:12">
      <c r="A242" s="123">
        <v>24</v>
      </c>
      <c r="B242" s="86" t="s">
        <v>806</v>
      </c>
      <c r="C242" s="123" t="s">
        <v>27</v>
      </c>
      <c r="D242" s="83" t="s">
        <v>1206</v>
      </c>
      <c r="E242" s="125"/>
      <c r="F242" s="123"/>
      <c r="G242" s="74">
        <v>2200</v>
      </c>
      <c r="H242" s="74"/>
      <c r="I242" s="124"/>
      <c r="J242" s="123"/>
      <c r="K242" s="74">
        <f t="shared" si="8"/>
        <v>2200</v>
      </c>
      <c r="L242" s="118"/>
    </row>
    <row r="243" spans="1:12">
      <c r="A243" s="123">
        <v>25</v>
      </c>
      <c r="B243" s="86" t="s">
        <v>1518</v>
      </c>
      <c r="C243" s="123" t="s">
        <v>24</v>
      </c>
      <c r="D243" s="83"/>
      <c r="E243" s="125"/>
      <c r="F243" s="123"/>
      <c r="G243" s="74">
        <v>23500</v>
      </c>
      <c r="H243" s="74"/>
      <c r="I243" s="124"/>
      <c r="J243" s="123"/>
      <c r="K243" s="74">
        <f t="shared" si="8"/>
        <v>23500</v>
      </c>
      <c r="L243" s="118"/>
    </row>
    <row r="244" spans="1:12">
      <c r="A244" s="123">
        <v>26</v>
      </c>
      <c r="B244" s="87" t="s">
        <v>1517</v>
      </c>
      <c r="C244" s="131" t="s">
        <v>24</v>
      </c>
      <c r="D244" s="88"/>
      <c r="E244" s="130"/>
      <c r="F244" s="131"/>
      <c r="G244" s="89">
        <v>23500</v>
      </c>
      <c r="H244" s="89"/>
      <c r="I244" s="129"/>
      <c r="J244" s="131"/>
      <c r="K244" s="89">
        <f t="shared" si="8"/>
        <v>23500</v>
      </c>
      <c r="L244" s="118"/>
    </row>
    <row r="245" spans="1:12">
      <c r="A245" s="123">
        <v>27</v>
      </c>
      <c r="B245" s="86" t="s">
        <v>1519</v>
      </c>
      <c r="C245" s="123" t="s">
        <v>24</v>
      </c>
      <c r="D245" s="83"/>
      <c r="E245" s="125"/>
      <c r="F245" s="123"/>
      <c r="G245" s="74">
        <v>26500</v>
      </c>
      <c r="H245" s="74"/>
      <c r="I245" s="124"/>
      <c r="J245" s="123"/>
      <c r="K245" s="74">
        <f t="shared" si="8"/>
        <v>26500</v>
      </c>
      <c r="L245" s="118"/>
    </row>
    <row r="246" spans="1:12">
      <c r="A246" s="123">
        <v>28</v>
      </c>
      <c r="B246" s="86" t="s">
        <v>1520</v>
      </c>
      <c r="C246" s="123" t="s">
        <v>24</v>
      </c>
      <c r="D246" s="83"/>
      <c r="E246" s="125"/>
      <c r="F246" s="123"/>
      <c r="G246" s="74">
        <v>26500</v>
      </c>
      <c r="H246" s="74"/>
      <c r="I246" s="124"/>
      <c r="J246" s="123"/>
      <c r="K246" s="74">
        <f t="shared" si="8"/>
        <v>26500</v>
      </c>
      <c r="L246" s="118"/>
    </row>
    <row r="247" spans="1:12">
      <c r="A247" s="123">
        <v>29</v>
      </c>
      <c r="B247" s="86" t="s">
        <v>807</v>
      </c>
      <c r="C247" s="123" t="s">
        <v>27</v>
      </c>
      <c r="D247" s="83" t="s">
        <v>1206</v>
      </c>
      <c r="E247" s="125"/>
      <c r="F247" s="123"/>
      <c r="G247" s="74">
        <v>3200</v>
      </c>
      <c r="H247" s="74"/>
      <c r="I247" s="124"/>
      <c r="J247" s="123"/>
      <c r="K247" s="74">
        <f t="shared" si="8"/>
        <v>3200</v>
      </c>
      <c r="L247" s="118"/>
    </row>
    <row r="248" spans="1:12">
      <c r="A248" s="123">
        <v>30</v>
      </c>
      <c r="B248" s="86" t="s">
        <v>808</v>
      </c>
      <c r="C248" s="123" t="s">
        <v>27</v>
      </c>
      <c r="D248" s="83" t="s">
        <v>1207</v>
      </c>
      <c r="E248" s="125"/>
      <c r="F248" s="123"/>
      <c r="G248" s="74">
        <v>5600</v>
      </c>
      <c r="H248" s="74"/>
      <c r="I248" s="124"/>
      <c r="J248" s="123"/>
      <c r="K248" s="74">
        <f t="shared" si="8"/>
        <v>5600</v>
      </c>
      <c r="L248" s="118"/>
    </row>
    <row r="249" spans="1:12">
      <c r="A249" s="123">
        <v>31</v>
      </c>
      <c r="B249" s="87" t="s">
        <v>1516</v>
      </c>
      <c r="C249" s="131" t="s">
        <v>27</v>
      </c>
      <c r="D249" s="88" t="s">
        <v>1208</v>
      </c>
      <c r="E249" s="130"/>
      <c r="F249" s="131"/>
      <c r="G249" s="89">
        <v>30000</v>
      </c>
      <c r="H249" s="89"/>
      <c r="I249" s="129"/>
      <c r="J249" s="131"/>
      <c r="K249" s="89">
        <f t="shared" si="8"/>
        <v>30000</v>
      </c>
      <c r="L249" s="118"/>
    </row>
    <row r="250" spans="1:12">
      <c r="A250" s="123">
        <v>32</v>
      </c>
      <c r="B250" s="86" t="s">
        <v>809</v>
      </c>
      <c r="C250" s="123" t="s">
        <v>27</v>
      </c>
      <c r="D250" s="83" t="s">
        <v>1209</v>
      </c>
      <c r="E250" s="125"/>
      <c r="F250" s="123"/>
      <c r="G250" s="74">
        <v>10500</v>
      </c>
      <c r="H250" s="74"/>
      <c r="I250" s="124"/>
      <c r="J250" s="123"/>
      <c r="K250" s="74">
        <f t="shared" si="8"/>
        <v>10500</v>
      </c>
      <c r="L250" s="118"/>
    </row>
    <row r="251" spans="1:12">
      <c r="A251" s="123">
        <v>33</v>
      </c>
      <c r="B251" s="86" t="s">
        <v>810</v>
      </c>
      <c r="C251" s="123" t="s">
        <v>27</v>
      </c>
      <c r="D251" s="83" t="s">
        <v>1210</v>
      </c>
      <c r="E251" s="125"/>
      <c r="F251" s="123"/>
      <c r="G251" s="74">
        <v>5000</v>
      </c>
      <c r="H251" s="74"/>
      <c r="I251" s="124"/>
      <c r="J251" s="123"/>
      <c r="K251" s="74">
        <f t="shared" ref="K251:K270" si="9">+G251*FK+($C$7*J251)</f>
        <v>5000</v>
      </c>
      <c r="L251" s="118"/>
    </row>
    <row r="252" spans="1:12">
      <c r="A252" s="123">
        <v>34</v>
      </c>
      <c r="B252" s="133" t="s">
        <v>1550</v>
      </c>
      <c r="C252" s="131" t="s">
        <v>24</v>
      </c>
      <c r="D252" s="88" t="s">
        <v>1211</v>
      </c>
      <c r="E252" s="130"/>
      <c r="F252" s="131"/>
      <c r="G252" s="89">
        <v>43500</v>
      </c>
      <c r="H252" s="89"/>
      <c r="I252" s="129"/>
      <c r="J252" s="131"/>
      <c r="K252" s="89">
        <f t="shared" si="9"/>
        <v>43500</v>
      </c>
      <c r="L252" s="118"/>
    </row>
    <row r="253" spans="1:12">
      <c r="A253" s="123">
        <v>35</v>
      </c>
      <c r="B253" s="86" t="s">
        <v>811</v>
      </c>
      <c r="C253" s="123" t="s">
        <v>24</v>
      </c>
      <c r="D253" s="83" t="s">
        <v>1212</v>
      </c>
      <c r="E253" s="125"/>
      <c r="F253" s="123"/>
      <c r="G253" s="74">
        <v>36500</v>
      </c>
      <c r="H253" s="74"/>
      <c r="I253" s="124"/>
      <c r="J253" s="123"/>
      <c r="K253" s="74">
        <f t="shared" si="9"/>
        <v>36500</v>
      </c>
      <c r="L253" s="118"/>
    </row>
    <row r="254" spans="1:12">
      <c r="A254" s="123">
        <v>36</v>
      </c>
      <c r="B254" s="86" t="s">
        <v>812</v>
      </c>
      <c r="C254" s="123" t="s">
        <v>24</v>
      </c>
      <c r="D254" s="83" t="s">
        <v>1213</v>
      </c>
      <c r="E254" s="125"/>
      <c r="F254" s="123"/>
      <c r="G254" s="74">
        <v>15000</v>
      </c>
      <c r="H254" s="74"/>
      <c r="I254" s="124"/>
      <c r="J254" s="123"/>
      <c r="K254" s="74">
        <f t="shared" si="9"/>
        <v>15000</v>
      </c>
      <c r="L254" s="118"/>
    </row>
    <row r="255" spans="1:12">
      <c r="A255" s="123">
        <v>37</v>
      </c>
      <c r="B255" s="119" t="s">
        <v>813</v>
      </c>
      <c r="C255" s="123" t="s">
        <v>24</v>
      </c>
      <c r="D255" s="83" t="s">
        <v>1214</v>
      </c>
      <c r="E255" s="125"/>
      <c r="F255" s="123"/>
      <c r="G255" s="74">
        <v>52000</v>
      </c>
      <c r="H255" s="74"/>
      <c r="I255" s="124"/>
      <c r="J255" s="123"/>
      <c r="K255" s="74">
        <f t="shared" si="9"/>
        <v>52000</v>
      </c>
      <c r="L255" s="118"/>
    </row>
    <row r="256" spans="1:12">
      <c r="A256" s="123">
        <v>38</v>
      </c>
      <c r="B256" s="87" t="s">
        <v>1584</v>
      </c>
      <c r="C256" s="131" t="s">
        <v>24</v>
      </c>
      <c r="D256" s="88" t="s">
        <v>1215</v>
      </c>
      <c r="E256" s="130"/>
      <c r="F256" s="131"/>
      <c r="G256" s="89">
        <v>19000</v>
      </c>
      <c r="H256" s="89"/>
      <c r="I256" s="129"/>
      <c r="J256" s="131"/>
      <c r="K256" s="89">
        <f t="shared" si="9"/>
        <v>19000</v>
      </c>
      <c r="L256" s="123"/>
    </row>
    <row r="257" spans="1:12">
      <c r="A257" s="123">
        <v>39</v>
      </c>
      <c r="B257" s="133" t="s">
        <v>1586</v>
      </c>
      <c r="C257" s="131" t="s">
        <v>24</v>
      </c>
      <c r="D257" s="88" t="s">
        <v>1216</v>
      </c>
      <c r="E257" s="130"/>
      <c r="F257" s="131"/>
      <c r="G257" s="89">
        <v>18000</v>
      </c>
      <c r="H257" s="89"/>
      <c r="I257" s="129"/>
      <c r="J257" s="131"/>
      <c r="K257" s="89">
        <f t="shared" si="9"/>
        <v>18000</v>
      </c>
      <c r="L257" s="123"/>
    </row>
    <row r="258" spans="1:12">
      <c r="A258" s="123">
        <v>40</v>
      </c>
      <c r="B258" s="87" t="s">
        <v>1587</v>
      </c>
      <c r="C258" s="91" t="s">
        <v>24</v>
      </c>
      <c r="D258" s="88" t="s">
        <v>1217</v>
      </c>
      <c r="E258" s="130"/>
      <c r="F258" s="131"/>
      <c r="G258" s="89">
        <v>23100</v>
      </c>
      <c r="H258" s="89"/>
      <c r="I258" s="129"/>
      <c r="J258" s="131"/>
      <c r="K258" s="89">
        <f t="shared" si="9"/>
        <v>23100</v>
      </c>
      <c r="L258" s="123"/>
    </row>
    <row r="259" spans="1:12">
      <c r="A259" s="123">
        <v>41</v>
      </c>
      <c r="B259" s="119" t="s">
        <v>814</v>
      </c>
      <c r="C259" s="123" t="s">
        <v>24</v>
      </c>
      <c r="D259" s="83" t="s">
        <v>1218</v>
      </c>
      <c r="E259" s="125"/>
      <c r="F259" s="123"/>
      <c r="G259" s="74">
        <v>12500</v>
      </c>
      <c r="H259" s="74"/>
      <c r="I259" s="124"/>
      <c r="J259" s="123"/>
      <c r="K259" s="74">
        <f t="shared" si="9"/>
        <v>12500</v>
      </c>
      <c r="L259" s="123"/>
    </row>
    <row r="260" spans="1:12">
      <c r="A260" s="123">
        <v>42</v>
      </c>
      <c r="B260" s="135" t="s">
        <v>1589</v>
      </c>
      <c r="C260" s="131" t="s">
        <v>24</v>
      </c>
      <c r="D260" s="88" t="s">
        <v>1219</v>
      </c>
      <c r="E260" s="130"/>
      <c r="F260" s="131"/>
      <c r="G260" s="89">
        <v>44500</v>
      </c>
      <c r="H260" s="89"/>
      <c r="I260" s="129"/>
      <c r="J260" s="131"/>
      <c r="K260" s="89">
        <f t="shared" si="9"/>
        <v>44500</v>
      </c>
      <c r="L260" s="123"/>
    </row>
    <row r="261" spans="1:12">
      <c r="A261" s="123">
        <v>43</v>
      </c>
      <c r="B261" s="106" t="s">
        <v>47</v>
      </c>
      <c r="C261" s="131" t="s">
        <v>24</v>
      </c>
      <c r="D261" s="88"/>
      <c r="E261" s="130"/>
      <c r="F261" s="131"/>
      <c r="G261" s="89">
        <v>44500</v>
      </c>
      <c r="H261" s="89"/>
      <c r="I261" s="129"/>
      <c r="J261" s="131"/>
      <c r="K261" s="89">
        <f t="shared" si="9"/>
        <v>44500</v>
      </c>
      <c r="L261" s="123"/>
    </row>
    <row r="262" spans="1:12">
      <c r="A262" s="123">
        <v>44</v>
      </c>
      <c r="B262" s="133" t="s">
        <v>1590</v>
      </c>
      <c r="C262" s="131" t="s">
        <v>24</v>
      </c>
      <c r="D262" s="88" t="s">
        <v>1220</v>
      </c>
      <c r="E262" s="130"/>
      <c r="F262" s="131"/>
      <c r="G262" s="89">
        <v>60000</v>
      </c>
      <c r="H262" s="89"/>
      <c r="I262" s="129"/>
      <c r="J262" s="131"/>
      <c r="K262" s="89">
        <f t="shared" si="9"/>
        <v>60000</v>
      </c>
      <c r="L262" s="123"/>
    </row>
    <row r="263" spans="1:12">
      <c r="A263" s="123" t="s">
        <v>2020</v>
      </c>
      <c r="B263" s="133" t="s">
        <v>2021</v>
      </c>
      <c r="C263" s="131" t="s">
        <v>454</v>
      </c>
      <c r="D263" s="88"/>
      <c r="E263" s="130"/>
      <c r="F263" s="131"/>
      <c r="G263" s="89">
        <v>19000000</v>
      </c>
      <c r="H263" s="89"/>
      <c r="I263" s="129"/>
      <c r="J263" s="131"/>
      <c r="K263" s="89">
        <f t="shared" si="9"/>
        <v>19000000</v>
      </c>
      <c r="L263" s="123"/>
    </row>
    <row r="264" spans="1:12">
      <c r="A264" s="123">
        <v>45</v>
      </c>
      <c r="B264" s="119" t="s">
        <v>815</v>
      </c>
      <c r="C264" s="123" t="s">
        <v>454</v>
      </c>
      <c r="D264" s="83" t="s">
        <v>1221</v>
      </c>
      <c r="E264" s="125"/>
      <c r="F264" s="123"/>
      <c r="G264" s="74">
        <v>1800000</v>
      </c>
      <c r="H264" s="74"/>
      <c r="I264" s="124"/>
      <c r="J264" s="123"/>
      <c r="K264" s="74">
        <f t="shared" si="9"/>
        <v>1800000</v>
      </c>
      <c r="L264" s="123"/>
    </row>
    <row r="265" spans="1:12">
      <c r="A265" s="123">
        <v>46</v>
      </c>
      <c r="B265" s="119" t="s">
        <v>816</v>
      </c>
      <c r="C265" s="123" t="s">
        <v>454</v>
      </c>
      <c r="D265" s="83" t="s">
        <v>1222</v>
      </c>
      <c r="E265" s="125"/>
      <c r="F265" s="123"/>
      <c r="G265" s="74">
        <v>2700000</v>
      </c>
      <c r="H265" s="74"/>
      <c r="I265" s="124"/>
      <c r="J265" s="123"/>
      <c r="K265" s="74">
        <f t="shared" si="9"/>
        <v>2700000</v>
      </c>
      <c r="L265" s="118"/>
    </row>
    <row r="266" spans="1:12">
      <c r="A266" s="123">
        <v>47</v>
      </c>
      <c r="B266" s="119" t="s">
        <v>817</v>
      </c>
      <c r="C266" s="123" t="s">
        <v>454</v>
      </c>
      <c r="D266" s="83" t="s">
        <v>1223</v>
      </c>
      <c r="E266" s="125"/>
      <c r="F266" s="123"/>
      <c r="G266" s="74">
        <v>2100000</v>
      </c>
      <c r="H266" s="74"/>
      <c r="I266" s="124"/>
      <c r="J266" s="123"/>
      <c r="K266" s="74">
        <f t="shared" si="9"/>
        <v>2100000</v>
      </c>
      <c r="L266" s="118"/>
    </row>
    <row r="267" spans="1:12">
      <c r="A267" s="123">
        <v>48</v>
      </c>
      <c r="B267" s="119" t="s">
        <v>818</v>
      </c>
      <c r="C267" s="123" t="s">
        <v>454</v>
      </c>
      <c r="D267" s="83" t="s">
        <v>1224</v>
      </c>
      <c r="E267" s="125"/>
      <c r="F267" s="123"/>
      <c r="G267" s="74">
        <v>2700000</v>
      </c>
      <c r="H267" s="74"/>
      <c r="I267" s="124"/>
      <c r="J267" s="123"/>
      <c r="K267" s="74">
        <f t="shared" si="9"/>
        <v>2700000</v>
      </c>
      <c r="L267" s="118"/>
    </row>
    <row r="268" spans="1:12">
      <c r="A268" s="123">
        <v>49</v>
      </c>
      <c r="B268" s="119" t="s">
        <v>819</v>
      </c>
      <c r="C268" s="123" t="s">
        <v>454</v>
      </c>
      <c r="D268" s="83" t="s">
        <v>1225</v>
      </c>
      <c r="E268" s="125"/>
      <c r="F268" s="123"/>
      <c r="G268" s="74">
        <v>3300000</v>
      </c>
      <c r="H268" s="74"/>
      <c r="I268" s="124"/>
      <c r="J268" s="123"/>
      <c r="K268" s="74">
        <f t="shared" si="9"/>
        <v>3300000</v>
      </c>
      <c r="L268" s="118"/>
    </row>
    <row r="269" spans="1:12" ht="13">
      <c r="A269" s="123">
        <v>50</v>
      </c>
      <c r="B269" s="119" t="s">
        <v>820</v>
      </c>
      <c r="C269" s="123"/>
      <c r="D269" s="83"/>
      <c r="E269" s="125"/>
      <c r="F269" s="123"/>
      <c r="G269" s="74"/>
      <c r="H269" s="74"/>
      <c r="I269" s="124"/>
      <c r="J269" s="123"/>
      <c r="K269" s="74">
        <f t="shared" si="9"/>
        <v>0</v>
      </c>
      <c r="L269" s="70"/>
    </row>
    <row r="270" spans="1:12">
      <c r="A270" s="123">
        <v>51</v>
      </c>
      <c r="B270" s="86" t="s">
        <v>821</v>
      </c>
      <c r="C270" s="123" t="s">
        <v>454</v>
      </c>
      <c r="D270" s="83" t="s">
        <v>1226</v>
      </c>
      <c r="E270" s="125"/>
      <c r="F270" s="123"/>
      <c r="G270" s="74">
        <v>7300000</v>
      </c>
      <c r="H270" s="74"/>
      <c r="I270" s="124"/>
      <c r="J270" s="123"/>
      <c r="K270" s="74">
        <f t="shared" si="9"/>
        <v>7300000</v>
      </c>
      <c r="L270" s="123"/>
    </row>
    <row r="271" spans="1:12">
      <c r="A271" s="123"/>
      <c r="B271" s="119" t="s">
        <v>822</v>
      </c>
      <c r="C271" s="123" t="s">
        <v>454</v>
      </c>
      <c r="D271" s="83" t="s">
        <v>1227</v>
      </c>
      <c r="E271" s="125"/>
      <c r="F271" s="123"/>
      <c r="G271" s="74">
        <v>8200000</v>
      </c>
      <c r="H271" s="74"/>
      <c r="I271" s="124"/>
      <c r="J271" s="123"/>
      <c r="K271" s="74">
        <f t="shared" ref="K271:K273" si="10">+G271+$C$7*J271</f>
        <v>8200000</v>
      </c>
      <c r="L271" s="118"/>
    </row>
    <row r="272" spans="1:12">
      <c r="A272" s="123"/>
      <c r="B272" s="119" t="s">
        <v>823</v>
      </c>
      <c r="C272" s="123" t="s">
        <v>454</v>
      </c>
      <c r="D272" s="83" t="s">
        <v>1228</v>
      </c>
      <c r="E272" s="125"/>
      <c r="F272" s="123"/>
      <c r="G272" s="74">
        <v>10400000</v>
      </c>
      <c r="H272" s="74"/>
      <c r="I272" s="124"/>
      <c r="J272" s="123"/>
      <c r="K272" s="74">
        <f t="shared" si="10"/>
        <v>10400000</v>
      </c>
      <c r="L272" s="118"/>
    </row>
    <row r="273" spans="1:12">
      <c r="A273" s="123"/>
      <c r="B273" s="119" t="s">
        <v>824</v>
      </c>
      <c r="C273" s="123"/>
      <c r="D273" s="83"/>
      <c r="E273" s="125"/>
      <c r="F273" s="123"/>
      <c r="G273" s="74"/>
      <c r="H273" s="74"/>
      <c r="I273" s="124"/>
      <c r="J273" s="123"/>
      <c r="K273" s="74">
        <f t="shared" si="10"/>
        <v>0</v>
      </c>
      <c r="L273" s="118"/>
    </row>
    <row r="274" spans="1:12">
      <c r="A274" s="123">
        <v>52</v>
      </c>
      <c r="B274" s="119" t="s">
        <v>821</v>
      </c>
      <c r="C274" s="123" t="s">
        <v>454</v>
      </c>
      <c r="D274" s="83" t="s">
        <v>1229</v>
      </c>
      <c r="E274" s="125"/>
      <c r="F274" s="123"/>
      <c r="G274" s="74">
        <v>7700000</v>
      </c>
      <c r="H274" s="74"/>
      <c r="I274" s="124"/>
      <c r="J274" s="123"/>
      <c r="K274" s="74"/>
      <c r="L274" s="118"/>
    </row>
    <row r="275" spans="1:12">
      <c r="A275" s="123"/>
      <c r="B275" s="119" t="s">
        <v>825</v>
      </c>
      <c r="C275" s="123" t="s">
        <v>454</v>
      </c>
      <c r="D275" s="83" t="s">
        <v>1230</v>
      </c>
      <c r="E275" s="125"/>
      <c r="F275" s="123"/>
      <c r="G275" s="74">
        <v>8600000</v>
      </c>
      <c r="H275" s="74"/>
      <c r="I275" s="124"/>
      <c r="J275" s="123"/>
      <c r="K275" s="74">
        <f t="shared" ref="K275:K277" si="11">+G275+$C$7*J275</f>
        <v>8600000</v>
      </c>
      <c r="L275" s="118"/>
    </row>
    <row r="276" spans="1:12">
      <c r="A276" s="123"/>
      <c r="B276" s="119" t="s">
        <v>826</v>
      </c>
      <c r="C276" s="123" t="s">
        <v>454</v>
      </c>
      <c r="D276" s="83" t="s">
        <v>1231</v>
      </c>
      <c r="E276" s="125"/>
      <c r="F276" s="123"/>
      <c r="G276" s="74">
        <v>11000000</v>
      </c>
      <c r="H276" s="74"/>
      <c r="I276" s="124"/>
      <c r="J276" s="123"/>
      <c r="K276" s="74">
        <f t="shared" si="11"/>
        <v>11000000</v>
      </c>
      <c r="L276" s="118"/>
    </row>
    <row r="277" spans="1:12" ht="13">
      <c r="A277" s="123"/>
      <c r="B277" s="119" t="s">
        <v>827</v>
      </c>
      <c r="C277" s="123"/>
      <c r="D277" s="83"/>
      <c r="E277" s="125"/>
      <c r="F277" s="123"/>
      <c r="G277" s="74"/>
      <c r="H277" s="74"/>
      <c r="I277" s="124"/>
      <c r="J277" s="123"/>
      <c r="K277" s="74">
        <f t="shared" si="11"/>
        <v>0</v>
      </c>
      <c r="L277" s="70"/>
    </row>
    <row r="278" spans="1:12">
      <c r="A278" s="123">
        <v>53</v>
      </c>
      <c r="B278" s="119" t="s">
        <v>821</v>
      </c>
      <c r="C278" s="123" t="s">
        <v>454</v>
      </c>
      <c r="D278" s="83" t="s">
        <v>1232</v>
      </c>
      <c r="E278" s="125"/>
      <c r="F278" s="123"/>
      <c r="G278" s="74">
        <v>8200000</v>
      </c>
      <c r="H278" s="74"/>
      <c r="I278" s="124"/>
      <c r="J278" s="123"/>
      <c r="K278" s="74"/>
      <c r="L278" s="118"/>
    </row>
    <row r="279" spans="1:12">
      <c r="A279" s="123"/>
      <c r="B279" s="119" t="s">
        <v>828</v>
      </c>
      <c r="C279" s="123" t="s">
        <v>454</v>
      </c>
      <c r="D279" s="83" t="s">
        <v>1233</v>
      </c>
      <c r="E279" s="125"/>
      <c r="F279" s="123"/>
      <c r="G279" s="74">
        <v>9100000</v>
      </c>
      <c r="H279" s="74"/>
      <c r="I279" s="124"/>
      <c r="J279" s="123"/>
      <c r="K279" s="74">
        <f t="shared" ref="K279:K281" si="12">+G279+$C$7*J279</f>
        <v>9100000</v>
      </c>
      <c r="L279" s="118"/>
    </row>
    <row r="280" spans="1:12">
      <c r="A280" s="123"/>
      <c r="B280" s="119" t="s">
        <v>829</v>
      </c>
      <c r="C280" s="123" t="s">
        <v>454</v>
      </c>
      <c r="D280" s="83" t="s">
        <v>1234</v>
      </c>
      <c r="E280" s="125"/>
      <c r="F280" s="123"/>
      <c r="G280" s="74">
        <v>11700000</v>
      </c>
      <c r="H280" s="74"/>
      <c r="I280" s="124"/>
      <c r="J280" s="123"/>
      <c r="K280" s="74">
        <f t="shared" si="12"/>
        <v>11700000</v>
      </c>
      <c r="L280" s="118"/>
    </row>
    <row r="281" spans="1:12">
      <c r="A281" s="123"/>
      <c r="B281" s="119" t="s">
        <v>830</v>
      </c>
      <c r="C281" s="123"/>
      <c r="D281" s="83"/>
      <c r="E281" s="125"/>
      <c r="F281" s="123"/>
      <c r="G281" s="74"/>
      <c r="H281" s="74"/>
      <c r="I281" s="124"/>
      <c r="J281" s="123"/>
      <c r="K281" s="74">
        <f t="shared" si="12"/>
        <v>0</v>
      </c>
      <c r="L281" s="118"/>
    </row>
    <row r="282" spans="1:12">
      <c r="A282" s="123">
        <v>54</v>
      </c>
      <c r="B282" s="119" t="s">
        <v>821</v>
      </c>
      <c r="C282" s="123" t="s">
        <v>454</v>
      </c>
      <c r="D282" s="83" t="s">
        <v>1235</v>
      </c>
      <c r="E282" s="125"/>
      <c r="F282" s="123"/>
      <c r="G282" s="74">
        <v>8450000</v>
      </c>
      <c r="H282" s="74"/>
      <c r="I282" s="124"/>
      <c r="J282" s="123"/>
      <c r="K282" s="74"/>
      <c r="L282" s="118"/>
    </row>
    <row r="283" spans="1:12">
      <c r="A283" s="123"/>
      <c r="B283" s="119" t="s">
        <v>831</v>
      </c>
      <c r="C283" s="123" t="s">
        <v>454</v>
      </c>
      <c r="D283" s="83" t="s">
        <v>1236</v>
      </c>
      <c r="E283" s="125"/>
      <c r="F283" s="123"/>
      <c r="G283" s="74">
        <v>9550000</v>
      </c>
      <c r="H283" s="74"/>
      <c r="I283" s="124"/>
      <c r="J283" s="123"/>
      <c r="K283" s="74">
        <f t="shared" ref="K283:K285" si="13">+G283+$C$7*J283</f>
        <v>9550000</v>
      </c>
      <c r="L283" s="118"/>
    </row>
    <row r="284" spans="1:12">
      <c r="A284" s="123"/>
      <c r="B284" s="119" t="s">
        <v>832</v>
      </c>
      <c r="C284" s="123" t="s">
        <v>454</v>
      </c>
      <c r="D284" s="83" t="s">
        <v>1237</v>
      </c>
      <c r="E284" s="125"/>
      <c r="F284" s="123"/>
      <c r="G284" s="74">
        <v>12300000</v>
      </c>
      <c r="H284" s="74"/>
      <c r="I284" s="124"/>
      <c r="J284" s="123"/>
      <c r="K284" s="74">
        <f t="shared" si="13"/>
        <v>12300000</v>
      </c>
      <c r="L284" s="118"/>
    </row>
    <row r="285" spans="1:12">
      <c r="A285" s="123"/>
      <c r="B285" s="119" t="s">
        <v>833</v>
      </c>
      <c r="C285" s="123"/>
      <c r="D285" s="83"/>
      <c r="E285" s="125"/>
      <c r="F285" s="123"/>
      <c r="G285" s="74"/>
      <c r="H285" s="74"/>
      <c r="I285" s="124"/>
      <c r="J285" s="123"/>
      <c r="K285" s="74">
        <f t="shared" si="13"/>
        <v>0</v>
      </c>
      <c r="L285" s="118"/>
    </row>
    <row r="286" spans="1:12">
      <c r="A286" s="123">
        <v>55</v>
      </c>
      <c r="B286" s="119" t="s">
        <v>821</v>
      </c>
      <c r="C286" s="123" t="s">
        <v>454</v>
      </c>
      <c r="D286" s="83" t="s">
        <v>1238</v>
      </c>
      <c r="E286" s="125"/>
      <c r="F286" s="123"/>
      <c r="G286" s="74">
        <v>8850000</v>
      </c>
      <c r="H286" s="74"/>
      <c r="I286" s="124"/>
      <c r="J286" s="123"/>
      <c r="K286" s="74"/>
      <c r="L286" s="118"/>
    </row>
    <row r="287" spans="1:12">
      <c r="A287" s="123"/>
      <c r="B287" s="119" t="s">
        <v>834</v>
      </c>
      <c r="C287" s="123" t="s">
        <v>454</v>
      </c>
      <c r="D287" s="83" t="s">
        <v>1239</v>
      </c>
      <c r="E287" s="125"/>
      <c r="F287" s="123"/>
      <c r="G287" s="74">
        <v>10100000</v>
      </c>
      <c r="H287" s="74"/>
      <c r="I287" s="124"/>
      <c r="J287" s="123"/>
      <c r="K287" s="74">
        <f t="shared" ref="K287:K289" si="14">+G287+$C$7*J287</f>
        <v>10100000</v>
      </c>
      <c r="L287" s="118"/>
    </row>
    <row r="288" spans="1:12">
      <c r="A288" s="123"/>
      <c r="B288" s="119" t="s">
        <v>835</v>
      </c>
      <c r="C288" s="123" t="s">
        <v>454</v>
      </c>
      <c r="D288" s="83" t="s">
        <v>1240</v>
      </c>
      <c r="E288" s="125"/>
      <c r="F288" s="123"/>
      <c r="G288" s="74">
        <v>12900000</v>
      </c>
      <c r="H288" s="74"/>
      <c r="I288" s="124"/>
      <c r="J288" s="123"/>
      <c r="K288" s="74">
        <f t="shared" si="14"/>
        <v>12900000</v>
      </c>
      <c r="L288" s="118"/>
    </row>
    <row r="289" spans="1:12">
      <c r="A289" s="123"/>
      <c r="B289" s="119" t="s">
        <v>836</v>
      </c>
      <c r="C289" s="123"/>
      <c r="D289" s="83"/>
      <c r="E289" s="125"/>
      <c r="F289" s="123"/>
      <c r="G289" s="74"/>
      <c r="H289" s="74"/>
      <c r="I289" s="124"/>
      <c r="J289" s="123"/>
      <c r="K289" s="74">
        <f t="shared" si="14"/>
        <v>0</v>
      </c>
      <c r="L289" s="123"/>
    </row>
    <row r="290" spans="1:12">
      <c r="A290" s="123">
        <v>56</v>
      </c>
      <c r="B290" s="119" t="s">
        <v>821</v>
      </c>
      <c r="C290" s="123" t="s">
        <v>454</v>
      </c>
      <c r="D290" s="83" t="s">
        <v>1241</v>
      </c>
      <c r="E290" s="125"/>
      <c r="F290" s="123"/>
      <c r="G290" s="74">
        <v>9300000</v>
      </c>
      <c r="H290" s="74"/>
      <c r="I290" s="124"/>
      <c r="J290" s="123"/>
      <c r="K290" s="74"/>
      <c r="L290" s="123"/>
    </row>
    <row r="291" spans="1:12">
      <c r="A291" s="123"/>
      <c r="B291" s="119" t="s">
        <v>837</v>
      </c>
      <c r="C291" s="123" t="s">
        <v>454</v>
      </c>
      <c r="D291" s="83" t="s">
        <v>1242</v>
      </c>
      <c r="E291" s="125"/>
      <c r="F291" s="123"/>
      <c r="G291" s="74">
        <v>10500000</v>
      </c>
      <c r="H291" s="74"/>
      <c r="I291" s="124"/>
      <c r="J291" s="123"/>
      <c r="K291" s="74">
        <f t="shared" ref="K291:K293" si="15">+G291+$C$7*J291</f>
        <v>10500000</v>
      </c>
      <c r="L291" s="123"/>
    </row>
    <row r="292" spans="1:12">
      <c r="A292" s="123"/>
      <c r="B292" s="119" t="s">
        <v>838</v>
      </c>
      <c r="C292" s="123" t="s">
        <v>454</v>
      </c>
      <c r="D292" s="83" t="s">
        <v>1243</v>
      </c>
      <c r="E292" s="125"/>
      <c r="F292" s="123"/>
      <c r="G292" s="74">
        <v>13500000</v>
      </c>
      <c r="H292" s="74"/>
      <c r="I292" s="124"/>
      <c r="J292" s="123"/>
      <c r="K292" s="74">
        <f t="shared" si="15"/>
        <v>13500000</v>
      </c>
      <c r="L292" s="118"/>
    </row>
    <row r="293" spans="1:12">
      <c r="A293" s="123"/>
      <c r="B293" s="119" t="s">
        <v>839</v>
      </c>
      <c r="C293" s="123"/>
      <c r="D293" s="83"/>
      <c r="E293" s="125"/>
      <c r="F293" s="123"/>
      <c r="G293" s="74"/>
      <c r="H293" s="74"/>
      <c r="I293" s="124"/>
      <c r="J293" s="123"/>
      <c r="K293" s="74">
        <f t="shared" si="15"/>
        <v>0</v>
      </c>
      <c r="L293" s="118"/>
    </row>
    <row r="294" spans="1:12">
      <c r="A294" s="123">
        <v>57</v>
      </c>
      <c r="B294" s="119" t="s">
        <v>821</v>
      </c>
      <c r="C294" s="123" t="s">
        <v>454</v>
      </c>
      <c r="D294" s="83" t="s">
        <v>1244</v>
      </c>
      <c r="E294" s="125"/>
      <c r="F294" s="123"/>
      <c r="G294" s="74">
        <v>9700000</v>
      </c>
      <c r="H294" s="74"/>
      <c r="I294" s="124"/>
      <c r="J294" s="123"/>
      <c r="K294" s="74"/>
      <c r="L294" s="118"/>
    </row>
    <row r="295" spans="1:12">
      <c r="A295" s="123"/>
      <c r="B295" s="119" t="s">
        <v>840</v>
      </c>
      <c r="C295" s="123" t="s">
        <v>454</v>
      </c>
      <c r="D295" s="83" t="s">
        <v>1245</v>
      </c>
      <c r="E295" s="125"/>
      <c r="F295" s="123"/>
      <c r="G295" s="74">
        <v>11000000</v>
      </c>
      <c r="H295" s="74"/>
      <c r="I295" s="124"/>
      <c r="J295" s="123"/>
      <c r="K295" s="74">
        <f t="shared" ref="K295:K297" si="16">+G295+$C$7*J295</f>
        <v>11000000</v>
      </c>
      <c r="L295" s="118"/>
    </row>
    <row r="296" spans="1:12">
      <c r="A296" s="123"/>
      <c r="B296" s="119" t="s">
        <v>841</v>
      </c>
      <c r="C296" s="123" t="s">
        <v>454</v>
      </c>
      <c r="D296" s="83" t="s">
        <v>1246</v>
      </c>
      <c r="E296" s="125"/>
      <c r="F296" s="123"/>
      <c r="G296" s="74">
        <v>14150000</v>
      </c>
      <c r="H296" s="74"/>
      <c r="I296" s="124"/>
      <c r="J296" s="123"/>
      <c r="K296" s="74">
        <f t="shared" si="16"/>
        <v>14150000</v>
      </c>
      <c r="L296" s="118"/>
    </row>
    <row r="297" spans="1:12">
      <c r="A297" s="123"/>
      <c r="B297" s="119" t="s">
        <v>842</v>
      </c>
      <c r="C297" s="123"/>
      <c r="D297" s="83"/>
      <c r="E297" s="125"/>
      <c r="F297" s="123"/>
      <c r="G297" s="74"/>
      <c r="H297" s="74"/>
      <c r="I297" s="124"/>
      <c r="J297" s="123"/>
      <c r="K297" s="74">
        <f t="shared" si="16"/>
        <v>0</v>
      </c>
      <c r="L297" s="118"/>
    </row>
    <row r="298" spans="1:12">
      <c r="A298" s="123">
        <v>58</v>
      </c>
      <c r="B298" s="119" t="s">
        <v>821</v>
      </c>
      <c r="C298" s="123" t="s">
        <v>454</v>
      </c>
      <c r="D298" s="83" t="s">
        <v>1247</v>
      </c>
      <c r="E298" s="125"/>
      <c r="F298" s="123"/>
      <c r="G298" s="74">
        <v>10350000</v>
      </c>
      <c r="H298" s="74"/>
      <c r="I298" s="124"/>
      <c r="J298" s="123"/>
      <c r="K298" s="74"/>
      <c r="L298" s="118"/>
    </row>
    <row r="299" spans="1:12">
      <c r="A299" s="123"/>
      <c r="B299" s="119" t="s">
        <v>843</v>
      </c>
      <c r="C299" s="123" t="s">
        <v>454</v>
      </c>
      <c r="D299" s="83" t="s">
        <v>1248</v>
      </c>
      <c r="E299" s="125"/>
      <c r="F299" s="123"/>
      <c r="G299" s="74">
        <v>11600000</v>
      </c>
      <c r="H299" s="74"/>
      <c r="I299" s="124"/>
      <c r="J299" s="123"/>
      <c r="K299" s="74">
        <f t="shared" ref="K299:K301" si="17">+G299+$C$7*J299</f>
        <v>11600000</v>
      </c>
      <c r="L299" s="118"/>
    </row>
    <row r="300" spans="1:12">
      <c r="A300" s="123"/>
      <c r="B300" s="119" t="s">
        <v>844</v>
      </c>
      <c r="C300" s="123" t="s">
        <v>454</v>
      </c>
      <c r="D300" s="83" t="s">
        <v>1249</v>
      </c>
      <c r="E300" s="125"/>
      <c r="F300" s="123"/>
      <c r="G300" s="74">
        <v>14800000</v>
      </c>
      <c r="H300" s="74"/>
      <c r="I300" s="124"/>
      <c r="J300" s="123"/>
      <c r="K300" s="74">
        <f t="shared" si="17"/>
        <v>14800000</v>
      </c>
      <c r="L300" s="118"/>
    </row>
    <row r="301" spans="1:12">
      <c r="A301" s="137"/>
      <c r="B301" s="138" t="s">
        <v>845</v>
      </c>
      <c r="C301" s="137"/>
      <c r="D301" s="83"/>
      <c r="E301" s="139"/>
      <c r="F301" s="137"/>
      <c r="G301" s="74"/>
      <c r="H301" s="74"/>
      <c r="I301" s="124"/>
      <c r="J301" s="123"/>
      <c r="K301" s="74">
        <f t="shared" si="17"/>
        <v>0</v>
      </c>
      <c r="L301" s="118"/>
    </row>
    <row r="302" spans="1:12">
      <c r="A302" s="123">
        <v>59</v>
      </c>
      <c r="B302" s="119" t="s">
        <v>821</v>
      </c>
      <c r="C302" s="123" t="s">
        <v>454</v>
      </c>
      <c r="D302" s="83" t="s">
        <v>1250</v>
      </c>
      <c r="E302" s="125"/>
      <c r="F302" s="123"/>
      <c r="G302" s="74">
        <v>12150000</v>
      </c>
      <c r="H302" s="74"/>
      <c r="I302" s="124"/>
      <c r="J302" s="123"/>
      <c r="K302" s="74"/>
      <c r="L302" s="118"/>
    </row>
    <row r="303" spans="1:12">
      <c r="A303" s="123"/>
      <c r="B303" s="119" t="s">
        <v>846</v>
      </c>
      <c r="C303" s="123" t="s">
        <v>454</v>
      </c>
      <c r="D303" s="83" t="s">
        <v>1251</v>
      </c>
      <c r="E303" s="125"/>
      <c r="F303" s="123"/>
      <c r="G303" s="74">
        <v>13800000</v>
      </c>
      <c r="H303" s="74"/>
      <c r="I303" s="124"/>
      <c r="J303" s="123"/>
      <c r="K303" s="74">
        <f t="shared" ref="K303:K305" si="18">+G303+$C$7*J303</f>
        <v>13800000</v>
      </c>
      <c r="L303" s="118"/>
    </row>
    <row r="304" spans="1:12">
      <c r="A304" s="123"/>
      <c r="B304" s="119" t="s">
        <v>847</v>
      </c>
      <c r="C304" s="123" t="s">
        <v>454</v>
      </c>
      <c r="D304" s="83" t="s">
        <v>1252</v>
      </c>
      <c r="E304" s="125"/>
      <c r="F304" s="123"/>
      <c r="G304" s="74">
        <v>17950000</v>
      </c>
      <c r="H304" s="74"/>
      <c r="I304" s="124"/>
      <c r="J304" s="123"/>
      <c r="K304" s="74">
        <f t="shared" si="18"/>
        <v>17950000</v>
      </c>
      <c r="L304" s="118"/>
    </row>
    <row r="305" spans="1:12">
      <c r="A305" s="123"/>
      <c r="B305" s="119" t="s">
        <v>848</v>
      </c>
      <c r="C305" s="123"/>
      <c r="D305" s="83"/>
      <c r="E305" s="125"/>
      <c r="F305" s="123"/>
      <c r="G305" s="74"/>
      <c r="H305" s="74"/>
      <c r="I305" s="124"/>
      <c r="J305" s="123"/>
      <c r="K305" s="74">
        <f t="shared" si="18"/>
        <v>0</v>
      </c>
      <c r="L305" s="118"/>
    </row>
    <row r="306" spans="1:12">
      <c r="A306" s="123">
        <v>60</v>
      </c>
      <c r="B306" s="119" t="s">
        <v>821</v>
      </c>
      <c r="C306" s="123" t="s">
        <v>454</v>
      </c>
      <c r="D306" s="83" t="s">
        <v>1253</v>
      </c>
      <c r="E306" s="125"/>
      <c r="F306" s="123"/>
      <c r="G306" s="74">
        <v>14200000</v>
      </c>
      <c r="H306" s="74"/>
      <c r="I306" s="124"/>
      <c r="J306" s="123"/>
      <c r="K306" s="74"/>
      <c r="L306" s="118"/>
    </row>
    <row r="307" spans="1:12">
      <c r="A307" s="123"/>
      <c r="B307" s="119" t="s">
        <v>849</v>
      </c>
      <c r="C307" s="123" t="s">
        <v>454</v>
      </c>
      <c r="D307" s="83" t="s">
        <v>1254</v>
      </c>
      <c r="E307" s="125"/>
      <c r="F307" s="123"/>
      <c r="G307" s="74">
        <v>16150000</v>
      </c>
      <c r="H307" s="74"/>
      <c r="I307" s="124"/>
      <c r="J307" s="123"/>
      <c r="K307" s="74">
        <f t="shared" ref="K307:K309" si="19">+G307+$C$7*J307</f>
        <v>16150000</v>
      </c>
      <c r="L307" s="118"/>
    </row>
    <row r="308" spans="1:12">
      <c r="A308" s="123"/>
      <c r="B308" s="119" t="s">
        <v>850</v>
      </c>
      <c r="C308" s="123" t="s">
        <v>454</v>
      </c>
      <c r="D308" s="83" t="s">
        <v>1255</v>
      </c>
      <c r="E308" s="125"/>
      <c r="F308" s="123"/>
      <c r="G308" s="74">
        <v>20950000</v>
      </c>
      <c r="H308" s="74"/>
      <c r="I308" s="124"/>
      <c r="J308" s="123"/>
      <c r="K308" s="74">
        <f t="shared" si="19"/>
        <v>20950000</v>
      </c>
      <c r="L308" s="118"/>
    </row>
    <row r="309" spans="1:12">
      <c r="A309" s="123"/>
      <c r="B309" s="119" t="s">
        <v>851</v>
      </c>
      <c r="C309" s="123"/>
      <c r="D309" s="83"/>
      <c r="E309" s="125"/>
      <c r="F309" s="123"/>
      <c r="G309" s="74"/>
      <c r="H309" s="74"/>
      <c r="I309" s="124"/>
      <c r="J309" s="123"/>
      <c r="K309" s="74">
        <f t="shared" si="19"/>
        <v>0</v>
      </c>
      <c r="L309" s="118"/>
    </row>
    <row r="310" spans="1:12">
      <c r="A310" s="123">
        <v>61</v>
      </c>
      <c r="B310" s="119" t="s">
        <v>852</v>
      </c>
      <c r="C310" s="123" t="s">
        <v>454</v>
      </c>
      <c r="D310" s="83" t="s">
        <v>1256</v>
      </c>
      <c r="E310" s="125"/>
      <c r="F310" s="123"/>
      <c r="G310" s="74">
        <v>72500000</v>
      </c>
      <c r="H310" s="74"/>
      <c r="I310" s="124"/>
      <c r="J310" s="123"/>
      <c r="K310" s="74"/>
      <c r="L310" s="123"/>
    </row>
    <row r="311" spans="1:12">
      <c r="A311" s="123"/>
      <c r="B311" s="119" t="s">
        <v>853</v>
      </c>
      <c r="C311" s="123" t="s">
        <v>454</v>
      </c>
      <c r="D311" s="83" t="s">
        <v>1257</v>
      </c>
      <c r="E311" s="125"/>
      <c r="F311" s="123"/>
      <c r="G311" s="74">
        <v>77100000</v>
      </c>
      <c r="H311" s="74"/>
      <c r="I311" s="124"/>
      <c r="J311" s="123"/>
      <c r="K311" s="74">
        <f t="shared" ref="K311:K313" si="20">+G311+$C$7*J311</f>
        <v>77100000</v>
      </c>
      <c r="L311" s="123"/>
    </row>
    <row r="312" spans="1:12">
      <c r="A312" s="123"/>
      <c r="B312" s="119" t="s">
        <v>854</v>
      </c>
      <c r="C312" s="123" t="s">
        <v>454</v>
      </c>
      <c r="D312" s="83" t="s">
        <v>1258</v>
      </c>
      <c r="E312" s="125"/>
      <c r="F312" s="123"/>
      <c r="G312" s="74">
        <v>81100000</v>
      </c>
      <c r="H312" s="74"/>
      <c r="I312" s="124"/>
      <c r="J312" s="123"/>
      <c r="K312" s="74">
        <f t="shared" si="20"/>
        <v>81100000</v>
      </c>
      <c r="L312" s="123"/>
    </row>
    <row r="313" spans="1:12">
      <c r="A313" s="123"/>
      <c r="B313" s="119" t="s">
        <v>855</v>
      </c>
      <c r="C313" s="123"/>
      <c r="D313" s="83"/>
      <c r="E313" s="125"/>
      <c r="F313" s="123"/>
      <c r="G313" s="74"/>
      <c r="H313" s="74"/>
      <c r="I313" s="124"/>
      <c r="J313" s="123"/>
      <c r="K313" s="74">
        <f t="shared" si="20"/>
        <v>0</v>
      </c>
      <c r="L313" s="123"/>
    </row>
    <row r="314" spans="1:12">
      <c r="A314" s="123">
        <v>62</v>
      </c>
      <c r="B314" s="119" t="s">
        <v>852</v>
      </c>
      <c r="C314" s="123" t="s">
        <v>454</v>
      </c>
      <c r="D314" s="83" t="s">
        <v>1259</v>
      </c>
      <c r="E314" s="125"/>
      <c r="F314" s="123"/>
      <c r="G314" s="74">
        <v>74600000</v>
      </c>
      <c r="H314" s="74"/>
      <c r="I314" s="124"/>
      <c r="J314" s="123"/>
      <c r="K314" s="74"/>
      <c r="L314" s="123"/>
    </row>
    <row r="315" spans="1:12">
      <c r="A315" s="123"/>
      <c r="B315" s="119" t="s">
        <v>856</v>
      </c>
      <c r="C315" s="123" t="s">
        <v>454</v>
      </c>
      <c r="D315" s="83" t="s">
        <v>1260</v>
      </c>
      <c r="E315" s="125"/>
      <c r="F315" s="123"/>
      <c r="G315" s="74">
        <v>78450000</v>
      </c>
      <c r="H315" s="74"/>
      <c r="I315" s="124"/>
      <c r="J315" s="123"/>
      <c r="K315" s="74">
        <f t="shared" ref="K315:K317" si="21">+G315+$C$7*J315</f>
        <v>78450000</v>
      </c>
      <c r="L315" s="118"/>
    </row>
    <row r="316" spans="1:12">
      <c r="A316" s="123"/>
      <c r="B316" s="119" t="s">
        <v>857</v>
      </c>
      <c r="C316" s="123" t="s">
        <v>454</v>
      </c>
      <c r="D316" s="83" t="s">
        <v>1261</v>
      </c>
      <c r="E316" s="125"/>
      <c r="F316" s="123"/>
      <c r="G316" s="74">
        <v>83200000</v>
      </c>
      <c r="H316" s="74"/>
      <c r="I316" s="124"/>
      <c r="J316" s="123"/>
      <c r="K316" s="74">
        <f t="shared" si="21"/>
        <v>83200000</v>
      </c>
      <c r="L316" s="118"/>
    </row>
    <row r="317" spans="1:12">
      <c r="A317" s="123"/>
      <c r="B317" s="119" t="s">
        <v>858</v>
      </c>
      <c r="C317" s="123"/>
      <c r="D317" s="83"/>
      <c r="E317" s="125"/>
      <c r="F317" s="123"/>
      <c r="G317" s="74"/>
      <c r="H317" s="74"/>
      <c r="I317" s="124"/>
      <c r="J317" s="123"/>
      <c r="K317" s="74">
        <f t="shared" si="21"/>
        <v>0</v>
      </c>
      <c r="L317" s="118"/>
    </row>
    <row r="318" spans="1:12">
      <c r="A318" s="123">
        <v>63</v>
      </c>
      <c r="B318" s="119" t="s">
        <v>852</v>
      </c>
      <c r="C318" s="123" t="s">
        <v>454</v>
      </c>
      <c r="D318" s="83" t="s">
        <v>1262</v>
      </c>
      <c r="E318" s="125"/>
      <c r="F318" s="123"/>
      <c r="G318" s="74">
        <v>75800000</v>
      </c>
      <c r="H318" s="74"/>
      <c r="I318" s="124"/>
      <c r="J318" s="123"/>
      <c r="K318" s="74"/>
      <c r="L318" s="118"/>
    </row>
    <row r="319" spans="1:12">
      <c r="A319" s="123"/>
      <c r="B319" s="119" t="s">
        <v>859</v>
      </c>
      <c r="C319" s="123" t="s">
        <v>454</v>
      </c>
      <c r="D319" s="83" t="s">
        <v>1263</v>
      </c>
      <c r="E319" s="125"/>
      <c r="F319" s="123"/>
      <c r="G319" s="74">
        <v>82150000</v>
      </c>
      <c r="H319" s="74"/>
      <c r="I319" s="124"/>
      <c r="J319" s="123"/>
      <c r="K319" s="74">
        <f t="shared" ref="K319:K321" si="22">+G319+$C$7*J319</f>
        <v>82150000</v>
      </c>
      <c r="L319" s="118"/>
    </row>
    <row r="320" spans="1:12">
      <c r="A320" s="123"/>
      <c r="B320" s="119" t="s">
        <v>860</v>
      </c>
      <c r="C320" s="123" t="s">
        <v>454</v>
      </c>
      <c r="D320" s="83" t="s">
        <v>1264</v>
      </c>
      <c r="E320" s="125"/>
      <c r="F320" s="123"/>
      <c r="G320" s="74">
        <v>90050000</v>
      </c>
      <c r="H320" s="74"/>
      <c r="I320" s="124"/>
      <c r="J320" s="123"/>
      <c r="K320" s="74">
        <f t="shared" si="22"/>
        <v>90050000</v>
      </c>
      <c r="L320" s="123"/>
    </row>
    <row r="321" spans="1:12">
      <c r="A321" s="123"/>
      <c r="B321" s="119" t="s">
        <v>861</v>
      </c>
      <c r="C321" s="123"/>
      <c r="D321" s="83"/>
      <c r="E321" s="125"/>
      <c r="F321" s="123"/>
      <c r="G321" s="74"/>
      <c r="H321" s="74"/>
      <c r="I321" s="124"/>
      <c r="J321" s="123"/>
      <c r="K321" s="74">
        <f t="shared" si="22"/>
        <v>0</v>
      </c>
      <c r="L321" s="123"/>
    </row>
    <row r="322" spans="1:12">
      <c r="A322" s="123">
        <v>64</v>
      </c>
      <c r="B322" s="119" t="s">
        <v>852</v>
      </c>
      <c r="C322" s="123" t="s">
        <v>454</v>
      </c>
      <c r="D322" s="83" t="s">
        <v>1265</v>
      </c>
      <c r="E322" s="125"/>
      <c r="F322" s="123"/>
      <c r="G322" s="74">
        <v>77050000</v>
      </c>
      <c r="H322" s="74"/>
      <c r="I322" s="124"/>
      <c r="J322" s="123"/>
      <c r="K322" s="74"/>
      <c r="L322" s="123"/>
    </row>
    <row r="323" spans="1:12">
      <c r="A323" s="123"/>
      <c r="B323" s="119" t="s">
        <v>848</v>
      </c>
      <c r="C323" s="123" t="s">
        <v>454</v>
      </c>
      <c r="D323" s="83" t="s">
        <v>1266</v>
      </c>
      <c r="E323" s="125"/>
      <c r="F323" s="123"/>
      <c r="G323" s="74">
        <v>83650000</v>
      </c>
      <c r="H323" s="74"/>
      <c r="I323" s="124"/>
      <c r="J323" s="123"/>
      <c r="K323" s="74">
        <f t="shared" ref="K323:K325" si="23">+G323+$C$7*J323</f>
        <v>83650000</v>
      </c>
      <c r="L323" s="123"/>
    </row>
    <row r="324" spans="1:12">
      <c r="A324" s="123"/>
      <c r="B324" s="119" t="s">
        <v>862</v>
      </c>
      <c r="C324" s="123" t="s">
        <v>454</v>
      </c>
      <c r="D324" s="83" t="s">
        <v>1267</v>
      </c>
      <c r="E324" s="125"/>
      <c r="F324" s="123"/>
      <c r="G324" s="74">
        <v>94050000</v>
      </c>
      <c r="H324" s="74"/>
      <c r="I324" s="124"/>
      <c r="J324" s="123"/>
      <c r="K324" s="74">
        <f t="shared" si="23"/>
        <v>94050000</v>
      </c>
      <c r="L324" s="123"/>
    </row>
    <row r="325" spans="1:12">
      <c r="A325" s="123"/>
      <c r="B325" s="119" t="s">
        <v>863</v>
      </c>
      <c r="C325" s="123"/>
      <c r="D325" s="83"/>
      <c r="E325" s="125"/>
      <c r="F325" s="123"/>
      <c r="G325" s="74"/>
      <c r="H325" s="74"/>
      <c r="I325" s="124"/>
      <c r="J325" s="123"/>
      <c r="K325" s="74">
        <f t="shared" si="23"/>
        <v>0</v>
      </c>
      <c r="L325" s="123"/>
    </row>
    <row r="326" spans="1:12">
      <c r="A326" s="123">
        <v>65</v>
      </c>
      <c r="B326" s="119" t="s">
        <v>852</v>
      </c>
      <c r="C326" s="123" t="s">
        <v>454</v>
      </c>
      <c r="D326" s="83" t="s">
        <v>1268</v>
      </c>
      <c r="E326" s="125"/>
      <c r="F326" s="123"/>
      <c r="G326" s="74">
        <v>78250000</v>
      </c>
      <c r="H326" s="74"/>
      <c r="I326" s="124"/>
      <c r="J326" s="123"/>
      <c r="K326" s="74"/>
      <c r="L326" s="123"/>
    </row>
    <row r="327" spans="1:12">
      <c r="A327" s="123"/>
      <c r="B327" s="119" t="s">
        <v>864</v>
      </c>
      <c r="C327" s="123" t="s">
        <v>454</v>
      </c>
      <c r="D327" s="83" t="s">
        <v>1269</v>
      </c>
      <c r="E327" s="125"/>
      <c r="F327" s="123"/>
      <c r="G327" s="74">
        <v>85150000</v>
      </c>
      <c r="H327" s="74"/>
      <c r="I327" s="124"/>
      <c r="J327" s="123"/>
      <c r="K327" s="74">
        <f t="shared" ref="K327:K329" si="24">+G327+$C$7*J327</f>
        <v>85150000</v>
      </c>
      <c r="L327" s="123"/>
    </row>
    <row r="328" spans="1:12">
      <c r="A328" s="123"/>
      <c r="B328" s="119" t="s">
        <v>865</v>
      </c>
      <c r="C328" s="123" t="s">
        <v>454</v>
      </c>
      <c r="D328" s="83" t="s">
        <v>1270</v>
      </c>
      <c r="E328" s="125"/>
      <c r="F328" s="123"/>
      <c r="G328" s="74">
        <v>95900000</v>
      </c>
      <c r="H328" s="74"/>
      <c r="I328" s="124"/>
      <c r="J328" s="123"/>
      <c r="K328" s="74">
        <f t="shared" si="24"/>
        <v>95900000</v>
      </c>
      <c r="L328" s="123"/>
    </row>
    <row r="329" spans="1:12">
      <c r="A329" s="123"/>
      <c r="B329" s="119" t="s">
        <v>866</v>
      </c>
      <c r="C329" s="123"/>
      <c r="D329" s="83"/>
      <c r="E329" s="125"/>
      <c r="F329" s="123"/>
      <c r="G329" s="74"/>
      <c r="H329" s="74"/>
      <c r="I329" s="124"/>
      <c r="J329" s="123"/>
      <c r="K329" s="74">
        <f t="shared" si="24"/>
        <v>0</v>
      </c>
      <c r="L329" s="118"/>
    </row>
    <row r="330" spans="1:12">
      <c r="A330" s="123">
        <v>66</v>
      </c>
      <c r="B330" s="119" t="s">
        <v>852</v>
      </c>
      <c r="C330" s="123" t="s">
        <v>454</v>
      </c>
      <c r="D330" s="83" t="s">
        <v>1271</v>
      </c>
      <c r="E330" s="125"/>
      <c r="F330" s="123"/>
      <c r="G330" s="74">
        <v>79450000</v>
      </c>
      <c r="H330" s="74"/>
      <c r="I330" s="124"/>
      <c r="J330" s="123"/>
      <c r="K330" s="74">
        <f>+G330+$C$7*J330</f>
        <v>79450000</v>
      </c>
      <c r="L330" s="118"/>
    </row>
    <row r="331" spans="1:12">
      <c r="A331" s="123"/>
      <c r="B331" s="119" t="s">
        <v>867</v>
      </c>
      <c r="C331" s="123" t="s">
        <v>454</v>
      </c>
      <c r="D331" s="83" t="s">
        <v>1272</v>
      </c>
      <c r="E331" s="125"/>
      <c r="F331" s="123"/>
      <c r="G331" s="74">
        <v>83950000</v>
      </c>
      <c r="H331" s="74"/>
      <c r="I331" s="124"/>
      <c r="J331" s="123"/>
      <c r="K331" s="74">
        <f t="shared" ref="K331:K345" si="25">+G331+$C$7*J331</f>
        <v>83950000</v>
      </c>
      <c r="L331" s="123"/>
    </row>
    <row r="332" spans="1:12">
      <c r="A332" s="123"/>
      <c r="B332" s="119" t="s">
        <v>868</v>
      </c>
      <c r="C332" s="123" t="s">
        <v>454</v>
      </c>
      <c r="D332" s="83" t="s">
        <v>1273</v>
      </c>
      <c r="E332" s="125"/>
      <c r="F332" s="123"/>
      <c r="G332" s="74">
        <v>89650000</v>
      </c>
      <c r="H332" s="74"/>
      <c r="I332" s="124"/>
      <c r="J332" s="123"/>
      <c r="K332" s="74">
        <f t="shared" si="25"/>
        <v>89650000</v>
      </c>
      <c r="L332" s="123"/>
    </row>
    <row r="333" spans="1:12">
      <c r="A333" s="123"/>
      <c r="B333" s="119" t="s">
        <v>869</v>
      </c>
      <c r="C333" s="123"/>
      <c r="D333" s="83"/>
      <c r="E333" s="125"/>
      <c r="F333" s="123"/>
      <c r="G333" s="74"/>
      <c r="H333" s="74"/>
      <c r="I333" s="124"/>
      <c r="J333" s="123"/>
      <c r="K333" s="74">
        <f t="shared" si="25"/>
        <v>0</v>
      </c>
      <c r="L333" s="123"/>
    </row>
    <row r="334" spans="1:12">
      <c r="A334" s="123">
        <v>67</v>
      </c>
      <c r="B334" s="119" t="s">
        <v>852</v>
      </c>
      <c r="C334" s="123" t="s">
        <v>454</v>
      </c>
      <c r="D334" s="83" t="s">
        <v>1274</v>
      </c>
      <c r="E334" s="125"/>
      <c r="F334" s="123"/>
      <c r="G334" s="74">
        <v>80650000</v>
      </c>
      <c r="H334" s="74"/>
      <c r="I334" s="124"/>
      <c r="J334" s="123"/>
      <c r="K334" s="74"/>
      <c r="L334" s="123"/>
    </row>
    <row r="335" spans="1:12">
      <c r="A335" s="123"/>
      <c r="B335" s="119" t="s">
        <v>870</v>
      </c>
      <c r="C335" s="123" t="s">
        <v>454</v>
      </c>
      <c r="D335" s="83" t="s">
        <v>1275</v>
      </c>
      <c r="E335" s="125"/>
      <c r="F335" s="123"/>
      <c r="G335" s="74">
        <v>85400000</v>
      </c>
      <c r="H335" s="74"/>
      <c r="I335" s="124"/>
      <c r="J335" s="123"/>
      <c r="K335" s="74">
        <f t="shared" si="25"/>
        <v>85400000</v>
      </c>
      <c r="L335" s="123"/>
    </row>
    <row r="336" spans="1:12">
      <c r="A336" s="123"/>
      <c r="B336" s="119" t="s">
        <v>871</v>
      </c>
      <c r="C336" s="123" t="s">
        <v>454</v>
      </c>
      <c r="D336" s="83" t="s">
        <v>1276</v>
      </c>
      <c r="E336" s="125"/>
      <c r="F336" s="123"/>
      <c r="G336" s="74">
        <v>91250000</v>
      </c>
      <c r="H336" s="74"/>
      <c r="I336" s="124"/>
      <c r="J336" s="123"/>
      <c r="K336" s="74">
        <f t="shared" si="25"/>
        <v>91250000</v>
      </c>
      <c r="L336" s="123"/>
    </row>
    <row r="337" spans="1:12">
      <c r="A337" s="123"/>
      <c r="B337" s="119" t="s">
        <v>872</v>
      </c>
      <c r="C337" s="123"/>
      <c r="D337" s="83"/>
      <c r="E337" s="125"/>
      <c r="F337" s="123"/>
      <c r="G337" s="74"/>
      <c r="H337" s="74"/>
      <c r="I337" s="124"/>
      <c r="J337" s="123"/>
      <c r="K337" s="74">
        <f t="shared" si="25"/>
        <v>0</v>
      </c>
      <c r="L337" s="123"/>
    </row>
    <row r="338" spans="1:12">
      <c r="A338" s="123">
        <v>68</v>
      </c>
      <c r="B338" s="119" t="s">
        <v>852</v>
      </c>
      <c r="C338" s="123" t="s">
        <v>454</v>
      </c>
      <c r="D338" s="83" t="s">
        <v>1277</v>
      </c>
      <c r="E338" s="125"/>
      <c r="F338" s="123"/>
      <c r="G338" s="74">
        <v>81850000</v>
      </c>
      <c r="H338" s="74"/>
      <c r="I338" s="124"/>
      <c r="J338" s="123"/>
      <c r="K338" s="74"/>
      <c r="L338" s="123"/>
    </row>
    <row r="339" spans="1:12">
      <c r="A339" s="123"/>
      <c r="B339" s="119" t="s">
        <v>873</v>
      </c>
      <c r="C339" s="123" t="s">
        <v>454</v>
      </c>
      <c r="D339" s="83" t="s">
        <v>1278</v>
      </c>
      <c r="E339" s="125"/>
      <c r="F339" s="123"/>
      <c r="G339" s="74">
        <v>86750000</v>
      </c>
      <c r="H339" s="74"/>
      <c r="I339" s="124"/>
      <c r="J339" s="123"/>
      <c r="K339" s="74">
        <f t="shared" si="25"/>
        <v>86750000</v>
      </c>
      <c r="L339" s="118"/>
    </row>
    <row r="340" spans="1:12">
      <c r="A340" s="123"/>
      <c r="B340" s="119" t="s">
        <v>874</v>
      </c>
      <c r="C340" s="123" t="s">
        <v>454</v>
      </c>
      <c r="D340" s="83" t="s">
        <v>1279</v>
      </c>
      <c r="E340" s="125"/>
      <c r="F340" s="123"/>
      <c r="G340" s="74">
        <v>92900000</v>
      </c>
      <c r="H340" s="74"/>
      <c r="I340" s="124"/>
      <c r="J340" s="123"/>
      <c r="K340" s="74">
        <f t="shared" si="25"/>
        <v>92900000</v>
      </c>
      <c r="L340" s="118"/>
    </row>
    <row r="341" spans="1:12">
      <c r="A341" s="123"/>
      <c r="B341" s="119" t="s">
        <v>875</v>
      </c>
      <c r="C341" s="123"/>
      <c r="D341" s="83"/>
      <c r="E341" s="125"/>
      <c r="F341" s="123"/>
      <c r="G341" s="74"/>
      <c r="H341" s="74"/>
      <c r="I341" s="124"/>
      <c r="J341" s="123"/>
      <c r="K341" s="74">
        <f t="shared" si="25"/>
        <v>0</v>
      </c>
      <c r="L341" s="118"/>
    </row>
    <row r="342" spans="1:12">
      <c r="A342" s="123">
        <v>69</v>
      </c>
      <c r="B342" s="119" t="s">
        <v>852</v>
      </c>
      <c r="C342" s="123" t="s">
        <v>454</v>
      </c>
      <c r="D342" s="83" t="s">
        <v>1280</v>
      </c>
      <c r="E342" s="125"/>
      <c r="F342" s="123"/>
      <c r="G342" s="74">
        <v>83100000</v>
      </c>
      <c r="H342" s="74"/>
      <c r="I342" s="124"/>
      <c r="J342" s="123"/>
      <c r="K342" s="74"/>
      <c r="L342" s="118"/>
    </row>
    <row r="343" spans="1:12">
      <c r="A343" s="123"/>
      <c r="B343" s="119" t="s">
        <v>851</v>
      </c>
      <c r="C343" s="123" t="s">
        <v>454</v>
      </c>
      <c r="D343" s="83" t="s">
        <v>1281</v>
      </c>
      <c r="E343" s="125"/>
      <c r="F343" s="123"/>
      <c r="G343" s="74">
        <v>105250000</v>
      </c>
      <c r="H343" s="74"/>
      <c r="I343" s="124"/>
      <c r="J343" s="123"/>
      <c r="K343" s="74">
        <f t="shared" si="25"/>
        <v>105250000</v>
      </c>
      <c r="L343" s="118"/>
    </row>
    <row r="344" spans="1:12">
      <c r="A344" s="123"/>
      <c r="B344" s="119" t="s">
        <v>876</v>
      </c>
      <c r="C344" s="123" t="s">
        <v>454</v>
      </c>
      <c r="D344" s="83" t="s">
        <v>1282</v>
      </c>
      <c r="E344" s="125"/>
      <c r="F344" s="123"/>
      <c r="G344" s="74">
        <v>112850000</v>
      </c>
      <c r="H344" s="74"/>
      <c r="I344" s="124"/>
      <c r="J344" s="123"/>
      <c r="K344" s="74">
        <f t="shared" si="25"/>
        <v>112850000</v>
      </c>
      <c r="L344" s="118"/>
    </row>
    <row r="345" spans="1:12">
      <c r="A345" s="123"/>
      <c r="B345" s="119" t="s">
        <v>877</v>
      </c>
      <c r="C345" s="123" t="s">
        <v>36</v>
      </c>
      <c r="D345" s="83" t="s">
        <v>1283</v>
      </c>
      <c r="E345" s="125"/>
      <c r="F345" s="123"/>
      <c r="G345" s="74">
        <v>36000</v>
      </c>
      <c r="H345" s="74"/>
      <c r="I345" s="124"/>
      <c r="J345" s="123"/>
      <c r="K345" s="74">
        <f t="shared" si="25"/>
        <v>36000</v>
      </c>
      <c r="L345" s="118"/>
    </row>
    <row r="346" spans="1:12">
      <c r="A346" s="123">
        <v>70</v>
      </c>
      <c r="B346" s="119" t="s">
        <v>878</v>
      </c>
      <c r="C346" s="123" t="s">
        <v>36</v>
      </c>
      <c r="D346" s="83" t="s">
        <v>1284</v>
      </c>
      <c r="E346" s="120"/>
      <c r="F346" s="118"/>
      <c r="G346" s="74">
        <v>50000</v>
      </c>
      <c r="H346" s="74"/>
      <c r="I346" s="124"/>
      <c r="J346" s="118"/>
      <c r="K346" s="74">
        <f t="shared" ref="K346:K377" si="26">+G346*FK+($C$7*J346)</f>
        <v>50000</v>
      </c>
      <c r="L346" s="118"/>
    </row>
    <row r="347" spans="1:12" ht="13">
      <c r="A347" s="123">
        <v>71</v>
      </c>
      <c r="B347" s="86" t="s">
        <v>879</v>
      </c>
      <c r="C347" s="123" t="s">
        <v>36</v>
      </c>
      <c r="D347" s="83" t="s">
        <v>1285</v>
      </c>
      <c r="E347" s="120"/>
      <c r="F347" s="118"/>
      <c r="G347" s="74">
        <v>50000</v>
      </c>
      <c r="H347" s="74"/>
      <c r="I347" s="124"/>
      <c r="J347" s="118"/>
      <c r="K347" s="74">
        <f t="shared" si="26"/>
        <v>50000</v>
      </c>
      <c r="L347" s="70"/>
    </row>
    <row r="348" spans="1:12" ht="13">
      <c r="A348" s="123">
        <v>72</v>
      </c>
      <c r="B348" s="86" t="s">
        <v>880</v>
      </c>
      <c r="C348" s="123" t="s">
        <v>36</v>
      </c>
      <c r="D348" s="83" t="s">
        <v>1286</v>
      </c>
      <c r="E348" s="120"/>
      <c r="F348" s="118"/>
      <c r="G348" s="74">
        <v>60200</v>
      </c>
      <c r="H348" s="74"/>
      <c r="I348" s="124"/>
      <c r="J348" s="118"/>
      <c r="K348" s="74">
        <f t="shared" si="26"/>
        <v>60200</v>
      </c>
      <c r="L348" s="70"/>
    </row>
    <row r="349" spans="1:12" ht="13">
      <c r="A349" s="123">
        <v>73</v>
      </c>
      <c r="B349" s="86" t="s">
        <v>881</v>
      </c>
      <c r="C349" s="123" t="s">
        <v>37</v>
      </c>
      <c r="D349" s="83" t="s">
        <v>1287</v>
      </c>
      <c r="E349" s="120"/>
      <c r="F349" s="118"/>
      <c r="G349" s="74">
        <v>30000</v>
      </c>
      <c r="H349" s="74"/>
      <c r="I349" s="124"/>
      <c r="J349" s="118"/>
      <c r="K349" s="74">
        <f t="shared" si="26"/>
        <v>30000</v>
      </c>
      <c r="L349" s="70"/>
    </row>
    <row r="350" spans="1:12">
      <c r="A350" s="123">
        <v>74</v>
      </c>
      <c r="B350" s="86" t="s">
        <v>882</v>
      </c>
      <c r="C350" s="123" t="s">
        <v>37</v>
      </c>
      <c r="D350" s="83" t="s">
        <v>1288</v>
      </c>
      <c r="E350" s="120"/>
      <c r="F350" s="118"/>
      <c r="G350" s="74">
        <v>45000</v>
      </c>
      <c r="H350" s="74"/>
      <c r="I350" s="124"/>
      <c r="J350" s="118"/>
      <c r="K350" s="74">
        <f t="shared" si="26"/>
        <v>45000</v>
      </c>
      <c r="L350" s="118"/>
    </row>
    <row r="351" spans="1:12">
      <c r="A351" s="123">
        <v>75</v>
      </c>
      <c r="B351" s="102" t="s">
        <v>1596</v>
      </c>
      <c r="C351" s="140" t="s">
        <v>37</v>
      </c>
      <c r="D351" s="88" t="s">
        <v>1289</v>
      </c>
      <c r="E351" s="141"/>
      <c r="F351" s="142"/>
      <c r="G351" s="89">
        <f>36500/0.9</f>
        <v>40555.555555555555</v>
      </c>
      <c r="H351" s="89"/>
      <c r="I351" s="129"/>
      <c r="J351" s="143"/>
      <c r="K351" s="89">
        <f t="shared" si="26"/>
        <v>40555.555555555555</v>
      </c>
      <c r="L351" s="118"/>
    </row>
    <row r="352" spans="1:12">
      <c r="A352" s="123">
        <v>76</v>
      </c>
      <c r="B352" s="86" t="s">
        <v>883</v>
      </c>
      <c r="C352" s="123" t="s">
        <v>37</v>
      </c>
      <c r="D352" s="83" t="s">
        <v>1290</v>
      </c>
      <c r="E352" s="120"/>
      <c r="F352" s="118"/>
      <c r="G352" s="74">
        <v>26250</v>
      </c>
      <c r="H352" s="74"/>
      <c r="I352" s="124"/>
      <c r="J352" s="118"/>
      <c r="K352" s="74">
        <f t="shared" si="26"/>
        <v>26250</v>
      </c>
      <c r="L352" s="118"/>
    </row>
    <row r="353" spans="1:12">
      <c r="A353" s="123">
        <v>77</v>
      </c>
      <c r="B353" s="86" t="s">
        <v>884</v>
      </c>
      <c r="C353" s="123" t="s">
        <v>37</v>
      </c>
      <c r="D353" s="83" t="s">
        <v>1291</v>
      </c>
      <c r="E353" s="120"/>
      <c r="F353" s="118"/>
      <c r="G353" s="74">
        <v>29000</v>
      </c>
      <c r="H353" s="74"/>
      <c r="I353" s="124"/>
      <c r="J353" s="118"/>
      <c r="K353" s="74">
        <f t="shared" si="26"/>
        <v>29000</v>
      </c>
      <c r="L353" s="118"/>
    </row>
    <row r="354" spans="1:12">
      <c r="A354" s="123">
        <v>78</v>
      </c>
      <c r="B354" s="86" t="s">
        <v>885</v>
      </c>
      <c r="C354" s="123" t="s">
        <v>37</v>
      </c>
      <c r="D354" s="83" t="s">
        <v>1292</v>
      </c>
      <c r="E354" s="120"/>
      <c r="F354" s="118"/>
      <c r="G354" s="74">
        <v>29000</v>
      </c>
      <c r="H354" s="74"/>
      <c r="I354" s="124"/>
      <c r="J354" s="118"/>
      <c r="K354" s="74">
        <f t="shared" si="26"/>
        <v>29000</v>
      </c>
      <c r="L354" s="118"/>
    </row>
    <row r="355" spans="1:12">
      <c r="A355" s="123">
        <v>79</v>
      </c>
      <c r="B355" s="86" t="s">
        <v>886</v>
      </c>
      <c r="C355" s="123" t="s">
        <v>37</v>
      </c>
      <c r="D355" s="83" t="s">
        <v>1293</v>
      </c>
      <c r="E355" s="120"/>
      <c r="F355" s="118"/>
      <c r="G355" s="74">
        <v>35000</v>
      </c>
      <c r="H355" s="74"/>
      <c r="I355" s="124"/>
      <c r="J355" s="118"/>
      <c r="K355" s="74">
        <f t="shared" si="26"/>
        <v>35000</v>
      </c>
      <c r="L355" s="118"/>
    </row>
    <row r="356" spans="1:12">
      <c r="A356" s="123">
        <v>80</v>
      </c>
      <c r="B356" s="86" t="s">
        <v>887</v>
      </c>
      <c r="C356" s="123" t="s">
        <v>27</v>
      </c>
      <c r="D356" s="83" t="s">
        <v>1294</v>
      </c>
      <c r="E356" s="120"/>
      <c r="F356" s="118"/>
      <c r="G356" s="74">
        <v>55000</v>
      </c>
      <c r="H356" s="74"/>
      <c r="I356" s="124"/>
      <c r="J356" s="118"/>
      <c r="K356" s="74">
        <f t="shared" si="26"/>
        <v>55000</v>
      </c>
    </row>
    <row r="357" spans="1:12">
      <c r="A357" s="123">
        <v>81</v>
      </c>
      <c r="B357" s="86" t="s">
        <v>888</v>
      </c>
      <c r="C357" s="123" t="s">
        <v>27</v>
      </c>
      <c r="D357" s="83" t="s">
        <v>1295</v>
      </c>
      <c r="E357" s="125"/>
      <c r="F357" s="123"/>
      <c r="G357" s="74">
        <v>125000</v>
      </c>
      <c r="H357" s="74"/>
      <c r="I357" s="124"/>
      <c r="J357" s="123"/>
      <c r="K357" s="74">
        <f t="shared" si="26"/>
        <v>125000</v>
      </c>
    </row>
    <row r="358" spans="1:12">
      <c r="A358" s="123">
        <v>82</v>
      </c>
      <c r="B358" s="86" t="s">
        <v>889</v>
      </c>
      <c r="C358" s="123" t="s">
        <v>27</v>
      </c>
      <c r="D358" s="83" t="s">
        <v>1296</v>
      </c>
      <c r="E358" s="125"/>
      <c r="F358" s="123"/>
      <c r="G358" s="74">
        <v>175000</v>
      </c>
      <c r="H358" s="74"/>
      <c r="I358" s="124"/>
      <c r="J358" s="123"/>
      <c r="K358" s="74">
        <f t="shared" si="26"/>
        <v>175000</v>
      </c>
    </row>
    <row r="359" spans="1:12">
      <c r="A359" s="123">
        <v>83</v>
      </c>
      <c r="B359" s="86" t="s">
        <v>890</v>
      </c>
      <c r="C359" s="123" t="s">
        <v>27</v>
      </c>
      <c r="D359" s="83" t="s">
        <v>1297</v>
      </c>
      <c r="E359" s="125"/>
      <c r="F359" s="123"/>
      <c r="G359" s="74">
        <v>250000</v>
      </c>
      <c r="H359" s="74"/>
      <c r="I359" s="124"/>
      <c r="J359" s="123"/>
      <c r="K359" s="74">
        <f t="shared" si="26"/>
        <v>250000</v>
      </c>
    </row>
    <row r="360" spans="1:12">
      <c r="A360" s="123">
        <v>84</v>
      </c>
      <c r="B360" s="86" t="s">
        <v>891</v>
      </c>
      <c r="C360" s="123" t="s">
        <v>27</v>
      </c>
      <c r="D360" s="83" t="s">
        <v>1298</v>
      </c>
      <c r="E360" s="125"/>
      <c r="F360" s="123"/>
      <c r="G360" s="74">
        <v>300000</v>
      </c>
      <c r="H360" s="74"/>
      <c r="I360" s="124"/>
      <c r="J360" s="123"/>
      <c r="K360" s="74">
        <f t="shared" si="26"/>
        <v>300000</v>
      </c>
    </row>
    <row r="361" spans="1:12">
      <c r="A361" s="123">
        <v>85</v>
      </c>
      <c r="B361" s="119" t="s">
        <v>892</v>
      </c>
      <c r="C361" s="123" t="s">
        <v>49</v>
      </c>
      <c r="D361" s="83" t="s">
        <v>1299</v>
      </c>
      <c r="E361" s="125"/>
      <c r="F361" s="123"/>
      <c r="G361" s="74">
        <v>500000</v>
      </c>
      <c r="H361" s="74"/>
      <c r="I361" s="124"/>
      <c r="J361" s="123"/>
      <c r="K361" s="74">
        <f t="shared" si="26"/>
        <v>500000</v>
      </c>
    </row>
    <row r="362" spans="1:12">
      <c r="A362" s="123">
        <v>86</v>
      </c>
      <c r="B362" s="119" t="s">
        <v>893</v>
      </c>
      <c r="C362" s="123" t="s">
        <v>49</v>
      </c>
      <c r="D362" s="83" t="s">
        <v>1300</v>
      </c>
      <c r="E362" s="125"/>
      <c r="F362" s="123"/>
      <c r="G362" s="74">
        <v>575000</v>
      </c>
      <c r="H362" s="74"/>
      <c r="I362" s="124"/>
      <c r="J362" s="123"/>
      <c r="K362" s="74">
        <f t="shared" si="26"/>
        <v>575000</v>
      </c>
    </row>
    <row r="363" spans="1:12">
      <c r="A363" s="123">
        <v>87</v>
      </c>
      <c r="B363" s="119" t="s">
        <v>894</v>
      </c>
      <c r="C363" s="123" t="s">
        <v>49</v>
      </c>
      <c r="D363" s="83" t="s">
        <v>1301</v>
      </c>
      <c r="E363" s="125"/>
      <c r="F363" s="123"/>
      <c r="G363" s="74">
        <v>140000</v>
      </c>
      <c r="H363" s="74"/>
      <c r="I363" s="124"/>
      <c r="J363" s="123"/>
      <c r="K363" s="74">
        <f t="shared" si="26"/>
        <v>140000</v>
      </c>
    </row>
    <row r="364" spans="1:12">
      <c r="A364" s="123">
        <v>88</v>
      </c>
      <c r="B364" s="119" t="s">
        <v>895</v>
      </c>
      <c r="C364" s="123" t="s">
        <v>24</v>
      </c>
      <c r="D364" s="83" t="s">
        <v>1302</v>
      </c>
      <c r="E364" s="125"/>
      <c r="F364" s="123"/>
      <c r="G364" s="74">
        <v>24750</v>
      </c>
      <c r="H364" s="74"/>
      <c r="I364" s="124"/>
      <c r="J364" s="123"/>
      <c r="K364" s="74">
        <f t="shared" si="26"/>
        <v>24750</v>
      </c>
    </row>
    <row r="365" spans="1:12">
      <c r="A365" s="123">
        <v>89</v>
      </c>
      <c r="B365" s="86" t="s">
        <v>896</v>
      </c>
      <c r="C365" s="123" t="s">
        <v>24</v>
      </c>
      <c r="D365" s="83" t="s">
        <v>1303</v>
      </c>
      <c r="E365" s="125"/>
      <c r="F365" s="123"/>
      <c r="G365" s="74">
        <v>26350</v>
      </c>
      <c r="H365" s="74"/>
      <c r="I365" s="124"/>
      <c r="J365" s="123"/>
      <c r="K365" s="74">
        <f t="shared" si="26"/>
        <v>26350</v>
      </c>
    </row>
    <row r="366" spans="1:12">
      <c r="A366" s="123">
        <v>90</v>
      </c>
      <c r="B366" s="86" t="s">
        <v>897</v>
      </c>
      <c r="C366" s="123" t="s">
        <v>24</v>
      </c>
      <c r="D366" s="83" t="s">
        <v>1304</v>
      </c>
      <c r="E366" s="125"/>
      <c r="F366" s="123"/>
      <c r="G366" s="74">
        <v>26350</v>
      </c>
      <c r="H366" s="74"/>
      <c r="I366" s="124"/>
      <c r="J366" s="123"/>
      <c r="K366" s="74">
        <f t="shared" si="26"/>
        <v>26350</v>
      </c>
    </row>
    <row r="367" spans="1:12">
      <c r="A367" s="123">
        <v>91</v>
      </c>
      <c r="B367" s="86" t="s">
        <v>898</v>
      </c>
      <c r="C367" s="123" t="s">
        <v>24</v>
      </c>
      <c r="D367" s="83" t="s">
        <v>1305</v>
      </c>
      <c r="E367" s="125"/>
      <c r="F367" s="123"/>
      <c r="G367" s="74">
        <v>26350</v>
      </c>
      <c r="H367" s="74"/>
      <c r="I367" s="124"/>
      <c r="J367" s="123"/>
      <c r="K367" s="74">
        <f t="shared" si="26"/>
        <v>26350</v>
      </c>
    </row>
    <row r="368" spans="1:12">
      <c r="A368" s="123">
        <v>92</v>
      </c>
      <c r="B368" s="86" t="s">
        <v>899</v>
      </c>
      <c r="C368" s="123"/>
      <c r="D368" s="83"/>
      <c r="E368" s="125"/>
      <c r="F368" s="123"/>
      <c r="G368" s="74"/>
      <c r="H368" s="74"/>
      <c r="I368" s="124"/>
      <c r="J368" s="123"/>
      <c r="K368" s="74">
        <f t="shared" si="26"/>
        <v>0</v>
      </c>
    </row>
    <row r="369" spans="1:12">
      <c r="A369" s="123">
        <v>93</v>
      </c>
      <c r="B369" s="87" t="s">
        <v>1576</v>
      </c>
      <c r="C369" s="131" t="s">
        <v>36</v>
      </c>
      <c r="D369" s="88"/>
      <c r="E369" s="130"/>
      <c r="F369" s="131"/>
      <c r="G369" s="89">
        <v>175000</v>
      </c>
      <c r="H369" s="89"/>
      <c r="I369" s="129"/>
      <c r="J369" s="131"/>
      <c r="K369" s="89">
        <f t="shared" si="26"/>
        <v>175000</v>
      </c>
    </row>
    <row r="370" spans="1:12">
      <c r="A370" s="123">
        <v>94</v>
      </c>
      <c r="B370" s="86" t="s">
        <v>1577</v>
      </c>
      <c r="C370" s="123" t="s">
        <v>36</v>
      </c>
      <c r="D370" s="83"/>
      <c r="E370" s="125"/>
      <c r="F370" s="123"/>
      <c r="G370" s="74">
        <v>222000</v>
      </c>
      <c r="H370" s="74"/>
      <c r="I370" s="124"/>
      <c r="J370" s="123"/>
      <c r="K370" s="74">
        <f t="shared" si="26"/>
        <v>222000</v>
      </c>
    </row>
    <row r="371" spans="1:12">
      <c r="A371" s="123">
        <v>95</v>
      </c>
      <c r="B371" s="86" t="s">
        <v>1578</v>
      </c>
      <c r="C371" s="123" t="s">
        <v>36</v>
      </c>
      <c r="D371" s="83"/>
      <c r="E371" s="125"/>
      <c r="F371" s="123"/>
      <c r="G371" s="74">
        <v>315000</v>
      </c>
      <c r="H371" s="74"/>
      <c r="I371" s="124"/>
      <c r="J371" s="123"/>
      <c r="K371" s="74">
        <f t="shared" si="26"/>
        <v>315000</v>
      </c>
    </row>
    <row r="372" spans="1:12">
      <c r="A372" s="123">
        <v>96</v>
      </c>
      <c r="B372" s="86" t="s">
        <v>1573</v>
      </c>
      <c r="C372" s="123" t="s">
        <v>36</v>
      </c>
      <c r="D372" s="83"/>
      <c r="E372" s="125"/>
      <c r="F372" s="123"/>
      <c r="G372" s="74">
        <v>425000</v>
      </c>
      <c r="H372" s="74"/>
      <c r="I372" s="124"/>
      <c r="J372" s="123"/>
      <c r="K372" s="74">
        <f t="shared" si="26"/>
        <v>425000</v>
      </c>
    </row>
    <row r="373" spans="1:12">
      <c r="A373" s="123">
        <v>97</v>
      </c>
      <c r="B373" s="86" t="s">
        <v>1579</v>
      </c>
      <c r="C373" s="123" t="s">
        <v>36</v>
      </c>
      <c r="D373" s="83"/>
      <c r="E373" s="125"/>
      <c r="F373" s="123"/>
      <c r="G373" s="74">
        <v>555000</v>
      </c>
      <c r="H373" s="74"/>
      <c r="I373" s="124"/>
      <c r="J373" s="123"/>
      <c r="K373" s="74">
        <f t="shared" si="26"/>
        <v>555000</v>
      </c>
    </row>
    <row r="374" spans="1:12">
      <c r="A374" s="123">
        <v>98</v>
      </c>
      <c r="B374" s="86" t="s">
        <v>1580</v>
      </c>
      <c r="C374" s="123" t="s">
        <v>36</v>
      </c>
      <c r="D374" s="83"/>
      <c r="E374" s="125"/>
      <c r="F374" s="123"/>
      <c r="G374" s="74">
        <v>720000</v>
      </c>
      <c r="H374" s="74"/>
      <c r="I374" s="124"/>
      <c r="J374" s="123"/>
      <c r="K374" s="74">
        <f t="shared" si="26"/>
        <v>720000</v>
      </c>
    </row>
    <row r="375" spans="1:12">
      <c r="A375" s="123">
        <v>99</v>
      </c>
      <c r="B375" s="86" t="s">
        <v>1581</v>
      </c>
      <c r="C375" s="123" t="s">
        <v>36</v>
      </c>
      <c r="D375" s="83"/>
      <c r="E375" s="125"/>
      <c r="F375" s="123"/>
      <c r="G375" s="74">
        <v>888000</v>
      </c>
      <c r="H375" s="74"/>
      <c r="I375" s="124"/>
      <c r="J375" s="123"/>
      <c r="K375" s="74">
        <f t="shared" si="26"/>
        <v>888000</v>
      </c>
    </row>
    <row r="376" spans="1:12">
      <c r="A376" s="123">
        <v>100</v>
      </c>
      <c r="B376" s="86" t="s">
        <v>1574</v>
      </c>
      <c r="C376" s="123" t="s">
        <v>36</v>
      </c>
      <c r="D376" s="83"/>
      <c r="E376" s="125"/>
      <c r="F376" s="123"/>
      <c r="G376" s="74">
        <v>1100000</v>
      </c>
      <c r="H376" s="74"/>
      <c r="I376" s="124"/>
      <c r="J376" s="123"/>
      <c r="K376" s="74">
        <f t="shared" si="26"/>
        <v>1100000</v>
      </c>
    </row>
    <row r="377" spans="1:12">
      <c r="A377" s="123">
        <v>101</v>
      </c>
      <c r="B377" s="86" t="s">
        <v>1575</v>
      </c>
      <c r="C377" s="123" t="s">
        <v>36</v>
      </c>
      <c r="D377" s="83"/>
      <c r="E377" s="125"/>
      <c r="F377" s="123"/>
      <c r="G377" s="74">
        <v>1295000</v>
      </c>
      <c r="H377" s="74"/>
      <c r="I377" s="124"/>
      <c r="J377" s="123"/>
      <c r="K377" s="74">
        <f t="shared" si="26"/>
        <v>1295000</v>
      </c>
    </row>
    <row r="378" spans="1:12">
      <c r="A378" s="123"/>
      <c r="B378" s="86"/>
      <c r="C378" s="123"/>
      <c r="D378" s="83"/>
      <c r="E378" s="125"/>
      <c r="F378" s="123"/>
      <c r="G378" s="74"/>
      <c r="H378" s="74"/>
      <c r="I378" s="124"/>
      <c r="J378" s="123"/>
      <c r="K378" s="74"/>
    </row>
    <row r="379" spans="1:12">
      <c r="A379" s="123"/>
      <c r="B379" s="119"/>
      <c r="C379" s="118"/>
      <c r="D379" s="83"/>
      <c r="E379" s="120"/>
      <c r="F379" s="118"/>
      <c r="G379" s="126"/>
      <c r="H379" s="126"/>
      <c r="I379" s="124"/>
      <c r="J379" s="118"/>
      <c r="K379" s="126"/>
    </row>
    <row r="380" spans="1:12" ht="13">
      <c r="A380" s="70" t="s">
        <v>8</v>
      </c>
      <c r="B380" s="98" t="s">
        <v>900</v>
      </c>
      <c r="C380" s="123"/>
      <c r="D380" s="83"/>
      <c r="E380" s="125"/>
      <c r="F380" s="123"/>
      <c r="G380" s="126"/>
      <c r="H380" s="126"/>
      <c r="I380" s="124"/>
      <c r="J380" s="123"/>
      <c r="K380" s="126"/>
    </row>
    <row r="381" spans="1:12" ht="13">
      <c r="A381" s="70"/>
      <c r="B381" s="98"/>
      <c r="C381" s="123" t="s">
        <v>37</v>
      </c>
      <c r="D381" s="83" t="s">
        <v>1306</v>
      </c>
      <c r="E381" s="125"/>
      <c r="F381" s="123"/>
      <c r="G381" s="126">
        <v>1600</v>
      </c>
      <c r="H381" s="126"/>
      <c r="I381" s="124"/>
      <c r="J381" s="123"/>
      <c r="K381" s="74">
        <f t="shared" ref="K381:K412" si="27">+G381*FK+($C$7*J381)</f>
        <v>1600</v>
      </c>
    </row>
    <row r="382" spans="1:12">
      <c r="A382" s="123">
        <v>1</v>
      </c>
      <c r="B382" s="86" t="s">
        <v>901</v>
      </c>
      <c r="C382" s="72" t="s">
        <v>37</v>
      </c>
      <c r="D382" s="83" t="s">
        <v>1307</v>
      </c>
      <c r="E382" s="125"/>
      <c r="F382" s="123"/>
      <c r="G382" s="74">
        <v>2900</v>
      </c>
      <c r="H382" s="74"/>
      <c r="I382" s="124"/>
      <c r="J382" s="123"/>
      <c r="K382" s="74">
        <f t="shared" si="27"/>
        <v>2900</v>
      </c>
      <c r="L382" s="119"/>
    </row>
    <row r="383" spans="1:12">
      <c r="A383" s="123">
        <v>2</v>
      </c>
      <c r="B383" s="86" t="s">
        <v>902</v>
      </c>
      <c r="C383" s="123" t="s">
        <v>37</v>
      </c>
      <c r="D383" s="83" t="s">
        <v>1308</v>
      </c>
      <c r="E383" s="125"/>
      <c r="F383" s="123"/>
      <c r="G383" s="74">
        <v>4400</v>
      </c>
      <c r="H383" s="74"/>
      <c r="I383" s="124"/>
      <c r="J383" s="123"/>
      <c r="K383" s="74">
        <f t="shared" si="27"/>
        <v>4400</v>
      </c>
      <c r="L383" s="119"/>
    </row>
    <row r="384" spans="1:12">
      <c r="A384" s="123">
        <v>3</v>
      </c>
      <c r="B384" s="86" t="s">
        <v>903</v>
      </c>
      <c r="C384" s="123" t="s">
        <v>37</v>
      </c>
      <c r="D384" s="83" t="s">
        <v>1309</v>
      </c>
      <c r="E384" s="125"/>
      <c r="F384" s="123"/>
      <c r="G384" s="74">
        <v>8400</v>
      </c>
      <c r="H384" s="74"/>
      <c r="I384" s="124"/>
      <c r="J384" s="123"/>
      <c r="K384" s="74">
        <f t="shared" si="27"/>
        <v>8400</v>
      </c>
      <c r="L384" s="119"/>
    </row>
    <row r="385" spans="1:12">
      <c r="A385" s="123">
        <v>4</v>
      </c>
      <c r="B385" s="86" t="s">
        <v>904</v>
      </c>
      <c r="C385" s="123" t="s">
        <v>37</v>
      </c>
      <c r="D385" s="83" t="s">
        <v>1310</v>
      </c>
      <c r="E385" s="125"/>
      <c r="F385" s="123"/>
      <c r="G385" s="74">
        <v>12400</v>
      </c>
      <c r="H385" s="74"/>
      <c r="I385" s="124"/>
      <c r="J385" s="123"/>
      <c r="K385" s="74">
        <f t="shared" si="27"/>
        <v>12400</v>
      </c>
      <c r="L385" s="119"/>
    </row>
    <row r="386" spans="1:12">
      <c r="A386" s="123">
        <v>5</v>
      </c>
      <c r="B386" s="86" t="s">
        <v>905</v>
      </c>
      <c r="C386" s="123" t="s">
        <v>37</v>
      </c>
      <c r="D386" s="83" t="s">
        <v>1311</v>
      </c>
      <c r="E386" s="125"/>
      <c r="F386" s="123"/>
      <c r="G386" s="74">
        <v>17000</v>
      </c>
      <c r="H386" s="74"/>
      <c r="I386" s="124"/>
      <c r="J386" s="123"/>
      <c r="K386" s="74">
        <f t="shared" si="27"/>
        <v>17000</v>
      </c>
      <c r="L386" s="119"/>
    </row>
    <row r="387" spans="1:12">
      <c r="A387" s="123">
        <v>6</v>
      </c>
      <c r="B387" s="86" t="s">
        <v>906</v>
      </c>
      <c r="C387" s="123" t="s">
        <v>37</v>
      </c>
      <c r="D387" s="83" t="s">
        <v>1312</v>
      </c>
      <c r="E387" s="125"/>
      <c r="F387" s="123"/>
      <c r="G387" s="74">
        <v>27600</v>
      </c>
      <c r="H387" s="74"/>
      <c r="I387" s="124"/>
      <c r="J387" s="123"/>
      <c r="K387" s="74">
        <f t="shared" si="27"/>
        <v>27600</v>
      </c>
      <c r="L387" s="119"/>
    </row>
    <row r="388" spans="1:12">
      <c r="A388" s="123">
        <v>7</v>
      </c>
      <c r="B388" s="86" t="s">
        <v>907</v>
      </c>
      <c r="C388" s="123" t="s">
        <v>37</v>
      </c>
      <c r="D388" s="83" t="s">
        <v>1313</v>
      </c>
      <c r="E388" s="125"/>
      <c r="F388" s="123"/>
      <c r="G388" s="74">
        <v>46500</v>
      </c>
      <c r="H388" s="74"/>
      <c r="I388" s="124"/>
      <c r="J388" s="123"/>
      <c r="K388" s="74">
        <f t="shared" si="27"/>
        <v>46500</v>
      </c>
      <c r="L388" s="119"/>
    </row>
    <row r="389" spans="1:12">
      <c r="A389" s="123">
        <v>8</v>
      </c>
      <c r="B389" s="86" t="s">
        <v>908</v>
      </c>
      <c r="C389" s="123" t="s">
        <v>37</v>
      </c>
      <c r="D389" s="83" t="s">
        <v>1314</v>
      </c>
      <c r="E389" s="125"/>
      <c r="F389" s="123"/>
      <c r="G389" s="74">
        <v>88300</v>
      </c>
      <c r="H389" s="74"/>
      <c r="I389" s="124"/>
      <c r="J389" s="123"/>
      <c r="K389" s="74">
        <f t="shared" si="27"/>
        <v>88300</v>
      </c>
      <c r="L389" s="119"/>
    </row>
    <row r="390" spans="1:12">
      <c r="A390" s="123">
        <v>9</v>
      </c>
      <c r="B390" s="86" t="s">
        <v>909</v>
      </c>
      <c r="C390" s="123" t="s">
        <v>37</v>
      </c>
      <c r="D390" s="83" t="s">
        <v>1315</v>
      </c>
      <c r="E390" s="125"/>
      <c r="F390" s="123"/>
      <c r="G390" s="74">
        <v>152300</v>
      </c>
      <c r="H390" s="74"/>
      <c r="I390" s="124"/>
      <c r="J390" s="123"/>
      <c r="K390" s="74">
        <f t="shared" si="27"/>
        <v>152300</v>
      </c>
      <c r="L390" s="119"/>
    </row>
    <row r="391" spans="1:12">
      <c r="A391" s="123">
        <v>10</v>
      </c>
      <c r="B391" s="86" t="s">
        <v>910</v>
      </c>
      <c r="C391" s="123" t="s">
        <v>37</v>
      </c>
      <c r="D391" s="83" t="s">
        <v>1316</v>
      </c>
      <c r="E391" s="125"/>
      <c r="F391" s="123"/>
      <c r="G391" s="74">
        <v>97600</v>
      </c>
      <c r="H391" s="74"/>
      <c r="I391" s="124"/>
      <c r="J391" s="123"/>
      <c r="K391" s="74">
        <f t="shared" si="27"/>
        <v>97600</v>
      </c>
      <c r="L391" s="119"/>
    </row>
    <row r="392" spans="1:12">
      <c r="A392" s="123">
        <v>11</v>
      </c>
      <c r="B392" s="86" t="s">
        <v>911</v>
      </c>
      <c r="C392" s="123" t="s">
        <v>37</v>
      </c>
      <c r="D392" s="83" t="s">
        <v>1317</v>
      </c>
      <c r="E392" s="125"/>
      <c r="F392" s="123"/>
      <c r="G392" s="74">
        <v>219500</v>
      </c>
      <c r="H392" s="74"/>
      <c r="I392" s="124"/>
      <c r="J392" s="123"/>
      <c r="K392" s="74">
        <f t="shared" si="27"/>
        <v>219500</v>
      </c>
      <c r="L392" s="144"/>
    </row>
    <row r="393" spans="1:12">
      <c r="A393" s="123">
        <v>12</v>
      </c>
      <c r="B393" s="86" t="s">
        <v>912</v>
      </c>
      <c r="C393" s="123" t="s">
        <v>37</v>
      </c>
      <c r="D393" s="83" t="s">
        <v>1318</v>
      </c>
      <c r="E393" s="125"/>
      <c r="F393" s="123"/>
      <c r="G393" s="74">
        <v>390600</v>
      </c>
      <c r="H393" s="74"/>
      <c r="I393" s="124"/>
      <c r="J393" s="123"/>
      <c r="K393" s="74">
        <f t="shared" si="27"/>
        <v>390600</v>
      </c>
      <c r="L393" s="144"/>
    </row>
    <row r="394" spans="1:12">
      <c r="A394" s="123">
        <v>13</v>
      </c>
      <c r="B394" s="86" t="s">
        <v>913</v>
      </c>
      <c r="C394" s="123" t="s">
        <v>37</v>
      </c>
      <c r="D394" s="83" t="s">
        <v>1319</v>
      </c>
      <c r="E394" s="125"/>
      <c r="F394" s="123"/>
      <c r="G394" s="74">
        <v>550000</v>
      </c>
      <c r="H394" s="74"/>
      <c r="I394" s="124"/>
      <c r="J394" s="123"/>
      <c r="K394" s="74">
        <f t="shared" si="27"/>
        <v>550000</v>
      </c>
      <c r="L394" s="144"/>
    </row>
    <row r="395" spans="1:12">
      <c r="A395" s="123">
        <v>14</v>
      </c>
      <c r="B395" s="86" t="s">
        <v>914</v>
      </c>
      <c r="C395" s="123" t="s">
        <v>37</v>
      </c>
      <c r="D395" s="83" t="s">
        <v>1320</v>
      </c>
      <c r="E395" s="125"/>
      <c r="F395" s="123"/>
      <c r="G395" s="74">
        <v>732000</v>
      </c>
      <c r="H395" s="74"/>
      <c r="I395" s="124"/>
      <c r="J395" s="123"/>
      <c r="K395" s="74">
        <f t="shared" si="27"/>
        <v>732000</v>
      </c>
      <c r="L395" s="144"/>
    </row>
    <row r="396" spans="1:12">
      <c r="A396" s="123">
        <v>15</v>
      </c>
      <c r="B396" s="86" t="s">
        <v>915</v>
      </c>
      <c r="C396" s="123" t="s">
        <v>37</v>
      </c>
      <c r="D396" s="83" t="s">
        <v>1321</v>
      </c>
      <c r="E396" s="125"/>
      <c r="F396" s="123"/>
      <c r="G396" s="74">
        <v>940000</v>
      </c>
      <c r="H396" s="74"/>
      <c r="I396" s="124"/>
      <c r="J396" s="123"/>
      <c r="K396" s="74">
        <f t="shared" si="27"/>
        <v>940000</v>
      </c>
      <c r="L396" s="144"/>
    </row>
    <row r="397" spans="1:12">
      <c r="A397" s="123">
        <v>16</v>
      </c>
      <c r="B397" s="86" t="s">
        <v>916</v>
      </c>
      <c r="C397" s="123" t="s">
        <v>37</v>
      </c>
      <c r="D397" s="83" t="s">
        <v>1322</v>
      </c>
      <c r="E397" s="125"/>
      <c r="F397" s="123"/>
      <c r="G397" s="74">
        <v>1730000</v>
      </c>
      <c r="H397" s="74"/>
      <c r="I397" s="124"/>
      <c r="J397" s="123"/>
      <c r="K397" s="74">
        <f t="shared" si="27"/>
        <v>1730000</v>
      </c>
      <c r="L397" s="144"/>
    </row>
    <row r="398" spans="1:12">
      <c r="A398" s="123">
        <v>17</v>
      </c>
      <c r="B398" s="86" t="s">
        <v>917</v>
      </c>
      <c r="C398" s="123" t="s">
        <v>37</v>
      </c>
      <c r="D398" s="83" t="s">
        <v>1323</v>
      </c>
      <c r="E398" s="125"/>
      <c r="F398" s="123"/>
      <c r="G398" s="74">
        <v>2585000</v>
      </c>
      <c r="H398" s="74"/>
      <c r="I398" s="124"/>
      <c r="J398" s="123"/>
      <c r="K398" s="74">
        <f t="shared" si="27"/>
        <v>2585000</v>
      </c>
      <c r="L398" s="144"/>
    </row>
    <row r="399" spans="1:12">
      <c r="A399" s="123">
        <v>18</v>
      </c>
      <c r="B399" s="86" t="s">
        <v>918</v>
      </c>
      <c r="C399" s="123" t="s">
        <v>37</v>
      </c>
      <c r="D399" s="83" t="s">
        <v>1324</v>
      </c>
      <c r="E399" s="125"/>
      <c r="F399" s="123"/>
      <c r="G399" s="74">
        <v>3460000</v>
      </c>
      <c r="H399" s="74"/>
      <c r="I399" s="124"/>
      <c r="J399" s="123"/>
      <c r="K399" s="74">
        <f t="shared" si="27"/>
        <v>3460000</v>
      </c>
      <c r="L399" s="144"/>
    </row>
    <row r="400" spans="1:12">
      <c r="A400" s="123">
        <v>19</v>
      </c>
      <c r="B400" s="86" t="s">
        <v>919</v>
      </c>
      <c r="C400" s="123" t="s">
        <v>37</v>
      </c>
      <c r="D400" s="83" t="s">
        <v>1325</v>
      </c>
      <c r="E400" s="125"/>
      <c r="F400" s="123"/>
      <c r="G400" s="74">
        <v>4320000</v>
      </c>
      <c r="H400" s="74"/>
      <c r="I400" s="124"/>
      <c r="J400" s="123"/>
      <c r="K400" s="74">
        <f t="shared" si="27"/>
        <v>4320000</v>
      </c>
      <c r="L400" s="144"/>
    </row>
    <row r="401" spans="1:12">
      <c r="A401" s="123">
        <v>20</v>
      </c>
      <c r="B401" s="86" t="s">
        <v>920</v>
      </c>
      <c r="C401" s="123" t="s">
        <v>37</v>
      </c>
      <c r="D401" s="83" t="s">
        <v>1326</v>
      </c>
      <c r="E401" s="125"/>
      <c r="F401" s="123"/>
      <c r="G401" s="74">
        <v>5190000</v>
      </c>
      <c r="H401" s="74"/>
      <c r="I401" s="124"/>
      <c r="J401" s="123"/>
      <c r="K401" s="74">
        <f t="shared" si="27"/>
        <v>5190000</v>
      </c>
      <c r="L401" s="144"/>
    </row>
    <row r="402" spans="1:12">
      <c r="A402" s="123">
        <v>21</v>
      </c>
      <c r="B402" s="86" t="s">
        <v>921</v>
      </c>
      <c r="C402" s="123" t="s">
        <v>37</v>
      </c>
      <c r="D402" s="83" t="s">
        <v>1327</v>
      </c>
      <c r="E402" s="125"/>
      <c r="F402" s="123"/>
      <c r="G402" s="74">
        <v>18700</v>
      </c>
      <c r="H402" s="74"/>
      <c r="I402" s="124"/>
      <c r="J402" s="123"/>
      <c r="K402" s="74">
        <f t="shared" si="27"/>
        <v>18700</v>
      </c>
      <c r="L402" s="144"/>
    </row>
    <row r="403" spans="1:12">
      <c r="A403" s="123">
        <v>22</v>
      </c>
      <c r="B403" s="86" t="s">
        <v>922</v>
      </c>
      <c r="C403" s="123" t="s">
        <v>37</v>
      </c>
      <c r="D403" s="83" t="s">
        <v>1328</v>
      </c>
      <c r="E403" s="125"/>
      <c r="F403" s="123"/>
      <c r="G403" s="74">
        <v>18133.333333333332</v>
      </c>
      <c r="H403" s="74"/>
      <c r="I403" s="124"/>
      <c r="J403" s="123"/>
      <c r="K403" s="74">
        <f t="shared" si="27"/>
        <v>18133.333333333332</v>
      </c>
    </row>
    <row r="404" spans="1:12">
      <c r="A404" s="123">
        <v>23</v>
      </c>
      <c r="B404" s="86" t="s">
        <v>923</v>
      </c>
      <c r="C404" s="123" t="s">
        <v>37</v>
      </c>
      <c r="D404" s="83" t="s">
        <v>1329</v>
      </c>
      <c r="E404" s="125"/>
      <c r="F404" s="123"/>
      <c r="G404" s="74">
        <v>25600</v>
      </c>
      <c r="H404" s="74"/>
      <c r="I404" s="124"/>
      <c r="J404" s="123"/>
      <c r="K404" s="74">
        <f t="shared" si="27"/>
        <v>25600</v>
      </c>
    </row>
    <row r="405" spans="1:12">
      <c r="A405" s="123">
        <v>24</v>
      </c>
      <c r="B405" s="86" t="s">
        <v>924</v>
      </c>
      <c r="C405" s="123" t="s">
        <v>37</v>
      </c>
      <c r="D405" s="83" t="s">
        <v>1330</v>
      </c>
      <c r="E405" s="125"/>
      <c r="F405" s="123"/>
      <c r="G405" s="74">
        <v>52283.333333333336</v>
      </c>
      <c r="H405" s="74"/>
      <c r="I405" s="124"/>
      <c r="J405" s="123"/>
      <c r="K405" s="74">
        <f t="shared" si="27"/>
        <v>52283.333333333336</v>
      </c>
    </row>
    <row r="406" spans="1:12">
      <c r="A406" s="123">
        <v>25</v>
      </c>
      <c r="B406" s="86" t="s">
        <v>925</v>
      </c>
      <c r="C406" s="123" t="s">
        <v>37</v>
      </c>
      <c r="D406" s="83" t="s">
        <v>1331</v>
      </c>
      <c r="E406" s="125"/>
      <c r="F406" s="123"/>
      <c r="G406" s="74">
        <v>64016.666666666664</v>
      </c>
      <c r="H406" s="74"/>
      <c r="I406" s="124"/>
      <c r="J406" s="123"/>
      <c r="K406" s="74">
        <f t="shared" si="27"/>
        <v>64016.666666666664</v>
      </c>
    </row>
    <row r="407" spans="1:12">
      <c r="A407" s="123">
        <v>26</v>
      </c>
      <c r="B407" s="86" t="s">
        <v>926</v>
      </c>
      <c r="C407" s="123" t="s">
        <v>37</v>
      </c>
      <c r="D407" s="83" t="s">
        <v>1332</v>
      </c>
      <c r="E407" s="125"/>
      <c r="F407" s="123"/>
      <c r="G407" s="74">
        <v>81800</v>
      </c>
      <c r="H407" s="74"/>
      <c r="I407" s="124"/>
      <c r="J407" s="123"/>
      <c r="K407" s="74">
        <f t="shared" si="27"/>
        <v>81800</v>
      </c>
      <c r="L407" s="145"/>
    </row>
    <row r="408" spans="1:12">
      <c r="A408" s="123">
        <v>27</v>
      </c>
      <c r="B408" s="86" t="s">
        <v>927</v>
      </c>
      <c r="C408" s="123" t="s">
        <v>37</v>
      </c>
      <c r="D408" s="83" t="s">
        <v>1333</v>
      </c>
      <c r="E408" s="125"/>
      <c r="F408" s="123"/>
      <c r="G408" s="74">
        <v>106700</v>
      </c>
      <c r="H408" s="74"/>
      <c r="I408" s="124"/>
      <c r="J408" s="123"/>
      <c r="K408" s="74">
        <f t="shared" si="27"/>
        <v>106700</v>
      </c>
      <c r="L408" s="145"/>
    </row>
    <row r="409" spans="1:12">
      <c r="A409" s="123">
        <v>28</v>
      </c>
      <c r="B409" s="86" t="s">
        <v>928</v>
      </c>
      <c r="C409" s="123" t="s">
        <v>37</v>
      </c>
      <c r="D409" s="83" t="s">
        <v>1334</v>
      </c>
      <c r="E409" s="125"/>
      <c r="F409" s="123"/>
      <c r="G409" s="74">
        <v>155600</v>
      </c>
      <c r="H409" s="74"/>
      <c r="I409" s="124"/>
      <c r="J409" s="123"/>
      <c r="K409" s="74">
        <f t="shared" si="27"/>
        <v>155600</v>
      </c>
      <c r="L409" s="145"/>
    </row>
    <row r="410" spans="1:12">
      <c r="A410" s="123">
        <v>29</v>
      </c>
      <c r="B410" s="86" t="s">
        <v>929</v>
      </c>
      <c r="C410" s="123" t="s">
        <v>37</v>
      </c>
      <c r="D410" s="83" t="s">
        <v>1335</v>
      </c>
      <c r="E410" s="125"/>
      <c r="F410" s="123"/>
      <c r="G410" s="74">
        <v>14150</v>
      </c>
      <c r="H410" s="74"/>
      <c r="I410" s="124"/>
      <c r="J410" s="123"/>
      <c r="K410" s="74">
        <f t="shared" si="27"/>
        <v>14150</v>
      </c>
      <c r="L410" s="145"/>
    </row>
    <row r="411" spans="1:12">
      <c r="A411" s="123">
        <v>30</v>
      </c>
      <c r="B411" s="86" t="s">
        <v>930</v>
      </c>
      <c r="C411" s="123" t="s">
        <v>37</v>
      </c>
      <c r="D411" s="83" t="s">
        <v>1336</v>
      </c>
      <c r="E411" s="125"/>
      <c r="F411" s="123"/>
      <c r="G411" s="74">
        <v>19455</v>
      </c>
      <c r="H411" s="74"/>
      <c r="I411" s="124"/>
      <c r="J411" s="123"/>
      <c r="K411" s="74">
        <f t="shared" si="27"/>
        <v>19455</v>
      </c>
    </row>
    <row r="412" spans="1:12">
      <c r="A412" s="123">
        <v>31</v>
      </c>
      <c r="B412" s="86" t="s">
        <v>931</v>
      </c>
      <c r="C412" s="123" t="s">
        <v>37</v>
      </c>
      <c r="D412" s="83" t="s">
        <v>1337</v>
      </c>
      <c r="E412" s="125"/>
      <c r="F412" s="123"/>
      <c r="G412" s="74">
        <v>26630</v>
      </c>
      <c r="H412" s="74"/>
      <c r="I412" s="124"/>
      <c r="J412" s="123"/>
      <c r="K412" s="74">
        <f t="shared" si="27"/>
        <v>26630</v>
      </c>
    </row>
    <row r="413" spans="1:12">
      <c r="A413" s="123">
        <v>32</v>
      </c>
      <c r="B413" s="86" t="s">
        <v>932</v>
      </c>
      <c r="C413" s="123" t="s">
        <v>37</v>
      </c>
      <c r="D413" s="83" t="s">
        <v>1338</v>
      </c>
      <c r="E413" s="125"/>
      <c r="F413" s="123"/>
      <c r="G413" s="74">
        <v>39990</v>
      </c>
      <c r="H413" s="74"/>
      <c r="I413" s="124"/>
      <c r="J413" s="123"/>
      <c r="K413" s="74">
        <f t="shared" ref="K413:K441" si="28">+G413*FK+($C$7*J413)</f>
        <v>39990</v>
      </c>
    </row>
    <row r="414" spans="1:12">
      <c r="A414" s="123">
        <v>33</v>
      </c>
      <c r="B414" s="86" t="s">
        <v>933</v>
      </c>
      <c r="C414" s="123" t="s">
        <v>37</v>
      </c>
      <c r="D414" s="83" t="s">
        <v>1339</v>
      </c>
      <c r="E414" s="125"/>
      <c r="F414" s="123"/>
      <c r="G414" s="74">
        <v>45925</v>
      </c>
      <c r="H414" s="74"/>
      <c r="I414" s="124"/>
      <c r="J414" s="123"/>
      <c r="K414" s="74">
        <f t="shared" si="28"/>
        <v>45925</v>
      </c>
    </row>
    <row r="415" spans="1:12">
      <c r="A415" s="123">
        <v>34</v>
      </c>
      <c r="B415" s="86" t="s">
        <v>934</v>
      </c>
      <c r="C415" s="123" t="s">
        <v>37</v>
      </c>
      <c r="D415" s="83" t="s">
        <v>1340</v>
      </c>
      <c r="E415" s="125"/>
      <c r="F415" s="123"/>
      <c r="G415" s="74">
        <v>58610</v>
      </c>
      <c r="H415" s="74"/>
      <c r="I415" s="124"/>
      <c r="J415" s="123"/>
      <c r="K415" s="74">
        <f t="shared" si="28"/>
        <v>58610</v>
      </c>
    </row>
    <row r="416" spans="1:12">
      <c r="A416" s="123">
        <v>35</v>
      </c>
      <c r="B416" s="86" t="s">
        <v>935</v>
      </c>
      <c r="C416" s="123" t="s">
        <v>37</v>
      </c>
      <c r="D416" s="83" t="s">
        <v>1341</v>
      </c>
      <c r="E416" s="125"/>
      <c r="F416" s="123"/>
      <c r="G416" s="74">
        <v>85705</v>
      </c>
      <c r="H416" s="74"/>
      <c r="I416" s="124"/>
      <c r="J416" s="123"/>
      <c r="K416" s="74">
        <f t="shared" si="28"/>
        <v>85705</v>
      </c>
    </row>
    <row r="417" spans="1:11">
      <c r="A417" s="123">
        <v>36</v>
      </c>
      <c r="B417" s="86" t="s">
        <v>936</v>
      </c>
      <c r="C417" s="123" t="s">
        <v>37</v>
      </c>
      <c r="D417" s="83" t="s">
        <v>1342</v>
      </c>
      <c r="E417" s="125"/>
      <c r="F417" s="123"/>
      <c r="G417" s="74">
        <v>115580</v>
      </c>
      <c r="H417" s="74"/>
      <c r="I417" s="124"/>
      <c r="J417" s="123"/>
      <c r="K417" s="74">
        <f t="shared" si="28"/>
        <v>115580</v>
      </c>
    </row>
    <row r="418" spans="1:11">
      <c r="A418" s="123">
        <v>37</v>
      </c>
      <c r="B418" s="86" t="s">
        <v>937</v>
      </c>
      <c r="C418" s="123" t="s">
        <v>37</v>
      </c>
      <c r="D418" s="83" t="s">
        <v>1343</v>
      </c>
      <c r="E418" s="125"/>
      <c r="F418" s="123"/>
      <c r="G418" s="74">
        <v>75000</v>
      </c>
      <c r="H418" s="74"/>
      <c r="I418" s="124"/>
      <c r="J418" s="123"/>
      <c r="K418" s="74">
        <f t="shared" si="28"/>
        <v>75000</v>
      </c>
    </row>
    <row r="419" spans="1:11">
      <c r="A419" s="123">
        <v>38</v>
      </c>
      <c r="B419" s="86" t="s">
        <v>938</v>
      </c>
      <c r="C419" s="123" t="s">
        <v>37</v>
      </c>
      <c r="D419" s="83" t="s">
        <v>1344</v>
      </c>
      <c r="E419" s="125"/>
      <c r="F419" s="123"/>
      <c r="G419" s="74">
        <v>115000</v>
      </c>
      <c r="H419" s="74"/>
      <c r="I419" s="124"/>
      <c r="J419" s="123"/>
      <c r="K419" s="74">
        <f t="shared" si="28"/>
        <v>115000</v>
      </c>
    </row>
    <row r="420" spans="1:11">
      <c r="A420" s="123">
        <v>39</v>
      </c>
      <c r="B420" s="86" t="s">
        <v>939</v>
      </c>
      <c r="C420" s="123" t="s">
        <v>37</v>
      </c>
      <c r="D420" s="83" t="s">
        <v>1345</v>
      </c>
      <c r="E420" s="125"/>
      <c r="F420" s="123"/>
      <c r="G420" s="74">
        <v>125000</v>
      </c>
      <c r="H420" s="74"/>
      <c r="I420" s="124"/>
      <c r="J420" s="123"/>
      <c r="K420" s="74">
        <f t="shared" si="28"/>
        <v>125000</v>
      </c>
    </row>
    <row r="421" spans="1:11">
      <c r="A421" s="123">
        <v>40</v>
      </c>
      <c r="B421" s="86" t="s">
        <v>940</v>
      </c>
      <c r="C421" s="123" t="s">
        <v>37</v>
      </c>
      <c r="D421" s="83" t="s">
        <v>1346</v>
      </c>
      <c r="E421" s="125"/>
      <c r="F421" s="123"/>
      <c r="G421" s="74">
        <v>231000</v>
      </c>
      <c r="H421" s="74"/>
      <c r="I421" s="124"/>
      <c r="J421" s="123"/>
      <c r="K421" s="74">
        <f t="shared" si="28"/>
        <v>231000</v>
      </c>
    </row>
    <row r="422" spans="1:11">
      <c r="A422" s="123">
        <v>41</v>
      </c>
      <c r="B422" s="86" t="s">
        <v>941</v>
      </c>
      <c r="C422" s="123" t="s">
        <v>37</v>
      </c>
      <c r="D422" s="83" t="s">
        <v>1347</v>
      </c>
      <c r="E422" s="125"/>
      <c r="F422" s="123"/>
      <c r="G422" s="74">
        <v>290500</v>
      </c>
      <c r="H422" s="74"/>
      <c r="I422" s="124"/>
      <c r="J422" s="123"/>
      <c r="K422" s="74">
        <f t="shared" si="28"/>
        <v>290500</v>
      </c>
    </row>
    <row r="423" spans="1:11">
      <c r="A423" s="123">
        <v>42</v>
      </c>
      <c r="B423" s="86" t="s">
        <v>942</v>
      </c>
      <c r="C423" s="123" t="s">
        <v>37</v>
      </c>
      <c r="D423" s="83" t="s">
        <v>1348</v>
      </c>
      <c r="E423" s="125"/>
      <c r="F423" s="123"/>
      <c r="G423" s="74">
        <v>335500</v>
      </c>
      <c r="H423" s="74"/>
      <c r="I423" s="124"/>
      <c r="J423" s="123"/>
      <c r="K423" s="74">
        <f t="shared" si="28"/>
        <v>335500</v>
      </c>
    </row>
    <row r="424" spans="1:11">
      <c r="A424" s="123">
        <v>43</v>
      </c>
      <c r="B424" s="86" t="s">
        <v>943</v>
      </c>
      <c r="C424" s="123" t="s">
        <v>37</v>
      </c>
      <c r="D424" s="83" t="s">
        <v>1349</v>
      </c>
      <c r="E424" s="125"/>
      <c r="F424" s="123"/>
      <c r="G424" s="74">
        <v>522000</v>
      </c>
      <c r="H424" s="74"/>
      <c r="I424" s="124"/>
      <c r="J424" s="123"/>
      <c r="K424" s="74">
        <f t="shared" si="28"/>
        <v>522000</v>
      </c>
    </row>
    <row r="425" spans="1:11">
      <c r="A425" s="123">
        <v>44</v>
      </c>
      <c r="B425" s="86" t="s">
        <v>944</v>
      </c>
      <c r="C425" s="123" t="s">
        <v>37</v>
      </c>
      <c r="D425" s="83" t="s">
        <v>1350</v>
      </c>
      <c r="E425" s="125"/>
      <c r="F425" s="123"/>
      <c r="G425" s="74">
        <v>787500</v>
      </c>
      <c r="H425" s="74"/>
      <c r="I425" s="124"/>
      <c r="J425" s="123"/>
      <c r="K425" s="74">
        <f t="shared" si="28"/>
        <v>787500</v>
      </c>
    </row>
    <row r="426" spans="1:11">
      <c r="A426" s="123">
        <v>45</v>
      </c>
      <c r="B426" s="86" t="s">
        <v>945</v>
      </c>
      <c r="C426" s="123" t="s">
        <v>37</v>
      </c>
      <c r="D426" s="83" t="s">
        <v>1351</v>
      </c>
      <c r="E426" s="125"/>
      <c r="F426" s="123"/>
      <c r="G426" s="74">
        <v>960000</v>
      </c>
      <c r="H426" s="74"/>
      <c r="I426" s="124"/>
      <c r="J426" s="123"/>
      <c r="K426" s="74">
        <f t="shared" si="28"/>
        <v>960000</v>
      </c>
    </row>
    <row r="427" spans="1:11">
      <c r="A427" s="123">
        <v>46</v>
      </c>
      <c r="B427" s="86" t="s">
        <v>946</v>
      </c>
      <c r="C427" s="123" t="s">
        <v>37</v>
      </c>
      <c r="D427" s="83" t="s">
        <v>1352</v>
      </c>
      <c r="E427" s="125"/>
      <c r="F427" s="123"/>
      <c r="G427" s="74">
        <v>1635000</v>
      </c>
      <c r="H427" s="74"/>
      <c r="I427" s="124"/>
      <c r="J427" s="123"/>
      <c r="K427" s="74">
        <f t="shared" si="28"/>
        <v>1635000</v>
      </c>
    </row>
    <row r="428" spans="1:11">
      <c r="A428" s="123">
        <v>47</v>
      </c>
      <c r="B428" s="86" t="s">
        <v>947</v>
      </c>
      <c r="C428" s="123" t="s">
        <v>37</v>
      </c>
      <c r="D428" s="83" t="s">
        <v>1353</v>
      </c>
      <c r="E428" s="125"/>
      <c r="F428" s="123"/>
      <c r="G428" s="74">
        <v>2602000</v>
      </c>
      <c r="H428" s="74"/>
      <c r="I428" s="124"/>
      <c r="J428" s="123"/>
      <c r="K428" s="74">
        <f t="shared" si="28"/>
        <v>2602000</v>
      </c>
    </row>
    <row r="429" spans="1:11">
      <c r="A429" s="123">
        <v>48</v>
      </c>
      <c r="B429" s="86" t="s">
        <v>948</v>
      </c>
      <c r="C429" s="123" t="s">
        <v>27</v>
      </c>
      <c r="D429" s="83" t="s">
        <v>1354</v>
      </c>
      <c r="E429" s="125"/>
      <c r="F429" s="123"/>
      <c r="G429" s="74">
        <v>750000</v>
      </c>
      <c r="H429" s="74"/>
      <c r="I429" s="124"/>
      <c r="J429" s="123"/>
      <c r="K429" s="74">
        <f t="shared" si="28"/>
        <v>750000</v>
      </c>
    </row>
    <row r="430" spans="1:11">
      <c r="A430" s="123">
        <v>49</v>
      </c>
      <c r="B430" s="87" t="s">
        <v>1593</v>
      </c>
      <c r="C430" s="131" t="s">
        <v>37</v>
      </c>
      <c r="D430" s="88"/>
      <c r="E430" s="130"/>
      <c r="F430" s="131"/>
      <c r="G430" s="89">
        <v>91000</v>
      </c>
      <c r="H430" s="89"/>
      <c r="I430" s="129"/>
      <c r="J430" s="131"/>
      <c r="K430" s="89">
        <f t="shared" si="28"/>
        <v>91000</v>
      </c>
    </row>
    <row r="431" spans="1:11">
      <c r="A431" s="123">
        <v>50</v>
      </c>
      <c r="B431" s="87" t="s">
        <v>1594</v>
      </c>
      <c r="C431" s="131" t="s">
        <v>43</v>
      </c>
      <c r="D431" s="88"/>
      <c r="E431" s="130"/>
      <c r="F431" s="131"/>
      <c r="G431" s="89">
        <v>236000</v>
      </c>
      <c r="H431" s="89"/>
      <c r="I431" s="129"/>
      <c r="J431" s="131"/>
      <c r="K431" s="89">
        <f t="shared" si="28"/>
        <v>236000</v>
      </c>
    </row>
    <row r="432" spans="1:11">
      <c r="A432" s="123">
        <v>51</v>
      </c>
      <c r="B432" s="87" t="s">
        <v>1595</v>
      </c>
      <c r="C432" s="131" t="s">
        <v>43</v>
      </c>
      <c r="D432" s="88"/>
      <c r="E432" s="130"/>
      <c r="F432" s="131"/>
      <c r="G432" s="89"/>
      <c r="H432" s="89"/>
      <c r="I432" s="129"/>
      <c r="J432" s="131"/>
      <c r="K432" s="89">
        <f t="shared" si="28"/>
        <v>0</v>
      </c>
    </row>
    <row r="433" spans="1:11">
      <c r="A433" s="123">
        <v>52</v>
      </c>
      <c r="B433" s="86" t="s">
        <v>949</v>
      </c>
      <c r="C433" s="72" t="s">
        <v>27</v>
      </c>
      <c r="D433" s="83" t="s">
        <v>1355</v>
      </c>
      <c r="E433" s="125"/>
      <c r="F433" s="123"/>
      <c r="G433" s="74">
        <v>1500000</v>
      </c>
      <c r="H433" s="74"/>
      <c r="I433" s="124"/>
      <c r="J433" s="123"/>
      <c r="K433" s="74">
        <f t="shared" si="28"/>
        <v>1500000</v>
      </c>
    </row>
    <row r="434" spans="1:11">
      <c r="A434" s="123">
        <v>53</v>
      </c>
      <c r="B434" s="86" t="s">
        <v>950</v>
      </c>
      <c r="C434" s="72" t="s">
        <v>27</v>
      </c>
      <c r="D434" s="83" t="s">
        <v>1356</v>
      </c>
      <c r="E434" s="125"/>
      <c r="F434" s="123"/>
      <c r="G434" s="74">
        <v>3250000</v>
      </c>
      <c r="H434" s="74"/>
      <c r="I434" s="124"/>
      <c r="J434" s="123"/>
      <c r="K434" s="74">
        <f t="shared" si="28"/>
        <v>3250000</v>
      </c>
    </row>
    <row r="435" spans="1:11">
      <c r="A435" s="123">
        <v>54</v>
      </c>
      <c r="B435" s="86" t="s">
        <v>951</v>
      </c>
      <c r="C435" s="72"/>
      <c r="D435" s="83"/>
      <c r="E435" s="125"/>
      <c r="F435" s="123"/>
      <c r="G435" s="74"/>
      <c r="H435" s="74"/>
      <c r="I435" s="124"/>
      <c r="J435" s="123"/>
      <c r="K435" s="74">
        <f t="shared" si="28"/>
        <v>0</v>
      </c>
    </row>
    <row r="436" spans="1:11">
      <c r="A436" s="123">
        <v>55</v>
      </c>
      <c r="B436" s="86" t="s">
        <v>1881</v>
      </c>
      <c r="C436" s="72" t="s">
        <v>43</v>
      </c>
      <c r="D436" s="83"/>
      <c r="E436" s="125"/>
      <c r="F436" s="123"/>
      <c r="G436" s="74">
        <v>2100000</v>
      </c>
      <c r="H436" s="74"/>
      <c r="I436" s="124"/>
      <c r="J436" s="123"/>
      <c r="K436" s="74">
        <f t="shared" si="28"/>
        <v>2100000</v>
      </c>
    </row>
    <row r="437" spans="1:11">
      <c r="A437" s="123">
        <v>56</v>
      </c>
      <c r="B437" s="86" t="s">
        <v>1882</v>
      </c>
      <c r="C437" s="72" t="s">
        <v>43</v>
      </c>
      <c r="D437" s="83"/>
      <c r="E437" s="125"/>
      <c r="F437" s="123"/>
      <c r="G437" s="74">
        <v>1797000</v>
      </c>
      <c r="H437" s="74"/>
      <c r="I437" s="124"/>
      <c r="J437" s="123"/>
      <c r="K437" s="74">
        <f t="shared" si="28"/>
        <v>1797000</v>
      </c>
    </row>
    <row r="438" spans="1:11">
      <c r="A438" s="123">
        <v>57</v>
      </c>
      <c r="B438" s="86" t="s">
        <v>1883</v>
      </c>
      <c r="C438" s="72" t="s">
        <v>43</v>
      </c>
      <c r="D438" s="83"/>
      <c r="E438" s="125"/>
      <c r="F438" s="123"/>
      <c r="G438" s="74">
        <v>960000</v>
      </c>
      <c r="H438" s="74"/>
      <c r="I438" s="124"/>
      <c r="J438" s="123"/>
      <c r="K438" s="74">
        <f t="shared" si="28"/>
        <v>960000</v>
      </c>
    </row>
    <row r="439" spans="1:11">
      <c r="A439" s="123">
        <v>58</v>
      </c>
      <c r="B439" s="86" t="s">
        <v>1878</v>
      </c>
      <c r="C439" s="72" t="s">
        <v>43</v>
      </c>
      <c r="D439" s="83"/>
      <c r="E439" s="125"/>
      <c r="F439" s="123"/>
      <c r="G439" s="74">
        <v>550000</v>
      </c>
      <c r="H439" s="74"/>
      <c r="I439" s="124"/>
      <c r="J439" s="123"/>
      <c r="K439" s="74">
        <f t="shared" si="28"/>
        <v>550000</v>
      </c>
    </row>
    <row r="440" spans="1:11">
      <c r="A440" s="123">
        <v>59</v>
      </c>
      <c r="B440" s="86" t="s">
        <v>1879</v>
      </c>
      <c r="C440" s="72" t="s">
        <v>43</v>
      </c>
      <c r="D440" s="83"/>
      <c r="E440" s="125"/>
      <c r="F440" s="123"/>
      <c r="G440" s="74">
        <v>375000</v>
      </c>
      <c r="H440" s="74"/>
      <c r="I440" s="124"/>
      <c r="J440" s="123"/>
      <c r="K440" s="74">
        <f t="shared" si="28"/>
        <v>375000</v>
      </c>
    </row>
    <row r="441" spans="1:11">
      <c r="A441" s="123">
        <v>60</v>
      </c>
      <c r="B441" s="86" t="s">
        <v>1880</v>
      </c>
      <c r="C441" s="72" t="s">
        <v>43</v>
      </c>
      <c r="D441" s="83"/>
      <c r="E441" s="125"/>
      <c r="F441" s="123"/>
      <c r="G441" s="74">
        <v>250000</v>
      </c>
      <c r="H441" s="74"/>
      <c r="I441" s="124"/>
      <c r="J441" s="123"/>
      <c r="K441" s="74">
        <f t="shared" si="28"/>
        <v>250000</v>
      </c>
    </row>
    <row r="442" spans="1:11">
      <c r="A442" s="123"/>
      <c r="B442" s="86"/>
      <c r="C442" s="72"/>
      <c r="D442" s="83"/>
      <c r="E442" s="125"/>
      <c r="F442" s="123"/>
      <c r="G442" s="74"/>
      <c r="H442" s="74"/>
      <c r="I442" s="124"/>
      <c r="J442" s="123"/>
      <c r="K442" s="74"/>
    </row>
    <row r="443" spans="1:11">
      <c r="A443" s="123"/>
      <c r="B443" s="86"/>
      <c r="C443" s="72"/>
      <c r="D443" s="83"/>
      <c r="E443" s="125"/>
      <c r="F443" s="123"/>
      <c r="G443" s="74"/>
      <c r="H443" s="74"/>
      <c r="I443" s="124"/>
      <c r="J443" s="123"/>
      <c r="K443" s="74"/>
    </row>
    <row r="444" spans="1:11">
      <c r="A444" s="123"/>
      <c r="B444" s="86"/>
      <c r="C444" s="72"/>
      <c r="D444" s="83"/>
      <c r="E444" s="125"/>
      <c r="F444" s="123"/>
      <c r="G444" s="74"/>
      <c r="H444" s="74"/>
      <c r="I444" s="124"/>
      <c r="J444" s="123"/>
      <c r="K444" s="74"/>
    </row>
    <row r="445" spans="1:11">
      <c r="A445" s="123"/>
      <c r="B445" s="86"/>
      <c r="C445" s="72"/>
      <c r="D445" s="83"/>
      <c r="E445" s="125"/>
      <c r="F445" s="123"/>
      <c r="G445" s="74"/>
      <c r="H445" s="74" t="s">
        <v>245</v>
      </c>
      <c r="I445" s="124" t="s">
        <v>1734</v>
      </c>
      <c r="J445" s="123" t="s">
        <v>2112</v>
      </c>
      <c r="K445" s="74"/>
    </row>
    <row r="446" spans="1:11" ht="13">
      <c r="A446" s="70" t="s">
        <v>952</v>
      </c>
      <c r="B446" s="98" t="s">
        <v>953</v>
      </c>
      <c r="C446" s="123"/>
      <c r="D446" s="83"/>
      <c r="E446" s="125"/>
      <c r="F446" s="123"/>
      <c r="G446" s="126"/>
      <c r="H446" s="126"/>
      <c r="I446" s="124"/>
      <c r="J446" s="123"/>
      <c r="K446" s="126"/>
    </row>
    <row r="447" spans="1:11">
      <c r="A447" s="123"/>
      <c r="B447" s="119"/>
      <c r="C447" s="123" t="s">
        <v>955</v>
      </c>
      <c r="D447" s="83" t="s">
        <v>1357</v>
      </c>
      <c r="E447" s="125"/>
      <c r="F447" s="123"/>
      <c r="G447" s="74">
        <v>450000</v>
      </c>
      <c r="H447" s="74"/>
      <c r="I447" s="124"/>
      <c r="J447" s="123"/>
      <c r="K447" s="74">
        <f t="shared" ref="K447:K518" si="29">+G447+$C$7*J447</f>
        <v>450000</v>
      </c>
    </row>
    <row r="448" spans="1:11">
      <c r="A448" s="123">
        <v>1</v>
      </c>
      <c r="B448" s="86" t="s">
        <v>954</v>
      </c>
      <c r="C448" s="123" t="s">
        <v>955</v>
      </c>
      <c r="D448" s="83" t="s">
        <v>1358</v>
      </c>
      <c r="E448" s="125"/>
      <c r="F448" s="123"/>
      <c r="G448" s="74">
        <v>750000</v>
      </c>
      <c r="H448" s="74"/>
      <c r="I448" s="124"/>
      <c r="J448" s="123"/>
      <c r="K448" s="74">
        <f t="shared" si="29"/>
        <v>750000</v>
      </c>
    </row>
    <row r="449" spans="1:12">
      <c r="A449" s="123">
        <v>2</v>
      </c>
      <c r="B449" s="86" t="s">
        <v>956</v>
      </c>
      <c r="C449" s="123" t="s">
        <v>958</v>
      </c>
      <c r="D449" s="83" t="s">
        <v>1359</v>
      </c>
      <c r="E449" s="125"/>
      <c r="F449" s="123"/>
      <c r="G449" s="74">
        <v>110000</v>
      </c>
      <c r="H449" s="74"/>
      <c r="I449" s="124"/>
      <c r="J449" s="123"/>
      <c r="K449" s="74">
        <f t="shared" si="29"/>
        <v>110000</v>
      </c>
    </row>
    <row r="450" spans="1:12">
      <c r="A450" s="123">
        <v>3</v>
      </c>
      <c r="B450" s="86" t="s">
        <v>957</v>
      </c>
      <c r="C450" s="123" t="s">
        <v>958</v>
      </c>
      <c r="D450" s="83" t="s">
        <v>1360</v>
      </c>
      <c r="E450" s="125"/>
      <c r="F450" s="123"/>
      <c r="G450" s="74">
        <v>180000</v>
      </c>
      <c r="H450" s="74"/>
      <c r="I450" s="124"/>
      <c r="J450" s="123"/>
      <c r="K450" s="74">
        <f t="shared" si="29"/>
        <v>180000</v>
      </c>
    </row>
    <row r="451" spans="1:12">
      <c r="A451" s="123">
        <v>4</v>
      </c>
      <c r="B451" s="86" t="s">
        <v>959</v>
      </c>
      <c r="C451" s="123" t="s">
        <v>27</v>
      </c>
      <c r="D451" s="83" t="s">
        <v>1361</v>
      </c>
      <c r="E451" s="125"/>
      <c r="F451" s="123"/>
      <c r="G451" s="74">
        <v>200000</v>
      </c>
      <c r="H451" s="74"/>
      <c r="I451" s="124"/>
      <c r="J451" s="123"/>
      <c r="K451" s="74">
        <f t="shared" si="29"/>
        <v>200000</v>
      </c>
    </row>
    <row r="452" spans="1:12">
      <c r="A452" s="123">
        <v>5</v>
      </c>
      <c r="B452" s="86" t="s">
        <v>960</v>
      </c>
      <c r="C452" s="72" t="s">
        <v>27</v>
      </c>
      <c r="D452" s="83" t="s">
        <v>1362</v>
      </c>
      <c r="E452" s="125"/>
      <c r="F452" s="123"/>
      <c r="G452" s="74">
        <v>100000</v>
      </c>
      <c r="H452" s="74"/>
      <c r="I452" s="124"/>
      <c r="J452" s="123"/>
      <c r="K452" s="74">
        <f t="shared" si="29"/>
        <v>100000</v>
      </c>
    </row>
    <row r="453" spans="1:12">
      <c r="A453" s="123">
        <v>6</v>
      </c>
      <c r="B453" s="86" t="s">
        <v>961</v>
      </c>
      <c r="C453" s="72" t="s">
        <v>27</v>
      </c>
      <c r="D453" s="83" t="s">
        <v>1363</v>
      </c>
      <c r="E453" s="125"/>
      <c r="F453" s="123"/>
      <c r="G453" s="74">
        <v>25000</v>
      </c>
      <c r="H453" s="74"/>
      <c r="I453" s="124"/>
      <c r="J453" s="123"/>
      <c r="K453" s="74">
        <f t="shared" si="29"/>
        <v>25000</v>
      </c>
    </row>
    <row r="454" spans="1:12">
      <c r="A454" s="123">
        <v>7</v>
      </c>
      <c r="B454" s="86" t="s">
        <v>962</v>
      </c>
      <c r="C454" s="72" t="s">
        <v>958</v>
      </c>
      <c r="D454" s="83" t="s">
        <v>1364</v>
      </c>
      <c r="E454" s="125"/>
      <c r="F454" s="123"/>
      <c r="G454" s="74">
        <v>190000</v>
      </c>
      <c r="H454" s="74"/>
      <c r="I454" s="124"/>
      <c r="J454" s="123"/>
      <c r="K454" s="74">
        <f t="shared" si="29"/>
        <v>190000</v>
      </c>
    </row>
    <row r="455" spans="1:12">
      <c r="A455" s="123">
        <v>8</v>
      </c>
      <c r="B455" s="86" t="s">
        <v>1540</v>
      </c>
      <c r="C455" s="72" t="s">
        <v>955</v>
      </c>
      <c r="D455" s="83" t="s">
        <v>1365</v>
      </c>
      <c r="E455" s="125"/>
      <c r="F455" s="123"/>
      <c r="G455" s="94">
        <v>160000</v>
      </c>
      <c r="H455" s="94"/>
      <c r="I455" s="136"/>
      <c r="J455" s="123"/>
      <c r="K455" s="74">
        <f t="shared" si="29"/>
        <v>160000</v>
      </c>
    </row>
    <row r="456" spans="1:12">
      <c r="A456" s="123">
        <v>9</v>
      </c>
      <c r="B456" s="86" t="s">
        <v>1541</v>
      </c>
      <c r="C456" s="72"/>
      <c r="D456" s="83"/>
      <c r="E456" s="125"/>
      <c r="F456" s="123"/>
      <c r="G456" s="94">
        <v>275000</v>
      </c>
      <c r="H456" s="94"/>
      <c r="I456" s="136"/>
      <c r="J456" s="123"/>
      <c r="K456" s="74">
        <f t="shared" si="29"/>
        <v>275000</v>
      </c>
    </row>
    <row r="457" spans="1:12">
      <c r="A457" s="123">
        <v>10</v>
      </c>
      <c r="B457" s="87" t="s">
        <v>1542</v>
      </c>
      <c r="C457" s="91" t="s">
        <v>60</v>
      </c>
      <c r="D457" s="88"/>
      <c r="E457" s="130"/>
      <c r="F457" s="131"/>
      <c r="G457" s="89">
        <v>759000</v>
      </c>
      <c r="H457" s="89"/>
      <c r="I457" s="129"/>
      <c r="J457" s="131"/>
      <c r="K457" s="89">
        <f t="shared" si="29"/>
        <v>759000</v>
      </c>
    </row>
    <row r="458" spans="1:12">
      <c r="A458" s="123">
        <v>11</v>
      </c>
      <c r="B458" s="86" t="s">
        <v>1543</v>
      </c>
      <c r="C458" s="72"/>
      <c r="D458" s="83"/>
      <c r="E458" s="125"/>
      <c r="F458" s="123"/>
      <c r="G458" s="94">
        <v>540000</v>
      </c>
      <c r="H458" s="94"/>
      <c r="I458" s="136"/>
      <c r="J458" s="123"/>
      <c r="K458" s="94">
        <f t="shared" si="29"/>
        <v>540000</v>
      </c>
    </row>
    <row r="459" spans="1:12">
      <c r="A459" s="123">
        <v>12</v>
      </c>
      <c r="B459" s="133" t="s">
        <v>2703</v>
      </c>
      <c r="C459" s="131" t="s">
        <v>958</v>
      </c>
      <c r="D459" s="88" t="s">
        <v>1366</v>
      </c>
      <c r="E459" s="130"/>
      <c r="F459" s="131"/>
      <c r="G459" s="89">
        <v>200000</v>
      </c>
      <c r="H459" s="89"/>
      <c r="I459" s="129"/>
      <c r="J459" s="131"/>
      <c r="K459" s="89">
        <f t="shared" si="29"/>
        <v>200000</v>
      </c>
    </row>
    <row r="460" spans="1:12">
      <c r="A460" s="1164"/>
      <c r="B460" s="1165"/>
      <c r="C460" s="1166"/>
      <c r="D460" s="1167"/>
      <c r="E460" s="1168"/>
      <c r="F460" s="1166"/>
      <c r="G460" s="1169"/>
      <c r="H460" s="1169"/>
      <c r="I460" s="1170"/>
      <c r="J460" s="1166"/>
      <c r="K460" s="1169"/>
    </row>
    <row r="461" spans="1:12">
      <c r="A461" s="123">
        <v>13</v>
      </c>
      <c r="B461" s="86" t="s">
        <v>963</v>
      </c>
      <c r="C461" s="123" t="s">
        <v>958</v>
      </c>
      <c r="D461" s="83" t="s">
        <v>1367</v>
      </c>
      <c r="E461" s="125"/>
      <c r="F461" s="123"/>
      <c r="G461" s="74">
        <v>270000</v>
      </c>
      <c r="H461" s="74"/>
      <c r="I461" s="124"/>
      <c r="J461" s="123"/>
      <c r="K461" s="74">
        <f t="shared" si="29"/>
        <v>270000</v>
      </c>
      <c r="L461" s="77"/>
    </row>
    <row r="462" spans="1:12">
      <c r="A462" s="123">
        <v>14</v>
      </c>
      <c r="B462" s="119" t="s">
        <v>964</v>
      </c>
      <c r="C462" s="123" t="s">
        <v>958</v>
      </c>
      <c r="D462" s="83" t="s">
        <v>1368</v>
      </c>
      <c r="E462" s="125"/>
      <c r="F462" s="123"/>
      <c r="G462" s="74">
        <v>375000</v>
      </c>
      <c r="H462" s="74"/>
      <c r="I462" s="124"/>
      <c r="J462" s="123"/>
      <c r="K462" s="74">
        <f t="shared" si="29"/>
        <v>375000</v>
      </c>
      <c r="L462" s="77"/>
    </row>
    <row r="463" spans="1:12">
      <c r="A463" s="123">
        <v>15</v>
      </c>
      <c r="B463" s="119" t="s">
        <v>965</v>
      </c>
      <c r="C463" s="123" t="s">
        <v>955</v>
      </c>
      <c r="D463" s="83" t="s">
        <v>1369</v>
      </c>
      <c r="E463" s="125"/>
      <c r="F463" s="123"/>
      <c r="G463" s="74">
        <v>470800</v>
      </c>
      <c r="H463" s="74"/>
      <c r="I463" s="124"/>
      <c r="J463" s="123"/>
      <c r="K463" s="74">
        <f t="shared" si="29"/>
        <v>470800</v>
      </c>
    </row>
    <row r="464" spans="1:12">
      <c r="A464" s="123">
        <v>16</v>
      </c>
      <c r="B464" s="119" t="s">
        <v>966</v>
      </c>
      <c r="C464" s="123" t="s">
        <v>955</v>
      </c>
      <c r="D464" s="83" t="s">
        <v>1370</v>
      </c>
      <c r="E464" s="125"/>
      <c r="F464" s="123"/>
      <c r="G464" s="74">
        <v>539000</v>
      </c>
      <c r="H464" s="74"/>
      <c r="I464" s="124"/>
      <c r="J464" s="123"/>
      <c r="K464" s="74">
        <f t="shared" si="29"/>
        <v>539000</v>
      </c>
    </row>
    <row r="465" spans="1:11">
      <c r="A465" s="123">
        <v>17</v>
      </c>
      <c r="B465" s="119" t="s">
        <v>967</v>
      </c>
      <c r="C465" s="123" t="s">
        <v>60</v>
      </c>
      <c r="D465" s="83" t="s">
        <v>1371</v>
      </c>
      <c r="E465" s="125"/>
      <c r="F465" s="123"/>
      <c r="G465" s="74">
        <v>475000</v>
      </c>
      <c r="H465" s="74"/>
      <c r="I465" s="124"/>
      <c r="J465" s="123"/>
      <c r="K465" s="74">
        <f t="shared" si="29"/>
        <v>475000</v>
      </c>
    </row>
    <row r="466" spans="1:11">
      <c r="A466" s="123">
        <v>18</v>
      </c>
      <c r="B466" s="135" t="s">
        <v>341</v>
      </c>
      <c r="C466" s="131" t="s">
        <v>60</v>
      </c>
      <c r="D466" s="88"/>
      <c r="E466" s="130"/>
      <c r="F466" s="131"/>
      <c r="G466" s="89">
        <v>586000</v>
      </c>
      <c r="H466" s="89"/>
      <c r="I466" s="129"/>
      <c r="J466" s="131"/>
      <c r="K466" s="89">
        <f t="shared" si="29"/>
        <v>586000</v>
      </c>
    </row>
    <row r="467" spans="1:11">
      <c r="A467" s="123">
        <v>19</v>
      </c>
      <c r="B467" s="86" t="s">
        <v>968</v>
      </c>
      <c r="C467" s="72" t="s">
        <v>60</v>
      </c>
      <c r="D467" s="83" t="s">
        <v>1372</v>
      </c>
      <c r="E467" s="125"/>
      <c r="F467" s="123"/>
      <c r="G467" s="74">
        <v>168000</v>
      </c>
      <c r="H467" s="74"/>
      <c r="I467" s="124"/>
      <c r="J467" s="123"/>
      <c r="K467" s="74">
        <f t="shared" si="29"/>
        <v>168000</v>
      </c>
    </row>
    <row r="468" spans="1:11">
      <c r="A468" s="123">
        <v>20</v>
      </c>
      <c r="B468" s="87" t="s">
        <v>1551</v>
      </c>
      <c r="C468" s="131" t="s">
        <v>60</v>
      </c>
      <c r="D468" s="88" t="s">
        <v>1373</v>
      </c>
      <c r="E468" s="130"/>
      <c r="F468" s="131"/>
      <c r="G468" s="89">
        <v>659000</v>
      </c>
      <c r="H468" s="89">
        <f>$G$38</f>
        <v>45500</v>
      </c>
      <c r="I468" s="129">
        <f>$G$40</f>
        <v>15625</v>
      </c>
      <c r="J468" s="131">
        <f>20*solar</f>
        <v>290000</v>
      </c>
      <c r="K468" s="89">
        <f>+G468+$C$7*J468+H468+I468</f>
        <v>1010125</v>
      </c>
    </row>
    <row r="469" spans="1:11">
      <c r="A469" s="123">
        <v>21</v>
      </c>
      <c r="B469" s="87" t="s">
        <v>1552</v>
      </c>
      <c r="C469" s="131" t="s">
        <v>60</v>
      </c>
      <c r="D469" s="88" t="s">
        <v>1374</v>
      </c>
      <c r="E469" s="130"/>
      <c r="F469" s="131"/>
      <c r="G469" s="89">
        <v>732000</v>
      </c>
      <c r="H469" s="89">
        <f>$G$38</f>
        <v>45500</v>
      </c>
      <c r="I469" s="129">
        <f>$G$40</f>
        <v>15625</v>
      </c>
      <c r="J469" s="131">
        <f>20*solar</f>
        <v>290000</v>
      </c>
      <c r="K469" s="89">
        <f>+G469+$C$7*J469+H469+I469</f>
        <v>1083125</v>
      </c>
    </row>
    <row r="470" spans="1:11">
      <c r="A470" s="123">
        <v>22</v>
      </c>
      <c r="B470" s="93" t="s">
        <v>970</v>
      </c>
      <c r="C470" s="72" t="s">
        <v>955</v>
      </c>
      <c r="D470" s="83" t="s">
        <v>1375</v>
      </c>
      <c r="E470" s="120"/>
      <c r="F470" s="118"/>
      <c r="G470" s="74">
        <v>135000</v>
      </c>
      <c r="H470" s="74"/>
      <c r="I470" s="124"/>
      <c r="J470" s="118"/>
      <c r="K470" s="74">
        <f t="shared" si="29"/>
        <v>135000</v>
      </c>
    </row>
    <row r="471" spans="1:11">
      <c r="A471" s="123">
        <v>23</v>
      </c>
      <c r="B471" s="133" t="s">
        <v>1572</v>
      </c>
      <c r="C471" s="131" t="s">
        <v>60</v>
      </c>
      <c r="D471" s="88" t="s">
        <v>1376</v>
      </c>
      <c r="E471" s="95"/>
      <c r="F471" s="91"/>
      <c r="G471" s="89">
        <v>135000</v>
      </c>
      <c r="H471" s="89"/>
      <c r="I471" s="129"/>
      <c r="J471" s="91"/>
      <c r="K471" s="89">
        <f t="shared" si="29"/>
        <v>135000</v>
      </c>
    </row>
    <row r="472" spans="1:11">
      <c r="A472" s="123">
        <v>24</v>
      </c>
      <c r="B472" s="133" t="s">
        <v>259</v>
      </c>
      <c r="C472" s="131" t="s">
        <v>60</v>
      </c>
      <c r="D472" s="88"/>
      <c r="E472" s="95"/>
      <c r="F472" s="91"/>
      <c r="G472" s="89">
        <v>10000</v>
      </c>
      <c r="H472" s="89"/>
      <c r="I472" s="129"/>
      <c r="J472" s="91"/>
      <c r="K472" s="89">
        <f t="shared" si="29"/>
        <v>10000</v>
      </c>
    </row>
    <row r="473" spans="1:11">
      <c r="A473" s="123">
        <v>25</v>
      </c>
      <c r="B473" s="119" t="s">
        <v>971</v>
      </c>
      <c r="C473" s="123" t="s">
        <v>955</v>
      </c>
      <c r="D473" s="83" t="s">
        <v>1377</v>
      </c>
      <c r="E473" s="125"/>
      <c r="F473" s="123"/>
      <c r="G473" s="74">
        <v>385000</v>
      </c>
      <c r="H473" s="74"/>
      <c r="I473" s="124"/>
      <c r="J473" s="123"/>
      <c r="K473" s="74">
        <f t="shared" si="29"/>
        <v>385000</v>
      </c>
    </row>
    <row r="474" spans="1:11">
      <c r="A474" s="123">
        <v>26</v>
      </c>
      <c r="B474" s="119" t="s">
        <v>972</v>
      </c>
      <c r="C474" s="72" t="s">
        <v>958</v>
      </c>
      <c r="D474" s="83" t="s">
        <v>1378</v>
      </c>
      <c r="E474" s="125"/>
      <c r="F474" s="123"/>
      <c r="G474" s="74">
        <v>340000</v>
      </c>
      <c r="H474" s="74"/>
      <c r="I474" s="124"/>
      <c r="J474" s="123"/>
      <c r="K474" s="74">
        <f t="shared" si="29"/>
        <v>340000</v>
      </c>
    </row>
    <row r="475" spans="1:11">
      <c r="A475" s="123">
        <v>27</v>
      </c>
      <c r="B475" s="86" t="s">
        <v>973</v>
      </c>
      <c r="C475" s="123" t="s">
        <v>955</v>
      </c>
      <c r="D475" s="83" t="s">
        <v>1379</v>
      </c>
      <c r="E475" s="125"/>
      <c r="F475" s="123"/>
      <c r="G475" s="74">
        <v>168000</v>
      </c>
      <c r="H475" s="74"/>
      <c r="I475" s="124"/>
      <c r="J475" s="123"/>
      <c r="K475" s="74">
        <f t="shared" si="29"/>
        <v>168000</v>
      </c>
    </row>
    <row r="476" spans="1:11">
      <c r="A476" s="123">
        <v>28</v>
      </c>
      <c r="B476" s="86" t="s">
        <v>974</v>
      </c>
      <c r="C476" s="123" t="s">
        <v>955</v>
      </c>
      <c r="D476" s="83" t="s">
        <v>1380</v>
      </c>
      <c r="E476" s="125"/>
      <c r="F476" s="123"/>
      <c r="G476" s="74">
        <v>225000</v>
      </c>
      <c r="H476" s="74"/>
      <c r="I476" s="124"/>
      <c r="J476" s="123"/>
      <c r="K476" s="74">
        <f t="shared" si="29"/>
        <v>225000</v>
      </c>
    </row>
    <row r="477" spans="1:11">
      <c r="A477" s="123">
        <v>29</v>
      </c>
      <c r="B477" s="86" t="s">
        <v>975</v>
      </c>
      <c r="C477" s="123" t="s">
        <v>955</v>
      </c>
      <c r="D477" s="83" t="s">
        <v>1381</v>
      </c>
      <c r="E477" s="125"/>
      <c r="F477" s="123"/>
      <c r="G477" s="74">
        <v>100000</v>
      </c>
      <c r="H477" s="74"/>
      <c r="I477" s="124"/>
      <c r="J477" s="123"/>
      <c r="K477" s="74">
        <f t="shared" si="29"/>
        <v>100000</v>
      </c>
    </row>
    <row r="478" spans="1:11">
      <c r="A478" s="123">
        <v>30</v>
      </c>
      <c r="B478" s="135" t="s">
        <v>478</v>
      </c>
      <c r="C478" s="131" t="s">
        <v>955</v>
      </c>
      <c r="D478" s="88" t="s">
        <v>1382</v>
      </c>
      <c r="E478" s="130"/>
      <c r="F478" s="131"/>
      <c r="G478" s="89">
        <v>75000</v>
      </c>
      <c r="H478" s="89"/>
      <c r="I478" s="129"/>
      <c r="J478" s="131"/>
      <c r="K478" s="89">
        <f t="shared" si="29"/>
        <v>75000</v>
      </c>
    </row>
    <row r="479" spans="1:11">
      <c r="A479" s="123">
        <v>31</v>
      </c>
      <c r="B479" s="119" t="s">
        <v>976</v>
      </c>
      <c r="C479" s="123" t="s">
        <v>955</v>
      </c>
      <c r="D479" s="83" t="s">
        <v>1383</v>
      </c>
      <c r="E479" s="125"/>
      <c r="F479" s="123"/>
      <c r="G479" s="74">
        <v>850000</v>
      </c>
      <c r="H479" s="74"/>
      <c r="I479" s="124"/>
      <c r="J479" s="123"/>
      <c r="K479" s="74">
        <f t="shared" si="29"/>
        <v>850000</v>
      </c>
    </row>
    <row r="480" spans="1:11">
      <c r="A480" s="123">
        <v>32</v>
      </c>
      <c r="B480" s="119" t="s">
        <v>977</v>
      </c>
      <c r="C480" s="123" t="s">
        <v>955</v>
      </c>
      <c r="D480" s="83" t="s">
        <v>1384</v>
      </c>
      <c r="E480" s="125"/>
      <c r="F480" s="123"/>
      <c r="G480" s="74">
        <v>735000</v>
      </c>
      <c r="H480" s="74"/>
      <c r="I480" s="124"/>
      <c r="J480" s="123"/>
      <c r="K480" s="74">
        <f t="shared" si="29"/>
        <v>735000</v>
      </c>
    </row>
    <row r="481" spans="1:11">
      <c r="A481" s="123">
        <v>33</v>
      </c>
      <c r="B481" s="119" t="s">
        <v>978</v>
      </c>
      <c r="C481" s="123" t="s">
        <v>955</v>
      </c>
      <c r="D481" s="83" t="s">
        <v>1385</v>
      </c>
      <c r="E481" s="125"/>
      <c r="F481" s="123"/>
      <c r="G481" s="74">
        <v>134750</v>
      </c>
      <c r="H481" s="74"/>
      <c r="I481" s="124"/>
      <c r="J481" s="123"/>
      <c r="K481" s="74">
        <f t="shared" si="29"/>
        <v>134750</v>
      </c>
    </row>
    <row r="482" spans="1:11">
      <c r="A482" s="123">
        <v>34</v>
      </c>
      <c r="B482" s="86" t="s">
        <v>1606</v>
      </c>
      <c r="C482" s="123" t="s">
        <v>955</v>
      </c>
      <c r="D482" s="83" t="s">
        <v>1386</v>
      </c>
      <c r="E482" s="73"/>
      <c r="F482" s="72"/>
      <c r="G482" s="74">
        <v>400000</v>
      </c>
      <c r="H482" s="74"/>
      <c r="I482" s="124"/>
      <c r="J482" s="72"/>
      <c r="K482" s="74">
        <f t="shared" si="29"/>
        <v>400000</v>
      </c>
    </row>
    <row r="483" spans="1:11">
      <c r="A483" s="123">
        <v>35</v>
      </c>
      <c r="B483" s="87" t="s">
        <v>1544</v>
      </c>
      <c r="C483" s="131" t="s">
        <v>955</v>
      </c>
      <c r="D483" s="88" t="s">
        <v>1387</v>
      </c>
      <c r="E483" s="95"/>
      <c r="F483" s="91"/>
      <c r="G483" s="89">
        <v>688000</v>
      </c>
      <c r="H483" s="89"/>
      <c r="I483" s="129"/>
      <c r="J483" s="91"/>
      <c r="K483" s="89">
        <f t="shared" si="29"/>
        <v>688000</v>
      </c>
    </row>
    <row r="484" spans="1:11">
      <c r="A484" s="123">
        <v>36</v>
      </c>
      <c r="B484" s="112" t="s">
        <v>1597</v>
      </c>
      <c r="C484" s="123" t="s">
        <v>260</v>
      </c>
      <c r="D484" s="83" t="s">
        <v>1388</v>
      </c>
      <c r="E484" s="73"/>
      <c r="F484" s="72"/>
      <c r="G484" s="74">
        <v>382800</v>
      </c>
      <c r="H484" s="74"/>
      <c r="I484" s="124"/>
      <c r="J484" s="72"/>
      <c r="K484" s="74">
        <f t="shared" si="29"/>
        <v>382800</v>
      </c>
    </row>
    <row r="485" spans="1:11">
      <c r="A485" s="123">
        <v>37</v>
      </c>
      <c r="B485" s="112" t="s">
        <v>1598</v>
      </c>
      <c r="C485" s="123" t="s">
        <v>60</v>
      </c>
      <c r="D485" s="83"/>
      <c r="E485" s="73"/>
      <c r="F485" s="72"/>
      <c r="G485" s="74">
        <f>84000+(2*5*G556)</f>
        <v>229000</v>
      </c>
      <c r="H485" s="74"/>
      <c r="I485" s="124"/>
      <c r="J485" s="72"/>
      <c r="K485" s="74">
        <f t="shared" si="29"/>
        <v>229000</v>
      </c>
    </row>
    <row r="486" spans="1:11">
      <c r="A486" s="123">
        <v>38</v>
      </c>
      <c r="B486" s="134" t="s">
        <v>272</v>
      </c>
      <c r="C486" s="131" t="s">
        <v>60</v>
      </c>
      <c r="D486" s="88"/>
      <c r="E486" s="130"/>
      <c r="F486" s="131"/>
      <c r="G486" s="89">
        <f>ALAT!L46</f>
        <v>472146.75353381771</v>
      </c>
      <c r="H486" s="89">
        <f>$G$38</f>
        <v>45500</v>
      </c>
      <c r="I486" s="129">
        <f>G55</f>
        <v>0</v>
      </c>
      <c r="J486" s="131">
        <f>20*solar</f>
        <v>290000</v>
      </c>
      <c r="K486" s="89">
        <f>+G486+$C$7*J486+H486+I486</f>
        <v>807646.75353381771</v>
      </c>
    </row>
    <row r="487" spans="1:11">
      <c r="A487" s="123">
        <v>39</v>
      </c>
      <c r="B487" s="86" t="s">
        <v>980</v>
      </c>
      <c r="C487" s="72" t="s">
        <v>955</v>
      </c>
      <c r="D487" s="83" t="s">
        <v>1389</v>
      </c>
      <c r="E487" s="125"/>
      <c r="F487" s="123"/>
      <c r="G487" s="74">
        <v>225000</v>
      </c>
      <c r="H487" s="74"/>
      <c r="I487" s="124"/>
      <c r="J487" s="123"/>
      <c r="K487" s="74">
        <f t="shared" si="29"/>
        <v>225000</v>
      </c>
    </row>
    <row r="488" spans="1:11">
      <c r="A488" s="123">
        <v>40</v>
      </c>
      <c r="B488" s="86" t="s">
        <v>981</v>
      </c>
      <c r="C488" s="123" t="s">
        <v>955</v>
      </c>
      <c r="D488" s="83" t="s">
        <v>1390</v>
      </c>
      <c r="E488" s="125"/>
      <c r="F488" s="123"/>
      <c r="G488" s="74">
        <v>442000</v>
      </c>
      <c r="H488" s="74"/>
      <c r="I488" s="124"/>
      <c r="J488" s="123"/>
      <c r="K488" s="74">
        <f t="shared" si="29"/>
        <v>442000</v>
      </c>
    </row>
    <row r="489" spans="1:11">
      <c r="A489" s="123">
        <v>41</v>
      </c>
      <c r="B489" s="119" t="s">
        <v>982</v>
      </c>
      <c r="C489" s="123" t="s">
        <v>955</v>
      </c>
      <c r="D489" s="83" t="s">
        <v>1391</v>
      </c>
      <c r="E489" s="125"/>
      <c r="F489" s="123"/>
      <c r="G489" s="74">
        <v>830000</v>
      </c>
      <c r="H489" s="74"/>
      <c r="I489" s="124"/>
      <c r="J489" s="123"/>
      <c r="K489" s="74">
        <f t="shared" si="29"/>
        <v>830000</v>
      </c>
    </row>
    <row r="490" spans="1:11">
      <c r="A490" s="123">
        <v>42</v>
      </c>
      <c r="B490" s="119" t="s">
        <v>983</v>
      </c>
      <c r="C490" s="123" t="s">
        <v>955</v>
      </c>
      <c r="D490" s="83" t="s">
        <v>1392</v>
      </c>
      <c r="E490" s="125"/>
      <c r="F490" s="123"/>
      <c r="G490" s="74">
        <v>200000</v>
      </c>
      <c r="H490" s="74"/>
      <c r="I490" s="124"/>
      <c r="J490" s="123"/>
      <c r="K490" s="74">
        <f t="shared" si="29"/>
        <v>200000</v>
      </c>
    </row>
    <row r="491" spans="1:11">
      <c r="A491" s="123">
        <v>43</v>
      </c>
      <c r="B491" s="86" t="s">
        <v>984</v>
      </c>
      <c r="C491" s="123" t="s">
        <v>955</v>
      </c>
      <c r="D491" s="83" t="s">
        <v>1393</v>
      </c>
      <c r="E491" s="125"/>
      <c r="F491" s="123"/>
      <c r="G491" s="74">
        <v>250000</v>
      </c>
      <c r="H491" s="74"/>
      <c r="I491" s="124"/>
      <c r="J491" s="123"/>
      <c r="K491" s="74">
        <f t="shared" si="29"/>
        <v>250000</v>
      </c>
    </row>
    <row r="492" spans="1:11">
      <c r="A492" s="123">
        <v>44</v>
      </c>
      <c r="B492" s="86" t="s">
        <v>1547</v>
      </c>
      <c r="C492" s="123" t="s">
        <v>955</v>
      </c>
      <c r="D492" s="83"/>
      <c r="E492" s="125"/>
      <c r="F492" s="123"/>
      <c r="G492" s="74">
        <v>3500000</v>
      </c>
      <c r="H492" s="74"/>
      <c r="I492" s="124"/>
      <c r="J492" s="123"/>
      <c r="K492" s="74">
        <f t="shared" si="29"/>
        <v>3500000</v>
      </c>
    </row>
    <row r="493" spans="1:11">
      <c r="A493" s="123">
        <v>45</v>
      </c>
      <c r="B493" s="86" t="s">
        <v>1547</v>
      </c>
      <c r="C493" s="123" t="s">
        <v>60</v>
      </c>
      <c r="D493" s="83"/>
      <c r="E493" s="125"/>
      <c r="F493" s="123"/>
      <c r="G493" s="74">
        <f>G492/8</f>
        <v>437500</v>
      </c>
      <c r="H493" s="74"/>
      <c r="I493" s="124"/>
      <c r="J493" s="123"/>
      <c r="K493" s="74"/>
    </row>
    <row r="494" spans="1:11">
      <c r="A494" s="123">
        <v>46</v>
      </c>
      <c r="B494" s="86" t="s">
        <v>1546</v>
      </c>
      <c r="C494" s="123" t="s">
        <v>955</v>
      </c>
      <c r="D494" s="83"/>
      <c r="E494" s="125"/>
      <c r="F494" s="123"/>
      <c r="G494" s="74">
        <v>5100000</v>
      </c>
      <c r="H494" s="74"/>
      <c r="I494" s="124"/>
      <c r="J494" s="123"/>
      <c r="K494" s="74"/>
    </row>
    <row r="495" spans="1:11">
      <c r="A495" s="123">
        <v>47</v>
      </c>
      <c r="B495" s="86" t="s">
        <v>1546</v>
      </c>
      <c r="C495" s="123" t="s">
        <v>60</v>
      </c>
      <c r="D495" s="83"/>
      <c r="E495" s="125"/>
      <c r="F495" s="123"/>
      <c r="G495" s="74">
        <f>G494/8</f>
        <v>637500</v>
      </c>
      <c r="H495" s="74"/>
      <c r="I495" s="124"/>
      <c r="J495" s="123"/>
      <c r="K495" s="74"/>
    </row>
    <row r="496" spans="1:11">
      <c r="A496" s="123">
        <v>48</v>
      </c>
      <c r="B496" s="86" t="s">
        <v>1545</v>
      </c>
      <c r="C496" s="123" t="s">
        <v>955</v>
      </c>
      <c r="D496" s="83"/>
      <c r="E496" s="125"/>
      <c r="F496" s="123"/>
      <c r="G496" s="74">
        <v>7500000</v>
      </c>
      <c r="H496" s="74"/>
      <c r="I496" s="124"/>
      <c r="J496" s="123"/>
      <c r="K496" s="74"/>
    </row>
    <row r="497" spans="1:11">
      <c r="A497" s="123">
        <v>49</v>
      </c>
      <c r="B497" s="87" t="s">
        <v>1545</v>
      </c>
      <c r="C497" s="131" t="s">
        <v>60</v>
      </c>
      <c r="D497" s="88"/>
      <c r="E497" s="130"/>
      <c r="F497" s="131"/>
      <c r="G497" s="89">
        <f>G496/8</f>
        <v>937500</v>
      </c>
      <c r="H497" s="89">
        <f>$G$38</f>
        <v>45500</v>
      </c>
      <c r="I497" s="129">
        <f>$G$40</f>
        <v>15625</v>
      </c>
      <c r="J497" s="131">
        <f>20*solar</f>
        <v>290000</v>
      </c>
      <c r="K497" s="89"/>
    </row>
    <row r="498" spans="1:11">
      <c r="A498" s="123">
        <v>50</v>
      </c>
      <c r="B498" s="86" t="s">
        <v>985</v>
      </c>
      <c r="C498" s="123" t="s">
        <v>955</v>
      </c>
      <c r="D498" s="83" t="s">
        <v>1394</v>
      </c>
      <c r="E498" s="125"/>
      <c r="F498" s="123"/>
      <c r="G498" s="74">
        <v>750000</v>
      </c>
      <c r="H498" s="74"/>
      <c r="I498" s="124"/>
      <c r="J498" s="123"/>
      <c r="K498" s="74">
        <f t="shared" si="29"/>
        <v>750000</v>
      </c>
    </row>
    <row r="499" spans="1:11">
      <c r="A499" s="123">
        <v>51</v>
      </c>
      <c r="B499" s="86" t="s">
        <v>986</v>
      </c>
      <c r="C499" s="123" t="s">
        <v>955</v>
      </c>
      <c r="D499" s="83" t="s">
        <v>1395</v>
      </c>
      <c r="E499" s="125"/>
      <c r="F499" s="123"/>
      <c r="G499" s="74">
        <v>750000</v>
      </c>
      <c r="H499" s="74"/>
      <c r="I499" s="124"/>
      <c r="J499" s="123"/>
      <c r="K499" s="74">
        <f t="shared" si="29"/>
        <v>750000</v>
      </c>
    </row>
    <row r="500" spans="1:11">
      <c r="A500" s="123">
        <v>52</v>
      </c>
      <c r="B500" s="86" t="s">
        <v>987</v>
      </c>
      <c r="C500" s="123" t="s">
        <v>955</v>
      </c>
      <c r="D500" s="83" t="s">
        <v>1396</v>
      </c>
      <c r="E500" s="125"/>
      <c r="F500" s="123"/>
      <c r="G500" s="74">
        <v>750000</v>
      </c>
      <c r="H500" s="74"/>
      <c r="I500" s="124"/>
      <c r="J500" s="123"/>
      <c r="K500" s="74">
        <f t="shared" si="29"/>
        <v>750000</v>
      </c>
    </row>
    <row r="501" spans="1:11">
      <c r="A501" s="123">
        <v>53</v>
      </c>
      <c r="B501" s="86" t="s">
        <v>988</v>
      </c>
      <c r="C501" s="123" t="s">
        <v>958</v>
      </c>
      <c r="D501" s="83" t="s">
        <v>1397</v>
      </c>
      <c r="E501" s="125"/>
      <c r="F501" s="123"/>
      <c r="G501" s="74">
        <v>400000</v>
      </c>
      <c r="H501" s="74"/>
      <c r="I501" s="124"/>
      <c r="J501" s="123"/>
      <c r="K501" s="74">
        <f t="shared" si="29"/>
        <v>400000</v>
      </c>
    </row>
    <row r="502" spans="1:11">
      <c r="A502" s="123">
        <v>54</v>
      </c>
      <c r="B502" s="87" t="s">
        <v>389</v>
      </c>
      <c r="C502" s="131" t="s">
        <v>60</v>
      </c>
      <c r="D502" s="88"/>
      <c r="E502" s="130"/>
      <c r="F502" s="131"/>
      <c r="G502" s="89">
        <f>ALAT!G46</f>
        <v>439008.27557522163</v>
      </c>
      <c r="H502" s="89">
        <f>$G$38</f>
        <v>45500</v>
      </c>
      <c r="I502" s="129">
        <f>$G$40</f>
        <v>15625</v>
      </c>
      <c r="J502" s="131">
        <f>20*solar</f>
        <v>290000</v>
      </c>
      <c r="K502" s="89">
        <f t="shared" si="29"/>
        <v>729008.27557522163</v>
      </c>
    </row>
    <row r="503" spans="1:11">
      <c r="A503" s="123">
        <v>55</v>
      </c>
      <c r="B503" s="86" t="s">
        <v>989</v>
      </c>
      <c r="C503" s="72" t="s">
        <v>958</v>
      </c>
      <c r="D503" s="83" t="s">
        <v>1398</v>
      </c>
      <c r="E503" s="125"/>
      <c r="F503" s="123"/>
      <c r="G503" s="74">
        <v>700000</v>
      </c>
      <c r="H503" s="74"/>
      <c r="I503" s="124"/>
      <c r="J503" s="123"/>
      <c r="K503" s="74">
        <f t="shared" si="29"/>
        <v>700000</v>
      </c>
    </row>
    <row r="504" spans="1:11">
      <c r="A504" s="123">
        <v>56</v>
      </c>
      <c r="B504" s="86" t="s">
        <v>990</v>
      </c>
      <c r="C504" s="72" t="s">
        <v>955</v>
      </c>
      <c r="D504" s="83" t="s">
        <v>1399</v>
      </c>
      <c r="E504" s="125"/>
      <c r="F504" s="123"/>
      <c r="G504" s="74">
        <v>1200000</v>
      </c>
      <c r="H504" s="74"/>
      <c r="I504" s="124"/>
      <c r="J504" s="123"/>
      <c r="K504" s="74">
        <f t="shared" si="29"/>
        <v>1200000</v>
      </c>
    </row>
    <row r="505" spans="1:11">
      <c r="A505" s="123">
        <v>57</v>
      </c>
      <c r="B505" s="86" t="s">
        <v>991</v>
      </c>
      <c r="C505" s="72" t="s">
        <v>955</v>
      </c>
      <c r="D505" s="83" t="s">
        <v>1400</v>
      </c>
      <c r="E505" s="125"/>
      <c r="F505" s="123"/>
      <c r="G505" s="74">
        <v>150000</v>
      </c>
      <c r="H505" s="74"/>
      <c r="I505" s="124"/>
      <c r="J505" s="123"/>
      <c r="K505" s="74">
        <f t="shared" si="29"/>
        <v>150000</v>
      </c>
    </row>
    <row r="506" spans="1:11">
      <c r="A506" s="123">
        <v>58</v>
      </c>
      <c r="B506" s="119" t="s">
        <v>992</v>
      </c>
      <c r="C506" s="123" t="s">
        <v>955</v>
      </c>
      <c r="D506" s="83" t="s">
        <v>1401</v>
      </c>
      <c r="E506" s="125"/>
      <c r="F506" s="123"/>
      <c r="G506" s="74">
        <v>850000</v>
      </c>
      <c r="H506" s="74"/>
      <c r="I506" s="124"/>
      <c r="J506" s="123"/>
      <c r="K506" s="74">
        <f t="shared" si="29"/>
        <v>850000</v>
      </c>
    </row>
    <row r="507" spans="1:11">
      <c r="A507" s="123">
        <v>59</v>
      </c>
      <c r="B507" s="86" t="s">
        <v>993</v>
      </c>
      <c r="C507" s="123" t="s">
        <v>955</v>
      </c>
      <c r="D507" s="83" t="s">
        <v>1402</v>
      </c>
      <c r="E507" s="73"/>
      <c r="F507" s="72"/>
      <c r="G507" s="74">
        <v>1550000</v>
      </c>
      <c r="H507" s="74"/>
      <c r="I507" s="124"/>
      <c r="J507" s="72"/>
      <c r="K507" s="74">
        <f t="shared" si="29"/>
        <v>1550000</v>
      </c>
    </row>
    <row r="508" spans="1:11">
      <c r="A508" s="123">
        <v>60</v>
      </c>
      <c r="B508" s="86" t="s">
        <v>994</v>
      </c>
      <c r="C508" s="123" t="s">
        <v>955</v>
      </c>
      <c r="D508" s="83" t="s">
        <v>1403</v>
      </c>
      <c r="E508" s="73"/>
      <c r="F508" s="72"/>
      <c r="G508" s="74">
        <v>2750000</v>
      </c>
      <c r="H508" s="74"/>
      <c r="I508" s="124"/>
      <c r="J508" s="72"/>
      <c r="K508" s="74">
        <f t="shared" si="29"/>
        <v>2750000</v>
      </c>
    </row>
    <row r="509" spans="1:11">
      <c r="A509" s="123">
        <v>61</v>
      </c>
      <c r="B509" s="86" t="s">
        <v>995</v>
      </c>
      <c r="C509" s="123" t="s">
        <v>955</v>
      </c>
      <c r="D509" s="83" t="s">
        <v>1404</v>
      </c>
      <c r="E509" s="73"/>
      <c r="F509" s="72"/>
      <c r="G509" s="74">
        <v>785000</v>
      </c>
      <c r="H509" s="74"/>
      <c r="I509" s="124"/>
      <c r="J509" s="72"/>
      <c r="K509" s="74">
        <f t="shared" si="29"/>
        <v>785000</v>
      </c>
    </row>
    <row r="510" spans="1:11">
      <c r="A510" s="123">
        <v>62</v>
      </c>
      <c r="B510" s="86" t="s">
        <v>996</v>
      </c>
      <c r="C510" s="123" t="s">
        <v>955</v>
      </c>
      <c r="D510" s="83" t="s">
        <v>1405</v>
      </c>
      <c r="E510" s="73"/>
      <c r="F510" s="72"/>
      <c r="G510" s="74">
        <v>450000</v>
      </c>
      <c r="H510" s="74"/>
      <c r="I510" s="124"/>
      <c r="J510" s="72"/>
      <c r="K510" s="74">
        <f t="shared" si="29"/>
        <v>450000</v>
      </c>
    </row>
    <row r="511" spans="1:11">
      <c r="A511" s="123">
        <v>63</v>
      </c>
      <c r="B511" s="134" t="s">
        <v>592</v>
      </c>
      <c r="C511" s="131" t="s">
        <v>955</v>
      </c>
      <c r="D511" s="88" t="s">
        <v>1406</v>
      </c>
      <c r="E511" s="130"/>
      <c r="F511" s="131"/>
      <c r="G511" s="89">
        <v>134750</v>
      </c>
      <c r="H511" s="89"/>
      <c r="I511" s="129"/>
      <c r="J511" s="131"/>
      <c r="K511" s="89">
        <f t="shared" ref="K511:K513" si="30">+G511+$C$7*J511+H511+I511</f>
        <v>134750</v>
      </c>
    </row>
    <row r="512" spans="1:11">
      <c r="A512" s="123">
        <v>64</v>
      </c>
      <c r="B512" s="87" t="s">
        <v>274</v>
      </c>
      <c r="C512" s="131" t="s">
        <v>958</v>
      </c>
      <c r="D512" s="88" t="s">
        <v>1407</v>
      </c>
      <c r="E512" s="130"/>
      <c r="F512" s="131"/>
      <c r="G512" s="89">
        <v>350000</v>
      </c>
      <c r="H512" s="89"/>
      <c r="I512" s="129"/>
      <c r="J512" s="131"/>
      <c r="K512" s="89">
        <f t="shared" si="30"/>
        <v>350000</v>
      </c>
    </row>
    <row r="513" spans="1:12">
      <c r="A513" s="123">
        <v>65</v>
      </c>
      <c r="B513" s="87" t="s">
        <v>271</v>
      </c>
      <c r="C513" s="131" t="s">
        <v>60</v>
      </c>
      <c r="D513" s="88"/>
      <c r="E513" s="130"/>
      <c r="F513" s="131"/>
      <c r="G513" s="89">
        <v>760000</v>
      </c>
      <c r="H513" s="89">
        <f>$G$38</f>
        <v>45500</v>
      </c>
      <c r="I513" s="129">
        <f>$G$40</f>
        <v>15625</v>
      </c>
      <c r="J513" s="131">
        <f>20*solar</f>
        <v>290000</v>
      </c>
      <c r="K513" s="89">
        <f t="shared" si="30"/>
        <v>1111125</v>
      </c>
    </row>
    <row r="514" spans="1:12">
      <c r="A514" s="123">
        <v>66</v>
      </c>
      <c r="B514" s="134" t="s">
        <v>273</v>
      </c>
      <c r="C514" s="91" t="s">
        <v>958</v>
      </c>
      <c r="D514" s="88" t="s">
        <v>1408</v>
      </c>
      <c r="E514" s="130"/>
      <c r="F514" s="131"/>
      <c r="G514" s="89">
        <f>ALAT!M46</f>
        <v>393772.78951285162</v>
      </c>
      <c r="H514" s="89"/>
      <c r="I514" s="129"/>
      <c r="J514" s="131"/>
      <c r="K514" s="89">
        <f t="shared" si="29"/>
        <v>393772.78951285162</v>
      </c>
    </row>
    <row r="515" spans="1:12">
      <c r="A515" s="123">
        <v>67</v>
      </c>
      <c r="B515" s="133" t="s">
        <v>275</v>
      </c>
      <c r="C515" s="131" t="s">
        <v>60</v>
      </c>
      <c r="D515" s="88" t="s">
        <v>1409</v>
      </c>
      <c r="E515" s="130"/>
      <c r="F515" s="131"/>
      <c r="G515" s="89">
        <v>459000</v>
      </c>
      <c r="H515" s="89"/>
      <c r="I515" s="129"/>
      <c r="J515" s="131"/>
      <c r="K515" s="89">
        <f>+G515+$C$7*J515+H515+I515</f>
        <v>459000</v>
      </c>
    </row>
    <row r="516" spans="1:12">
      <c r="A516" s="123">
        <v>68</v>
      </c>
      <c r="B516" s="87" t="s">
        <v>997</v>
      </c>
      <c r="C516" s="131" t="s">
        <v>260</v>
      </c>
      <c r="D516" s="88"/>
      <c r="E516" s="130"/>
      <c r="F516" s="131"/>
      <c r="G516" s="89">
        <v>75000</v>
      </c>
      <c r="H516" s="89"/>
      <c r="I516" s="129"/>
      <c r="J516" s="131"/>
      <c r="K516" s="89">
        <f t="shared" si="29"/>
        <v>75000</v>
      </c>
    </row>
    <row r="517" spans="1:12">
      <c r="A517" s="123">
        <v>69</v>
      </c>
      <c r="B517" s="87" t="s">
        <v>638</v>
      </c>
      <c r="C517" s="131" t="s">
        <v>60</v>
      </c>
      <c r="D517" s="88"/>
      <c r="E517" s="130"/>
      <c r="F517" s="131"/>
      <c r="G517" s="89">
        <v>68000</v>
      </c>
      <c r="H517" s="89"/>
      <c r="I517" s="129"/>
      <c r="J517" s="131"/>
      <c r="K517" s="89">
        <f t="shared" si="29"/>
        <v>68000</v>
      </c>
    </row>
    <row r="518" spans="1:12">
      <c r="A518" s="123">
        <v>70</v>
      </c>
      <c r="B518" s="134" t="s">
        <v>371</v>
      </c>
      <c r="C518" s="131" t="s">
        <v>60</v>
      </c>
      <c r="D518" s="88"/>
      <c r="E518" s="130"/>
      <c r="F518" s="131"/>
      <c r="G518" s="89">
        <f>ALAT!K46</f>
        <v>513611.52639098489</v>
      </c>
      <c r="H518" s="89">
        <f>$G$38</f>
        <v>45500</v>
      </c>
      <c r="I518" s="129">
        <f>$G$40</f>
        <v>15625</v>
      </c>
      <c r="J518" s="131">
        <f>20*solar</f>
        <v>290000</v>
      </c>
      <c r="K518" s="89">
        <f t="shared" si="29"/>
        <v>803611.52639098489</v>
      </c>
    </row>
    <row r="519" spans="1:12">
      <c r="A519" s="123"/>
      <c r="B519" s="86"/>
      <c r="C519" s="123"/>
      <c r="D519" s="83"/>
      <c r="E519" s="125"/>
      <c r="F519" s="123"/>
      <c r="G519" s="74"/>
      <c r="H519" s="74"/>
      <c r="I519" s="124"/>
      <c r="J519" s="123"/>
      <c r="K519" s="74"/>
    </row>
    <row r="520" spans="1:12">
      <c r="A520" s="123"/>
      <c r="B520" s="119"/>
      <c r="C520" s="123"/>
      <c r="D520" s="83"/>
      <c r="E520" s="125"/>
      <c r="F520" s="123"/>
      <c r="G520" s="74"/>
      <c r="H520" s="74"/>
      <c r="I520" s="124"/>
      <c r="J520" s="123"/>
      <c r="K520" s="74"/>
    </row>
    <row r="521" spans="1:12" ht="13">
      <c r="A521" s="104" t="s">
        <v>998</v>
      </c>
      <c r="B521" s="98" t="s">
        <v>999</v>
      </c>
      <c r="C521" s="118"/>
      <c r="D521" s="84"/>
      <c r="E521" s="120"/>
      <c r="F521" s="118"/>
      <c r="G521" s="127"/>
      <c r="H521" s="127"/>
      <c r="I521" s="124"/>
      <c r="J521" s="118"/>
      <c r="K521" s="127"/>
    </row>
    <row r="522" spans="1:12" ht="13">
      <c r="A522" s="104"/>
      <c r="B522" s="98"/>
      <c r="C522" s="118"/>
      <c r="D522" s="84"/>
      <c r="E522" s="120"/>
      <c r="F522" s="118"/>
      <c r="G522" s="127"/>
      <c r="H522" s="127"/>
      <c r="I522" s="124"/>
      <c r="J522" s="118"/>
      <c r="K522" s="127"/>
    </row>
    <row r="523" spans="1:12">
      <c r="A523" s="152" t="s">
        <v>1000</v>
      </c>
      <c r="B523" s="153" t="s">
        <v>1001</v>
      </c>
      <c r="C523" s="75" t="s">
        <v>27</v>
      </c>
      <c r="D523" s="84" t="s">
        <v>1410</v>
      </c>
      <c r="E523" s="77"/>
      <c r="F523" s="75"/>
      <c r="G523" s="78">
        <v>52250</v>
      </c>
      <c r="H523" s="78"/>
      <c r="I523" s="124"/>
      <c r="J523" s="75"/>
      <c r="K523" s="74">
        <f t="shared" ref="K523:K546" si="31">+G523*FK+($C$7*J523)</f>
        <v>52250</v>
      </c>
      <c r="L523" s="77"/>
    </row>
    <row r="524" spans="1:12">
      <c r="A524" s="72">
        <v>1</v>
      </c>
      <c r="B524" s="119" t="s">
        <v>1002</v>
      </c>
      <c r="C524" s="123" t="s">
        <v>955</v>
      </c>
      <c r="D524" s="83" t="s">
        <v>1411</v>
      </c>
      <c r="E524" s="125"/>
      <c r="F524" s="123"/>
      <c r="G524" s="74">
        <v>20000</v>
      </c>
      <c r="H524" s="74"/>
      <c r="I524" s="124"/>
      <c r="J524" s="123"/>
      <c r="K524" s="74">
        <f t="shared" si="31"/>
        <v>20000</v>
      </c>
      <c r="L524" s="77"/>
    </row>
    <row r="525" spans="1:12">
      <c r="A525" s="72">
        <v>2</v>
      </c>
      <c r="B525" s="133" t="s">
        <v>1609</v>
      </c>
      <c r="C525" s="131" t="s">
        <v>60</v>
      </c>
      <c r="D525" s="88" t="s">
        <v>1412</v>
      </c>
      <c r="E525" s="130"/>
      <c r="F525" s="131"/>
      <c r="G525" s="89">
        <f>78000/8</f>
        <v>9750</v>
      </c>
      <c r="H525" s="89"/>
      <c r="I525" s="129"/>
      <c r="J525" s="131"/>
      <c r="K525" s="89">
        <f t="shared" si="31"/>
        <v>9750</v>
      </c>
      <c r="L525" s="77"/>
    </row>
    <row r="526" spans="1:12">
      <c r="A526" s="72">
        <v>3</v>
      </c>
      <c r="B526" s="119" t="s">
        <v>1003</v>
      </c>
      <c r="C526" s="123" t="s">
        <v>27</v>
      </c>
      <c r="D526" s="83" t="s">
        <v>1413</v>
      </c>
      <c r="E526" s="125"/>
      <c r="F526" s="123"/>
      <c r="G526" s="74">
        <v>17500</v>
      </c>
      <c r="H526" s="74"/>
      <c r="I526" s="124"/>
      <c r="J526" s="123"/>
      <c r="K526" s="74">
        <f t="shared" si="31"/>
        <v>17500</v>
      </c>
    </row>
    <row r="527" spans="1:12">
      <c r="A527" s="72">
        <v>4</v>
      </c>
      <c r="B527" s="86" t="s">
        <v>1004</v>
      </c>
      <c r="C527" s="72" t="s">
        <v>27</v>
      </c>
      <c r="D527" s="83" t="s">
        <v>1414</v>
      </c>
      <c r="E527" s="125"/>
      <c r="F527" s="123"/>
      <c r="G527" s="74">
        <v>2500000</v>
      </c>
      <c r="H527" s="74"/>
      <c r="I527" s="124"/>
      <c r="J527" s="123"/>
      <c r="K527" s="74">
        <f t="shared" si="31"/>
        <v>2500000</v>
      </c>
      <c r="L527" s="77"/>
    </row>
    <row r="528" spans="1:12">
      <c r="A528" s="72"/>
      <c r="B528" s="86" t="s">
        <v>1569</v>
      </c>
      <c r="C528" s="72" t="s">
        <v>260</v>
      </c>
      <c r="D528" s="83"/>
      <c r="E528" s="125"/>
      <c r="F528" s="123"/>
      <c r="G528" s="74">
        <v>50000</v>
      </c>
      <c r="H528" s="74"/>
      <c r="I528" s="124"/>
      <c r="J528" s="123"/>
      <c r="K528" s="74">
        <f t="shared" si="31"/>
        <v>50000</v>
      </c>
      <c r="L528" s="77"/>
    </row>
    <row r="529" spans="1:12">
      <c r="A529" s="72">
        <v>5</v>
      </c>
      <c r="B529" s="119" t="s">
        <v>1005</v>
      </c>
      <c r="C529" s="123" t="s">
        <v>955</v>
      </c>
      <c r="D529" s="83" t="s">
        <v>1415</v>
      </c>
      <c r="E529" s="125"/>
      <c r="F529" s="123"/>
      <c r="G529" s="74">
        <v>250000</v>
      </c>
      <c r="H529" s="74"/>
      <c r="I529" s="124"/>
      <c r="J529" s="123"/>
      <c r="K529" s="74">
        <f t="shared" si="31"/>
        <v>250000</v>
      </c>
      <c r="L529" s="77"/>
    </row>
    <row r="530" spans="1:12">
      <c r="A530" s="72">
        <v>6</v>
      </c>
      <c r="B530" s="86" t="s">
        <v>1006</v>
      </c>
      <c r="C530" s="123" t="s">
        <v>27</v>
      </c>
      <c r="D530" s="83" t="s">
        <v>1416</v>
      </c>
      <c r="E530" s="125"/>
      <c r="F530" s="123"/>
      <c r="G530" s="74">
        <v>5000</v>
      </c>
      <c r="H530" s="74"/>
      <c r="I530" s="124"/>
      <c r="J530" s="123"/>
      <c r="K530" s="74">
        <f t="shared" si="31"/>
        <v>5000</v>
      </c>
      <c r="L530" s="77"/>
    </row>
    <row r="531" spans="1:12">
      <c r="A531" s="72">
        <v>7</v>
      </c>
      <c r="B531" s="119" t="s">
        <v>1007</v>
      </c>
      <c r="C531" s="123" t="s">
        <v>508</v>
      </c>
      <c r="D531" s="83" t="s">
        <v>1417</v>
      </c>
      <c r="E531" s="125"/>
      <c r="F531" s="123"/>
      <c r="G531" s="74">
        <v>12000</v>
      </c>
      <c r="H531" s="74"/>
      <c r="I531" s="124"/>
      <c r="J531" s="123"/>
      <c r="K531" s="74">
        <f t="shared" si="31"/>
        <v>12000</v>
      </c>
      <c r="L531" s="77"/>
    </row>
    <row r="532" spans="1:12">
      <c r="A532" s="72">
        <v>8</v>
      </c>
      <c r="B532" s="119" t="s">
        <v>1008</v>
      </c>
      <c r="C532" s="123" t="s">
        <v>508</v>
      </c>
      <c r="D532" s="83" t="s">
        <v>1418</v>
      </c>
      <c r="E532" s="125"/>
      <c r="F532" s="123"/>
      <c r="G532" s="74">
        <v>120000</v>
      </c>
      <c r="H532" s="74"/>
      <c r="I532" s="124"/>
      <c r="J532" s="123"/>
      <c r="K532" s="74">
        <f t="shared" si="31"/>
        <v>120000</v>
      </c>
      <c r="L532" s="77"/>
    </row>
    <row r="533" spans="1:12">
      <c r="A533" s="72">
        <v>9</v>
      </c>
      <c r="B533" s="86" t="s">
        <v>1009</v>
      </c>
      <c r="C533" s="123" t="s">
        <v>27</v>
      </c>
      <c r="D533" s="83" t="s">
        <v>1419</v>
      </c>
      <c r="E533" s="73"/>
      <c r="F533" s="72"/>
      <c r="G533" s="74">
        <v>25000</v>
      </c>
      <c r="H533" s="74"/>
      <c r="I533" s="124"/>
      <c r="J533" s="72"/>
      <c r="K533" s="74">
        <f t="shared" si="31"/>
        <v>25000</v>
      </c>
      <c r="L533" s="77"/>
    </row>
    <row r="534" spans="1:12">
      <c r="A534" s="72">
        <v>10</v>
      </c>
      <c r="B534" s="86" t="s">
        <v>1010</v>
      </c>
      <c r="C534" s="123" t="s">
        <v>27</v>
      </c>
      <c r="D534" s="83" t="s">
        <v>1420</v>
      </c>
      <c r="E534" s="125"/>
      <c r="F534" s="123"/>
      <c r="G534" s="74">
        <v>1500</v>
      </c>
      <c r="H534" s="74"/>
      <c r="I534" s="124"/>
      <c r="J534" s="123"/>
      <c r="K534" s="74">
        <f t="shared" si="31"/>
        <v>1500</v>
      </c>
      <c r="L534" s="77"/>
    </row>
    <row r="535" spans="1:12">
      <c r="A535" s="72">
        <v>11</v>
      </c>
      <c r="B535" s="119" t="s">
        <v>1011</v>
      </c>
      <c r="C535" s="123" t="s">
        <v>27</v>
      </c>
      <c r="D535" s="83" t="s">
        <v>1421</v>
      </c>
      <c r="E535" s="125"/>
      <c r="F535" s="123"/>
      <c r="G535" s="74">
        <v>5000</v>
      </c>
      <c r="H535" s="74"/>
      <c r="I535" s="124"/>
      <c r="J535" s="123"/>
      <c r="K535" s="74">
        <f t="shared" si="31"/>
        <v>5000</v>
      </c>
      <c r="L535" s="77"/>
    </row>
    <row r="536" spans="1:12">
      <c r="A536" s="72">
        <v>12</v>
      </c>
      <c r="B536" s="86" t="s">
        <v>1012</v>
      </c>
      <c r="C536" s="123" t="s">
        <v>27</v>
      </c>
      <c r="D536" s="83" t="s">
        <v>1422</v>
      </c>
      <c r="E536" s="125"/>
      <c r="F536" s="123"/>
      <c r="G536" s="74">
        <v>251150</v>
      </c>
      <c r="H536" s="74"/>
      <c r="I536" s="124"/>
      <c r="J536" s="123"/>
      <c r="K536" s="74">
        <f t="shared" si="31"/>
        <v>251150</v>
      </c>
      <c r="L536" s="77"/>
    </row>
    <row r="537" spans="1:12">
      <c r="A537" s="72">
        <v>13</v>
      </c>
      <c r="B537" s="86" t="s">
        <v>1013</v>
      </c>
      <c r="C537" s="123" t="s">
        <v>27</v>
      </c>
      <c r="D537" s="83" t="s">
        <v>1423</v>
      </c>
      <c r="E537" s="125"/>
      <c r="F537" s="123"/>
      <c r="G537" s="74">
        <v>225000</v>
      </c>
      <c r="H537" s="74"/>
      <c r="I537" s="124"/>
      <c r="J537" s="123"/>
      <c r="K537" s="74">
        <f t="shared" si="31"/>
        <v>225000</v>
      </c>
      <c r="L537" s="77"/>
    </row>
    <row r="538" spans="1:12">
      <c r="A538" s="72">
        <v>14</v>
      </c>
      <c r="B538" s="86" t="s">
        <v>1014</v>
      </c>
      <c r="C538" s="72" t="s">
        <v>27</v>
      </c>
      <c r="D538" s="83" t="s">
        <v>1424</v>
      </c>
      <c r="E538" s="125"/>
      <c r="F538" s="123"/>
      <c r="G538" s="74">
        <v>100000</v>
      </c>
      <c r="H538" s="74"/>
      <c r="I538" s="124"/>
      <c r="J538" s="123"/>
      <c r="K538" s="74">
        <f t="shared" si="31"/>
        <v>100000</v>
      </c>
      <c r="L538" s="77"/>
    </row>
    <row r="539" spans="1:12">
      <c r="A539" s="72">
        <v>15</v>
      </c>
      <c r="B539" s="86" t="s">
        <v>1015</v>
      </c>
      <c r="C539" s="123" t="s">
        <v>27</v>
      </c>
      <c r="D539" s="83" t="s">
        <v>1425</v>
      </c>
      <c r="E539" s="73"/>
      <c r="F539" s="72"/>
      <c r="G539" s="74">
        <v>12000</v>
      </c>
      <c r="H539" s="74"/>
      <c r="I539" s="124"/>
      <c r="J539" s="72"/>
      <c r="K539" s="74">
        <f t="shared" si="31"/>
        <v>12000</v>
      </c>
      <c r="L539" s="77"/>
    </row>
    <row r="540" spans="1:12">
      <c r="A540" s="72">
        <v>16</v>
      </c>
      <c r="B540" s="119" t="s">
        <v>1016</v>
      </c>
      <c r="C540" s="123" t="s">
        <v>955</v>
      </c>
      <c r="D540" s="83" t="s">
        <v>1426</v>
      </c>
      <c r="E540" s="73"/>
      <c r="F540" s="72"/>
      <c r="G540" s="74">
        <v>15000</v>
      </c>
      <c r="H540" s="74"/>
      <c r="I540" s="124"/>
      <c r="J540" s="72"/>
      <c r="K540" s="74">
        <f t="shared" si="31"/>
        <v>15000</v>
      </c>
      <c r="L540" s="77"/>
    </row>
    <row r="541" spans="1:12">
      <c r="A541" s="72">
        <v>17</v>
      </c>
      <c r="B541" s="119" t="s">
        <v>1017</v>
      </c>
      <c r="C541" s="123" t="s">
        <v>27</v>
      </c>
      <c r="D541" s="83" t="s">
        <v>1427</v>
      </c>
      <c r="E541" s="73"/>
      <c r="F541" s="72"/>
      <c r="G541" s="74">
        <v>10000</v>
      </c>
      <c r="H541" s="74"/>
      <c r="I541" s="124"/>
      <c r="J541" s="72"/>
      <c r="K541" s="74">
        <f t="shared" si="31"/>
        <v>10000</v>
      </c>
      <c r="L541" s="77"/>
    </row>
    <row r="542" spans="1:12">
      <c r="A542" s="72">
        <v>18</v>
      </c>
      <c r="B542" s="119" t="s">
        <v>787</v>
      </c>
      <c r="C542" s="123"/>
      <c r="D542" s="83"/>
      <c r="E542" s="125"/>
      <c r="F542" s="123"/>
      <c r="G542" s="74"/>
      <c r="H542" s="74"/>
      <c r="I542" s="124"/>
      <c r="J542" s="123"/>
      <c r="K542" s="74">
        <f t="shared" si="31"/>
        <v>0</v>
      </c>
      <c r="L542" s="77"/>
    </row>
    <row r="543" spans="1:12">
      <c r="A543" s="72"/>
      <c r="B543" s="133" t="s">
        <v>619</v>
      </c>
      <c r="C543" s="123"/>
      <c r="D543" s="83"/>
      <c r="E543" s="146"/>
      <c r="F543" s="123"/>
      <c r="G543" s="74"/>
      <c r="H543" s="74"/>
      <c r="I543" s="124"/>
      <c r="J543" s="123"/>
      <c r="K543" s="74">
        <f t="shared" si="31"/>
        <v>0</v>
      </c>
      <c r="L543" s="77"/>
    </row>
    <row r="544" spans="1:12">
      <c r="A544" s="72"/>
      <c r="B544" s="133" t="s">
        <v>623</v>
      </c>
      <c r="C544" s="123"/>
      <c r="D544" s="83"/>
      <c r="E544" s="146"/>
      <c r="F544" s="123"/>
      <c r="G544" s="74"/>
      <c r="H544" s="74"/>
      <c r="I544" s="124"/>
      <c r="J544" s="123"/>
      <c r="K544" s="74">
        <f t="shared" si="31"/>
        <v>0</v>
      </c>
      <c r="L544" s="77"/>
    </row>
    <row r="545" spans="1:12">
      <c r="A545" s="72"/>
      <c r="B545" s="87" t="s">
        <v>624</v>
      </c>
      <c r="C545" s="75"/>
      <c r="D545" s="84"/>
      <c r="E545" s="77"/>
      <c r="F545" s="75"/>
      <c r="G545" s="78"/>
      <c r="H545" s="78"/>
      <c r="I545" s="124"/>
      <c r="J545" s="75"/>
      <c r="K545" s="78">
        <f t="shared" si="31"/>
        <v>0</v>
      </c>
      <c r="L545" s="77"/>
    </row>
    <row r="546" spans="1:12">
      <c r="A546" s="123"/>
      <c r="B546" s="119" t="s">
        <v>483</v>
      </c>
      <c r="C546" s="72" t="s">
        <v>60</v>
      </c>
      <c r="D546" s="83"/>
      <c r="E546" s="125"/>
      <c r="F546" s="123"/>
      <c r="G546" s="74">
        <v>50000</v>
      </c>
      <c r="H546" s="74"/>
      <c r="I546" s="124"/>
      <c r="J546" s="123"/>
      <c r="K546" s="74">
        <f t="shared" si="31"/>
        <v>50000</v>
      </c>
    </row>
    <row r="547" spans="1:12">
      <c r="A547" s="72"/>
      <c r="B547" s="93"/>
      <c r="C547" s="75"/>
      <c r="D547" s="84"/>
      <c r="E547" s="77"/>
      <c r="F547" s="75"/>
      <c r="G547" s="103"/>
      <c r="H547" s="103"/>
      <c r="I547" s="124"/>
      <c r="J547" s="75"/>
      <c r="K547" s="78"/>
      <c r="L547" s="77"/>
    </row>
    <row r="548" spans="1:12">
      <c r="A548" s="152" t="s">
        <v>1018</v>
      </c>
      <c r="B548" s="153" t="s">
        <v>1019</v>
      </c>
      <c r="C548" s="75"/>
      <c r="D548" s="84"/>
      <c r="E548" s="77"/>
      <c r="F548" s="75"/>
      <c r="G548" s="78"/>
      <c r="H548" s="78"/>
      <c r="I548" s="124"/>
      <c r="J548" s="75"/>
      <c r="K548" s="78"/>
      <c r="L548" s="77"/>
    </row>
    <row r="549" spans="1:12" ht="13">
      <c r="A549" s="70"/>
      <c r="B549" s="98"/>
      <c r="C549" s="118" t="s">
        <v>27</v>
      </c>
      <c r="D549" s="84" t="s">
        <v>1428</v>
      </c>
      <c r="F549" s="118"/>
      <c r="G549" s="127">
        <v>2000</v>
      </c>
      <c r="H549" s="127"/>
      <c r="I549" s="124"/>
      <c r="J549" s="118"/>
      <c r="K549" s="74">
        <f t="shared" ref="K549:K580" si="32">+G549*FK+($C$7*J549)</f>
        <v>2000</v>
      </c>
    </row>
    <row r="550" spans="1:12">
      <c r="A550" s="123">
        <v>1</v>
      </c>
      <c r="B550" s="86" t="s">
        <v>1020</v>
      </c>
      <c r="C550" s="72" t="s">
        <v>36</v>
      </c>
      <c r="D550" s="83" t="s">
        <v>1429</v>
      </c>
      <c r="F550" s="118"/>
      <c r="G550" s="74">
        <v>50000</v>
      </c>
      <c r="H550" s="74"/>
      <c r="I550" s="124"/>
      <c r="J550" s="118"/>
      <c r="K550" s="74">
        <f t="shared" si="32"/>
        <v>50000</v>
      </c>
    </row>
    <row r="551" spans="1:12">
      <c r="A551" s="123">
        <v>2</v>
      </c>
      <c r="B551" s="87" t="s">
        <v>1021</v>
      </c>
      <c r="C551" s="91" t="s">
        <v>36</v>
      </c>
      <c r="D551" s="88" t="s">
        <v>1430</v>
      </c>
      <c r="E551" s="134"/>
      <c r="F551" s="143"/>
      <c r="G551" s="89">
        <v>40000</v>
      </c>
      <c r="H551" s="89"/>
      <c r="I551" s="129"/>
      <c r="J551" s="143"/>
      <c r="K551" s="89">
        <f t="shared" si="32"/>
        <v>40000</v>
      </c>
    </row>
    <row r="552" spans="1:12">
      <c r="A552" s="123">
        <v>3</v>
      </c>
      <c r="B552" s="87" t="s">
        <v>1022</v>
      </c>
      <c r="C552" s="91" t="s">
        <v>36</v>
      </c>
      <c r="D552" s="88" t="s">
        <v>1431</v>
      </c>
      <c r="E552" s="134"/>
      <c r="F552" s="143"/>
      <c r="G552" s="89">
        <v>7500</v>
      </c>
      <c r="H552" s="89"/>
      <c r="I552" s="129"/>
      <c r="J552" s="143"/>
      <c r="K552" s="89">
        <f t="shared" si="32"/>
        <v>7500</v>
      </c>
    </row>
    <row r="553" spans="1:12">
      <c r="A553" s="123">
        <v>4</v>
      </c>
      <c r="B553" s="86" t="s">
        <v>1023</v>
      </c>
      <c r="C553" s="72" t="s">
        <v>24</v>
      </c>
      <c r="D553" s="83" t="s">
        <v>1432</v>
      </c>
      <c r="F553" s="118"/>
      <c r="G553" s="74">
        <v>9130</v>
      </c>
      <c r="H553" s="74"/>
      <c r="I553" s="124"/>
      <c r="J553" s="118"/>
      <c r="K553" s="74">
        <f t="shared" si="32"/>
        <v>9130</v>
      </c>
    </row>
    <row r="554" spans="1:12">
      <c r="A554" s="123">
        <v>5</v>
      </c>
      <c r="B554" s="86" t="s">
        <v>1024</v>
      </c>
      <c r="C554" s="123" t="s">
        <v>1025</v>
      </c>
      <c r="D554" s="83" t="s">
        <v>1433</v>
      </c>
      <c r="E554" s="125"/>
      <c r="F554" s="123"/>
      <c r="G554" s="74">
        <v>6500</v>
      </c>
      <c r="H554" s="74"/>
      <c r="I554" s="124"/>
      <c r="J554" s="123"/>
      <c r="K554" s="74">
        <f t="shared" si="32"/>
        <v>6500</v>
      </c>
    </row>
    <row r="555" spans="1:12" ht="13">
      <c r="A555" s="123">
        <v>6</v>
      </c>
      <c r="B555" s="87" t="s">
        <v>1735</v>
      </c>
      <c r="C555" s="131" t="s">
        <v>1025</v>
      </c>
      <c r="D555" s="88" t="s">
        <v>1434</v>
      </c>
      <c r="E555" s="130"/>
      <c r="F555" s="131"/>
      <c r="G555" s="1204">
        <v>11750</v>
      </c>
      <c r="H555" s="89"/>
      <c r="I555" s="129"/>
      <c r="J555" s="131"/>
      <c r="K555" s="89">
        <f t="shared" si="32"/>
        <v>11750</v>
      </c>
    </row>
    <row r="556" spans="1:12" ht="13">
      <c r="A556" s="123">
        <v>7</v>
      </c>
      <c r="B556" s="87" t="s">
        <v>1086</v>
      </c>
      <c r="C556" s="131" t="s">
        <v>1025</v>
      </c>
      <c r="D556" s="88" t="s">
        <v>1435</v>
      </c>
      <c r="E556" s="130"/>
      <c r="F556" s="131"/>
      <c r="G556" s="1204">
        <v>14500</v>
      </c>
      <c r="H556" s="89"/>
      <c r="I556" s="129"/>
      <c r="J556" s="131"/>
      <c r="K556" s="89">
        <f t="shared" si="32"/>
        <v>14500</v>
      </c>
    </row>
    <row r="557" spans="1:12">
      <c r="A557" s="123">
        <v>8</v>
      </c>
      <c r="B557" s="86" t="s">
        <v>1026</v>
      </c>
      <c r="C557" s="123" t="s">
        <v>36</v>
      </c>
      <c r="D557" s="83" t="s">
        <v>1436</v>
      </c>
      <c r="E557" s="146"/>
      <c r="F557" s="123"/>
      <c r="G557" s="74">
        <v>2600</v>
      </c>
      <c r="H557" s="74"/>
      <c r="I557" s="124"/>
      <c r="J557" s="123"/>
      <c r="K557" s="74">
        <f t="shared" si="32"/>
        <v>2600</v>
      </c>
    </row>
    <row r="558" spans="1:12">
      <c r="A558" s="123">
        <v>9</v>
      </c>
      <c r="B558" s="93" t="s">
        <v>1027</v>
      </c>
      <c r="C558" s="123" t="s">
        <v>36</v>
      </c>
      <c r="D558" s="83" t="s">
        <v>1437</v>
      </c>
      <c r="F558" s="118"/>
      <c r="G558" s="74">
        <v>2000</v>
      </c>
      <c r="H558" s="74"/>
      <c r="I558" s="124"/>
      <c r="J558" s="118"/>
      <c r="K558" s="74">
        <f t="shared" si="32"/>
        <v>2000</v>
      </c>
    </row>
    <row r="559" spans="1:12">
      <c r="A559" s="123">
        <v>10</v>
      </c>
      <c r="B559" s="93" t="s">
        <v>1028</v>
      </c>
      <c r="C559" s="123" t="s">
        <v>36</v>
      </c>
      <c r="D559" s="83" t="s">
        <v>1438</v>
      </c>
      <c r="F559" s="118"/>
      <c r="G559" s="74">
        <v>1250</v>
      </c>
      <c r="H559" s="74"/>
      <c r="I559" s="124"/>
      <c r="J559" s="118"/>
      <c r="K559" s="74">
        <f t="shared" si="32"/>
        <v>1250</v>
      </c>
    </row>
    <row r="560" spans="1:12">
      <c r="A560" s="123">
        <v>11</v>
      </c>
      <c r="B560" s="93" t="s">
        <v>1029</v>
      </c>
      <c r="C560" s="123" t="s">
        <v>24</v>
      </c>
      <c r="D560" s="83" t="s">
        <v>1439</v>
      </c>
      <c r="F560" s="118"/>
      <c r="G560" s="74">
        <v>45500</v>
      </c>
      <c r="H560" s="74"/>
      <c r="I560" s="124"/>
      <c r="J560" s="118"/>
      <c r="K560" s="74">
        <f t="shared" si="32"/>
        <v>45500</v>
      </c>
    </row>
    <row r="561" spans="1:11">
      <c r="A561" s="123">
        <v>12</v>
      </c>
      <c r="B561" s="93" t="s">
        <v>1030</v>
      </c>
      <c r="C561" s="72" t="s">
        <v>24</v>
      </c>
      <c r="D561" s="83" t="s">
        <v>1440</v>
      </c>
      <c r="F561" s="118"/>
      <c r="G561" s="74">
        <v>37450</v>
      </c>
      <c r="H561" s="74"/>
      <c r="I561" s="124"/>
      <c r="J561" s="118"/>
      <c r="K561" s="74">
        <f t="shared" si="32"/>
        <v>37450</v>
      </c>
    </row>
    <row r="562" spans="1:11">
      <c r="A562" s="123">
        <v>13</v>
      </c>
      <c r="B562" s="87" t="s">
        <v>1732</v>
      </c>
      <c r="C562" s="131" t="s">
        <v>24</v>
      </c>
      <c r="D562" s="88" t="s">
        <v>1441</v>
      </c>
      <c r="E562" s="130"/>
      <c r="F562" s="131"/>
      <c r="G562" s="89">
        <v>22500</v>
      </c>
      <c r="H562" s="89"/>
      <c r="I562" s="129"/>
      <c r="J562" s="131"/>
      <c r="K562" s="89">
        <f t="shared" si="32"/>
        <v>22500</v>
      </c>
    </row>
    <row r="563" spans="1:11">
      <c r="A563" s="123">
        <v>14</v>
      </c>
      <c r="B563" s="86" t="s">
        <v>1031</v>
      </c>
      <c r="C563" s="123" t="s">
        <v>24</v>
      </c>
      <c r="D563" s="83" t="s">
        <v>1442</v>
      </c>
      <c r="E563" s="125"/>
      <c r="F563" s="123"/>
      <c r="G563" s="74">
        <v>25200</v>
      </c>
      <c r="H563" s="74"/>
      <c r="I563" s="124"/>
      <c r="J563" s="123"/>
      <c r="K563" s="74">
        <f t="shared" si="32"/>
        <v>25200</v>
      </c>
    </row>
    <row r="564" spans="1:11">
      <c r="A564" s="123">
        <v>15</v>
      </c>
      <c r="B564" s="87" t="s">
        <v>1032</v>
      </c>
      <c r="C564" s="131" t="s">
        <v>24</v>
      </c>
      <c r="D564" s="88" t="s">
        <v>1443</v>
      </c>
      <c r="E564" s="130"/>
      <c r="F564" s="131"/>
      <c r="G564" s="89">
        <v>85000</v>
      </c>
      <c r="H564" s="89"/>
      <c r="I564" s="129"/>
      <c r="J564" s="131"/>
      <c r="K564" s="89">
        <f t="shared" si="32"/>
        <v>85000</v>
      </c>
    </row>
    <row r="565" spans="1:11">
      <c r="A565" s="123">
        <v>16</v>
      </c>
      <c r="B565" s="86" t="s">
        <v>1033</v>
      </c>
      <c r="C565" s="123" t="s">
        <v>27</v>
      </c>
      <c r="D565" s="83" t="s">
        <v>1444</v>
      </c>
      <c r="E565" s="125"/>
      <c r="F565" s="123"/>
      <c r="G565" s="74">
        <v>10000</v>
      </c>
      <c r="H565" s="74"/>
      <c r="I565" s="124"/>
      <c r="J565" s="123"/>
      <c r="K565" s="74">
        <f t="shared" si="32"/>
        <v>10000</v>
      </c>
    </row>
    <row r="566" spans="1:11">
      <c r="A566" s="123">
        <v>17</v>
      </c>
      <c r="B566" s="86" t="s">
        <v>1034</v>
      </c>
      <c r="C566" s="72" t="s">
        <v>1025</v>
      </c>
      <c r="D566" s="83" t="s">
        <v>1445</v>
      </c>
      <c r="E566" s="125"/>
      <c r="F566" s="123"/>
      <c r="G566" s="74">
        <v>25000</v>
      </c>
      <c r="H566" s="74"/>
      <c r="I566" s="124"/>
      <c r="J566" s="123"/>
      <c r="K566" s="74">
        <f t="shared" si="32"/>
        <v>25000</v>
      </c>
    </row>
    <row r="567" spans="1:11">
      <c r="A567" s="123">
        <v>18</v>
      </c>
      <c r="B567" s="86" t="s">
        <v>1035</v>
      </c>
      <c r="C567" s="123" t="s">
        <v>27</v>
      </c>
      <c r="D567" s="83" t="s">
        <v>1446</v>
      </c>
      <c r="E567" s="125"/>
      <c r="F567" s="123"/>
      <c r="G567" s="74">
        <v>75000</v>
      </c>
      <c r="H567" s="74"/>
      <c r="I567" s="124"/>
      <c r="J567" s="123"/>
      <c r="K567" s="74">
        <f t="shared" si="32"/>
        <v>75000</v>
      </c>
    </row>
    <row r="568" spans="1:11">
      <c r="A568" s="123">
        <v>19</v>
      </c>
      <c r="B568" s="86" t="s">
        <v>1036</v>
      </c>
      <c r="C568" s="72" t="s">
        <v>1038</v>
      </c>
      <c r="D568" s="83" t="s">
        <v>1447</v>
      </c>
      <c r="E568" s="125"/>
      <c r="F568" s="123"/>
      <c r="G568" s="74">
        <v>55000</v>
      </c>
      <c r="H568" s="74"/>
      <c r="I568" s="124"/>
      <c r="J568" s="123"/>
      <c r="K568" s="74">
        <f t="shared" si="32"/>
        <v>55000</v>
      </c>
    </row>
    <row r="569" spans="1:11">
      <c r="A569" s="123">
        <v>20</v>
      </c>
      <c r="B569" s="86" t="s">
        <v>1037</v>
      </c>
      <c r="C569" s="72" t="s">
        <v>1038</v>
      </c>
      <c r="D569" s="83" t="s">
        <v>1448</v>
      </c>
      <c r="E569" s="125"/>
      <c r="F569" s="123"/>
      <c r="G569" s="74">
        <v>75000</v>
      </c>
      <c r="H569" s="74"/>
      <c r="I569" s="124"/>
      <c r="J569" s="123"/>
      <c r="K569" s="74">
        <f t="shared" si="32"/>
        <v>75000</v>
      </c>
    </row>
    <row r="570" spans="1:11">
      <c r="A570" s="123">
        <v>21</v>
      </c>
      <c r="B570" s="86" t="s">
        <v>1039</v>
      </c>
      <c r="C570" s="72" t="s">
        <v>36</v>
      </c>
      <c r="D570" s="83" t="s">
        <v>1449</v>
      </c>
      <c r="E570" s="125"/>
      <c r="F570" s="123"/>
      <c r="G570" s="74">
        <v>1500</v>
      </c>
      <c r="H570" s="74"/>
      <c r="I570" s="124"/>
      <c r="J570" s="123"/>
      <c r="K570" s="74">
        <f t="shared" si="32"/>
        <v>1500</v>
      </c>
    </row>
    <row r="571" spans="1:11">
      <c r="A571" s="123">
        <v>22</v>
      </c>
      <c r="B571" s="86" t="s">
        <v>1040</v>
      </c>
      <c r="C571" s="72" t="s">
        <v>36</v>
      </c>
      <c r="D571" s="83" t="s">
        <v>1450</v>
      </c>
      <c r="E571" s="125"/>
      <c r="F571" s="123"/>
      <c r="G571" s="74">
        <v>6500</v>
      </c>
      <c r="H571" s="74"/>
      <c r="I571" s="124"/>
      <c r="J571" s="123"/>
      <c r="K571" s="74">
        <f t="shared" si="32"/>
        <v>6500</v>
      </c>
    </row>
    <row r="572" spans="1:11">
      <c r="A572" s="123">
        <v>23</v>
      </c>
      <c r="B572" s="93" t="s">
        <v>1041</v>
      </c>
      <c r="C572" s="123" t="s">
        <v>36</v>
      </c>
      <c r="D572" s="83" t="s">
        <v>1451</v>
      </c>
      <c r="E572" s="120"/>
      <c r="F572" s="118"/>
      <c r="G572" s="74">
        <v>250</v>
      </c>
      <c r="H572" s="74"/>
      <c r="I572" s="124"/>
      <c r="J572" s="118"/>
      <c r="K572" s="74">
        <f t="shared" si="32"/>
        <v>250</v>
      </c>
    </row>
    <row r="573" spans="1:11">
      <c r="A573" s="123">
        <v>24</v>
      </c>
      <c r="B573" s="93" t="s">
        <v>1042</v>
      </c>
      <c r="C573" s="123" t="s">
        <v>470</v>
      </c>
      <c r="D573" s="83" t="s">
        <v>1452</v>
      </c>
      <c r="E573" s="120"/>
      <c r="F573" s="118"/>
      <c r="G573" s="74">
        <v>60000</v>
      </c>
      <c r="H573" s="74"/>
      <c r="I573" s="124"/>
      <c r="J573" s="118"/>
      <c r="K573" s="74">
        <f t="shared" si="32"/>
        <v>60000</v>
      </c>
    </row>
    <row r="574" spans="1:11">
      <c r="A574" s="123">
        <v>25</v>
      </c>
      <c r="B574" s="93" t="s">
        <v>1043</v>
      </c>
      <c r="C574" s="123" t="s">
        <v>470</v>
      </c>
      <c r="D574" s="83" t="s">
        <v>1453</v>
      </c>
      <c r="E574" s="120"/>
      <c r="F574" s="118"/>
      <c r="G574" s="74">
        <v>120500</v>
      </c>
      <c r="H574" s="74"/>
      <c r="I574" s="124"/>
      <c r="J574" s="118"/>
      <c r="K574" s="74">
        <f t="shared" si="32"/>
        <v>120500</v>
      </c>
    </row>
    <row r="575" spans="1:11">
      <c r="A575" s="123">
        <v>26</v>
      </c>
      <c r="B575" s="93" t="s">
        <v>1044</v>
      </c>
      <c r="C575" s="123" t="s">
        <v>470</v>
      </c>
      <c r="D575" s="83" t="s">
        <v>1454</v>
      </c>
      <c r="E575" s="120"/>
      <c r="F575" s="118"/>
      <c r="G575" s="74">
        <v>225000</v>
      </c>
      <c r="H575" s="74"/>
      <c r="I575" s="124"/>
      <c r="J575" s="118"/>
      <c r="K575" s="74">
        <f t="shared" si="32"/>
        <v>225000</v>
      </c>
    </row>
    <row r="576" spans="1:11">
      <c r="A576" s="123">
        <v>27</v>
      </c>
      <c r="B576" s="93" t="s">
        <v>1045</v>
      </c>
      <c r="C576" s="123" t="s">
        <v>49</v>
      </c>
      <c r="D576" s="83" t="s">
        <v>1455</v>
      </c>
      <c r="E576" s="120"/>
      <c r="F576" s="118"/>
      <c r="G576" s="74">
        <v>3500</v>
      </c>
      <c r="H576" s="74"/>
      <c r="I576" s="124"/>
      <c r="J576" s="118"/>
      <c r="K576" s="74">
        <f t="shared" si="32"/>
        <v>3500</v>
      </c>
    </row>
    <row r="577" spans="1:11">
      <c r="A577" s="123">
        <v>28</v>
      </c>
      <c r="B577" s="93" t="s">
        <v>1561</v>
      </c>
      <c r="C577" s="123" t="s">
        <v>470</v>
      </c>
      <c r="D577" s="83"/>
      <c r="E577" s="120"/>
      <c r="F577" s="118"/>
      <c r="G577" s="74">
        <v>5700</v>
      </c>
      <c r="H577" s="74"/>
      <c r="I577" s="124"/>
      <c r="J577" s="118"/>
      <c r="K577" s="74">
        <f t="shared" si="32"/>
        <v>5700</v>
      </c>
    </row>
    <row r="578" spans="1:11">
      <c r="A578" s="123">
        <v>29</v>
      </c>
      <c r="B578" s="93" t="s">
        <v>1555</v>
      </c>
      <c r="C578" s="123" t="s">
        <v>470</v>
      </c>
      <c r="D578" s="83"/>
      <c r="E578" s="120"/>
      <c r="F578" s="118"/>
      <c r="G578" s="74">
        <v>6500</v>
      </c>
      <c r="H578" s="74"/>
      <c r="I578" s="124"/>
      <c r="J578" s="118"/>
      <c r="K578" s="74">
        <f t="shared" si="32"/>
        <v>6500</v>
      </c>
    </row>
    <row r="579" spans="1:11">
      <c r="A579" s="123">
        <v>30</v>
      </c>
      <c r="B579" s="93" t="s">
        <v>1565</v>
      </c>
      <c r="C579" s="123" t="s">
        <v>470</v>
      </c>
      <c r="D579" s="83"/>
      <c r="E579" s="120"/>
      <c r="F579" s="118"/>
      <c r="G579" s="74">
        <v>9250</v>
      </c>
      <c r="H579" s="74"/>
      <c r="I579" s="124"/>
      <c r="J579" s="118"/>
      <c r="K579" s="74">
        <f t="shared" si="32"/>
        <v>9250</v>
      </c>
    </row>
    <row r="580" spans="1:11">
      <c r="A580" s="123">
        <v>31</v>
      </c>
      <c r="B580" s="87" t="s">
        <v>1562</v>
      </c>
      <c r="C580" s="131" t="s">
        <v>470</v>
      </c>
      <c r="D580" s="88"/>
      <c r="E580" s="147"/>
      <c r="F580" s="143"/>
      <c r="G580" s="89">
        <v>10500</v>
      </c>
      <c r="H580" s="89"/>
      <c r="I580" s="129"/>
      <c r="J580" s="143"/>
      <c r="K580" s="89">
        <f t="shared" si="32"/>
        <v>10500</v>
      </c>
    </row>
    <row r="581" spans="1:11">
      <c r="A581" s="123">
        <v>32</v>
      </c>
      <c r="B581" s="93" t="s">
        <v>1556</v>
      </c>
      <c r="C581" s="123" t="s">
        <v>470</v>
      </c>
      <c r="D581" s="83"/>
      <c r="E581" s="120"/>
      <c r="F581" s="118"/>
      <c r="G581" s="74">
        <v>15000</v>
      </c>
      <c r="H581" s="74"/>
      <c r="I581" s="124"/>
      <c r="J581" s="118"/>
      <c r="K581" s="74">
        <f t="shared" ref="K581:K612" si="33">+G581*FK+($C$7*J581)</f>
        <v>15000</v>
      </c>
    </row>
    <row r="582" spans="1:11">
      <c r="A582" s="123">
        <v>33</v>
      </c>
      <c r="B582" s="93" t="s">
        <v>1563</v>
      </c>
      <c r="C582" s="123" t="s">
        <v>470</v>
      </c>
      <c r="D582" s="83"/>
      <c r="E582" s="120"/>
      <c r="F582" s="118"/>
      <c r="G582" s="74">
        <v>26200</v>
      </c>
      <c r="H582" s="74"/>
      <c r="I582" s="124"/>
      <c r="J582" s="118"/>
      <c r="K582" s="74">
        <f t="shared" si="33"/>
        <v>26200</v>
      </c>
    </row>
    <row r="583" spans="1:11">
      <c r="A583" s="123">
        <v>34</v>
      </c>
      <c r="B583" s="93" t="s">
        <v>1564</v>
      </c>
      <c r="C583" s="123" t="s">
        <v>470</v>
      </c>
      <c r="D583" s="83"/>
      <c r="E583" s="120"/>
      <c r="F583" s="118"/>
      <c r="G583" s="74">
        <v>18750</v>
      </c>
      <c r="H583" s="74"/>
      <c r="I583" s="124"/>
      <c r="J583" s="118"/>
      <c r="K583" s="74">
        <f t="shared" si="33"/>
        <v>18750</v>
      </c>
    </row>
    <row r="584" spans="1:11">
      <c r="A584" s="123">
        <v>35</v>
      </c>
      <c r="B584" s="93" t="s">
        <v>1557</v>
      </c>
      <c r="C584" s="123" t="s">
        <v>470</v>
      </c>
      <c r="D584" s="83"/>
      <c r="E584" s="120"/>
      <c r="F584" s="118"/>
      <c r="G584" s="74">
        <v>25700</v>
      </c>
      <c r="H584" s="74"/>
      <c r="I584" s="124"/>
      <c r="J584" s="118"/>
      <c r="K584" s="74">
        <f t="shared" si="33"/>
        <v>25700</v>
      </c>
    </row>
    <row r="585" spans="1:11">
      <c r="A585" s="123">
        <v>36</v>
      </c>
      <c r="B585" s="93" t="s">
        <v>1558</v>
      </c>
      <c r="C585" s="123" t="s">
        <v>470</v>
      </c>
      <c r="D585" s="83"/>
      <c r="E585" s="120"/>
      <c r="F585" s="118"/>
      <c r="G585" s="74">
        <v>22500</v>
      </c>
      <c r="H585" s="74"/>
      <c r="I585" s="124"/>
      <c r="J585" s="118"/>
      <c r="K585" s="74">
        <f t="shared" si="33"/>
        <v>22500</v>
      </c>
    </row>
    <row r="586" spans="1:11">
      <c r="A586" s="123">
        <v>37</v>
      </c>
      <c r="B586" s="87" t="s">
        <v>1559</v>
      </c>
      <c r="C586" s="131" t="s">
        <v>470</v>
      </c>
      <c r="D586" s="88"/>
      <c r="E586" s="147"/>
      <c r="F586" s="143"/>
      <c r="G586" s="89">
        <v>25700</v>
      </c>
      <c r="H586" s="89"/>
      <c r="I586" s="129"/>
      <c r="J586" s="143"/>
      <c r="K586" s="89">
        <f t="shared" si="33"/>
        <v>25700</v>
      </c>
    </row>
    <row r="587" spans="1:11">
      <c r="A587" s="123">
        <v>38</v>
      </c>
      <c r="B587" s="93" t="s">
        <v>1560</v>
      </c>
      <c r="C587" s="123" t="s">
        <v>470</v>
      </c>
      <c r="D587" s="83"/>
      <c r="E587" s="120"/>
      <c r="F587" s="118"/>
      <c r="G587" s="74">
        <v>60000</v>
      </c>
      <c r="H587" s="74"/>
      <c r="I587" s="124"/>
      <c r="J587" s="118"/>
      <c r="K587" s="74">
        <f t="shared" si="33"/>
        <v>60000</v>
      </c>
    </row>
    <row r="588" spans="1:11">
      <c r="A588" s="123">
        <v>39</v>
      </c>
      <c r="B588" s="93" t="s">
        <v>1566</v>
      </c>
      <c r="C588" s="123" t="s">
        <v>470</v>
      </c>
      <c r="D588" s="83"/>
      <c r="E588" s="120"/>
      <c r="F588" s="118"/>
      <c r="G588" s="74">
        <v>75000</v>
      </c>
      <c r="H588" s="74"/>
      <c r="I588" s="124"/>
      <c r="J588" s="118"/>
      <c r="K588" s="74">
        <f t="shared" si="33"/>
        <v>75000</v>
      </c>
    </row>
    <row r="589" spans="1:11">
      <c r="A589" s="123">
        <v>40</v>
      </c>
      <c r="B589" s="93" t="s">
        <v>1567</v>
      </c>
      <c r="C589" s="123" t="s">
        <v>470</v>
      </c>
      <c r="D589" s="83"/>
      <c r="E589" s="120"/>
      <c r="F589" s="118"/>
      <c r="G589" s="74"/>
      <c r="H589" s="74"/>
      <c r="I589" s="124"/>
      <c r="J589" s="118"/>
      <c r="K589" s="74">
        <f t="shared" si="33"/>
        <v>0</v>
      </c>
    </row>
    <row r="590" spans="1:11">
      <c r="A590" s="123">
        <v>41</v>
      </c>
      <c r="B590" s="93" t="s">
        <v>1568</v>
      </c>
      <c r="C590" s="123" t="s">
        <v>470</v>
      </c>
      <c r="D590" s="83"/>
      <c r="E590" s="120"/>
      <c r="F590" s="118"/>
      <c r="G590" s="74"/>
      <c r="H590" s="74"/>
      <c r="I590" s="124"/>
      <c r="J590" s="118"/>
      <c r="K590" s="74">
        <f t="shared" si="33"/>
        <v>0</v>
      </c>
    </row>
    <row r="591" spans="1:11">
      <c r="A591" s="123">
        <v>42</v>
      </c>
      <c r="B591" s="135" t="s">
        <v>507</v>
      </c>
      <c r="C591" s="131" t="s">
        <v>508</v>
      </c>
      <c r="D591" s="88"/>
      <c r="E591" s="147"/>
      <c r="F591" s="143"/>
      <c r="G591" s="89">
        <v>250000</v>
      </c>
      <c r="H591" s="89"/>
      <c r="I591" s="129"/>
      <c r="J591" s="143"/>
      <c r="K591" s="89">
        <f t="shared" si="33"/>
        <v>250000</v>
      </c>
    </row>
    <row r="592" spans="1:11">
      <c r="A592" s="123">
        <v>43</v>
      </c>
      <c r="B592" s="93" t="s">
        <v>1733</v>
      </c>
      <c r="C592" s="123" t="s">
        <v>508</v>
      </c>
      <c r="D592" s="83"/>
      <c r="E592" s="120"/>
      <c r="F592" s="118"/>
      <c r="G592" s="74">
        <v>950000</v>
      </c>
      <c r="H592" s="74"/>
      <c r="I592" s="124"/>
      <c r="J592" s="118"/>
      <c r="K592" s="74">
        <f t="shared" si="33"/>
        <v>950000</v>
      </c>
    </row>
    <row r="593" spans="1:12">
      <c r="A593" s="123">
        <v>44</v>
      </c>
      <c r="B593" s="87" t="s">
        <v>477</v>
      </c>
      <c r="C593" s="131" t="s">
        <v>49</v>
      </c>
      <c r="D593" s="88"/>
      <c r="E593" s="147"/>
      <c r="F593" s="143"/>
      <c r="G593" s="89">
        <v>75</v>
      </c>
      <c r="H593" s="89"/>
      <c r="I593" s="129"/>
      <c r="J593" s="143"/>
      <c r="K593" s="89">
        <f t="shared" si="33"/>
        <v>75</v>
      </c>
    </row>
    <row r="594" spans="1:12">
      <c r="A594" s="123">
        <v>45</v>
      </c>
      <c r="B594" s="93" t="s">
        <v>1046</v>
      </c>
      <c r="C594" s="123" t="s">
        <v>955</v>
      </c>
      <c r="D594" s="83" t="s">
        <v>1456</v>
      </c>
      <c r="E594" s="120"/>
      <c r="F594" s="118"/>
      <c r="G594" s="74">
        <v>250000</v>
      </c>
      <c r="H594" s="74"/>
      <c r="I594" s="124"/>
      <c r="J594" s="118"/>
      <c r="K594" s="74">
        <f t="shared" si="33"/>
        <v>250000</v>
      </c>
    </row>
    <row r="595" spans="1:12">
      <c r="A595" s="123">
        <v>46</v>
      </c>
      <c r="B595" s="93" t="s">
        <v>1047</v>
      </c>
      <c r="C595" s="123" t="s">
        <v>27</v>
      </c>
      <c r="D595" s="83" t="s">
        <v>1457</v>
      </c>
      <c r="E595" s="120"/>
      <c r="F595" s="118"/>
      <c r="G595" s="74">
        <v>2500</v>
      </c>
      <c r="H595" s="74"/>
      <c r="I595" s="124"/>
      <c r="J595" s="118"/>
      <c r="K595" s="74">
        <f t="shared" si="33"/>
        <v>2500</v>
      </c>
    </row>
    <row r="596" spans="1:12">
      <c r="A596" s="123">
        <v>47</v>
      </c>
      <c r="B596" s="87" t="s">
        <v>1582</v>
      </c>
      <c r="C596" s="131" t="s">
        <v>470</v>
      </c>
      <c r="D596" s="88" t="s">
        <v>1458</v>
      </c>
      <c r="E596" s="130"/>
      <c r="F596" s="131"/>
      <c r="G596" s="89">
        <v>7000</v>
      </c>
      <c r="H596" s="89"/>
      <c r="I596" s="129"/>
      <c r="J596" s="131"/>
      <c r="K596" s="89">
        <f t="shared" si="33"/>
        <v>7000</v>
      </c>
    </row>
    <row r="597" spans="1:12">
      <c r="A597" s="123">
        <v>48</v>
      </c>
      <c r="B597" s="86" t="s">
        <v>1049</v>
      </c>
      <c r="C597" s="72" t="s">
        <v>36</v>
      </c>
      <c r="D597" s="83" t="s">
        <v>1459</v>
      </c>
      <c r="E597" s="146"/>
      <c r="F597" s="123"/>
      <c r="G597" s="74">
        <v>3500</v>
      </c>
      <c r="H597" s="74"/>
      <c r="I597" s="124"/>
      <c r="J597" s="123"/>
      <c r="K597" s="74">
        <f t="shared" si="33"/>
        <v>3500</v>
      </c>
    </row>
    <row r="598" spans="1:12">
      <c r="A598" s="123">
        <v>49</v>
      </c>
      <c r="B598" s="86" t="s">
        <v>1050</v>
      </c>
      <c r="C598" s="72" t="s">
        <v>36</v>
      </c>
      <c r="D598" s="83" t="s">
        <v>1460</v>
      </c>
      <c r="E598" s="125"/>
      <c r="F598" s="123"/>
      <c r="G598" s="74">
        <v>1850</v>
      </c>
      <c r="H598" s="74"/>
      <c r="I598" s="124"/>
      <c r="J598" s="123"/>
      <c r="K598" s="74">
        <f t="shared" si="33"/>
        <v>1850</v>
      </c>
    </row>
    <row r="599" spans="1:12">
      <c r="A599" s="123">
        <v>50</v>
      </c>
      <c r="B599" s="86" t="s">
        <v>1051</v>
      </c>
      <c r="C599" s="72" t="s">
        <v>36</v>
      </c>
      <c r="D599" s="83" t="s">
        <v>1461</v>
      </c>
      <c r="E599" s="125"/>
      <c r="F599" s="123"/>
      <c r="G599" s="74">
        <v>1000</v>
      </c>
      <c r="H599" s="74"/>
      <c r="I599" s="124"/>
      <c r="J599" s="123"/>
      <c r="K599" s="74">
        <f t="shared" si="33"/>
        <v>1000</v>
      </c>
    </row>
    <row r="600" spans="1:12">
      <c r="A600" s="123">
        <v>51</v>
      </c>
      <c r="B600" s="86" t="s">
        <v>1052</v>
      </c>
      <c r="C600" s="72" t="s">
        <v>36</v>
      </c>
      <c r="D600" s="83" t="s">
        <v>1462</v>
      </c>
      <c r="E600" s="125"/>
      <c r="F600" s="123"/>
      <c r="G600" s="74">
        <v>500</v>
      </c>
      <c r="H600" s="74"/>
      <c r="I600" s="124"/>
      <c r="J600" s="123"/>
      <c r="K600" s="74">
        <f t="shared" si="33"/>
        <v>500</v>
      </c>
    </row>
    <row r="601" spans="1:12">
      <c r="A601" s="123">
        <v>52</v>
      </c>
      <c r="B601" s="86" t="s">
        <v>1053</v>
      </c>
      <c r="C601" s="72" t="s">
        <v>36</v>
      </c>
      <c r="D601" s="83" t="s">
        <v>1463</v>
      </c>
      <c r="E601" s="125"/>
      <c r="F601" s="123"/>
      <c r="G601" s="74">
        <v>250</v>
      </c>
      <c r="H601" s="74"/>
      <c r="I601" s="124"/>
      <c r="J601" s="123"/>
      <c r="K601" s="74">
        <f t="shared" si="33"/>
        <v>250</v>
      </c>
    </row>
    <row r="602" spans="1:12">
      <c r="A602" s="123">
        <v>53</v>
      </c>
      <c r="B602" s="86" t="s">
        <v>1054</v>
      </c>
      <c r="C602" s="72" t="s">
        <v>36</v>
      </c>
      <c r="D602" s="83" t="s">
        <v>1464</v>
      </c>
      <c r="E602" s="125"/>
      <c r="F602" s="123"/>
      <c r="G602" s="74">
        <v>200</v>
      </c>
      <c r="H602" s="74"/>
      <c r="I602" s="124"/>
      <c r="J602" s="123"/>
      <c r="K602" s="74">
        <f t="shared" si="33"/>
        <v>200</v>
      </c>
    </row>
    <row r="603" spans="1:12">
      <c r="A603" s="123">
        <v>54</v>
      </c>
      <c r="B603" s="86" t="s">
        <v>1055</v>
      </c>
      <c r="C603" s="72" t="s">
        <v>1038</v>
      </c>
      <c r="D603" s="83" t="s">
        <v>1465</v>
      </c>
      <c r="E603" s="125"/>
      <c r="F603" s="123"/>
      <c r="G603" s="74">
        <v>120000</v>
      </c>
      <c r="H603" s="74"/>
      <c r="I603" s="124"/>
      <c r="J603" s="123"/>
      <c r="K603" s="74">
        <f t="shared" si="33"/>
        <v>120000</v>
      </c>
    </row>
    <row r="604" spans="1:12">
      <c r="A604" s="123">
        <v>55</v>
      </c>
      <c r="B604" s="86" t="s">
        <v>1056</v>
      </c>
      <c r="C604" s="72" t="s">
        <v>1038</v>
      </c>
      <c r="D604" s="83" t="s">
        <v>1466</v>
      </c>
      <c r="E604" s="125"/>
      <c r="F604" s="123"/>
      <c r="G604" s="74">
        <v>75000</v>
      </c>
      <c r="H604" s="74"/>
      <c r="I604" s="124"/>
      <c r="J604" s="123"/>
      <c r="K604" s="74">
        <f t="shared" si="33"/>
        <v>75000</v>
      </c>
    </row>
    <row r="605" spans="1:12">
      <c r="A605" s="123">
        <v>56</v>
      </c>
      <c r="B605" s="86" t="s">
        <v>1057</v>
      </c>
      <c r="C605" s="72" t="s">
        <v>24</v>
      </c>
      <c r="D605" s="83" t="s">
        <v>1467</v>
      </c>
      <c r="E605" s="125"/>
      <c r="F605" s="123"/>
      <c r="G605" s="74">
        <v>30000</v>
      </c>
      <c r="H605" s="74"/>
      <c r="I605" s="124"/>
      <c r="J605" s="123"/>
      <c r="K605" s="74">
        <f t="shared" si="33"/>
        <v>30000</v>
      </c>
    </row>
    <row r="606" spans="1:12">
      <c r="A606" s="123">
        <v>57</v>
      </c>
      <c r="B606" s="86" t="s">
        <v>1058</v>
      </c>
      <c r="C606" s="72" t="s">
        <v>27</v>
      </c>
      <c r="D606" s="83" t="s">
        <v>1468</v>
      </c>
      <c r="E606" s="125"/>
      <c r="F606" s="123"/>
      <c r="G606" s="74">
        <v>7500</v>
      </c>
      <c r="H606" s="74"/>
      <c r="I606" s="124"/>
      <c r="J606" s="123"/>
      <c r="K606" s="74">
        <f t="shared" si="33"/>
        <v>7500</v>
      </c>
    </row>
    <row r="607" spans="1:12">
      <c r="A607" s="123">
        <v>58</v>
      </c>
      <c r="B607" s="93" t="s">
        <v>1059</v>
      </c>
      <c r="C607" s="123" t="s">
        <v>27</v>
      </c>
      <c r="D607" s="83" t="s">
        <v>1469</v>
      </c>
      <c r="E607" s="120"/>
      <c r="F607" s="118"/>
      <c r="G607" s="74">
        <v>10000</v>
      </c>
      <c r="H607" s="74"/>
      <c r="I607" s="124"/>
      <c r="J607" s="118"/>
      <c r="K607" s="74">
        <f t="shared" si="33"/>
        <v>10000</v>
      </c>
      <c r="L607" s="77" t="s">
        <v>1060</v>
      </c>
    </row>
    <row r="608" spans="1:12">
      <c r="A608" s="123">
        <v>59</v>
      </c>
      <c r="B608" s="93" t="s">
        <v>1061</v>
      </c>
      <c r="C608" s="123" t="s">
        <v>27</v>
      </c>
      <c r="D608" s="83" t="s">
        <v>1470</v>
      </c>
      <c r="E608" s="120"/>
      <c r="F608" s="118"/>
      <c r="G608" s="74">
        <v>13500</v>
      </c>
      <c r="H608" s="74"/>
      <c r="I608" s="124"/>
      <c r="J608" s="118"/>
      <c r="K608" s="74">
        <f t="shared" si="33"/>
        <v>13500</v>
      </c>
      <c r="L608" s="77" t="s">
        <v>1060</v>
      </c>
    </row>
    <row r="609" spans="1:12">
      <c r="A609" s="123">
        <v>60</v>
      </c>
      <c r="B609" s="93" t="s">
        <v>1062</v>
      </c>
      <c r="C609" s="123" t="s">
        <v>27</v>
      </c>
      <c r="D609" s="83" t="s">
        <v>1471</v>
      </c>
      <c r="E609" s="120"/>
      <c r="F609" s="118"/>
      <c r="G609" s="74">
        <v>17500</v>
      </c>
      <c r="H609" s="74"/>
      <c r="I609" s="124"/>
      <c r="J609" s="118"/>
      <c r="K609" s="74">
        <f t="shared" si="33"/>
        <v>17500</v>
      </c>
      <c r="L609" s="77" t="s">
        <v>1060</v>
      </c>
    </row>
    <row r="610" spans="1:12">
      <c r="A610" s="123">
        <v>61</v>
      </c>
      <c r="B610" s="93" t="s">
        <v>1063</v>
      </c>
      <c r="C610" s="123" t="s">
        <v>27</v>
      </c>
      <c r="D610" s="83" t="s">
        <v>1472</v>
      </c>
      <c r="E610" s="120"/>
      <c r="F610" s="118"/>
      <c r="G610" s="74">
        <v>11500</v>
      </c>
      <c r="H610" s="74"/>
      <c r="I610" s="124"/>
      <c r="J610" s="118"/>
      <c r="K610" s="74">
        <f t="shared" si="33"/>
        <v>11500</v>
      </c>
      <c r="L610" s="77" t="s">
        <v>1060</v>
      </c>
    </row>
    <row r="611" spans="1:12">
      <c r="A611" s="123">
        <v>62</v>
      </c>
      <c r="B611" s="93" t="s">
        <v>1064</v>
      </c>
      <c r="C611" s="123" t="s">
        <v>27</v>
      </c>
      <c r="D611" s="83" t="s">
        <v>1473</v>
      </c>
      <c r="E611" s="120"/>
      <c r="F611" s="118"/>
      <c r="G611" s="74">
        <v>6750</v>
      </c>
      <c r="H611" s="74"/>
      <c r="I611" s="124"/>
      <c r="J611" s="118"/>
      <c r="K611" s="74">
        <f t="shared" si="33"/>
        <v>6750</v>
      </c>
      <c r="L611" s="77" t="s">
        <v>1060</v>
      </c>
    </row>
    <row r="612" spans="1:12">
      <c r="A612" s="123">
        <v>63</v>
      </c>
      <c r="B612" s="93" t="s">
        <v>1065</v>
      </c>
      <c r="C612" s="123" t="s">
        <v>1067</v>
      </c>
      <c r="D612" s="83" t="s">
        <v>1474</v>
      </c>
      <c r="E612" s="120"/>
      <c r="F612" s="118"/>
      <c r="G612" s="74">
        <v>120000000</v>
      </c>
      <c r="H612" s="74"/>
      <c r="I612" s="124"/>
      <c r="J612" s="118"/>
      <c r="K612" s="74">
        <f t="shared" si="33"/>
        <v>120000000</v>
      </c>
      <c r="L612" s="77" t="s">
        <v>1060</v>
      </c>
    </row>
    <row r="613" spans="1:12">
      <c r="A613" s="123">
        <v>64</v>
      </c>
      <c r="B613" s="93" t="s">
        <v>1066</v>
      </c>
      <c r="C613" s="123" t="s">
        <v>1025</v>
      </c>
      <c r="D613" s="83" t="s">
        <v>1475</v>
      </c>
      <c r="E613" s="120"/>
      <c r="F613" s="118"/>
      <c r="G613" s="74">
        <v>40000</v>
      </c>
      <c r="H613" s="74"/>
      <c r="I613" s="124"/>
      <c r="J613" s="118"/>
      <c r="K613" s="74">
        <f t="shared" ref="K613:K639" si="34">+G613*FK+($C$7*J613)</f>
        <v>40000</v>
      </c>
      <c r="L613" s="77" t="s">
        <v>1060</v>
      </c>
    </row>
    <row r="614" spans="1:12">
      <c r="A614" s="123">
        <v>65</v>
      </c>
      <c r="B614" s="87" t="s">
        <v>54</v>
      </c>
      <c r="C614" s="131" t="s">
        <v>1025</v>
      </c>
      <c r="D614" s="88" t="s">
        <v>1476</v>
      </c>
      <c r="E614" s="130"/>
      <c r="F614" s="131"/>
      <c r="G614" s="89">
        <v>7150</v>
      </c>
      <c r="H614" s="89"/>
      <c r="I614" s="129"/>
      <c r="J614" s="131"/>
      <c r="K614" s="89">
        <f t="shared" si="34"/>
        <v>7150</v>
      </c>
    </row>
    <row r="615" spans="1:12">
      <c r="A615" s="123">
        <v>66</v>
      </c>
      <c r="B615" s="86" t="s">
        <v>1068</v>
      </c>
      <c r="C615" s="123" t="s">
        <v>27</v>
      </c>
      <c r="D615" s="83" t="s">
        <v>1477</v>
      </c>
      <c r="E615" s="125"/>
      <c r="F615" s="123"/>
      <c r="G615" s="74">
        <v>10000000</v>
      </c>
      <c r="H615" s="74"/>
      <c r="I615" s="124"/>
      <c r="J615" s="123"/>
      <c r="K615" s="74">
        <f t="shared" si="34"/>
        <v>10000000</v>
      </c>
    </row>
    <row r="616" spans="1:12">
      <c r="A616" s="123">
        <v>67</v>
      </c>
      <c r="B616" s="86" t="s">
        <v>1069</v>
      </c>
      <c r="C616" s="123" t="s">
        <v>27</v>
      </c>
      <c r="D616" s="83" t="s">
        <v>1478</v>
      </c>
      <c r="E616" s="125"/>
      <c r="F616" s="123"/>
      <c r="G616" s="74">
        <v>40000000</v>
      </c>
      <c r="H616" s="74"/>
      <c r="I616" s="124"/>
      <c r="J616" s="123"/>
      <c r="K616" s="74">
        <f t="shared" si="34"/>
        <v>40000000</v>
      </c>
    </row>
    <row r="617" spans="1:12">
      <c r="A617" s="123">
        <v>68</v>
      </c>
      <c r="B617" s="86" t="s">
        <v>1070</v>
      </c>
      <c r="C617" s="123" t="s">
        <v>27</v>
      </c>
      <c r="D617" s="83" t="s">
        <v>1479</v>
      </c>
      <c r="E617" s="125"/>
      <c r="F617" s="123"/>
      <c r="G617" s="74">
        <v>100000000</v>
      </c>
      <c r="H617" s="74"/>
      <c r="I617" s="124"/>
      <c r="J617" s="123"/>
      <c r="K617" s="74">
        <f t="shared" si="34"/>
        <v>100000000</v>
      </c>
    </row>
    <row r="618" spans="1:12">
      <c r="A618" s="123">
        <v>69</v>
      </c>
      <c r="B618" s="86" t="s">
        <v>1071</v>
      </c>
      <c r="C618" s="123" t="s">
        <v>1025</v>
      </c>
      <c r="D618" s="83" t="s">
        <v>1480</v>
      </c>
      <c r="E618" s="125"/>
      <c r="F618" s="123"/>
      <c r="G618" s="74">
        <v>30250</v>
      </c>
      <c r="H618" s="74"/>
      <c r="I618" s="124"/>
      <c r="J618" s="123"/>
      <c r="K618" s="74">
        <f t="shared" si="34"/>
        <v>30250</v>
      </c>
    </row>
    <row r="619" spans="1:12">
      <c r="A619" s="123">
        <v>70</v>
      </c>
      <c r="B619" s="86" t="s">
        <v>1072</v>
      </c>
      <c r="C619" s="123" t="s">
        <v>1025</v>
      </c>
      <c r="D619" s="83" t="s">
        <v>1481</v>
      </c>
      <c r="E619" s="125"/>
      <c r="F619" s="123"/>
      <c r="G619" s="74">
        <v>37500</v>
      </c>
      <c r="H619" s="74"/>
      <c r="I619" s="124"/>
      <c r="J619" s="123"/>
      <c r="K619" s="74">
        <f t="shared" si="34"/>
        <v>37500</v>
      </c>
    </row>
    <row r="620" spans="1:12">
      <c r="A620" s="123">
        <v>71</v>
      </c>
      <c r="B620" s="86" t="s">
        <v>1073</v>
      </c>
      <c r="C620" s="123" t="s">
        <v>1025</v>
      </c>
      <c r="D620" s="83" t="s">
        <v>1482</v>
      </c>
      <c r="E620" s="146"/>
      <c r="F620" s="123"/>
      <c r="G620" s="74">
        <v>38500</v>
      </c>
      <c r="H620" s="74"/>
      <c r="I620" s="124"/>
      <c r="J620" s="123"/>
      <c r="K620" s="74">
        <f t="shared" si="34"/>
        <v>38500</v>
      </c>
    </row>
    <row r="621" spans="1:12">
      <c r="A621" s="123">
        <v>72</v>
      </c>
      <c r="B621" s="86" t="s">
        <v>1074</v>
      </c>
      <c r="C621" s="123" t="s">
        <v>27</v>
      </c>
      <c r="D621" s="83" t="s">
        <v>1483</v>
      </c>
      <c r="E621" s="146"/>
      <c r="F621" s="123"/>
      <c r="G621" s="74">
        <v>1000000</v>
      </c>
      <c r="H621" s="74"/>
      <c r="I621" s="124"/>
      <c r="J621" s="123"/>
      <c r="K621" s="74">
        <f t="shared" si="34"/>
        <v>1000000</v>
      </c>
    </row>
    <row r="622" spans="1:12">
      <c r="A622" s="123">
        <v>73</v>
      </c>
      <c r="B622" s="86" t="s">
        <v>1075</v>
      </c>
      <c r="C622" s="123" t="s">
        <v>27</v>
      </c>
      <c r="D622" s="83" t="s">
        <v>1484</v>
      </c>
      <c r="E622" s="146"/>
      <c r="F622" s="123"/>
      <c r="G622" s="74">
        <v>75000</v>
      </c>
      <c r="H622" s="74"/>
      <c r="I622" s="124"/>
      <c r="J622" s="123"/>
      <c r="K622" s="74">
        <f t="shared" si="34"/>
        <v>75000</v>
      </c>
    </row>
    <row r="623" spans="1:12">
      <c r="A623" s="123">
        <v>74</v>
      </c>
      <c r="B623" s="86" t="s">
        <v>1076</v>
      </c>
      <c r="C623" s="72" t="s">
        <v>1067</v>
      </c>
      <c r="D623" s="83" t="s">
        <v>1485</v>
      </c>
      <c r="E623" s="146"/>
      <c r="F623" s="123"/>
      <c r="G623" s="74">
        <v>1000000</v>
      </c>
      <c r="H623" s="74"/>
      <c r="I623" s="124"/>
      <c r="J623" s="123"/>
      <c r="K623" s="74">
        <f t="shared" si="34"/>
        <v>1000000</v>
      </c>
    </row>
    <row r="624" spans="1:12">
      <c r="A624" s="123">
        <v>75</v>
      </c>
      <c r="B624" s="86" t="s">
        <v>1077</v>
      </c>
      <c r="C624" s="123" t="s">
        <v>27</v>
      </c>
      <c r="D624" s="83" t="s">
        <v>1486</v>
      </c>
      <c r="E624" s="146"/>
      <c r="F624" s="123"/>
      <c r="G624" s="74">
        <v>300000</v>
      </c>
      <c r="H624" s="74"/>
      <c r="I624" s="124"/>
      <c r="J624" s="123"/>
      <c r="K624" s="74">
        <f t="shared" si="34"/>
        <v>300000</v>
      </c>
    </row>
    <row r="625" spans="1:12">
      <c r="A625" s="123">
        <v>76</v>
      </c>
      <c r="B625" s="86" t="s">
        <v>1078</v>
      </c>
      <c r="C625" s="123" t="s">
        <v>36</v>
      </c>
      <c r="D625" s="83" t="s">
        <v>1487</v>
      </c>
      <c r="E625" s="146"/>
      <c r="F625" s="123"/>
      <c r="G625" s="74">
        <v>16500</v>
      </c>
      <c r="H625" s="74"/>
      <c r="I625" s="124"/>
      <c r="J625" s="123"/>
      <c r="K625" s="74">
        <f t="shared" si="34"/>
        <v>16500</v>
      </c>
    </row>
    <row r="626" spans="1:12">
      <c r="A626" s="123">
        <v>77</v>
      </c>
      <c r="B626" s="93" t="s">
        <v>1079</v>
      </c>
      <c r="C626" s="123" t="s">
        <v>36</v>
      </c>
      <c r="D626" s="83" t="s">
        <v>1488</v>
      </c>
      <c r="F626" s="118"/>
      <c r="G626" s="74">
        <v>12500</v>
      </c>
      <c r="H626" s="74"/>
      <c r="I626" s="124"/>
      <c r="J626" s="118"/>
      <c r="K626" s="74">
        <f t="shared" si="34"/>
        <v>12500</v>
      </c>
      <c r="L626" s="77" t="s">
        <v>1060</v>
      </c>
    </row>
    <row r="627" spans="1:12">
      <c r="A627" s="123">
        <v>78</v>
      </c>
      <c r="B627" s="93" t="s">
        <v>1080</v>
      </c>
      <c r="C627" s="123" t="s">
        <v>1082</v>
      </c>
      <c r="D627" s="83" t="s">
        <v>1489</v>
      </c>
      <c r="F627" s="118"/>
      <c r="G627" s="74">
        <v>1000000</v>
      </c>
      <c r="H627" s="74"/>
      <c r="I627" s="124"/>
      <c r="J627" s="118"/>
      <c r="K627" s="74">
        <f t="shared" si="34"/>
        <v>1000000</v>
      </c>
      <c r="L627" s="77" t="s">
        <v>1060</v>
      </c>
    </row>
    <row r="628" spans="1:12">
      <c r="A628" s="123">
        <v>79</v>
      </c>
      <c r="B628" s="86" t="s">
        <v>1081</v>
      </c>
      <c r="C628" s="72" t="s">
        <v>1082</v>
      </c>
      <c r="D628" s="83" t="s">
        <v>1490</v>
      </c>
      <c r="E628" s="146"/>
      <c r="F628" s="123"/>
      <c r="G628" s="74">
        <v>250000</v>
      </c>
      <c r="H628" s="74"/>
      <c r="I628" s="124"/>
      <c r="J628" s="123"/>
      <c r="K628" s="74">
        <f t="shared" si="34"/>
        <v>250000</v>
      </c>
      <c r="L628" s="77" t="s">
        <v>1060</v>
      </c>
    </row>
    <row r="629" spans="1:12">
      <c r="A629" s="123">
        <v>80</v>
      </c>
      <c r="B629" s="86" t="s">
        <v>1083</v>
      </c>
      <c r="C629" s="72" t="s">
        <v>1082</v>
      </c>
      <c r="D629" s="83" t="s">
        <v>1491</v>
      </c>
      <c r="E629" s="146"/>
      <c r="F629" s="123"/>
      <c r="G629" s="74">
        <v>5000000</v>
      </c>
      <c r="H629" s="74"/>
      <c r="I629" s="124"/>
      <c r="J629" s="123"/>
      <c r="K629" s="74">
        <f t="shared" si="34"/>
        <v>5000000</v>
      </c>
      <c r="L629" s="77" t="s">
        <v>1060</v>
      </c>
    </row>
    <row r="630" spans="1:12">
      <c r="A630" s="123">
        <v>81</v>
      </c>
      <c r="B630" s="86" t="s">
        <v>1084</v>
      </c>
      <c r="C630" s="72" t="s">
        <v>1025</v>
      </c>
      <c r="D630" s="83" t="s">
        <v>1492</v>
      </c>
      <c r="E630" s="146"/>
      <c r="F630" s="123"/>
      <c r="G630" s="74">
        <v>5500</v>
      </c>
      <c r="H630" s="74"/>
      <c r="I630" s="124"/>
      <c r="J630" s="123"/>
      <c r="K630" s="74">
        <f t="shared" si="34"/>
        <v>5500</v>
      </c>
      <c r="L630" s="77" t="s">
        <v>1060</v>
      </c>
    </row>
    <row r="631" spans="1:12">
      <c r="A631" s="123">
        <v>82</v>
      </c>
      <c r="B631" s="86" t="s">
        <v>1085</v>
      </c>
      <c r="C631" s="72" t="s">
        <v>1025</v>
      </c>
      <c r="D631" s="83" t="s">
        <v>1493</v>
      </c>
      <c r="E631" s="146"/>
      <c r="F631" s="123"/>
      <c r="G631" s="74">
        <v>10800</v>
      </c>
      <c r="H631" s="74"/>
      <c r="I631" s="124"/>
      <c r="J631" s="123"/>
      <c r="K631" s="74">
        <f t="shared" si="34"/>
        <v>10800</v>
      </c>
    </row>
    <row r="632" spans="1:12">
      <c r="A632" s="123">
        <v>83</v>
      </c>
      <c r="B632" s="86" t="s">
        <v>1086</v>
      </c>
      <c r="C632" s="123" t="s">
        <v>49</v>
      </c>
      <c r="D632" s="83" t="s">
        <v>1494</v>
      </c>
      <c r="E632" s="146"/>
      <c r="F632" s="123"/>
      <c r="G632" s="74">
        <v>2500</v>
      </c>
      <c r="H632" s="74"/>
      <c r="I632" s="124"/>
      <c r="J632" s="123"/>
      <c r="K632" s="74">
        <f t="shared" si="34"/>
        <v>2500</v>
      </c>
    </row>
    <row r="633" spans="1:12">
      <c r="A633" s="123">
        <v>84</v>
      </c>
      <c r="B633" s="86" t="s">
        <v>1087</v>
      </c>
      <c r="C633" s="123" t="s">
        <v>1089</v>
      </c>
      <c r="D633" s="83" t="s">
        <v>1495</v>
      </c>
      <c r="E633" s="146"/>
      <c r="F633" s="123"/>
      <c r="G633" s="74">
        <v>35000</v>
      </c>
      <c r="H633" s="74"/>
      <c r="I633" s="124"/>
      <c r="J633" s="123"/>
      <c r="K633" s="74">
        <f t="shared" si="34"/>
        <v>35000</v>
      </c>
    </row>
    <row r="634" spans="1:12">
      <c r="A634" s="123">
        <v>85</v>
      </c>
      <c r="B634" s="134" t="s">
        <v>583</v>
      </c>
      <c r="C634" s="131" t="s">
        <v>51</v>
      </c>
      <c r="D634" s="88"/>
      <c r="E634" s="148"/>
      <c r="F634" s="131"/>
      <c r="G634" s="89">
        <v>25000</v>
      </c>
      <c r="H634" s="89"/>
      <c r="I634" s="129"/>
      <c r="J634" s="131"/>
      <c r="K634" s="89">
        <f t="shared" si="34"/>
        <v>25000</v>
      </c>
    </row>
    <row r="635" spans="1:12">
      <c r="A635" s="123">
        <v>86</v>
      </c>
      <c r="B635" s="86" t="s">
        <v>1088</v>
      </c>
      <c r="C635" s="72" t="s">
        <v>1089</v>
      </c>
      <c r="D635" s="83" t="s">
        <v>1496</v>
      </c>
      <c r="E635" s="146"/>
      <c r="F635" s="123"/>
      <c r="G635" s="74">
        <v>40000</v>
      </c>
      <c r="H635" s="74"/>
      <c r="I635" s="124"/>
      <c r="J635" s="123"/>
      <c r="K635" s="74">
        <f t="shared" si="34"/>
        <v>40000</v>
      </c>
      <c r="L635" s="77" t="s">
        <v>1060</v>
      </c>
    </row>
    <row r="636" spans="1:12">
      <c r="A636" s="123">
        <v>87</v>
      </c>
      <c r="B636" s="86" t="s">
        <v>1090</v>
      </c>
      <c r="C636" s="72" t="s">
        <v>49</v>
      </c>
      <c r="D636" s="83" t="s">
        <v>1497</v>
      </c>
      <c r="E636" s="146"/>
      <c r="F636" s="123"/>
      <c r="G636" s="74">
        <v>75000</v>
      </c>
      <c r="H636" s="74"/>
      <c r="I636" s="124"/>
      <c r="J636" s="123"/>
      <c r="K636" s="74">
        <f t="shared" si="34"/>
        <v>75000</v>
      </c>
      <c r="L636" s="77" t="s">
        <v>1060</v>
      </c>
    </row>
    <row r="637" spans="1:12">
      <c r="A637" s="123">
        <v>88</v>
      </c>
      <c r="B637" s="119" t="s">
        <v>1091</v>
      </c>
      <c r="C637" s="123" t="s">
        <v>49</v>
      </c>
      <c r="D637" s="83" t="s">
        <v>1498</v>
      </c>
      <c r="E637" s="125"/>
      <c r="F637" s="123"/>
      <c r="G637" s="74">
        <v>90000</v>
      </c>
      <c r="H637" s="74"/>
      <c r="I637" s="124"/>
      <c r="J637" s="123"/>
      <c r="K637" s="74">
        <f t="shared" si="34"/>
        <v>90000</v>
      </c>
    </row>
    <row r="638" spans="1:12">
      <c r="A638" s="123">
        <v>89</v>
      </c>
      <c r="B638" s="119" t="s">
        <v>1092</v>
      </c>
      <c r="C638" s="123" t="s">
        <v>49</v>
      </c>
      <c r="D638" s="83" t="s">
        <v>1499</v>
      </c>
      <c r="E638" s="125"/>
      <c r="F638" s="123"/>
      <c r="G638" s="74">
        <v>115000</v>
      </c>
      <c r="H638" s="74"/>
      <c r="I638" s="124"/>
      <c r="J638" s="123"/>
      <c r="K638" s="74">
        <f t="shared" si="34"/>
        <v>115000</v>
      </c>
    </row>
    <row r="639" spans="1:12">
      <c r="A639" s="123">
        <v>90</v>
      </c>
      <c r="B639" s="119" t="s">
        <v>1093</v>
      </c>
      <c r="C639" s="123" t="s">
        <v>49</v>
      </c>
      <c r="D639" s="83" t="s">
        <v>1500</v>
      </c>
      <c r="E639" s="125"/>
      <c r="F639" s="123"/>
      <c r="G639" s="74">
        <v>125000</v>
      </c>
      <c r="H639" s="74"/>
      <c r="I639" s="124"/>
      <c r="J639" s="123"/>
      <c r="K639" s="74">
        <f t="shared" si="34"/>
        <v>125000</v>
      </c>
    </row>
    <row r="640" spans="1:12">
      <c r="A640" s="123">
        <v>91</v>
      </c>
      <c r="B640" s="119" t="s">
        <v>1094</v>
      </c>
      <c r="C640" s="123" t="s">
        <v>49</v>
      </c>
      <c r="D640" s="83" t="e">
        <f>+#REF!</f>
        <v>#REF!</v>
      </c>
      <c r="E640" s="125"/>
      <c r="F640" s="123"/>
      <c r="G640" s="74" t="e">
        <f>+#REF!</f>
        <v>#REF!</v>
      </c>
      <c r="H640" s="74"/>
      <c r="I640" s="124"/>
      <c r="J640" s="123"/>
      <c r="K640" s="74" t="e">
        <f>+G640+$C$7*J640</f>
        <v>#REF!</v>
      </c>
    </row>
    <row r="641" spans="1:11">
      <c r="A641" s="123">
        <v>92</v>
      </c>
      <c r="B641" s="119" t="s">
        <v>1820</v>
      </c>
      <c r="C641" s="123" t="s">
        <v>1025</v>
      </c>
      <c r="D641" s="83"/>
      <c r="E641" s="125"/>
      <c r="F641" s="123"/>
      <c r="G641" s="74">
        <v>40000</v>
      </c>
      <c r="H641" s="74"/>
      <c r="I641" s="124"/>
      <c r="J641" s="123"/>
      <c r="K641" s="74">
        <f t="shared" ref="K641" si="35">+G641+$C$7*J641</f>
        <v>40000</v>
      </c>
    </row>
    <row r="642" spans="1:11">
      <c r="A642" s="123"/>
      <c r="B642" s="119"/>
      <c r="C642" s="123"/>
      <c r="D642" s="83"/>
      <c r="E642" s="125"/>
      <c r="F642" s="123"/>
      <c r="G642" s="74"/>
      <c r="H642" s="74"/>
      <c r="I642" s="124"/>
      <c r="J642" s="123"/>
      <c r="K642" s="74"/>
    </row>
    <row r="643" spans="1:11">
      <c r="A643" s="123"/>
      <c r="B643" s="119"/>
      <c r="C643" s="123"/>
      <c r="D643" s="83"/>
      <c r="E643" s="125"/>
      <c r="F643" s="123"/>
      <c r="G643" s="74"/>
      <c r="H643" s="74"/>
      <c r="I643" s="124"/>
      <c r="J643" s="123"/>
      <c r="K643" s="74"/>
    </row>
    <row r="644" spans="1:11">
      <c r="A644" s="152" t="s">
        <v>1503</v>
      </c>
      <c r="B644" s="153" t="s">
        <v>1610</v>
      </c>
      <c r="C644" s="123"/>
      <c r="D644" s="83"/>
      <c r="E644" s="125"/>
      <c r="F644" s="123"/>
      <c r="G644" s="74"/>
      <c r="H644" s="74"/>
      <c r="I644" s="124"/>
      <c r="J644" s="123"/>
      <c r="K644" s="74"/>
    </row>
    <row r="645" spans="1:11">
      <c r="A645" s="123">
        <v>1</v>
      </c>
      <c r="B645" s="119" t="s">
        <v>1611</v>
      </c>
      <c r="C645" s="123" t="s">
        <v>26</v>
      </c>
      <c r="D645" s="83"/>
      <c r="E645" s="125"/>
      <c r="F645" s="123"/>
      <c r="G645" s="74">
        <f>'REKAP HSP'!D70</f>
        <v>1552504.8</v>
      </c>
      <c r="H645" s="74"/>
      <c r="I645" s="124"/>
      <c r="J645" s="123"/>
      <c r="K645" s="74">
        <f t="shared" ref="K645:K683" si="36">+G645+$C$7*J645</f>
        <v>1552504.8</v>
      </c>
    </row>
    <row r="646" spans="1:11">
      <c r="A646" s="123">
        <v>2</v>
      </c>
      <c r="B646" s="119" t="s">
        <v>1612</v>
      </c>
      <c r="C646" s="123" t="s">
        <v>26</v>
      </c>
      <c r="D646" s="83"/>
      <c r="E646" s="125"/>
      <c r="F646" s="123"/>
      <c r="G646" s="74">
        <f>'REKAP HSP'!D71</f>
        <v>1918874.8656000001</v>
      </c>
      <c r="H646" s="74"/>
      <c r="I646" s="124"/>
      <c r="J646" s="123"/>
      <c r="K646" s="74">
        <f t="shared" si="36"/>
        <v>1918874.8656000001</v>
      </c>
    </row>
    <row r="647" spans="1:11">
      <c r="A647" s="123">
        <v>3</v>
      </c>
      <c r="B647" s="119" t="s">
        <v>1613</v>
      </c>
      <c r="C647" s="123" t="s">
        <v>26</v>
      </c>
      <c r="D647" s="83"/>
      <c r="E647" s="125"/>
      <c r="F647" s="123"/>
      <c r="G647" s="74">
        <f>'REKAP HSP'!D72</f>
        <v>1465314.1887999999</v>
      </c>
      <c r="H647" s="74"/>
      <c r="I647" s="124"/>
      <c r="J647" s="123"/>
      <c r="K647" s="74">
        <f t="shared" si="36"/>
        <v>1465314.1887999999</v>
      </c>
    </row>
    <row r="648" spans="1:11">
      <c r="A648" s="123">
        <v>4</v>
      </c>
      <c r="B648" s="119" t="s">
        <v>1614</v>
      </c>
      <c r="C648" s="123" t="s">
        <v>26</v>
      </c>
      <c r="D648" s="83"/>
      <c r="E648" s="125"/>
      <c r="F648" s="123"/>
      <c r="G648" s="74">
        <f>'REKAP HSP'!D73</f>
        <v>1879274.32</v>
      </c>
      <c r="H648" s="74"/>
      <c r="I648" s="124"/>
      <c r="J648" s="123"/>
      <c r="K648" s="74">
        <f t="shared" si="36"/>
        <v>1879274.32</v>
      </c>
    </row>
    <row r="649" spans="1:11">
      <c r="A649" s="123">
        <v>5</v>
      </c>
      <c r="B649" s="119" t="s">
        <v>1615</v>
      </c>
      <c r="C649" s="123" t="s">
        <v>26</v>
      </c>
      <c r="D649" s="83"/>
      <c r="E649" s="125"/>
      <c r="F649" s="123"/>
      <c r="G649" s="74">
        <f>'REKAP HSP'!D74</f>
        <v>1481403</v>
      </c>
      <c r="H649" s="74"/>
      <c r="I649" s="124"/>
      <c r="J649" s="123"/>
      <c r="K649" s="74">
        <f t="shared" si="36"/>
        <v>1481403</v>
      </c>
    </row>
    <row r="650" spans="1:11">
      <c r="A650" s="123">
        <v>6</v>
      </c>
      <c r="B650" s="119" t="s">
        <v>1616</v>
      </c>
      <c r="C650" s="123" t="s">
        <v>26</v>
      </c>
      <c r="D650" s="83"/>
      <c r="E650" s="125"/>
      <c r="F650" s="123"/>
      <c r="G650" s="74">
        <f>'REKAP HSP'!D75</f>
        <v>1847773.0656000001</v>
      </c>
      <c r="H650" s="74"/>
      <c r="I650" s="124"/>
      <c r="J650" s="123"/>
      <c r="K650" s="74">
        <f t="shared" si="36"/>
        <v>1847773.0656000001</v>
      </c>
    </row>
    <row r="651" spans="1:11">
      <c r="A651" s="123">
        <v>7</v>
      </c>
      <c r="B651" s="119" t="s">
        <v>1617</v>
      </c>
      <c r="C651" s="123" t="s">
        <v>26</v>
      </c>
      <c r="D651" s="83"/>
      <c r="E651" s="125"/>
      <c r="F651" s="123"/>
      <c r="G651" s="74">
        <f>'REKAP HSP'!D76</f>
        <v>1394212.3888000001</v>
      </c>
      <c r="H651" s="74"/>
      <c r="I651" s="124"/>
      <c r="J651" s="123"/>
      <c r="K651" s="74">
        <f t="shared" si="36"/>
        <v>1394212.3888000001</v>
      </c>
    </row>
    <row r="652" spans="1:11">
      <c r="A652" s="123">
        <v>8</v>
      </c>
      <c r="B652" s="119" t="s">
        <v>1618</v>
      </c>
      <c r="C652" s="123" t="s">
        <v>26</v>
      </c>
      <c r="D652" s="83"/>
      <c r="E652" s="125"/>
      <c r="F652" s="123"/>
      <c r="G652" s="74">
        <f>'REKAP HSP'!D77</f>
        <v>1808172.52</v>
      </c>
      <c r="H652" s="74"/>
      <c r="I652" s="124"/>
      <c r="J652" s="123"/>
      <c r="K652" s="74">
        <f t="shared" si="36"/>
        <v>1808172.52</v>
      </c>
    </row>
    <row r="653" spans="1:11">
      <c r="A653" s="123">
        <v>9</v>
      </c>
      <c r="B653" s="119" t="s">
        <v>1619</v>
      </c>
      <c r="C653" s="123" t="s">
        <v>26</v>
      </c>
      <c r="D653" s="83"/>
      <c r="E653" s="125"/>
      <c r="F653" s="123"/>
      <c r="G653" s="74">
        <f>'REKAP HSP'!D78</f>
        <v>1425916.8</v>
      </c>
      <c r="H653" s="74"/>
      <c r="I653" s="124"/>
      <c r="J653" s="123"/>
      <c r="K653" s="74">
        <f t="shared" si="36"/>
        <v>1425916.8</v>
      </c>
    </row>
    <row r="654" spans="1:11">
      <c r="A654" s="123">
        <v>10</v>
      </c>
      <c r="B654" s="119" t="s">
        <v>1620</v>
      </c>
      <c r="C654" s="123" t="s">
        <v>26</v>
      </c>
      <c r="D654" s="83"/>
      <c r="E654" s="125"/>
      <c r="F654" s="123"/>
      <c r="G654" s="74">
        <f>'REKAP HSP'!D79</f>
        <v>1338726.1887999999</v>
      </c>
      <c r="H654" s="74"/>
      <c r="I654" s="124"/>
      <c r="J654" s="123"/>
      <c r="K654" s="74">
        <f t="shared" si="36"/>
        <v>1338726.1887999999</v>
      </c>
    </row>
    <row r="655" spans="1:11">
      <c r="A655" s="123">
        <v>11</v>
      </c>
      <c r="B655" s="119" t="s">
        <v>1628</v>
      </c>
      <c r="C655" s="123" t="s">
        <v>26</v>
      </c>
      <c r="D655" s="83"/>
      <c r="E655" s="125"/>
      <c r="F655" s="123"/>
      <c r="G655" s="74">
        <f>'REKAP HSP'!D80</f>
        <v>50388.800000000003</v>
      </c>
      <c r="H655" s="74"/>
      <c r="I655" s="124"/>
      <c r="J655" s="123"/>
      <c r="K655" s="74">
        <f t="shared" si="36"/>
        <v>50388.800000000003</v>
      </c>
    </row>
    <row r="656" spans="1:11">
      <c r="A656" s="123">
        <v>12</v>
      </c>
      <c r="B656" s="119" t="s">
        <v>1621</v>
      </c>
      <c r="C656" s="123" t="s">
        <v>26</v>
      </c>
      <c r="D656" s="83"/>
      <c r="E656" s="125"/>
      <c r="F656" s="123"/>
      <c r="G656" s="74">
        <f>'REKAP HSP'!D81</f>
        <v>4017713.0840000003</v>
      </c>
      <c r="H656" s="74"/>
      <c r="I656" s="124"/>
      <c r="J656" s="123"/>
      <c r="K656" s="74">
        <f t="shared" si="36"/>
        <v>4017713.0840000003</v>
      </c>
    </row>
    <row r="657" spans="1:11">
      <c r="A657" s="123">
        <v>13</v>
      </c>
      <c r="B657" s="119" t="s">
        <v>1621</v>
      </c>
      <c r="C657" s="123" t="s">
        <v>26</v>
      </c>
      <c r="D657" s="83"/>
      <c r="E657" s="125"/>
      <c r="F657" s="123"/>
      <c r="G657" s="74">
        <f>'REKAP HSP'!D82</f>
        <v>4369569.8816</v>
      </c>
      <c r="H657" s="74"/>
      <c r="I657" s="124"/>
      <c r="J657" s="123"/>
      <c r="K657" s="74">
        <f t="shared" si="36"/>
        <v>4369569.8816</v>
      </c>
    </row>
    <row r="658" spans="1:11">
      <c r="A658" s="123">
        <v>14</v>
      </c>
      <c r="B658" s="119" t="s">
        <v>1622</v>
      </c>
      <c r="C658" s="123" t="s">
        <v>26</v>
      </c>
      <c r="D658" s="83"/>
      <c r="E658" s="125"/>
      <c r="F658" s="123"/>
      <c r="G658" s="74">
        <f>'REKAP HSP'!D83</f>
        <v>3895358.5440000002</v>
      </c>
      <c r="H658" s="74"/>
      <c r="I658" s="124"/>
      <c r="J658" s="123"/>
      <c r="K658" s="74">
        <f t="shared" si="36"/>
        <v>3895358.5440000002</v>
      </c>
    </row>
    <row r="659" spans="1:11">
      <c r="A659" s="123">
        <v>15</v>
      </c>
      <c r="B659" s="119" t="s">
        <v>1623</v>
      </c>
      <c r="C659" s="123" t="s">
        <v>26</v>
      </c>
      <c r="D659" s="83"/>
      <c r="E659" s="125"/>
      <c r="F659" s="123"/>
      <c r="G659" s="74">
        <f>'REKAP HSP'!D84</f>
        <v>4229235.2255999995</v>
      </c>
      <c r="H659" s="74"/>
      <c r="I659" s="124"/>
      <c r="J659" s="123"/>
      <c r="K659" s="74">
        <f t="shared" si="36"/>
        <v>4229235.2255999995</v>
      </c>
    </row>
    <row r="660" spans="1:11">
      <c r="A660" s="123">
        <v>16</v>
      </c>
      <c r="B660" s="119" t="s">
        <v>1624</v>
      </c>
      <c r="C660" s="123" t="s">
        <v>26</v>
      </c>
      <c r="D660" s="83"/>
      <c r="E660" s="125"/>
      <c r="F660" s="123"/>
      <c r="G660" s="74">
        <f>'REKAP HSP'!D85</f>
        <v>3967723.76</v>
      </c>
      <c r="H660" s="74"/>
      <c r="I660" s="124"/>
      <c r="J660" s="123"/>
      <c r="K660" s="74">
        <f t="shared" si="36"/>
        <v>3967723.76</v>
      </c>
    </row>
    <row r="661" spans="1:11">
      <c r="A661" s="123">
        <v>17</v>
      </c>
      <c r="B661" s="119" t="s">
        <v>1625</v>
      </c>
      <c r="C661" s="123" t="s">
        <v>26</v>
      </c>
      <c r="D661" s="83"/>
      <c r="E661" s="125"/>
      <c r="F661" s="123"/>
      <c r="G661" s="74">
        <f>'REKAP HSP'!D86</f>
        <v>3827389.1040000003</v>
      </c>
      <c r="H661" s="74"/>
      <c r="I661" s="124"/>
      <c r="J661" s="123"/>
      <c r="K661" s="74">
        <f t="shared" si="36"/>
        <v>3827389.1040000003</v>
      </c>
    </row>
    <row r="662" spans="1:11">
      <c r="A662" s="123">
        <v>18</v>
      </c>
      <c r="B662" s="119" t="s">
        <v>1626</v>
      </c>
      <c r="C662" s="123" t="s">
        <v>26</v>
      </c>
      <c r="D662" s="83"/>
      <c r="E662" s="125"/>
      <c r="F662" s="123"/>
      <c r="G662" s="74">
        <f>'REKAP HSP'!D87</f>
        <v>3933888.7280000001</v>
      </c>
      <c r="H662" s="74"/>
      <c r="I662" s="124"/>
      <c r="J662" s="123"/>
      <c r="K662" s="74">
        <f t="shared" si="36"/>
        <v>3933888.7280000001</v>
      </c>
    </row>
    <row r="663" spans="1:11">
      <c r="A663" s="123">
        <v>19</v>
      </c>
      <c r="B663" s="119" t="s">
        <v>1627</v>
      </c>
      <c r="C663" s="123" t="s">
        <v>26</v>
      </c>
      <c r="D663" s="83"/>
      <c r="E663" s="125"/>
      <c r="F663" s="123"/>
      <c r="G663" s="74">
        <f>'REKAP HSP'!D88</f>
        <v>3793554.0720000002</v>
      </c>
      <c r="H663" s="74"/>
      <c r="I663" s="124"/>
      <c r="J663" s="123"/>
      <c r="K663" s="74">
        <f t="shared" si="36"/>
        <v>3793554.0720000002</v>
      </c>
    </row>
    <row r="664" spans="1:11">
      <c r="A664" s="123"/>
      <c r="B664" s="119" t="s">
        <v>1633</v>
      </c>
      <c r="C664" s="123" t="s">
        <v>470</v>
      </c>
      <c r="D664" s="83"/>
      <c r="E664" s="125"/>
      <c r="F664" s="123"/>
      <c r="G664" s="74">
        <v>105735.6</v>
      </c>
      <c r="H664" s="74"/>
      <c r="I664" s="124"/>
      <c r="J664" s="123"/>
      <c r="K664" s="74">
        <f t="shared" si="36"/>
        <v>105735.6</v>
      </c>
    </row>
    <row r="665" spans="1:11">
      <c r="A665" s="123"/>
      <c r="B665" s="119" t="s">
        <v>1634</v>
      </c>
      <c r="C665" s="123" t="s">
        <v>470</v>
      </c>
      <c r="D665" s="83"/>
      <c r="E665" s="125"/>
      <c r="F665" s="123"/>
      <c r="G665" s="74">
        <v>192580.15</v>
      </c>
      <c r="H665" s="74"/>
      <c r="I665" s="124"/>
      <c r="J665" s="123"/>
      <c r="K665" s="74">
        <f t="shared" si="36"/>
        <v>192580.15</v>
      </c>
    </row>
    <row r="666" spans="1:11">
      <c r="A666" s="123"/>
      <c r="B666" s="119" t="s">
        <v>1635</v>
      </c>
      <c r="C666" s="123" t="s">
        <v>470</v>
      </c>
      <c r="D666" s="83"/>
      <c r="E666" s="125"/>
      <c r="F666" s="123"/>
      <c r="G666" s="74">
        <v>119577</v>
      </c>
      <c r="H666" s="74"/>
      <c r="I666" s="124"/>
      <c r="J666" s="123"/>
      <c r="K666" s="74">
        <f t="shared" si="36"/>
        <v>119577</v>
      </c>
    </row>
    <row r="667" spans="1:11">
      <c r="A667" s="123"/>
      <c r="B667" s="119" t="s">
        <v>1636</v>
      </c>
      <c r="C667" s="123" t="s">
        <v>470</v>
      </c>
      <c r="D667" s="83"/>
      <c r="E667" s="125"/>
      <c r="F667" s="123"/>
      <c r="G667" s="74">
        <v>221104.75</v>
      </c>
      <c r="H667" s="74"/>
      <c r="I667" s="124"/>
      <c r="J667" s="123"/>
      <c r="K667" s="74">
        <f t="shared" si="36"/>
        <v>221104.75</v>
      </c>
    </row>
    <row r="668" spans="1:11">
      <c r="A668" s="123"/>
      <c r="B668" s="119" t="s">
        <v>1637</v>
      </c>
      <c r="C668" s="123" t="s">
        <v>470</v>
      </c>
      <c r="D668" s="83"/>
      <c r="E668" s="125"/>
      <c r="F668" s="123"/>
      <c r="G668" s="74">
        <v>114512.4</v>
      </c>
      <c r="H668" s="74"/>
      <c r="I668" s="124"/>
      <c r="J668" s="123"/>
      <c r="K668" s="74">
        <f t="shared" si="36"/>
        <v>114512.4</v>
      </c>
    </row>
    <row r="669" spans="1:11">
      <c r="A669" s="123"/>
      <c r="B669" s="119" t="s">
        <v>1638</v>
      </c>
      <c r="C669" s="123" t="s">
        <v>470</v>
      </c>
      <c r="D669" s="83"/>
      <c r="E669" s="125"/>
      <c r="F669" s="123"/>
      <c r="G669" s="74">
        <v>196291.20000000001</v>
      </c>
      <c r="H669" s="74"/>
      <c r="I669" s="124"/>
      <c r="J669" s="123"/>
      <c r="K669" s="74">
        <f t="shared" si="36"/>
        <v>196291.20000000001</v>
      </c>
    </row>
    <row r="670" spans="1:11">
      <c r="A670" s="123"/>
      <c r="B670" s="119" t="s">
        <v>1630</v>
      </c>
      <c r="C670" s="123" t="s">
        <v>470</v>
      </c>
      <c r="D670" s="83"/>
      <c r="E670" s="125"/>
      <c r="F670" s="123"/>
      <c r="G670" s="74">
        <v>117944</v>
      </c>
      <c r="H670" s="74"/>
      <c r="I670" s="124"/>
      <c r="J670" s="123"/>
      <c r="K670" s="74">
        <f t="shared" si="36"/>
        <v>117944</v>
      </c>
    </row>
    <row r="671" spans="1:11">
      <c r="A671" s="123"/>
      <c r="B671" s="119" t="s">
        <v>1639</v>
      </c>
      <c r="C671" s="123" t="s">
        <v>470</v>
      </c>
      <c r="D671" s="83"/>
      <c r="E671" s="125"/>
      <c r="F671" s="123"/>
      <c r="G671" s="74">
        <v>210606.4</v>
      </c>
      <c r="H671" s="74"/>
      <c r="I671" s="124"/>
      <c r="J671" s="123"/>
      <c r="K671" s="74">
        <f t="shared" si="36"/>
        <v>210606.4</v>
      </c>
    </row>
    <row r="672" spans="1:11">
      <c r="A672" s="123"/>
      <c r="B672" s="119" t="s">
        <v>1640</v>
      </c>
      <c r="C672" s="123" t="s">
        <v>470</v>
      </c>
      <c r="D672" s="83"/>
      <c r="E672" s="125"/>
      <c r="F672" s="123"/>
      <c r="G672" s="74">
        <v>115207</v>
      </c>
      <c r="H672" s="74"/>
      <c r="I672" s="124"/>
      <c r="J672" s="123"/>
      <c r="K672" s="74">
        <f t="shared" si="36"/>
        <v>115207</v>
      </c>
    </row>
    <row r="673" spans="1:11">
      <c r="A673" s="123"/>
      <c r="B673" s="119" t="s">
        <v>1641</v>
      </c>
      <c r="C673" s="123" t="s">
        <v>470</v>
      </c>
      <c r="D673" s="83"/>
      <c r="E673" s="125"/>
      <c r="F673" s="123"/>
      <c r="G673" s="74">
        <v>5980</v>
      </c>
      <c r="H673" s="74"/>
      <c r="I673" s="124"/>
      <c r="J673" s="123"/>
      <c r="K673" s="74">
        <f t="shared" si="36"/>
        <v>5980</v>
      </c>
    </row>
    <row r="674" spans="1:11">
      <c r="A674" s="123"/>
      <c r="B674" s="119" t="s">
        <v>1642</v>
      </c>
      <c r="C674" s="123" t="s">
        <v>470</v>
      </c>
      <c r="D674" s="83"/>
      <c r="E674" s="125"/>
      <c r="F674" s="123"/>
      <c r="G674" s="74">
        <v>8970</v>
      </c>
      <c r="H674" s="74"/>
      <c r="I674" s="124"/>
      <c r="J674" s="123"/>
      <c r="K674" s="74">
        <f t="shared" si="36"/>
        <v>8970</v>
      </c>
    </row>
    <row r="675" spans="1:11">
      <c r="A675" s="123"/>
      <c r="B675" s="119" t="s">
        <v>1632</v>
      </c>
      <c r="C675" s="123" t="s">
        <v>26</v>
      </c>
      <c r="D675" s="83"/>
      <c r="E675" s="125"/>
      <c r="F675" s="123"/>
      <c r="G675" s="74">
        <v>947792.53258928575</v>
      </c>
      <c r="H675" s="74"/>
      <c r="I675" s="124"/>
      <c r="J675" s="123"/>
      <c r="K675" s="74">
        <f t="shared" si="36"/>
        <v>947792.53258928575</v>
      </c>
    </row>
    <row r="676" spans="1:11">
      <c r="A676" s="123"/>
      <c r="B676" s="119" t="s">
        <v>1643</v>
      </c>
      <c r="C676" s="123" t="s">
        <v>26</v>
      </c>
      <c r="D676" s="83"/>
      <c r="E676" s="125"/>
      <c r="F676" s="123"/>
      <c r="G676" s="74">
        <v>1008335.6276785715</v>
      </c>
      <c r="H676" s="74"/>
      <c r="I676" s="124"/>
      <c r="J676" s="123"/>
      <c r="K676" s="74">
        <f t="shared" si="36"/>
        <v>1008335.6276785715</v>
      </c>
    </row>
    <row r="677" spans="1:11">
      <c r="A677" s="123"/>
      <c r="B677" s="119" t="s">
        <v>1644</v>
      </c>
      <c r="C677" s="123" t="s">
        <v>26</v>
      </c>
      <c r="D677" s="83"/>
      <c r="E677" s="125"/>
      <c r="F677" s="123"/>
      <c r="G677" s="74">
        <v>1216210.9419642859</v>
      </c>
      <c r="H677" s="74"/>
      <c r="I677" s="124"/>
      <c r="J677" s="123"/>
      <c r="K677" s="74">
        <f t="shared" si="36"/>
        <v>1216210.9419642859</v>
      </c>
    </row>
    <row r="678" spans="1:11">
      <c r="A678" s="123"/>
      <c r="B678" s="119" t="s">
        <v>1645</v>
      </c>
      <c r="C678" s="123" t="s">
        <v>26</v>
      </c>
      <c r="D678" s="83"/>
      <c r="E678" s="125"/>
      <c r="F678" s="123"/>
      <c r="G678" s="74">
        <v>1297146.299107143</v>
      </c>
      <c r="H678" s="74"/>
      <c r="I678" s="124"/>
      <c r="J678" s="123"/>
      <c r="K678" s="74">
        <f t="shared" si="36"/>
        <v>1297146.299107143</v>
      </c>
    </row>
    <row r="679" spans="1:11">
      <c r="A679" s="123"/>
      <c r="B679" s="119" t="s">
        <v>1631</v>
      </c>
      <c r="C679" s="123" t="s">
        <v>26</v>
      </c>
      <c r="D679" s="83"/>
      <c r="E679" s="125"/>
      <c r="F679" s="123"/>
      <c r="G679" s="74">
        <v>1559293.3169642859</v>
      </c>
      <c r="H679" s="74"/>
      <c r="I679" s="124"/>
      <c r="J679" s="123"/>
      <c r="K679" s="74">
        <f t="shared" si="36"/>
        <v>1559293.3169642859</v>
      </c>
    </row>
    <row r="680" spans="1:11">
      <c r="A680" s="123"/>
      <c r="B680" s="119"/>
      <c r="C680" s="123"/>
      <c r="D680" s="83"/>
      <c r="E680" s="125"/>
      <c r="F680" s="123"/>
      <c r="G680" s="74"/>
      <c r="H680" s="74"/>
      <c r="I680" s="124"/>
      <c r="J680" s="123"/>
      <c r="K680" s="74">
        <f t="shared" si="36"/>
        <v>0</v>
      </c>
    </row>
    <row r="681" spans="1:11">
      <c r="A681" s="123"/>
      <c r="B681" s="119"/>
      <c r="C681" s="123"/>
      <c r="D681" s="83"/>
      <c r="E681" s="125"/>
      <c r="F681" s="123"/>
      <c r="G681" s="74"/>
      <c r="H681" s="74"/>
      <c r="I681" s="124"/>
      <c r="J681" s="123"/>
      <c r="K681" s="74">
        <f t="shared" si="36"/>
        <v>0</v>
      </c>
    </row>
    <row r="682" spans="1:11">
      <c r="A682" s="123"/>
      <c r="B682" s="119"/>
      <c r="C682" s="123"/>
      <c r="D682" s="83"/>
      <c r="E682" s="125"/>
      <c r="F682" s="123"/>
      <c r="G682" s="74"/>
      <c r="H682" s="74"/>
      <c r="I682" s="124"/>
      <c r="J682" s="123"/>
      <c r="K682" s="74">
        <f t="shared" si="36"/>
        <v>0</v>
      </c>
    </row>
    <row r="683" spans="1:11">
      <c r="A683" s="123"/>
      <c r="B683" s="119"/>
      <c r="C683" s="123"/>
      <c r="D683" s="83"/>
      <c r="E683" s="125"/>
      <c r="F683" s="123"/>
      <c r="G683" s="74"/>
      <c r="H683" s="74"/>
      <c r="I683" s="124"/>
      <c r="J683" s="123"/>
      <c r="K683" s="74">
        <f t="shared" si="36"/>
        <v>0</v>
      </c>
    </row>
    <row r="684" spans="1:11">
      <c r="A684" s="123"/>
      <c r="B684" s="119"/>
      <c r="C684" s="123"/>
      <c r="D684" s="83"/>
      <c r="E684" s="125"/>
      <c r="F684" s="123"/>
      <c r="G684" s="74"/>
      <c r="H684" s="74"/>
      <c r="I684" s="124"/>
      <c r="J684" s="123"/>
      <c r="K684" s="74"/>
    </row>
    <row r="685" spans="1:11">
      <c r="A685" s="137"/>
      <c r="B685" s="138"/>
      <c r="C685" s="137"/>
      <c r="D685" s="85"/>
      <c r="E685" s="139"/>
      <c r="F685" s="137"/>
      <c r="G685" s="80"/>
      <c r="H685" s="80"/>
      <c r="I685" s="149"/>
      <c r="J685" s="137"/>
      <c r="K685" s="80"/>
    </row>
    <row r="686" spans="1:11">
      <c r="A686" s="77" t="s">
        <v>1095</v>
      </c>
      <c r="I686" s="110"/>
    </row>
  </sheetData>
  <mergeCells count="4">
    <mergeCell ref="H12:J12"/>
    <mergeCell ref="H13:J13"/>
    <mergeCell ref="A3:L3"/>
    <mergeCell ref="A4:L4"/>
  </mergeCells>
  <phoneticPr fontId="6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B5F4F-7C38-44E2-80BF-F13D0785AE94}">
  <dimension ref="B2:H59"/>
  <sheetViews>
    <sheetView view="pageBreakPreview" zoomScale="60" zoomScaleNormal="100" workbookViewId="0">
      <selection activeCell="D22" sqref="D22"/>
    </sheetView>
  </sheetViews>
  <sheetFormatPr defaultColWidth="9.1796875" defaultRowHeight="14"/>
  <cols>
    <col min="1" max="1" width="2.1796875" style="794" customWidth="1"/>
    <col min="2" max="2" width="9.1796875" style="794" hidden="1" customWidth="1"/>
    <col min="3" max="3" width="6.54296875" style="794" customWidth="1"/>
    <col min="4" max="4" width="59" style="794" customWidth="1"/>
    <col min="5" max="5" width="12" style="794" customWidth="1"/>
    <col min="6" max="6" width="12.81640625" style="794" customWidth="1"/>
    <col min="7" max="7" width="14.26953125" style="794" customWidth="1"/>
    <col min="8" max="8" width="24" style="794" customWidth="1"/>
    <col min="9" max="16384" width="9.1796875" style="794"/>
  </cols>
  <sheetData>
    <row r="2" spans="3:8" ht="20">
      <c r="C2" s="1272" t="s">
        <v>2287</v>
      </c>
      <c r="D2" s="1272"/>
      <c r="E2" s="1272"/>
      <c r="F2" s="1272"/>
      <c r="G2" s="1272"/>
      <c r="H2" s="1272"/>
    </row>
    <row r="3" spans="3:8" ht="15">
      <c r="C3" s="795" t="s">
        <v>2288</v>
      </c>
      <c r="D3" s="795"/>
      <c r="E3" s="795"/>
      <c r="F3" s="795"/>
      <c r="G3" s="795"/>
      <c r="H3" s="795"/>
    </row>
    <row r="4" spans="3:8" ht="16" thickBot="1">
      <c r="C4" s="796"/>
      <c r="D4" s="796"/>
      <c r="E4" s="796"/>
      <c r="F4" s="796"/>
      <c r="G4" s="796"/>
      <c r="H4" s="796"/>
    </row>
    <row r="5" spans="3:8" ht="14.5" thickTop="1">
      <c r="C5" s="1273" t="s">
        <v>0</v>
      </c>
      <c r="D5" s="1275" t="s">
        <v>2289</v>
      </c>
      <c r="E5" s="1275" t="s">
        <v>15</v>
      </c>
      <c r="F5" s="1275" t="s">
        <v>2290</v>
      </c>
      <c r="G5" s="1275" t="s">
        <v>14</v>
      </c>
      <c r="H5" s="1277" t="s">
        <v>1740</v>
      </c>
    </row>
    <row r="6" spans="3:8" ht="14.5" thickBot="1">
      <c r="C6" s="1274"/>
      <c r="D6" s="1276"/>
      <c r="E6" s="1276"/>
      <c r="F6" s="1276"/>
      <c r="G6" s="1276"/>
      <c r="H6" s="1278"/>
    </row>
    <row r="7" spans="3:8" ht="16" thickTop="1">
      <c r="C7" s="797"/>
      <c r="D7" s="798"/>
      <c r="E7" s="798"/>
      <c r="F7" s="798"/>
      <c r="G7" s="798"/>
      <c r="H7" s="799"/>
    </row>
    <row r="8" spans="3:8" ht="15.5">
      <c r="C8" s="800" t="s">
        <v>12</v>
      </c>
      <c r="D8" s="801" t="s">
        <v>2291</v>
      </c>
      <c r="E8" s="801"/>
      <c r="F8" s="801"/>
      <c r="G8" s="801"/>
      <c r="H8" s="802"/>
    </row>
    <row r="9" spans="3:8" ht="15.5">
      <c r="C9" s="803">
        <v>1</v>
      </c>
      <c r="D9" s="801" t="s">
        <v>2292</v>
      </c>
      <c r="E9" s="801"/>
      <c r="F9" s="801"/>
      <c r="G9" s="801"/>
      <c r="H9" s="802"/>
    </row>
    <row r="10" spans="3:8" ht="15.5">
      <c r="C10" s="803">
        <v>2</v>
      </c>
      <c r="D10" s="801" t="s">
        <v>2293</v>
      </c>
      <c r="E10" s="804"/>
      <c r="F10" s="801"/>
      <c r="G10" s="804"/>
      <c r="H10" s="802"/>
    </row>
    <row r="11" spans="3:8" ht="15.5">
      <c r="C11" s="803">
        <v>3</v>
      </c>
      <c r="D11" s="801" t="s">
        <v>2294</v>
      </c>
      <c r="E11" s="804" t="s">
        <v>2295</v>
      </c>
      <c r="F11" s="805">
        <v>7</v>
      </c>
      <c r="G11" s="804" t="s">
        <v>1773</v>
      </c>
      <c r="H11" s="802"/>
    </row>
    <row r="12" spans="3:8" ht="15.5">
      <c r="C12" s="803"/>
      <c r="D12" s="801"/>
      <c r="E12" s="804"/>
      <c r="F12" s="805"/>
      <c r="G12" s="804"/>
      <c r="H12" s="802"/>
    </row>
    <row r="13" spans="3:8" ht="15.5">
      <c r="C13" s="803"/>
      <c r="D13" s="801"/>
      <c r="E13" s="804"/>
      <c r="F13" s="805"/>
      <c r="G13" s="804"/>
      <c r="H13" s="802"/>
    </row>
    <row r="14" spans="3:8" ht="15.5">
      <c r="C14" s="800" t="s">
        <v>705</v>
      </c>
      <c r="D14" s="801" t="s">
        <v>2296</v>
      </c>
      <c r="E14" s="804"/>
      <c r="F14" s="805"/>
      <c r="G14" s="804"/>
      <c r="H14" s="802"/>
    </row>
    <row r="15" spans="3:8" ht="15.5">
      <c r="C15" s="803"/>
      <c r="D15" s="801"/>
      <c r="E15" s="804"/>
      <c r="F15" s="805"/>
      <c r="G15" s="804"/>
      <c r="H15" s="802"/>
    </row>
    <row r="16" spans="3:8" ht="15.5">
      <c r="C16" s="806">
        <v>1</v>
      </c>
      <c r="D16" s="801" t="s">
        <v>2297</v>
      </c>
      <c r="E16" s="804"/>
      <c r="F16" s="805"/>
      <c r="G16" s="804"/>
      <c r="H16" s="802"/>
    </row>
    <row r="17" spans="3:8" ht="15.5">
      <c r="C17" s="803"/>
      <c r="D17" s="801" t="s">
        <v>2298</v>
      </c>
      <c r="E17" s="804"/>
      <c r="F17" s="805"/>
      <c r="G17" s="804"/>
      <c r="H17" s="802"/>
    </row>
    <row r="18" spans="3:8" ht="15.5">
      <c r="C18" s="803"/>
      <c r="D18" s="801" t="s">
        <v>2299</v>
      </c>
      <c r="E18" s="804"/>
      <c r="F18" s="805"/>
      <c r="G18" s="804"/>
      <c r="H18" s="802" t="s">
        <v>2300</v>
      </c>
    </row>
    <row r="19" spans="3:8" ht="15.5">
      <c r="C19" s="806"/>
      <c r="D19" s="801" t="s">
        <v>2301</v>
      </c>
      <c r="E19" s="804"/>
      <c r="F19" s="805"/>
      <c r="G19" s="804"/>
      <c r="H19" s="802" t="s">
        <v>2302</v>
      </c>
    </row>
    <row r="20" spans="3:8" ht="18.5">
      <c r="C20" s="803"/>
      <c r="D20" s="801" t="s">
        <v>2303</v>
      </c>
      <c r="E20" s="804" t="s">
        <v>1684</v>
      </c>
      <c r="F20" s="805">
        <v>0.93</v>
      </c>
      <c r="G20" s="804" t="s">
        <v>2304</v>
      </c>
      <c r="H20" s="802" t="s">
        <v>2305</v>
      </c>
    </row>
    <row r="21" spans="3:8" ht="15.5">
      <c r="C21" s="803"/>
      <c r="D21" s="801" t="s">
        <v>2306</v>
      </c>
      <c r="E21" s="804"/>
      <c r="F21" s="805"/>
      <c r="G21" s="804"/>
      <c r="H21" s="802" t="s">
        <v>2307</v>
      </c>
    </row>
    <row r="22" spans="3:8" ht="15.5">
      <c r="C22" s="803"/>
      <c r="D22" s="801" t="s">
        <v>2308</v>
      </c>
      <c r="E22" s="804"/>
      <c r="F22" s="805">
        <v>0.75</v>
      </c>
      <c r="G22" s="804"/>
      <c r="H22" s="802"/>
    </row>
    <row r="23" spans="3:8" ht="15.5">
      <c r="C23" s="803"/>
      <c r="D23" s="801" t="s">
        <v>2309</v>
      </c>
      <c r="E23" s="804"/>
      <c r="F23" s="805"/>
      <c r="G23" s="804"/>
      <c r="H23" s="802"/>
    </row>
    <row r="24" spans="3:8" ht="15.5">
      <c r="C24" s="803"/>
      <c r="D24" s="801" t="s">
        <v>2310</v>
      </c>
      <c r="E24" s="804"/>
      <c r="F24" s="805">
        <v>0.83</v>
      </c>
      <c r="G24" s="804"/>
      <c r="H24" s="802"/>
    </row>
    <row r="25" spans="3:8" ht="15.5">
      <c r="C25" s="803"/>
      <c r="D25" s="801" t="s">
        <v>2311</v>
      </c>
      <c r="E25" s="804"/>
      <c r="F25" s="805">
        <v>0.65</v>
      </c>
      <c r="G25" s="804"/>
      <c r="H25" s="807"/>
    </row>
    <row r="26" spans="3:8" ht="15.5">
      <c r="C26" s="803"/>
      <c r="D26" s="801" t="s">
        <v>2312</v>
      </c>
      <c r="E26" s="804"/>
      <c r="F26" s="805"/>
      <c r="G26" s="804"/>
      <c r="H26" s="802"/>
    </row>
    <row r="27" spans="3:8" ht="15.5">
      <c r="C27" s="803"/>
      <c r="D27" s="801" t="s">
        <v>2313</v>
      </c>
      <c r="E27" s="804"/>
      <c r="F27" s="805">
        <v>0.8</v>
      </c>
      <c r="G27" s="804"/>
      <c r="H27" s="802"/>
    </row>
    <row r="28" spans="3:8" ht="15.5">
      <c r="C28" s="803"/>
      <c r="D28" s="801" t="s">
        <v>2314</v>
      </c>
      <c r="E28" s="804"/>
      <c r="F28" s="805">
        <f>F22*F24*F25*F27</f>
        <v>0.32369999999999999</v>
      </c>
      <c r="G28" s="804"/>
      <c r="H28" s="802"/>
    </row>
    <row r="29" spans="3:8" ht="15.5">
      <c r="C29" s="803"/>
      <c r="D29" s="801" t="s">
        <v>2315</v>
      </c>
      <c r="E29" s="804" t="s">
        <v>2316</v>
      </c>
      <c r="F29" s="805"/>
      <c r="G29" s="804"/>
      <c r="H29" s="802"/>
    </row>
    <row r="30" spans="3:8" ht="15.5">
      <c r="C30" s="803"/>
      <c r="D30" s="808" t="s">
        <v>2317</v>
      </c>
      <c r="E30" s="804" t="s">
        <v>2318</v>
      </c>
      <c r="F30" s="805">
        <v>6</v>
      </c>
      <c r="G30" s="804" t="s">
        <v>2319</v>
      </c>
      <c r="H30" s="802"/>
    </row>
    <row r="31" spans="3:8" ht="15.5">
      <c r="C31" s="803"/>
      <c r="D31" s="808" t="s">
        <v>2320</v>
      </c>
      <c r="E31" s="804" t="s">
        <v>2321</v>
      </c>
      <c r="F31" s="805">
        <v>7</v>
      </c>
      <c r="G31" s="804" t="s">
        <v>2319</v>
      </c>
      <c r="H31" s="802"/>
    </row>
    <row r="32" spans="3:8" ht="15.5">
      <c r="C32" s="803"/>
      <c r="D32" s="808" t="s">
        <v>2322</v>
      </c>
      <c r="E32" s="804" t="s">
        <v>2323</v>
      </c>
      <c r="F32" s="805">
        <v>5</v>
      </c>
      <c r="G32" s="804" t="s">
        <v>2319</v>
      </c>
      <c r="H32" s="802"/>
    </row>
    <row r="33" spans="3:8" ht="15.5">
      <c r="C33" s="803"/>
      <c r="D33" s="808" t="s">
        <v>2324</v>
      </c>
      <c r="E33" s="804" t="s">
        <v>2325</v>
      </c>
      <c r="F33" s="805">
        <v>5</v>
      </c>
      <c r="G33" s="804" t="s">
        <v>2319</v>
      </c>
      <c r="H33" s="802"/>
    </row>
    <row r="34" spans="3:8" ht="15.5">
      <c r="C34" s="803"/>
      <c r="D34" s="808" t="s">
        <v>2326</v>
      </c>
      <c r="E34" s="809" t="s">
        <v>2327</v>
      </c>
      <c r="F34" s="810">
        <v>7</v>
      </c>
      <c r="G34" s="809" t="s">
        <v>2319</v>
      </c>
      <c r="H34" s="802"/>
    </row>
    <row r="35" spans="3:8" ht="15.5">
      <c r="C35" s="803"/>
      <c r="D35" s="801"/>
      <c r="E35" s="804"/>
      <c r="F35" s="805">
        <f>SUM(F30:F34)</f>
        <v>30</v>
      </c>
      <c r="G35" s="804" t="s">
        <v>2319</v>
      </c>
      <c r="H35" s="802"/>
    </row>
    <row r="36" spans="3:8" ht="15.5">
      <c r="C36" s="803"/>
      <c r="D36" s="801"/>
      <c r="E36" s="804" t="s">
        <v>2316</v>
      </c>
      <c r="F36" s="805">
        <f>F35/60</f>
        <v>0.5</v>
      </c>
      <c r="G36" s="804" t="s">
        <v>2328</v>
      </c>
      <c r="H36" s="811"/>
    </row>
    <row r="37" spans="3:8" ht="15.5">
      <c r="C37" s="803"/>
      <c r="D37" s="801"/>
      <c r="E37" s="804"/>
      <c r="F37" s="805"/>
      <c r="G37" s="804"/>
      <c r="H37" s="811"/>
    </row>
    <row r="38" spans="3:8" ht="15.5">
      <c r="C38" s="803"/>
      <c r="D38" s="801" t="s">
        <v>2315</v>
      </c>
      <c r="E38" s="804" t="s">
        <v>2316</v>
      </c>
      <c r="F38" s="805">
        <f>F36</f>
        <v>0.5</v>
      </c>
      <c r="G38" s="804" t="s">
        <v>2328</v>
      </c>
      <c r="H38" s="802"/>
    </row>
    <row r="39" spans="3:8" ht="18.5">
      <c r="C39" s="803"/>
      <c r="D39" s="801" t="s">
        <v>2329</v>
      </c>
      <c r="E39" s="804" t="s">
        <v>2330</v>
      </c>
      <c r="F39" s="805">
        <f>(F20*F28*60)/F38</f>
        <v>36.124920000000003</v>
      </c>
      <c r="G39" s="804" t="s">
        <v>2304</v>
      </c>
      <c r="H39" s="811"/>
    </row>
    <row r="40" spans="3:8" ht="15.5">
      <c r="C40" s="803"/>
      <c r="D40" s="801" t="s">
        <v>2331</v>
      </c>
      <c r="E40" s="804"/>
      <c r="F40" s="812">
        <f>1/F39</f>
        <v>2.7681722201737747E-2</v>
      </c>
      <c r="G40" s="804" t="s">
        <v>1773</v>
      </c>
      <c r="H40" s="811"/>
    </row>
    <row r="41" spans="3:8" ht="15.5">
      <c r="C41" s="803"/>
      <c r="D41" s="801"/>
      <c r="E41" s="804"/>
      <c r="F41" s="812"/>
      <c r="G41" s="804"/>
      <c r="H41" s="811"/>
    </row>
    <row r="42" spans="3:8" ht="18.5">
      <c r="C42" s="803"/>
      <c r="D42" s="801" t="s">
        <v>2329</v>
      </c>
      <c r="E42" s="804" t="s">
        <v>2332</v>
      </c>
      <c r="F42" s="805">
        <f>F39/(1*1*0.15)</f>
        <v>240.83280000000002</v>
      </c>
      <c r="G42" s="804" t="s">
        <v>2333</v>
      </c>
      <c r="H42" s="811"/>
    </row>
    <row r="43" spans="3:8" ht="15.5">
      <c r="C43" s="803"/>
      <c r="D43" s="801" t="s">
        <v>2334</v>
      </c>
      <c r="E43" s="804"/>
      <c r="F43" s="812">
        <f>1/F42</f>
        <v>4.1522583302606615E-3</v>
      </c>
      <c r="G43" s="804" t="s">
        <v>1773</v>
      </c>
      <c r="H43" s="811"/>
    </row>
    <row r="44" spans="3:8" ht="15.5">
      <c r="C44" s="803"/>
      <c r="D44" s="801"/>
      <c r="E44" s="804"/>
      <c r="F44" s="812"/>
      <c r="G44" s="804"/>
      <c r="H44" s="811"/>
    </row>
    <row r="45" spans="3:8" ht="15.5">
      <c r="C45" s="803"/>
      <c r="D45" s="801"/>
      <c r="E45" s="801"/>
      <c r="F45" s="801"/>
      <c r="G45" s="801"/>
      <c r="H45" s="802"/>
    </row>
    <row r="46" spans="3:8" ht="15.5">
      <c r="C46" s="803">
        <v>2</v>
      </c>
      <c r="D46" s="801" t="s">
        <v>223</v>
      </c>
      <c r="E46" s="801"/>
      <c r="F46" s="801"/>
      <c r="G46" s="801"/>
      <c r="H46" s="802"/>
    </row>
    <row r="47" spans="3:8" ht="18.5">
      <c r="C47" s="803"/>
      <c r="D47" s="801" t="s">
        <v>2335</v>
      </c>
      <c r="E47" s="804" t="s">
        <v>2332</v>
      </c>
      <c r="F47" s="805">
        <f>F42</f>
        <v>240.83280000000002</v>
      </c>
      <c r="G47" s="804" t="s">
        <v>2333</v>
      </c>
      <c r="H47" s="802"/>
    </row>
    <row r="48" spans="3:8" ht="18.5">
      <c r="C48" s="803"/>
      <c r="D48" s="801" t="s">
        <v>2336</v>
      </c>
      <c r="E48" s="804" t="s">
        <v>2337</v>
      </c>
      <c r="F48" s="813">
        <f>F11*F47</f>
        <v>1685.8296</v>
      </c>
      <c r="G48" s="804" t="s">
        <v>2333</v>
      </c>
      <c r="H48" s="802"/>
    </row>
    <row r="49" spans="3:8" ht="15.5">
      <c r="C49" s="803"/>
      <c r="D49" s="801" t="s">
        <v>2338</v>
      </c>
      <c r="E49" s="801"/>
      <c r="F49" s="801"/>
      <c r="G49" s="801"/>
      <c r="H49" s="802"/>
    </row>
    <row r="50" spans="3:8" ht="15.5">
      <c r="C50" s="803"/>
      <c r="D50" s="801" t="s">
        <v>2339</v>
      </c>
      <c r="E50" s="804" t="s">
        <v>1803</v>
      </c>
      <c r="F50" s="805">
        <v>1</v>
      </c>
      <c r="G50" s="804" t="s">
        <v>2340</v>
      </c>
      <c r="H50" s="802"/>
    </row>
    <row r="51" spans="3:8" ht="15.5">
      <c r="C51" s="814"/>
      <c r="D51" s="801" t="s">
        <v>2341</v>
      </c>
      <c r="E51" s="804" t="s">
        <v>1800</v>
      </c>
      <c r="F51" s="805">
        <v>1</v>
      </c>
      <c r="G51" s="804" t="s">
        <v>2340</v>
      </c>
    </row>
    <row r="52" spans="3:8" ht="15.5">
      <c r="C52" s="803"/>
      <c r="D52" s="801"/>
      <c r="E52" s="801"/>
      <c r="F52" s="801"/>
      <c r="G52" s="801"/>
      <c r="H52" s="802"/>
    </row>
    <row r="53" spans="3:8" ht="15.5">
      <c r="C53" s="803"/>
      <c r="D53" s="801" t="s">
        <v>2342</v>
      </c>
      <c r="E53" s="801"/>
      <c r="F53" s="801"/>
      <c r="G53" s="801"/>
      <c r="H53" s="802"/>
    </row>
    <row r="54" spans="3:8" ht="15.5">
      <c r="C54" s="803"/>
      <c r="D54" s="801" t="s">
        <v>2343</v>
      </c>
      <c r="E54" s="801"/>
      <c r="F54" s="815">
        <f>F11*F50/F48</f>
        <v>4.1522583302606624E-3</v>
      </c>
      <c r="G54" s="804" t="s">
        <v>1773</v>
      </c>
      <c r="H54" s="816"/>
    </row>
    <row r="55" spans="3:8" ht="15.5">
      <c r="C55" s="803"/>
      <c r="D55" s="801" t="s">
        <v>2344</v>
      </c>
      <c r="E55" s="801"/>
      <c r="F55" s="815">
        <f>F11*F51/F48</f>
        <v>4.1522583302606624E-3</v>
      </c>
      <c r="G55" s="804" t="s">
        <v>1773</v>
      </c>
      <c r="H55" s="802"/>
    </row>
    <row r="56" spans="3:8" ht="15.5">
      <c r="C56" s="817"/>
      <c r="D56" s="818"/>
      <c r="E56" s="818"/>
      <c r="F56" s="818"/>
      <c r="G56" s="818"/>
      <c r="H56" s="819"/>
    </row>
    <row r="57" spans="3:8" ht="15.5">
      <c r="C57" s="817"/>
      <c r="D57" s="818"/>
      <c r="E57" s="818"/>
      <c r="F57" s="818"/>
      <c r="G57" s="818"/>
      <c r="H57" s="819"/>
    </row>
    <row r="58" spans="3:8" ht="16" thickBot="1">
      <c r="C58" s="820"/>
      <c r="D58" s="821"/>
      <c r="E58" s="821"/>
      <c r="F58" s="821"/>
      <c r="G58" s="821"/>
      <c r="H58" s="822"/>
    </row>
    <row r="59" spans="3:8" ht="14.5" thickTop="1">
      <c r="C59" s="823"/>
      <c r="D59" s="823"/>
      <c r="E59" s="823"/>
      <c r="F59" s="823"/>
      <c r="G59" s="823"/>
      <c r="H59" s="823"/>
    </row>
  </sheetData>
  <mergeCells count="7">
    <mergeCell ref="C2:H2"/>
    <mergeCell ref="C5:C6"/>
    <mergeCell ref="D5:D6"/>
    <mergeCell ref="E5:E6"/>
    <mergeCell ref="F5:F6"/>
    <mergeCell ref="G5:G6"/>
    <mergeCell ref="H5:H6"/>
  </mergeCells>
  <printOptions horizontalCentered="1"/>
  <pageMargins left="0.39370078740157499" right="0.39370078740157499" top="0.78740157480314998" bottom="0.59055118110236204" header="0.31496062992126" footer="0.31496062992126"/>
  <pageSetup paperSize="9" scale="72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0B99F-8A7A-4342-BF44-0C847E1815CD}">
  <dimension ref="B2:H59"/>
  <sheetViews>
    <sheetView view="pageBreakPreview" topLeftCell="A34" zoomScale="60" zoomScaleNormal="100" workbookViewId="0">
      <selection activeCell="F30" sqref="F30:F34"/>
    </sheetView>
  </sheetViews>
  <sheetFormatPr defaultColWidth="9.1796875" defaultRowHeight="14"/>
  <cols>
    <col min="1" max="1" width="2.1796875" style="794" customWidth="1"/>
    <col min="2" max="2" width="9.1796875" style="794" hidden="1" customWidth="1"/>
    <col min="3" max="3" width="6.54296875" style="794" customWidth="1"/>
    <col min="4" max="4" width="59" style="794" customWidth="1"/>
    <col min="5" max="5" width="12" style="794" customWidth="1"/>
    <col min="6" max="6" width="12.81640625" style="794" customWidth="1"/>
    <col min="7" max="7" width="14.26953125" style="794" customWidth="1"/>
    <col min="8" max="8" width="24" style="794" customWidth="1"/>
    <col min="9" max="16384" width="9.1796875" style="794"/>
  </cols>
  <sheetData>
    <row r="2" spans="3:8" ht="20">
      <c r="C2" s="1272" t="s">
        <v>2287</v>
      </c>
      <c r="D2" s="1272"/>
      <c r="E2" s="1272"/>
      <c r="F2" s="1272"/>
      <c r="G2" s="1272"/>
      <c r="H2" s="1272"/>
    </row>
    <row r="3" spans="3:8" ht="15">
      <c r="C3" s="795" t="s">
        <v>2288</v>
      </c>
      <c r="D3" s="795"/>
      <c r="E3" s="795"/>
      <c r="F3" s="795"/>
      <c r="G3" s="795"/>
      <c r="H3" s="795"/>
    </row>
    <row r="4" spans="3:8" ht="16" thickBot="1">
      <c r="C4" s="796"/>
      <c r="D4" s="796"/>
      <c r="E4" s="796"/>
      <c r="F4" s="796"/>
      <c r="G4" s="796"/>
      <c r="H4" s="796"/>
    </row>
    <row r="5" spans="3:8" ht="14.5" thickTop="1">
      <c r="C5" s="1273" t="s">
        <v>0</v>
      </c>
      <c r="D5" s="1275" t="s">
        <v>2289</v>
      </c>
      <c r="E5" s="1275" t="s">
        <v>15</v>
      </c>
      <c r="F5" s="1275" t="s">
        <v>2290</v>
      </c>
      <c r="G5" s="1275" t="s">
        <v>14</v>
      </c>
      <c r="H5" s="1277" t="s">
        <v>1740</v>
      </c>
    </row>
    <row r="6" spans="3:8" ht="14.5" thickBot="1">
      <c r="C6" s="1274"/>
      <c r="D6" s="1276"/>
      <c r="E6" s="1276"/>
      <c r="F6" s="1276"/>
      <c r="G6" s="1276"/>
      <c r="H6" s="1278"/>
    </row>
    <row r="7" spans="3:8" ht="16" thickTop="1">
      <c r="C7" s="797"/>
      <c r="D7" s="798"/>
      <c r="E7" s="798"/>
      <c r="F7" s="798"/>
      <c r="G7" s="798"/>
      <c r="H7" s="799"/>
    </row>
    <row r="8" spans="3:8" ht="15.5">
      <c r="C8" s="800" t="s">
        <v>12</v>
      </c>
      <c r="D8" s="801" t="s">
        <v>2291</v>
      </c>
      <c r="E8" s="801"/>
      <c r="F8" s="801"/>
      <c r="G8" s="801"/>
      <c r="H8" s="802"/>
    </row>
    <row r="9" spans="3:8" ht="15.5">
      <c r="C9" s="803">
        <v>1</v>
      </c>
      <c r="D9" s="801" t="s">
        <v>2292</v>
      </c>
      <c r="E9" s="801"/>
      <c r="F9" s="801"/>
      <c r="G9" s="801"/>
      <c r="H9" s="802"/>
    </row>
    <row r="10" spans="3:8" ht="15.5">
      <c r="C10" s="803">
        <v>2</v>
      </c>
      <c r="D10" s="801" t="s">
        <v>2293</v>
      </c>
      <c r="E10" s="804"/>
      <c r="F10" s="801"/>
      <c r="G10" s="804"/>
      <c r="H10" s="802"/>
    </row>
    <row r="11" spans="3:8" ht="15.5">
      <c r="C11" s="803">
        <v>3</v>
      </c>
      <c r="D11" s="801" t="s">
        <v>2294</v>
      </c>
      <c r="E11" s="804" t="s">
        <v>2295</v>
      </c>
      <c r="F11" s="805">
        <v>7</v>
      </c>
      <c r="G11" s="804" t="s">
        <v>1773</v>
      </c>
      <c r="H11" s="802"/>
    </row>
    <row r="12" spans="3:8" ht="15.5">
      <c r="C12" s="803"/>
      <c r="D12" s="801"/>
      <c r="E12" s="804"/>
      <c r="F12" s="805"/>
      <c r="G12" s="804"/>
      <c r="H12" s="802"/>
    </row>
    <row r="13" spans="3:8" ht="15.5">
      <c r="C13" s="803"/>
      <c r="D13" s="801"/>
      <c r="E13" s="804"/>
      <c r="F13" s="805"/>
      <c r="G13" s="804"/>
      <c r="H13" s="802"/>
    </row>
    <row r="14" spans="3:8" ht="15.5">
      <c r="C14" s="800" t="s">
        <v>705</v>
      </c>
      <c r="D14" s="801" t="s">
        <v>2296</v>
      </c>
      <c r="E14" s="804"/>
      <c r="F14" s="805"/>
      <c r="G14" s="804"/>
      <c r="H14" s="802"/>
    </row>
    <row r="15" spans="3:8" ht="15.5">
      <c r="C15" s="803"/>
      <c r="D15" s="801"/>
      <c r="E15" s="804"/>
      <c r="F15" s="805"/>
      <c r="G15" s="804"/>
      <c r="H15" s="802"/>
    </row>
    <row r="16" spans="3:8" ht="15.5">
      <c r="C16" s="806">
        <v>1</v>
      </c>
      <c r="D16" s="801" t="s">
        <v>2297</v>
      </c>
      <c r="E16" s="804"/>
      <c r="F16" s="805"/>
      <c r="G16" s="804"/>
      <c r="H16" s="802"/>
    </row>
    <row r="17" spans="3:8" ht="15.5">
      <c r="C17" s="803"/>
      <c r="D17" s="801" t="s">
        <v>2298</v>
      </c>
      <c r="E17" s="804"/>
      <c r="F17" s="805"/>
      <c r="G17" s="804"/>
      <c r="H17" s="802"/>
    </row>
    <row r="18" spans="3:8" ht="15.5">
      <c r="C18" s="803"/>
      <c r="D18" s="801" t="s">
        <v>2299</v>
      </c>
      <c r="E18" s="804"/>
      <c r="F18" s="805"/>
      <c r="G18" s="804"/>
      <c r="H18" s="802" t="s">
        <v>2300</v>
      </c>
    </row>
    <row r="19" spans="3:8" ht="15.5">
      <c r="C19" s="806"/>
      <c r="D19" s="801" t="s">
        <v>2301</v>
      </c>
      <c r="E19" s="804"/>
      <c r="F19" s="805"/>
      <c r="G19" s="804"/>
      <c r="H19" s="802" t="s">
        <v>2302</v>
      </c>
    </row>
    <row r="20" spans="3:8" ht="18.5">
      <c r="C20" s="803"/>
      <c r="D20" s="801" t="s">
        <v>2303</v>
      </c>
      <c r="E20" s="804" t="s">
        <v>1684</v>
      </c>
      <c r="F20" s="805">
        <v>0.4</v>
      </c>
      <c r="G20" s="804" t="s">
        <v>2304</v>
      </c>
      <c r="H20" s="802" t="s">
        <v>2305</v>
      </c>
    </row>
    <row r="21" spans="3:8" ht="15.5">
      <c r="C21" s="803"/>
      <c r="D21" s="801" t="s">
        <v>2306</v>
      </c>
      <c r="E21" s="804"/>
      <c r="F21" s="805"/>
      <c r="G21" s="804"/>
      <c r="H21" s="802" t="s">
        <v>2307</v>
      </c>
    </row>
    <row r="22" spans="3:8" ht="15.5">
      <c r="C22" s="803"/>
      <c r="D22" s="801" t="s">
        <v>2308</v>
      </c>
      <c r="E22" s="804"/>
      <c r="F22" s="805">
        <v>0.75</v>
      </c>
      <c r="G22" s="804"/>
      <c r="H22" s="802"/>
    </row>
    <row r="23" spans="3:8" ht="15.5">
      <c r="C23" s="803"/>
      <c r="D23" s="801" t="s">
        <v>2309</v>
      </c>
      <c r="E23" s="804"/>
      <c r="F23" s="805"/>
      <c r="G23" s="804"/>
      <c r="H23" s="802"/>
    </row>
    <row r="24" spans="3:8" ht="15.5">
      <c r="C24" s="803"/>
      <c r="D24" s="801" t="s">
        <v>2310</v>
      </c>
      <c r="E24" s="804"/>
      <c r="F24" s="805">
        <v>0.83</v>
      </c>
      <c r="G24" s="804"/>
      <c r="H24" s="802"/>
    </row>
    <row r="25" spans="3:8" ht="15.5">
      <c r="C25" s="803"/>
      <c r="D25" s="801" t="s">
        <v>2311</v>
      </c>
      <c r="E25" s="804"/>
      <c r="F25" s="805">
        <v>0.65</v>
      </c>
      <c r="G25" s="804"/>
      <c r="H25" s="807"/>
    </row>
    <row r="26" spans="3:8" ht="15.5">
      <c r="C26" s="803"/>
      <c r="D26" s="801" t="s">
        <v>2312</v>
      </c>
      <c r="E26" s="804"/>
      <c r="F26" s="805"/>
      <c r="G26" s="804"/>
      <c r="H26" s="802"/>
    </row>
    <row r="27" spans="3:8" ht="15.5">
      <c r="C27" s="803"/>
      <c r="D27" s="801" t="s">
        <v>2313</v>
      </c>
      <c r="E27" s="804"/>
      <c r="F27" s="805">
        <v>0.8</v>
      </c>
      <c r="G27" s="804"/>
      <c r="H27" s="802"/>
    </row>
    <row r="28" spans="3:8" ht="15.5">
      <c r="C28" s="803"/>
      <c r="D28" s="801" t="s">
        <v>2314</v>
      </c>
      <c r="E28" s="804"/>
      <c r="F28" s="805">
        <f>F22*F24*F25*F27</f>
        <v>0.32369999999999999</v>
      </c>
      <c r="G28" s="804"/>
      <c r="H28" s="802"/>
    </row>
    <row r="29" spans="3:8" ht="15.5">
      <c r="C29" s="803"/>
      <c r="D29" s="801" t="s">
        <v>2315</v>
      </c>
      <c r="E29" s="804" t="s">
        <v>2316</v>
      </c>
      <c r="F29" s="805"/>
      <c r="G29" s="804"/>
      <c r="H29" s="802"/>
    </row>
    <row r="30" spans="3:8" ht="15.5">
      <c r="C30" s="803"/>
      <c r="D30" s="808" t="s">
        <v>2317</v>
      </c>
      <c r="E30" s="804" t="s">
        <v>2318</v>
      </c>
      <c r="F30" s="805">
        <v>6</v>
      </c>
      <c r="G30" s="804" t="s">
        <v>2319</v>
      </c>
      <c r="H30" s="802"/>
    </row>
    <row r="31" spans="3:8" ht="15.5">
      <c r="C31" s="803"/>
      <c r="D31" s="808" t="s">
        <v>2320</v>
      </c>
      <c r="E31" s="804" t="s">
        <v>2321</v>
      </c>
      <c r="F31" s="805">
        <v>7</v>
      </c>
      <c r="G31" s="804" t="s">
        <v>2319</v>
      </c>
      <c r="H31" s="802"/>
    </row>
    <row r="32" spans="3:8" ht="15.5">
      <c r="C32" s="803"/>
      <c r="D32" s="808" t="s">
        <v>2322</v>
      </c>
      <c r="E32" s="804" t="s">
        <v>2323</v>
      </c>
      <c r="F32" s="805">
        <v>5</v>
      </c>
      <c r="G32" s="804" t="s">
        <v>2319</v>
      </c>
      <c r="H32" s="802"/>
    </row>
    <row r="33" spans="3:8" ht="15.5">
      <c r="C33" s="803"/>
      <c r="D33" s="808" t="s">
        <v>2324</v>
      </c>
      <c r="E33" s="804" t="s">
        <v>2325</v>
      </c>
      <c r="F33" s="805">
        <v>5</v>
      </c>
      <c r="G33" s="804" t="s">
        <v>2319</v>
      </c>
      <c r="H33" s="802"/>
    </row>
    <row r="34" spans="3:8" ht="15.5">
      <c r="C34" s="803"/>
      <c r="D34" s="808" t="s">
        <v>2326</v>
      </c>
      <c r="E34" s="809" t="s">
        <v>2327</v>
      </c>
      <c r="F34" s="810">
        <v>7</v>
      </c>
      <c r="G34" s="809" t="s">
        <v>2319</v>
      </c>
      <c r="H34" s="802"/>
    </row>
    <row r="35" spans="3:8" ht="15.5">
      <c r="C35" s="803"/>
      <c r="D35" s="801"/>
      <c r="E35" s="804"/>
      <c r="F35" s="805">
        <f>SUM(F30:F34)</f>
        <v>30</v>
      </c>
      <c r="G35" s="804" t="s">
        <v>2319</v>
      </c>
      <c r="H35" s="802"/>
    </row>
    <row r="36" spans="3:8" ht="15.5">
      <c r="C36" s="803"/>
      <c r="D36" s="801"/>
      <c r="E36" s="804" t="s">
        <v>2316</v>
      </c>
      <c r="F36" s="805">
        <f>F35/60</f>
        <v>0.5</v>
      </c>
      <c r="G36" s="804" t="s">
        <v>2328</v>
      </c>
      <c r="H36" s="811"/>
    </row>
    <row r="37" spans="3:8" ht="15.5">
      <c r="C37" s="803"/>
      <c r="D37" s="801"/>
      <c r="E37" s="804"/>
      <c r="F37" s="805"/>
      <c r="G37" s="804"/>
      <c r="H37" s="811"/>
    </row>
    <row r="38" spans="3:8" ht="15.5">
      <c r="C38" s="803"/>
      <c r="D38" s="801" t="s">
        <v>2315</v>
      </c>
      <c r="E38" s="804" t="s">
        <v>2316</v>
      </c>
      <c r="F38" s="805">
        <f>F36</f>
        <v>0.5</v>
      </c>
      <c r="G38" s="804" t="s">
        <v>2328</v>
      </c>
      <c r="H38" s="802"/>
    </row>
    <row r="39" spans="3:8" ht="18.5">
      <c r="C39" s="803"/>
      <c r="D39" s="801" t="s">
        <v>2329</v>
      </c>
      <c r="E39" s="804" t="s">
        <v>2330</v>
      </c>
      <c r="F39" s="805">
        <f>(F20*F28*60)/F38</f>
        <v>15.537600000000001</v>
      </c>
      <c r="G39" s="804" t="s">
        <v>2304</v>
      </c>
      <c r="H39" s="811"/>
    </row>
    <row r="40" spans="3:8" ht="15.5">
      <c r="C40" s="803"/>
      <c r="D40" s="801" t="s">
        <v>2331</v>
      </c>
      <c r="E40" s="804"/>
      <c r="F40" s="812">
        <f>1/F39</f>
        <v>6.4360004119040262E-2</v>
      </c>
      <c r="G40" s="804" t="s">
        <v>1773</v>
      </c>
      <c r="H40" s="811"/>
    </row>
    <row r="41" spans="3:8" ht="15.5">
      <c r="C41" s="803"/>
      <c r="D41" s="801"/>
      <c r="E41" s="804"/>
      <c r="F41" s="812"/>
      <c r="G41" s="804"/>
      <c r="H41" s="811"/>
    </row>
    <row r="42" spans="3:8" ht="18.5">
      <c r="C42" s="803"/>
      <c r="D42" s="801" t="s">
        <v>2329</v>
      </c>
      <c r="E42" s="804" t="s">
        <v>2332</v>
      </c>
      <c r="F42" s="805">
        <f>F39/(1*1*0.15)</f>
        <v>103.58400000000002</v>
      </c>
      <c r="G42" s="804" t="s">
        <v>2333</v>
      </c>
      <c r="H42" s="811"/>
    </row>
    <row r="43" spans="3:8" ht="15.5">
      <c r="C43" s="803"/>
      <c r="D43" s="801" t="s">
        <v>2334</v>
      </c>
      <c r="E43" s="804"/>
      <c r="F43" s="812">
        <f>1/F42</f>
        <v>9.6540006178560383E-3</v>
      </c>
      <c r="G43" s="804" t="s">
        <v>1773</v>
      </c>
      <c r="H43" s="811"/>
    </row>
    <row r="44" spans="3:8" ht="15.5">
      <c r="C44" s="803"/>
      <c r="D44" s="801"/>
      <c r="E44" s="804"/>
      <c r="F44" s="812"/>
      <c r="G44" s="804"/>
      <c r="H44" s="811"/>
    </row>
    <row r="45" spans="3:8" ht="15.5">
      <c r="C45" s="803"/>
      <c r="D45" s="801"/>
      <c r="E45" s="801"/>
      <c r="F45" s="801"/>
      <c r="G45" s="801"/>
      <c r="H45" s="802"/>
    </row>
    <row r="46" spans="3:8" ht="15.5">
      <c r="C46" s="803">
        <v>2</v>
      </c>
      <c r="D46" s="801" t="s">
        <v>223</v>
      </c>
      <c r="E46" s="801"/>
      <c r="F46" s="801"/>
      <c r="G46" s="801"/>
      <c r="H46" s="802"/>
    </row>
    <row r="47" spans="3:8" ht="18.5">
      <c r="C47" s="803"/>
      <c r="D47" s="801" t="s">
        <v>2335</v>
      </c>
      <c r="E47" s="804" t="s">
        <v>2332</v>
      </c>
      <c r="F47" s="805">
        <f>F42</f>
        <v>103.58400000000002</v>
      </c>
      <c r="G47" s="804" t="s">
        <v>2333</v>
      </c>
      <c r="H47" s="802"/>
    </row>
    <row r="48" spans="3:8" ht="18.5">
      <c r="C48" s="803"/>
      <c r="D48" s="801" t="s">
        <v>2336</v>
      </c>
      <c r="E48" s="804" t="s">
        <v>2337</v>
      </c>
      <c r="F48" s="813">
        <f>F11*F47</f>
        <v>725.08800000000008</v>
      </c>
      <c r="G48" s="804" t="s">
        <v>2333</v>
      </c>
      <c r="H48" s="802"/>
    </row>
    <row r="49" spans="3:8" ht="15.5">
      <c r="C49" s="803"/>
      <c r="D49" s="801" t="s">
        <v>2338</v>
      </c>
      <c r="E49" s="801"/>
      <c r="F49" s="801"/>
      <c r="G49" s="801"/>
      <c r="H49" s="802"/>
    </row>
    <row r="50" spans="3:8" ht="15.5">
      <c r="C50" s="803"/>
      <c r="D50" s="801" t="s">
        <v>2339</v>
      </c>
      <c r="E50" s="804" t="s">
        <v>1803</v>
      </c>
      <c r="F50" s="805">
        <v>1</v>
      </c>
      <c r="G50" s="804" t="s">
        <v>2340</v>
      </c>
      <c r="H50" s="802"/>
    </row>
    <row r="51" spans="3:8" ht="15.5">
      <c r="C51" s="814"/>
      <c r="D51" s="801" t="s">
        <v>2341</v>
      </c>
      <c r="E51" s="804" t="s">
        <v>1800</v>
      </c>
      <c r="F51" s="805">
        <v>1</v>
      </c>
      <c r="G51" s="804" t="s">
        <v>2340</v>
      </c>
    </row>
    <row r="52" spans="3:8" ht="15.5">
      <c r="C52" s="803"/>
      <c r="D52" s="801"/>
      <c r="E52" s="801"/>
      <c r="F52" s="801"/>
      <c r="G52" s="801"/>
      <c r="H52" s="802"/>
    </row>
    <row r="53" spans="3:8" ht="15.5">
      <c r="C53" s="803"/>
      <c r="D53" s="801" t="s">
        <v>2342</v>
      </c>
      <c r="E53" s="801"/>
      <c r="F53" s="801"/>
      <c r="G53" s="801"/>
      <c r="H53" s="802"/>
    </row>
    <row r="54" spans="3:8" ht="15.5">
      <c r="C54" s="803"/>
      <c r="D54" s="801" t="s">
        <v>2343</v>
      </c>
      <c r="E54" s="801"/>
      <c r="F54" s="815">
        <f>F11*F50/F48</f>
        <v>9.6540006178560383E-3</v>
      </c>
      <c r="G54" s="804" t="s">
        <v>1773</v>
      </c>
      <c r="H54" s="816"/>
    </row>
    <row r="55" spans="3:8" ht="15.5">
      <c r="C55" s="803"/>
      <c r="D55" s="801" t="s">
        <v>2344</v>
      </c>
      <c r="E55" s="801"/>
      <c r="F55" s="815">
        <f>F11*F51/F48</f>
        <v>9.6540006178560383E-3</v>
      </c>
      <c r="G55" s="804" t="s">
        <v>1773</v>
      </c>
      <c r="H55" s="802"/>
    </row>
    <row r="56" spans="3:8" ht="15.5">
      <c r="C56" s="817"/>
      <c r="D56" s="818"/>
      <c r="E56" s="818"/>
      <c r="F56" s="818"/>
      <c r="G56" s="818"/>
      <c r="H56" s="819"/>
    </row>
    <row r="57" spans="3:8" ht="15.5">
      <c r="C57" s="817"/>
      <c r="D57" s="818"/>
      <c r="E57" s="818"/>
      <c r="F57" s="818"/>
      <c r="G57" s="818"/>
      <c r="H57" s="819"/>
    </row>
    <row r="58" spans="3:8" ht="16" thickBot="1">
      <c r="C58" s="820"/>
      <c r="D58" s="821"/>
      <c r="E58" s="821"/>
      <c r="F58" s="821"/>
      <c r="G58" s="821"/>
      <c r="H58" s="822"/>
    </row>
    <row r="59" spans="3:8" ht="14.5" thickTop="1">
      <c r="C59" s="823"/>
      <c r="D59" s="823"/>
      <c r="E59" s="823"/>
      <c r="F59" s="823"/>
      <c r="G59" s="823"/>
      <c r="H59" s="823"/>
    </row>
  </sheetData>
  <mergeCells count="7">
    <mergeCell ref="C2:H2"/>
    <mergeCell ref="C5:C6"/>
    <mergeCell ref="D5:D6"/>
    <mergeCell ref="E5:E6"/>
    <mergeCell ref="F5:F6"/>
    <mergeCell ref="G5:G6"/>
    <mergeCell ref="H5:H6"/>
  </mergeCells>
  <printOptions horizontalCentered="1"/>
  <pageMargins left="0.39370078740157499" right="0.39370078740157499" top="0.78740157480314998" bottom="0.59055118110236204" header="0.31496062992126" footer="0.31496062992126"/>
  <pageSetup paperSize="9" scale="72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2D34-8091-4164-BE22-7C7724DDFD6C}">
  <dimension ref="B4:N54"/>
  <sheetViews>
    <sheetView zoomScale="64" zoomScaleNormal="64" workbookViewId="0">
      <selection activeCell="F30" sqref="F30:F34"/>
    </sheetView>
  </sheetViews>
  <sheetFormatPr defaultColWidth="9" defaultRowHeight="14.5"/>
  <cols>
    <col min="2" max="2" width="9.54296875" customWidth="1"/>
    <col min="3" max="3" width="16.81640625" customWidth="1"/>
    <col min="6" max="6" width="15" customWidth="1"/>
    <col min="7" max="7" width="11.26953125" customWidth="1"/>
    <col min="8" max="8" width="14.54296875" customWidth="1"/>
    <col min="9" max="9" width="11.26953125" customWidth="1"/>
    <col min="10" max="10" width="12.7265625" customWidth="1"/>
    <col min="11" max="11" width="11.81640625" customWidth="1"/>
    <col min="12" max="12" width="18.7265625" customWidth="1"/>
    <col min="13" max="13" width="27.1796875" customWidth="1"/>
    <col min="14" max="14" width="53.1796875" customWidth="1"/>
  </cols>
  <sheetData>
    <row r="4" spans="2:14" ht="16">
      <c r="B4" s="824"/>
      <c r="C4" s="825"/>
      <c r="D4" s="825"/>
      <c r="E4" s="826"/>
      <c r="F4" s="826"/>
      <c r="G4" s="826"/>
      <c r="H4" s="826"/>
      <c r="I4" s="825"/>
      <c r="J4" s="827" t="s">
        <v>2345</v>
      </c>
      <c r="K4" s="825"/>
      <c r="L4" s="828"/>
      <c r="M4" s="829"/>
      <c r="N4" s="825"/>
    </row>
    <row r="5" spans="2:14" ht="15.5">
      <c r="B5" s="829" t="s">
        <v>2346</v>
      </c>
      <c r="C5" s="829"/>
      <c r="D5" s="829"/>
      <c r="E5" s="825"/>
      <c r="F5" s="825"/>
      <c r="G5" s="829" t="s">
        <v>2347</v>
      </c>
      <c r="H5" s="825"/>
      <c r="I5" s="825"/>
      <c r="J5" s="825"/>
      <c r="K5" s="825"/>
      <c r="L5" s="828"/>
      <c r="M5" s="825"/>
      <c r="N5" s="825"/>
    </row>
    <row r="6" spans="2:14" ht="16" thickBot="1">
      <c r="B6" s="829" t="s">
        <v>2348</v>
      </c>
      <c r="C6" s="829"/>
      <c r="D6" s="829"/>
      <c r="E6" s="825"/>
      <c r="F6" s="825"/>
      <c r="G6" s="829" t="s">
        <v>2349</v>
      </c>
      <c r="H6" s="825"/>
      <c r="I6" s="825"/>
      <c r="J6" s="825"/>
      <c r="K6" s="825"/>
      <c r="L6" s="828"/>
      <c r="M6" s="825"/>
      <c r="N6" s="825"/>
    </row>
    <row r="7" spans="2:14" ht="15.5">
      <c r="B7" s="830" t="s">
        <v>215</v>
      </c>
      <c r="C7" s="1279" t="s">
        <v>2350</v>
      </c>
      <c r="D7" s="1280"/>
      <c r="E7" s="1280"/>
      <c r="F7" s="1280"/>
      <c r="G7" s="1280"/>
      <c r="H7" s="1280"/>
      <c r="I7" s="1281"/>
      <c r="J7" s="831" t="s">
        <v>217</v>
      </c>
      <c r="K7" s="831" t="s">
        <v>219</v>
      </c>
      <c r="L7" s="831" t="s">
        <v>218</v>
      </c>
      <c r="M7" s="1279" t="s">
        <v>2351</v>
      </c>
      <c r="N7" s="1282"/>
    </row>
    <row r="8" spans="2:14" ht="15.5">
      <c r="B8" s="832" t="s">
        <v>2352</v>
      </c>
      <c r="C8" s="833" t="s">
        <v>2291</v>
      </c>
      <c r="D8" s="834"/>
      <c r="E8" s="834"/>
      <c r="F8" s="834"/>
      <c r="G8" s="835"/>
      <c r="H8" s="834"/>
      <c r="I8" s="835"/>
      <c r="J8" s="836"/>
      <c r="K8" s="837"/>
      <c r="L8" s="836"/>
      <c r="M8" s="838"/>
      <c r="N8" s="839"/>
    </row>
    <row r="9" spans="2:14" ht="15.5">
      <c r="B9" s="840">
        <v>1</v>
      </c>
      <c r="C9" s="825" t="s">
        <v>2353</v>
      </c>
      <c r="D9" s="825"/>
      <c r="E9" s="825"/>
      <c r="F9" s="825"/>
      <c r="G9" s="828"/>
      <c r="H9" s="825"/>
      <c r="I9" s="828"/>
      <c r="J9" s="841" t="s">
        <v>2295</v>
      </c>
      <c r="K9" s="842">
        <v>7</v>
      </c>
      <c r="L9" s="841" t="s">
        <v>1773</v>
      </c>
      <c r="M9" s="843" t="s">
        <v>2354</v>
      </c>
      <c r="N9" s="844"/>
    </row>
    <row r="10" spans="2:14" ht="15.5">
      <c r="B10" s="840">
        <v>2</v>
      </c>
      <c r="C10" s="825" t="s">
        <v>2355</v>
      </c>
      <c r="D10" s="825"/>
      <c r="E10" s="825"/>
      <c r="F10" s="825"/>
      <c r="G10" s="825"/>
      <c r="H10" s="825"/>
      <c r="I10" s="828"/>
      <c r="J10" s="841" t="s">
        <v>2356</v>
      </c>
      <c r="K10" s="845">
        <f>PI()/4*(0.4^2)*5</f>
        <v>0.62831853071795862</v>
      </c>
      <c r="L10" s="841" t="s">
        <v>2357</v>
      </c>
      <c r="M10" s="846" t="s">
        <v>2358</v>
      </c>
      <c r="N10" s="844" t="s">
        <v>2359</v>
      </c>
    </row>
    <row r="11" spans="2:14" ht="15.5">
      <c r="B11" s="840">
        <v>3</v>
      </c>
      <c r="C11" s="825" t="s">
        <v>2360</v>
      </c>
      <c r="D11" s="825"/>
      <c r="E11" s="847"/>
      <c r="F11" s="847"/>
      <c r="G11" s="828"/>
      <c r="H11" s="825"/>
      <c r="I11" s="828"/>
      <c r="J11" s="841" t="s">
        <v>2361</v>
      </c>
      <c r="K11" s="842">
        <v>0.85</v>
      </c>
      <c r="L11" s="841" t="s">
        <v>2362</v>
      </c>
      <c r="M11" s="848" t="s">
        <v>2363</v>
      </c>
      <c r="N11" s="844"/>
    </row>
    <row r="12" spans="2:14" ht="15.5">
      <c r="B12" s="840"/>
      <c r="C12" s="825"/>
      <c r="D12" s="825"/>
      <c r="E12" s="825"/>
      <c r="F12" s="825"/>
      <c r="G12" s="828"/>
      <c r="H12" s="825"/>
      <c r="I12" s="828"/>
      <c r="J12" s="849"/>
      <c r="K12" s="849"/>
      <c r="L12" s="841"/>
      <c r="M12" s="848"/>
      <c r="N12" s="844"/>
    </row>
    <row r="13" spans="2:14" ht="15.5">
      <c r="B13" s="850" t="s">
        <v>2364</v>
      </c>
      <c r="C13" s="829" t="s">
        <v>2365</v>
      </c>
      <c r="D13" s="825"/>
      <c r="E13" s="825"/>
      <c r="F13" s="825"/>
      <c r="G13" s="828"/>
      <c r="H13" s="825"/>
      <c r="I13" s="828"/>
      <c r="J13" s="849"/>
      <c r="K13" s="849"/>
      <c r="L13" s="841"/>
      <c r="M13" s="848"/>
      <c r="N13" s="844"/>
    </row>
    <row r="14" spans="2:14" ht="15.5">
      <c r="B14" s="840">
        <v>1</v>
      </c>
      <c r="C14" s="825" t="s">
        <v>2366</v>
      </c>
      <c r="D14" s="825"/>
      <c r="E14" s="825"/>
      <c r="F14" s="825"/>
      <c r="G14" s="828"/>
      <c r="H14" s="825"/>
      <c r="I14" s="828"/>
      <c r="J14" s="849"/>
      <c r="K14" s="849"/>
      <c r="L14" s="841"/>
      <c r="M14" s="851"/>
      <c r="N14" s="852"/>
    </row>
    <row r="15" spans="2:14" ht="15.5">
      <c r="B15" s="840"/>
      <c r="C15" s="825" t="s">
        <v>2367</v>
      </c>
      <c r="D15" s="825"/>
      <c r="E15" s="825"/>
      <c r="F15" s="825"/>
      <c r="G15" s="828"/>
      <c r="H15" s="825"/>
      <c r="I15" s="828"/>
      <c r="J15" s="849"/>
      <c r="K15" s="849"/>
      <c r="L15" s="841"/>
      <c r="M15" s="853"/>
      <c r="N15" s="852"/>
    </row>
    <row r="16" spans="2:14" ht="15.5">
      <c r="B16" s="840">
        <v>2</v>
      </c>
      <c r="C16" s="825" t="s">
        <v>2368</v>
      </c>
      <c r="D16" s="825"/>
      <c r="E16" s="825"/>
      <c r="F16" s="825"/>
      <c r="G16" s="828"/>
      <c r="H16" s="825"/>
      <c r="I16" s="828"/>
      <c r="J16" s="849"/>
      <c r="K16" s="849"/>
      <c r="L16" s="841"/>
      <c r="M16" s="853"/>
      <c r="N16" s="852"/>
    </row>
    <row r="17" spans="2:14" ht="15.5">
      <c r="B17" s="840">
        <v>3</v>
      </c>
      <c r="C17" s="825" t="s">
        <v>2369</v>
      </c>
      <c r="D17" s="825"/>
      <c r="E17" s="825"/>
      <c r="F17" s="825"/>
      <c r="G17" s="828"/>
      <c r="H17" s="854"/>
      <c r="I17" s="828"/>
      <c r="J17" s="849"/>
      <c r="K17" s="849"/>
      <c r="L17" s="841"/>
      <c r="M17" s="848"/>
      <c r="N17" s="844"/>
    </row>
    <row r="18" spans="2:14" ht="15.5">
      <c r="B18" s="840"/>
      <c r="C18" s="825" t="s">
        <v>2370</v>
      </c>
      <c r="D18" s="825"/>
      <c r="E18" s="825"/>
      <c r="F18" s="825"/>
      <c r="G18" s="828"/>
      <c r="H18" s="825"/>
      <c r="I18" s="828"/>
      <c r="J18" s="849"/>
      <c r="K18" s="849"/>
      <c r="L18" s="841"/>
      <c r="M18" s="848"/>
      <c r="N18" s="844"/>
    </row>
    <row r="19" spans="2:14" ht="15.5">
      <c r="B19" s="840"/>
      <c r="C19" s="825" t="s">
        <v>2371</v>
      </c>
      <c r="D19" s="825"/>
      <c r="E19" s="825"/>
      <c r="F19" s="825"/>
      <c r="G19" s="828"/>
      <c r="H19" s="825"/>
      <c r="I19" s="828"/>
      <c r="J19" s="849"/>
      <c r="K19" s="849"/>
      <c r="L19" s="841"/>
      <c r="M19" s="848"/>
      <c r="N19" s="844"/>
    </row>
    <row r="20" spans="2:14" ht="15.5">
      <c r="B20" s="840">
        <v>4</v>
      </c>
      <c r="C20" s="825" t="s">
        <v>2372</v>
      </c>
      <c r="D20" s="825"/>
      <c r="E20" s="825"/>
      <c r="F20" s="825"/>
      <c r="G20" s="828"/>
      <c r="H20" s="825"/>
      <c r="I20" s="828"/>
      <c r="J20" s="849"/>
      <c r="K20" s="849"/>
      <c r="L20" s="841"/>
      <c r="M20" s="848"/>
      <c r="N20" s="844"/>
    </row>
    <row r="21" spans="2:14" ht="15.5">
      <c r="B21" s="840"/>
      <c r="C21" s="825" t="s">
        <v>2373</v>
      </c>
      <c r="D21" s="825"/>
      <c r="E21" s="825"/>
      <c r="F21" s="825"/>
      <c r="G21" s="828"/>
      <c r="H21" s="825"/>
      <c r="I21" s="828"/>
      <c r="J21" s="841" t="s">
        <v>13</v>
      </c>
      <c r="K21" s="855">
        <v>1</v>
      </c>
      <c r="L21" s="841" t="s">
        <v>2374</v>
      </c>
      <c r="M21" s="848"/>
      <c r="N21" s="844"/>
    </row>
    <row r="22" spans="2:14" ht="15.5">
      <c r="B22" s="840"/>
      <c r="C22" s="825" t="s">
        <v>2375</v>
      </c>
      <c r="D22" s="825"/>
      <c r="E22" s="825"/>
      <c r="F22" s="825"/>
      <c r="G22" s="828"/>
      <c r="H22" s="825"/>
      <c r="I22" s="828"/>
      <c r="J22" s="849"/>
      <c r="K22" s="849"/>
      <c r="L22" s="841"/>
      <c r="M22" s="848"/>
      <c r="N22" s="844"/>
    </row>
    <row r="23" spans="2:14" ht="15.5">
      <c r="B23" s="840"/>
      <c r="C23" s="825" t="s">
        <v>2376</v>
      </c>
      <c r="D23" s="825"/>
      <c r="E23" s="825"/>
      <c r="F23" s="825"/>
      <c r="G23" s="828"/>
      <c r="H23" s="825"/>
      <c r="I23" s="828"/>
      <c r="J23" s="849"/>
      <c r="K23" s="849"/>
      <c r="L23" s="841"/>
      <c r="M23" s="848"/>
      <c r="N23" s="844"/>
    </row>
    <row r="24" spans="2:14" ht="15.5">
      <c r="B24" s="840"/>
      <c r="C24" s="825"/>
      <c r="D24" s="825"/>
      <c r="E24" s="825"/>
      <c r="F24" s="825"/>
      <c r="G24" s="828"/>
      <c r="H24" s="825"/>
      <c r="I24" s="828"/>
      <c r="J24" s="849"/>
      <c r="K24" s="849"/>
      <c r="L24" s="841"/>
      <c r="M24" s="848"/>
      <c r="N24" s="844"/>
    </row>
    <row r="25" spans="2:14" ht="15.5">
      <c r="B25" s="850" t="s">
        <v>2377</v>
      </c>
      <c r="C25" s="829" t="s">
        <v>2378</v>
      </c>
      <c r="D25" s="825"/>
      <c r="E25" s="825"/>
      <c r="F25" s="825"/>
      <c r="G25" s="828"/>
      <c r="H25" s="825"/>
      <c r="I25" s="828"/>
      <c r="J25" s="849"/>
      <c r="K25" s="849"/>
      <c r="L25" s="841"/>
      <c r="M25" s="848"/>
      <c r="N25" s="844"/>
    </row>
    <row r="26" spans="2:14" ht="15.5">
      <c r="B26" s="856" t="s">
        <v>2379</v>
      </c>
      <c r="C26" s="829" t="s">
        <v>2380</v>
      </c>
      <c r="D26" s="825"/>
      <c r="E26" s="825"/>
      <c r="F26" s="825"/>
      <c r="G26" s="825"/>
      <c r="H26" s="825"/>
      <c r="I26" s="857"/>
      <c r="J26" s="841"/>
      <c r="K26" s="858"/>
      <c r="L26" s="841"/>
      <c r="M26" s="848"/>
      <c r="N26" s="844"/>
    </row>
    <row r="27" spans="2:14" ht="16">
      <c r="B27" s="859"/>
      <c r="C27" s="826" t="s">
        <v>2690</v>
      </c>
      <c r="D27" s="825"/>
      <c r="E27" s="825"/>
      <c r="F27" s="825"/>
      <c r="G27" s="828"/>
      <c r="H27" s="825"/>
      <c r="I27" s="828"/>
      <c r="J27" s="860" t="s">
        <v>2691</v>
      </c>
      <c r="K27" s="849"/>
      <c r="L27" s="841"/>
      <c r="M27" s="861" t="s">
        <v>2381</v>
      </c>
      <c r="N27" s="844"/>
    </row>
    <row r="28" spans="2:14" ht="15.5">
      <c r="B28" s="859"/>
      <c r="C28" s="825" t="s">
        <v>2382</v>
      </c>
      <c r="D28" s="825"/>
      <c r="E28" s="825"/>
      <c r="F28" s="825"/>
      <c r="G28" s="825"/>
      <c r="H28" s="825"/>
      <c r="I28" s="825"/>
      <c r="J28" s="841" t="s">
        <v>1793</v>
      </c>
      <c r="K28" s="842">
        <v>10</v>
      </c>
      <c r="L28" s="841" t="s">
        <v>2383</v>
      </c>
      <c r="M28" s="848" t="s">
        <v>2384</v>
      </c>
      <c r="N28" s="844"/>
    </row>
    <row r="29" spans="2:14" ht="15.5">
      <c r="B29" s="859"/>
      <c r="C29" s="825" t="s">
        <v>2385</v>
      </c>
      <c r="D29" s="825"/>
      <c r="E29" s="825"/>
      <c r="F29" s="825"/>
      <c r="G29" s="825"/>
      <c r="H29" s="825"/>
      <c r="I29" s="857"/>
      <c r="J29" s="841" t="s">
        <v>2386</v>
      </c>
      <c r="K29" s="842">
        <v>0.83</v>
      </c>
      <c r="L29" s="841" t="s">
        <v>1754</v>
      </c>
      <c r="M29" s="848" t="s">
        <v>2387</v>
      </c>
      <c r="N29" s="844"/>
    </row>
    <row r="30" spans="2:14" ht="15.5">
      <c r="B30" s="859"/>
      <c r="C30" s="825" t="s">
        <v>2388</v>
      </c>
      <c r="D30" s="825"/>
      <c r="E30" s="825"/>
      <c r="F30" s="825"/>
      <c r="G30" s="825"/>
      <c r="H30" s="825"/>
      <c r="I30" s="857"/>
      <c r="J30" s="841" t="s">
        <v>2389</v>
      </c>
      <c r="K30" s="842">
        <f>K28*K29/7</f>
        <v>1.1857142857142855</v>
      </c>
      <c r="L30" s="841" t="s">
        <v>2390</v>
      </c>
      <c r="M30" s="848"/>
      <c r="N30" s="844"/>
    </row>
    <row r="31" spans="2:14" ht="15.5">
      <c r="B31" s="859"/>
      <c r="C31" s="825" t="s">
        <v>2391</v>
      </c>
      <c r="D31" s="825"/>
      <c r="E31" s="825"/>
      <c r="F31" s="825"/>
      <c r="G31" s="825"/>
      <c r="H31" s="825"/>
      <c r="I31" s="857"/>
      <c r="J31" s="841"/>
      <c r="K31" s="862">
        <f>1/K30</f>
        <v>0.84337349397590378</v>
      </c>
      <c r="L31" s="841" t="s">
        <v>60</v>
      </c>
      <c r="M31" s="848"/>
      <c r="N31" s="844"/>
    </row>
    <row r="32" spans="2:14" ht="15.5">
      <c r="B32" s="859"/>
      <c r="C32" s="825"/>
      <c r="D32" s="825"/>
      <c r="E32" s="825"/>
      <c r="F32" s="825"/>
      <c r="G32" s="825"/>
      <c r="H32" s="825"/>
      <c r="I32" s="857"/>
      <c r="J32" s="841"/>
      <c r="K32" s="858"/>
      <c r="L32" s="841"/>
      <c r="M32" s="848"/>
      <c r="N32" s="844"/>
    </row>
    <row r="33" spans="2:14" ht="15.5">
      <c r="B33" s="859"/>
      <c r="C33" s="829" t="s">
        <v>2392</v>
      </c>
      <c r="D33" s="829"/>
      <c r="E33" s="825"/>
      <c r="F33" s="825"/>
      <c r="G33" s="825"/>
      <c r="H33" s="825"/>
      <c r="I33" s="857"/>
      <c r="J33" s="849"/>
      <c r="K33" s="849"/>
      <c r="L33" s="841"/>
      <c r="M33" s="848"/>
      <c r="N33" s="844"/>
    </row>
    <row r="34" spans="2:14" ht="15.5">
      <c r="B34" s="859"/>
      <c r="C34" s="825" t="s">
        <v>2393</v>
      </c>
      <c r="D34" s="825" t="s">
        <v>2394</v>
      </c>
      <c r="E34" s="825"/>
      <c r="F34" s="825"/>
      <c r="G34" s="825"/>
      <c r="H34" s="825"/>
      <c r="I34" s="857"/>
      <c r="J34" s="849"/>
      <c r="K34" s="863">
        <f>3*K31</f>
        <v>2.5301204819277112</v>
      </c>
      <c r="L34" s="841" t="s">
        <v>60</v>
      </c>
      <c r="M34" s="864" t="s">
        <v>2395</v>
      </c>
      <c r="N34" s="844"/>
    </row>
    <row r="35" spans="2:14" ht="15.5">
      <c r="B35" s="859"/>
      <c r="C35" s="825" t="s">
        <v>2396</v>
      </c>
      <c r="D35" s="825" t="s">
        <v>2397</v>
      </c>
      <c r="E35" s="825"/>
      <c r="F35" s="825"/>
      <c r="G35" s="825"/>
      <c r="H35" s="825"/>
      <c r="I35" s="857"/>
      <c r="J35" s="849"/>
      <c r="K35" s="863">
        <f>0.1*K34</f>
        <v>0.25301204819277112</v>
      </c>
      <c r="L35" s="841" t="s">
        <v>60</v>
      </c>
      <c r="M35" s="864"/>
      <c r="N35" s="844"/>
    </row>
    <row r="36" spans="2:14" ht="15.5">
      <c r="B36" s="865"/>
      <c r="C36" s="866"/>
      <c r="D36" s="866"/>
      <c r="E36" s="866"/>
      <c r="F36" s="866"/>
      <c r="G36" s="866"/>
      <c r="H36" s="866"/>
      <c r="I36" s="867"/>
      <c r="J36" s="868"/>
      <c r="K36" s="869"/>
      <c r="L36" s="868"/>
      <c r="M36" s="870"/>
      <c r="N36" s="871"/>
    </row>
    <row r="37" spans="2:14" ht="15.5">
      <c r="B37" s="856" t="s">
        <v>2398</v>
      </c>
      <c r="C37" s="829" t="s">
        <v>2399</v>
      </c>
      <c r="D37" s="825"/>
      <c r="E37" s="825"/>
      <c r="F37" s="825"/>
      <c r="G37" s="825"/>
      <c r="H37" s="825"/>
      <c r="I37" s="857"/>
      <c r="J37" s="841"/>
      <c r="K37" s="858"/>
      <c r="L37" s="841"/>
      <c r="M37" s="848"/>
      <c r="N37" s="844"/>
    </row>
    <row r="38" spans="2:14" ht="15.5">
      <c r="B38" s="859"/>
      <c r="C38" s="872" t="s">
        <v>2400</v>
      </c>
      <c r="D38" s="825"/>
      <c r="E38" s="825"/>
      <c r="F38" s="825"/>
      <c r="G38" s="828"/>
      <c r="H38" s="825"/>
      <c r="I38" s="828"/>
      <c r="J38" s="860" t="s">
        <v>2692</v>
      </c>
      <c r="K38" s="849"/>
      <c r="L38" s="841"/>
      <c r="M38" s="861" t="s">
        <v>2401</v>
      </c>
      <c r="N38" s="844"/>
    </row>
    <row r="39" spans="2:14" ht="15.5">
      <c r="B39" s="859"/>
      <c r="C39" s="873" t="s">
        <v>2402</v>
      </c>
      <c r="D39" s="825"/>
      <c r="E39" s="825"/>
      <c r="F39" s="825"/>
      <c r="G39" s="825"/>
      <c r="H39" s="825"/>
      <c r="I39" s="825"/>
      <c r="J39" s="841" t="s">
        <v>1684</v>
      </c>
      <c r="K39" s="842">
        <v>1</v>
      </c>
      <c r="L39" s="841" t="s">
        <v>2403</v>
      </c>
      <c r="M39" s="848" t="s">
        <v>2404</v>
      </c>
      <c r="N39" s="844"/>
    </row>
    <row r="40" spans="2:14" ht="15.5">
      <c r="B40" s="859"/>
      <c r="C40" s="873" t="s">
        <v>2405</v>
      </c>
      <c r="D40" s="825"/>
      <c r="E40" s="825"/>
      <c r="F40" s="825"/>
      <c r="G40" s="825"/>
      <c r="H40" s="825"/>
      <c r="I40" s="857"/>
      <c r="J40" s="841" t="s">
        <v>2406</v>
      </c>
      <c r="K40" s="842">
        <v>1</v>
      </c>
      <c r="L40" s="841" t="s">
        <v>1754</v>
      </c>
      <c r="M40" s="848" t="s">
        <v>2407</v>
      </c>
      <c r="N40" s="844"/>
    </row>
    <row r="41" spans="2:14" ht="15.5">
      <c r="B41" s="859"/>
      <c r="C41" s="873" t="s">
        <v>2408</v>
      </c>
      <c r="D41" s="825"/>
      <c r="E41" s="825"/>
      <c r="F41" s="825"/>
      <c r="G41" s="825"/>
      <c r="H41" s="825"/>
      <c r="I41" s="857"/>
      <c r="J41" s="841" t="s">
        <v>2386</v>
      </c>
      <c r="K41" s="842">
        <v>0.83</v>
      </c>
      <c r="L41" s="841" t="s">
        <v>1754</v>
      </c>
      <c r="M41" s="848" t="s">
        <v>2409</v>
      </c>
      <c r="N41" s="844"/>
    </row>
    <row r="42" spans="2:14" ht="15.5">
      <c r="B42" s="859"/>
      <c r="C42" s="825"/>
      <c r="D42" s="825"/>
      <c r="E42" s="825"/>
      <c r="F42" s="825"/>
      <c r="G42" s="825"/>
      <c r="H42" s="825"/>
      <c r="I42" s="857"/>
      <c r="J42" s="849"/>
      <c r="K42" s="849"/>
      <c r="L42" s="841"/>
      <c r="M42" s="848"/>
      <c r="N42" s="844"/>
    </row>
    <row r="43" spans="2:14" ht="15.5">
      <c r="B43" s="859"/>
      <c r="C43" s="829" t="s">
        <v>2410</v>
      </c>
      <c r="D43" s="825"/>
      <c r="E43" s="829"/>
      <c r="F43" s="829"/>
      <c r="G43" s="829"/>
      <c r="H43" s="829"/>
      <c r="I43" s="857"/>
      <c r="J43" s="841"/>
      <c r="K43" s="849"/>
      <c r="L43" s="841"/>
      <c r="M43" s="848"/>
      <c r="N43" s="844"/>
    </row>
    <row r="44" spans="2:14" ht="15.5">
      <c r="B44" s="840"/>
      <c r="C44" s="874" t="s">
        <v>2411</v>
      </c>
      <c r="D44" s="825"/>
      <c r="E44" s="825"/>
      <c r="F44" s="825"/>
      <c r="G44" s="828"/>
      <c r="H44" s="825"/>
      <c r="I44" s="828"/>
      <c r="J44" s="841" t="s">
        <v>2412</v>
      </c>
      <c r="K44" s="842">
        <v>3.5</v>
      </c>
      <c r="L44" s="841" t="s">
        <v>2413</v>
      </c>
      <c r="M44" s="848" t="s">
        <v>2414</v>
      </c>
      <c r="N44" s="844"/>
    </row>
    <row r="45" spans="2:14" ht="15.5">
      <c r="B45" s="840"/>
      <c r="C45" s="874" t="s">
        <v>2415</v>
      </c>
      <c r="D45" s="825"/>
      <c r="E45" s="825"/>
      <c r="F45" s="825"/>
      <c r="G45" s="828"/>
      <c r="H45" s="825"/>
      <c r="I45" s="828"/>
      <c r="J45" s="841" t="s">
        <v>2416</v>
      </c>
      <c r="K45" s="842">
        <v>2.5</v>
      </c>
      <c r="L45" s="841" t="s">
        <v>2413</v>
      </c>
      <c r="M45" s="848" t="s">
        <v>2417</v>
      </c>
      <c r="N45" s="844"/>
    </row>
    <row r="46" spans="2:14" ht="15.5">
      <c r="B46" s="859"/>
      <c r="C46" s="874" t="s">
        <v>2418</v>
      </c>
      <c r="D46" s="825"/>
      <c r="E46" s="825"/>
      <c r="F46" s="825"/>
      <c r="G46" s="825"/>
      <c r="H46" s="825"/>
      <c r="I46" s="857"/>
      <c r="J46" s="868" t="s">
        <v>2419</v>
      </c>
      <c r="K46" s="869">
        <f>4</f>
        <v>4</v>
      </c>
      <c r="L46" s="868" t="s">
        <v>2413</v>
      </c>
      <c r="M46" s="848"/>
      <c r="N46" s="844"/>
    </row>
    <row r="47" spans="2:14" ht="15.5">
      <c r="B47" s="859"/>
      <c r="C47" s="825"/>
      <c r="D47" s="825"/>
      <c r="E47" s="825"/>
      <c r="F47" s="825"/>
      <c r="G47" s="825"/>
      <c r="H47" s="825"/>
      <c r="I47" s="857"/>
      <c r="J47" s="841" t="s">
        <v>2420</v>
      </c>
      <c r="K47" s="842">
        <f>K46+K45+K44</f>
        <v>10</v>
      </c>
      <c r="L47" s="841" t="s">
        <v>2413</v>
      </c>
      <c r="M47" s="848"/>
      <c r="N47" s="844"/>
    </row>
    <row r="48" spans="2:14" ht="15.5">
      <c r="B48" s="859"/>
      <c r="C48" s="825" t="s">
        <v>2421</v>
      </c>
      <c r="D48" s="825"/>
      <c r="E48" s="825"/>
      <c r="F48" s="825"/>
      <c r="G48" s="846" t="s">
        <v>2422</v>
      </c>
      <c r="H48" s="825"/>
      <c r="I48" s="857"/>
      <c r="J48" s="841" t="s">
        <v>2423</v>
      </c>
      <c r="K48" s="842">
        <f>(K39*K40*K41*60)/(K47)</f>
        <v>4.9799999999999995</v>
      </c>
      <c r="L48" s="841" t="s">
        <v>2424</v>
      </c>
      <c r="M48" s="848"/>
      <c r="N48" s="844"/>
    </row>
    <row r="49" spans="2:14" ht="15.5">
      <c r="B49" s="859"/>
      <c r="C49" s="825" t="s">
        <v>2425</v>
      </c>
      <c r="D49" s="825"/>
      <c r="E49" s="825"/>
      <c r="F49" s="825"/>
      <c r="G49" s="846" t="s">
        <v>2426</v>
      </c>
      <c r="H49" s="825"/>
      <c r="I49" s="857"/>
      <c r="J49" s="849"/>
      <c r="K49" s="862">
        <f>ROUNDDOWN(1/K48,5)</f>
        <v>0.20080000000000001</v>
      </c>
      <c r="L49" s="841" t="s">
        <v>60</v>
      </c>
      <c r="M49" s="848"/>
      <c r="N49" s="844"/>
    </row>
    <row r="50" spans="2:14" ht="15.5">
      <c r="B50" s="859"/>
      <c r="C50" s="825"/>
      <c r="D50" s="825"/>
      <c r="E50" s="825"/>
      <c r="F50" s="825"/>
      <c r="G50" s="825"/>
      <c r="H50" s="825"/>
      <c r="I50" s="857"/>
      <c r="J50" s="849"/>
      <c r="K50" s="849"/>
      <c r="L50" s="841"/>
      <c r="M50" s="848"/>
      <c r="N50" s="844"/>
    </row>
    <row r="51" spans="2:14" ht="15.5">
      <c r="B51" s="859"/>
      <c r="C51" s="829" t="s">
        <v>2392</v>
      </c>
      <c r="D51" s="825"/>
      <c r="E51" s="825"/>
      <c r="F51" s="825"/>
      <c r="G51" s="825"/>
      <c r="H51" s="825"/>
      <c r="I51" s="857"/>
      <c r="J51" s="849"/>
      <c r="K51" s="849"/>
      <c r="L51" s="841"/>
      <c r="M51" s="848"/>
      <c r="N51" s="844"/>
    </row>
    <row r="52" spans="2:14" ht="15.5">
      <c r="B52" s="859"/>
      <c r="C52" s="825" t="s">
        <v>2393</v>
      </c>
      <c r="D52" s="825"/>
      <c r="E52" s="825" t="s">
        <v>2427</v>
      </c>
      <c r="F52" s="825"/>
      <c r="G52" s="825"/>
      <c r="H52" s="825"/>
      <c r="I52" s="857"/>
      <c r="J52" s="849"/>
      <c r="K52" s="863">
        <f>4*K49</f>
        <v>0.80320000000000003</v>
      </c>
      <c r="L52" s="841" t="s">
        <v>60</v>
      </c>
      <c r="M52" s="864" t="s">
        <v>2428</v>
      </c>
      <c r="N52" s="844"/>
    </row>
    <row r="53" spans="2:14" ht="15.5">
      <c r="B53" s="859"/>
      <c r="C53" s="825" t="s">
        <v>2396</v>
      </c>
      <c r="D53" s="825"/>
      <c r="E53" s="825" t="s">
        <v>2429</v>
      </c>
      <c r="F53" s="825"/>
      <c r="G53" s="825"/>
      <c r="H53" s="825"/>
      <c r="I53" s="857"/>
      <c r="J53" s="849"/>
      <c r="K53" s="863">
        <f>0.1*K52</f>
        <v>8.0320000000000003E-2</v>
      </c>
      <c r="L53" s="841" t="s">
        <v>60</v>
      </c>
      <c r="M53" s="864"/>
      <c r="N53" s="844"/>
    </row>
    <row r="54" spans="2:14" ht="15.5">
      <c r="B54" s="865"/>
      <c r="C54" s="866"/>
      <c r="D54" s="866"/>
      <c r="E54" s="866"/>
      <c r="F54" s="866"/>
      <c r="G54" s="875"/>
      <c r="H54" s="866"/>
      <c r="I54" s="875"/>
      <c r="J54" s="876"/>
      <c r="K54" s="876"/>
      <c r="L54" s="868"/>
      <c r="M54" s="870"/>
      <c r="N54" s="871"/>
    </row>
  </sheetData>
  <mergeCells count="2">
    <mergeCell ref="C7:I7"/>
    <mergeCell ref="M7:N7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420C-B8E8-4A2A-9B38-6DAF75B948BF}">
  <dimension ref="B2:H55"/>
  <sheetViews>
    <sheetView view="pageBreakPreview" topLeftCell="A10" zoomScaleNormal="100" workbookViewId="0">
      <selection activeCell="F30" sqref="F30:F34"/>
    </sheetView>
  </sheetViews>
  <sheetFormatPr defaultColWidth="9.1796875" defaultRowHeight="14"/>
  <cols>
    <col min="1" max="1" width="2.1796875" style="794" customWidth="1"/>
    <col min="2" max="2" width="9.1796875" style="794" hidden="1" customWidth="1"/>
    <col min="3" max="3" width="6.54296875" style="794" customWidth="1"/>
    <col min="4" max="4" width="59" style="794" customWidth="1"/>
    <col min="5" max="5" width="12" style="794" customWidth="1"/>
    <col min="6" max="6" width="12.81640625" style="794" customWidth="1"/>
    <col min="7" max="7" width="14.26953125" style="794" customWidth="1"/>
    <col min="8" max="8" width="24" style="794" customWidth="1"/>
    <col min="9" max="16384" width="9.1796875" style="794"/>
  </cols>
  <sheetData>
    <row r="2" spans="3:8" ht="20">
      <c r="C2" s="1272" t="s">
        <v>2287</v>
      </c>
      <c r="D2" s="1272"/>
      <c r="E2" s="1272"/>
      <c r="F2" s="1272"/>
      <c r="G2" s="1272"/>
      <c r="H2" s="1272"/>
    </row>
    <row r="3" spans="3:8" ht="15">
      <c r="C3" s="795" t="s">
        <v>2430</v>
      </c>
      <c r="D3" s="795"/>
      <c r="E3" s="795"/>
      <c r="F3" s="795"/>
      <c r="G3" s="795"/>
      <c r="H3" s="795"/>
    </row>
    <row r="4" spans="3:8" ht="16" thickBot="1">
      <c r="C4" s="796"/>
      <c r="D4" s="796"/>
      <c r="E4" s="796"/>
      <c r="F4" s="796"/>
      <c r="G4" s="796"/>
      <c r="H4" s="796"/>
    </row>
    <row r="5" spans="3:8" ht="14.5" thickTop="1">
      <c r="C5" s="1273" t="s">
        <v>0</v>
      </c>
      <c r="D5" s="1275" t="s">
        <v>2289</v>
      </c>
      <c r="E5" s="1275" t="s">
        <v>15</v>
      </c>
      <c r="F5" s="1275" t="s">
        <v>2290</v>
      </c>
      <c r="G5" s="1275" t="s">
        <v>14</v>
      </c>
      <c r="H5" s="1277" t="s">
        <v>1740</v>
      </c>
    </row>
    <row r="6" spans="3:8" ht="14.5" thickBot="1">
      <c r="C6" s="1274"/>
      <c r="D6" s="1276"/>
      <c r="E6" s="1276"/>
      <c r="F6" s="1276"/>
      <c r="G6" s="1276"/>
      <c r="H6" s="1278"/>
    </row>
    <row r="7" spans="3:8" ht="16" thickTop="1">
      <c r="C7" s="797"/>
      <c r="D7" s="798"/>
      <c r="E7" s="798"/>
      <c r="F7" s="798"/>
      <c r="G7" s="798"/>
      <c r="H7" s="799"/>
    </row>
    <row r="8" spans="3:8" ht="15.5">
      <c r="C8" s="800" t="s">
        <v>12</v>
      </c>
      <c r="D8" s="801" t="s">
        <v>2291</v>
      </c>
      <c r="E8" s="801"/>
      <c r="F8" s="801"/>
      <c r="G8" s="801"/>
      <c r="H8" s="802"/>
    </row>
    <row r="9" spans="3:8" ht="15.5">
      <c r="C9" s="803">
        <v>1</v>
      </c>
      <c r="D9" s="801" t="s">
        <v>2292</v>
      </c>
      <c r="E9" s="801"/>
      <c r="F9" s="801"/>
      <c r="G9" s="801"/>
      <c r="H9" s="802"/>
    </row>
    <row r="10" spans="3:8" ht="15.5">
      <c r="C10" s="803">
        <v>2</v>
      </c>
      <c r="D10" s="801" t="s">
        <v>2293</v>
      </c>
      <c r="E10" s="804"/>
      <c r="F10" s="801"/>
      <c r="G10" s="804"/>
      <c r="H10" s="802"/>
    </row>
    <row r="11" spans="3:8" ht="15.5">
      <c r="C11" s="803">
        <v>3</v>
      </c>
      <c r="D11" s="801" t="s">
        <v>2294</v>
      </c>
      <c r="E11" s="804" t="s">
        <v>2295</v>
      </c>
      <c r="F11" s="805">
        <v>7</v>
      </c>
      <c r="G11" s="804" t="s">
        <v>1773</v>
      </c>
      <c r="H11" s="802"/>
    </row>
    <row r="12" spans="3:8" ht="15.5">
      <c r="C12" s="803"/>
      <c r="D12" s="801"/>
      <c r="E12" s="804"/>
      <c r="F12" s="805"/>
      <c r="G12" s="804"/>
      <c r="H12" s="802"/>
    </row>
    <row r="13" spans="3:8" ht="15.5">
      <c r="C13" s="803"/>
      <c r="D13" s="801"/>
      <c r="E13" s="804"/>
      <c r="F13" s="805"/>
      <c r="G13" s="804"/>
      <c r="H13" s="802"/>
    </row>
    <row r="14" spans="3:8" ht="15.5">
      <c r="C14" s="800" t="s">
        <v>705</v>
      </c>
      <c r="D14" s="801" t="s">
        <v>2296</v>
      </c>
      <c r="E14" s="804"/>
      <c r="F14" s="805"/>
      <c r="G14" s="804"/>
      <c r="H14" s="802"/>
    </row>
    <row r="15" spans="3:8" ht="15.5">
      <c r="C15" s="803"/>
      <c r="D15" s="801"/>
      <c r="E15" s="804"/>
      <c r="F15" s="805"/>
      <c r="G15" s="804"/>
      <c r="H15" s="802"/>
    </row>
    <row r="16" spans="3:8" ht="15.5">
      <c r="C16" s="806">
        <v>1</v>
      </c>
      <c r="D16" s="801" t="s">
        <v>2297</v>
      </c>
      <c r="E16" s="804"/>
      <c r="F16" s="805"/>
      <c r="G16" s="804"/>
      <c r="H16" s="802"/>
    </row>
    <row r="17" spans="3:8" ht="15.5">
      <c r="C17" s="803"/>
      <c r="D17" s="801" t="s">
        <v>2298</v>
      </c>
      <c r="E17" s="804"/>
      <c r="F17" s="805"/>
      <c r="G17" s="804"/>
      <c r="H17" s="802"/>
    </row>
    <row r="18" spans="3:8" ht="15.5">
      <c r="C18" s="803"/>
      <c r="D18" s="801" t="s">
        <v>2299</v>
      </c>
      <c r="E18" s="804"/>
      <c r="F18" s="805"/>
      <c r="G18" s="804"/>
      <c r="H18" s="802" t="s">
        <v>2300</v>
      </c>
    </row>
    <row r="19" spans="3:8" ht="15.5">
      <c r="C19" s="806"/>
      <c r="D19" s="801" t="s">
        <v>2301</v>
      </c>
      <c r="E19" s="804"/>
      <c r="F19" s="805"/>
      <c r="G19" s="804"/>
      <c r="H19" s="802" t="s">
        <v>2302</v>
      </c>
    </row>
    <row r="20" spans="3:8" ht="18.5">
      <c r="C20" s="803"/>
      <c r="D20" s="801" t="s">
        <v>2303</v>
      </c>
      <c r="E20" s="804" t="s">
        <v>1684</v>
      </c>
      <c r="F20" s="805">
        <v>0.8</v>
      </c>
      <c r="G20" s="804" t="s">
        <v>2304</v>
      </c>
      <c r="H20" s="802" t="s">
        <v>2305</v>
      </c>
    </row>
    <row r="21" spans="3:8" ht="15.5">
      <c r="C21" s="803"/>
      <c r="D21" s="801" t="s">
        <v>2306</v>
      </c>
      <c r="E21" s="804"/>
      <c r="F21" s="805"/>
      <c r="G21" s="804"/>
      <c r="H21" s="802" t="s">
        <v>2307</v>
      </c>
    </row>
    <row r="22" spans="3:8" ht="15.5">
      <c r="C22" s="803"/>
      <c r="D22" s="801" t="s">
        <v>2308</v>
      </c>
      <c r="E22" s="804"/>
      <c r="F22" s="805">
        <v>0.75</v>
      </c>
      <c r="G22" s="804"/>
      <c r="H22" s="802"/>
    </row>
    <row r="23" spans="3:8" ht="15.5">
      <c r="C23" s="803"/>
      <c r="D23" s="801" t="s">
        <v>2309</v>
      </c>
      <c r="E23" s="804"/>
      <c r="F23" s="805"/>
      <c r="G23" s="804"/>
      <c r="H23" s="802"/>
    </row>
    <row r="24" spans="3:8" ht="15.5">
      <c r="C24" s="803"/>
      <c r="D24" s="801" t="s">
        <v>2310</v>
      </c>
      <c r="E24" s="804"/>
      <c r="F24" s="805">
        <v>0.83</v>
      </c>
      <c r="G24" s="804"/>
      <c r="H24" s="802"/>
    </row>
    <row r="25" spans="3:8" ht="15.5">
      <c r="C25" s="803"/>
      <c r="D25" s="801" t="s">
        <v>2311</v>
      </c>
      <c r="E25" s="804"/>
      <c r="F25" s="805">
        <v>0.65</v>
      </c>
      <c r="G25" s="804"/>
      <c r="H25" s="807"/>
    </row>
    <row r="26" spans="3:8" ht="15.5">
      <c r="C26" s="803"/>
      <c r="D26" s="801" t="s">
        <v>2312</v>
      </c>
      <c r="E26" s="804"/>
      <c r="F26" s="805"/>
      <c r="G26" s="804"/>
      <c r="H26" s="802"/>
    </row>
    <row r="27" spans="3:8" ht="15.5">
      <c r="C27" s="803"/>
      <c r="D27" s="801" t="s">
        <v>2313</v>
      </c>
      <c r="E27" s="804"/>
      <c r="F27" s="805">
        <v>0.8</v>
      </c>
      <c r="G27" s="804"/>
      <c r="H27" s="802"/>
    </row>
    <row r="28" spans="3:8" ht="15.5">
      <c r="C28" s="803"/>
      <c r="D28" s="801" t="s">
        <v>2314</v>
      </c>
      <c r="E28" s="804"/>
      <c r="F28" s="805">
        <f>F22*F24*F25*F27</f>
        <v>0.32369999999999999</v>
      </c>
      <c r="G28" s="804"/>
      <c r="H28" s="802"/>
    </row>
    <row r="29" spans="3:8" ht="15.5">
      <c r="C29" s="803"/>
      <c r="D29" s="801" t="s">
        <v>2315</v>
      </c>
      <c r="E29" s="804" t="s">
        <v>2316</v>
      </c>
      <c r="F29" s="805"/>
      <c r="G29" s="804"/>
      <c r="H29" s="802"/>
    </row>
    <row r="30" spans="3:8" ht="15.5">
      <c r="C30" s="803"/>
      <c r="D30" s="808" t="s">
        <v>2317</v>
      </c>
      <c r="E30" s="804" t="s">
        <v>2318</v>
      </c>
      <c r="F30" s="805">
        <v>8</v>
      </c>
      <c r="G30" s="804" t="s">
        <v>2319</v>
      </c>
      <c r="H30" s="802"/>
    </row>
    <row r="31" spans="3:8" ht="15.5">
      <c r="C31" s="803"/>
      <c r="D31" s="808" t="s">
        <v>2320</v>
      </c>
      <c r="E31" s="804" t="s">
        <v>2321</v>
      </c>
      <c r="F31" s="805">
        <v>12</v>
      </c>
      <c r="G31" s="804" t="s">
        <v>2319</v>
      </c>
      <c r="H31" s="802"/>
    </row>
    <row r="32" spans="3:8" ht="15.5">
      <c r="C32" s="803"/>
      <c r="D32" s="808" t="s">
        <v>2322</v>
      </c>
      <c r="E32" s="804" t="s">
        <v>2323</v>
      </c>
      <c r="F32" s="805">
        <v>7</v>
      </c>
      <c r="G32" s="804" t="s">
        <v>2319</v>
      </c>
      <c r="H32" s="802"/>
    </row>
    <row r="33" spans="3:8" ht="15.5">
      <c r="C33" s="803"/>
      <c r="D33" s="808" t="s">
        <v>2324</v>
      </c>
      <c r="E33" s="804" t="s">
        <v>2325</v>
      </c>
      <c r="F33" s="805">
        <v>7</v>
      </c>
      <c r="G33" s="804" t="s">
        <v>2319</v>
      </c>
      <c r="H33" s="802"/>
    </row>
    <row r="34" spans="3:8" ht="15.5">
      <c r="C34" s="803"/>
      <c r="D34" s="808" t="s">
        <v>2326</v>
      </c>
      <c r="E34" s="809" t="s">
        <v>2327</v>
      </c>
      <c r="F34" s="810">
        <v>12</v>
      </c>
      <c r="G34" s="809" t="s">
        <v>2319</v>
      </c>
      <c r="H34" s="802"/>
    </row>
    <row r="35" spans="3:8" ht="15.5">
      <c r="C35" s="803"/>
      <c r="D35" s="801"/>
      <c r="E35" s="804"/>
      <c r="F35" s="805">
        <f>SUM(F30:F34)</f>
        <v>46</v>
      </c>
      <c r="G35" s="804" t="s">
        <v>2319</v>
      </c>
      <c r="H35" s="802"/>
    </row>
    <row r="36" spans="3:8" ht="15.5">
      <c r="C36" s="803"/>
      <c r="D36" s="801"/>
      <c r="E36" s="804" t="s">
        <v>2316</v>
      </c>
      <c r="F36" s="805">
        <f>F35/60</f>
        <v>0.76666666666666672</v>
      </c>
      <c r="G36" s="804" t="s">
        <v>2328</v>
      </c>
      <c r="H36" s="811"/>
    </row>
    <row r="37" spans="3:8" ht="15.5">
      <c r="C37" s="803"/>
      <c r="D37" s="801"/>
      <c r="E37" s="804"/>
      <c r="F37" s="805"/>
      <c r="G37" s="804"/>
      <c r="H37" s="811"/>
    </row>
    <row r="38" spans="3:8" ht="15.5">
      <c r="C38" s="803"/>
      <c r="D38" s="801" t="s">
        <v>2315</v>
      </c>
      <c r="E38" s="804" t="s">
        <v>2316</v>
      </c>
      <c r="F38" s="805">
        <f>F36</f>
        <v>0.76666666666666672</v>
      </c>
      <c r="G38" s="804" t="s">
        <v>2328</v>
      </c>
      <c r="H38" s="802"/>
    </row>
    <row r="39" spans="3:8" ht="18.5">
      <c r="C39" s="803"/>
      <c r="D39" s="801" t="s">
        <v>2329</v>
      </c>
      <c r="E39" s="804" t="s">
        <v>2330</v>
      </c>
      <c r="F39" s="805">
        <f>(F20*F28*60)/F38</f>
        <v>20.266434782608695</v>
      </c>
      <c r="G39" s="804" t="s">
        <v>2304</v>
      </c>
      <c r="H39" s="811"/>
    </row>
    <row r="40" spans="3:8" ht="15.5">
      <c r="C40" s="803"/>
      <c r="D40" s="801" t="s">
        <v>2331</v>
      </c>
      <c r="E40" s="804"/>
      <c r="F40" s="812">
        <f>1/F39</f>
        <v>4.9342669824597535E-2</v>
      </c>
      <c r="G40" s="804" t="s">
        <v>1773</v>
      </c>
      <c r="H40" s="811"/>
    </row>
    <row r="41" spans="3:8" ht="15.5">
      <c r="C41" s="803"/>
      <c r="D41" s="801"/>
      <c r="E41" s="804"/>
      <c r="F41" s="812"/>
      <c r="G41" s="804"/>
      <c r="H41" s="811"/>
    </row>
    <row r="42" spans="3:8" ht="15.5">
      <c r="C42" s="803">
        <v>2</v>
      </c>
      <c r="D42" s="801" t="s">
        <v>223</v>
      </c>
      <c r="E42" s="801"/>
      <c r="F42" s="801"/>
      <c r="G42" s="801"/>
      <c r="H42" s="802"/>
    </row>
    <row r="43" spans="3:8" ht="18.5">
      <c r="C43" s="803"/>
      <c r="D43" s="801" t="s">
        <v>2335</v>
      </c>
      <c r="E43" s="804" t="s">
        <v>2332</v>
      </c>
      <c r="F43" s="805">
        <f>F39</f>
        <v>20.266434782608695</v>
      </c>
      <c r="G43" s="804" t="s">
        <v>2304</v>
      </c>
      <c r="H43" s="802"/>
    </row>
    <row r="44" spans="3:8" ht="18.5">
      <c r="C44" s="803"/>
      <c r="D44" s="801" t="s">
        <v>2336</v>
      </c>
      <c r="E44" s="804" t="s">
        <v>2337</v>
      </c>
      <c r="F44" s="813">
        <f>F11*F43</f>
        <v>141.86504347826087</v>
      </c>
      <c r="G44" s="804" t="s">
        <v>2304</v>
      </c>
      <c r="H44" s="802"/>
    </row>
    <row r="45" spans="3:8" ht="15.5">
      <c r="C45" s="803"/>
      <c r="D45" s="801" t="s">
        <v>2338</v>
      </c>
      <c r="E45" s="801"/>
      <c r="F45" s="801"/>
      <c r="G45" s="801"/>
      <c r="H45" s="802"/>
    </row>
    <row r="46" spans="3:8" ht="15.5">
      <c r="C46" s="803"/>
      <c r="D46" s="801" t="s">
        <v>2339</v>
      </c>
      <c r="E46" s="804" t="s">
        <v>1803</v>
      </c>
      <c r="F46" s="805">
        <v>1</v>
      </c>
      <c r="G46" s="804" t="s">
        <v>2340</v>
      </c>
      <c r="H46" s="802"/>
    </row>
    <row r="47" spans="3:8" ht="15.5">
      <c r="C47" s="814"/>
      <c r="D47" s="801" t="s">
        <v>2341</v>
      </c>
      <c r="E47" s="804" t="s">
        <v>1800</v>
      </c>
      <c r="F47" s="805">
        <v>1</v>
      </c>
      <c r="G47" s="804" t="s">
        <v>2340</v>
      </c>
    </row>
    <row r="48" spans="3:8" ht="15.5">
      <c r="C48" s="803"/>
      <c r="D48" s="801"/>
      <c r="E48" s="801"/>
      <c r="F48" s="801"/>
      <c r="G48" s="801"/>
      <c r="H48" s="802"/>
    </row>
    <row r="49" spans="3:8" ht="15.5">
      <c r="C49" s="803"/>
      <c r="D49" s="801" t="s">
        <v>2342</v>
      </c>
      <c r="E49" s="801"/>
      <c r="F49" s="801"/>
      <c r="G49" s="801"/>
      <c r="H49" s="802"/>
    </row>
    <row r="50" spans="3:8" ht="15.5">
      <c r="C50" s="803"/>
      <c r="D50" s="801" t="s">
        <v>2343</v>
      </c>
      <c r="E50" s="801"/>
      <c r="F50" s="815">
        <f>F11*F46/F44</f>
        <v>4.9342669824597535E-2</v>
      </c>
      <c r="G50" s="804" t="s">
        <v>1773</v>
      </c>
      <c r="H50" s="816"/>
    </row>
    <row r="51" spans="3:8" ht="15.5">
      <c r="C51" s="803"/>
      <c r="D51" s="801" t="s">
        <v>2344</v>
      </c>
      <c r="E51" s="801"/>
      <c r="F51" s="815">
        <f>F11*F47/F44</f>
        <v>4.9342669824597535E-2</v>
      </c>
      <c r="G51" s="804" t="s">
        <v>1773</v>
      </c>
      <c r="H51" s="802"/>
    </row>
    <row r="52" spans="3:8" ht="15.5">
      <c r="C52" s="817"/>
      <c r="D52" s="818"/>
      <c r="E52" s="818"/>
      <c r="F52" s="818"/>
      <c r="G52" s="818"/>
      <c r="H52" s="819"/>
    </row>
    <row r="53" spans="3:8" ht="15.5">
      <c r="C53" s="817"/>
      <c r="D53" s="818"/>
      <c r="E53" s="818"/>
      <c r="F53" s="818"/>
      <c r="G53" s="818"/>
      <c r="H53" s="819"/>
    </row>
    <row r="54" spans="3:8" ht="16" thickBot="1">
      <c r="C54" s="820"/>
      <c r="D54" s="821"/>
      <c r="E54" s="821"/>
      <c r="F54" s="821"/>
      <c r="G54" s="821"/>
      <c r="H54" s="822"/>
    </row>
    <row r="55" spans="3:8" ht="14.5" thickTop="1">
      <c r="C55" s="823"/>
      <c r="D55" s="823"/>
      <c r="E55" s="823"/>
      <c r="F55" s="823"/>
      <c r="G55" s="823"/>
      <c r="H55" s="823"/>
    </row>
  </sheetData>
  <mergeCells count="7">
    <mergeCell ref="C2:H2"/>
    <mergeCell ref="C5:C6"/>
    <mergeCell ref="D5:D6"/>
    <mergeCell ref="E5:E6"/>
    <mergeCell ref="F5:F6"/>
    <mergeCell ref="G5:G6"/>
    <mergeCell ref="H5:H6"/>
  </mergeCells>
  <printOptions horizontalCentered="1"/>
  <pageMargins left="0.39370078740157499" right="0.39370078740157499" top="0.78740157480314998" bottom="0.59055118110236204" header="0.31496062992126" footer="0.31496062992126"/>
  <pageSetup paperSize="9" scale="72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FC27-03CA-45E7-BC68-7D62C5D0A7B6}">
  <dimension ref="B2:H58"/>
  <sheetViews>
    <sheetView view="pageBreakPreview" topLeftCell="A37" zoomScale="80" zoomScaleNormal="100" workbookViewId="0">
      <selection activeCell="F30" sqref="F30:F34"/>
    </sheetView>
  </sheetViews>
  <sheetFormatPr defaultColWidth="9.1796875" defaultRowHeight="14"/>
  <cols>
    <col min="1" max="1" width="2.1796875" style="794" customWidth="1"/>
    <col min="2" max="2" width="9.1796875" style="794" hidden="1" customWidth="1"/>
    <col min="3" max="3" width="6.54296875" style="794" customWidth="1"/>
    <col min="4" max="4" width="59" style="794" customWidth="1"/>
    <col min="5" max="5" width="12" style="794" customWidth="1"/>
    <col min="6" max="6" width="12.81640625" style="794" customWidth="1"/>
    <col min="7" max="7" width="12" style="794" customWidth="1"/>
    <col min="8" max="8" width="24.1796875" style="794" customWidth="1"/>
    <col min="9" max="16384" width="9.1796875" style="794"/>
  </cols>
  <sheetData>
    <row r="2" spans="3:8" ht="20">
      <c r="C2" s="1272" t="s">
        <v>2287</v>
      </c>
      <c r="D2" s="1272"/>
      <c r="E2" s="1272"/>
      <c r="F2" s="1272"/>
      <c r="G2" s="1272"/>
      <c r="H2" s="1272"/>
    </row>
    <row r="3" spans="3:8" ht="15">
      <c r="C3" s="795" t="s">
        <v>2430</v>
      </c>
      <c r="D3" s="795"/>
      <c r="E3" s="795"/>
      <c r="F3" s="795"/>
      <c r="G3" s="795"/>
      <c r="H3" s="795"/>
    </row>
    <row r="4" spans="3:8" ht="16" thickBot="1">
      <c r="C4" s="796"/>
      <c r="D4" s="796"/>
      <c r="E4" s="796"/>
      <c r="F4" s="796"/>
      <c r="G4" s="796"/>
      <c r="H4" s="796"/>
    </row>
    <row r="5" spans="3:8" ht="14.5" thickTop="1">
      <c r="C5" s="1273" t="s">
        <v>0</v>
      </c>
      <c r="D5" s="1275" t="s">
        <v>2289</v>
      </c>
      <c r="E5" s="1275" t="s">
        <v>15</v>
      </c>
      <c r="F5" s="1275" t="s">
        <v>2290</v>
      </c>
      <c r="G5" s="1275" t="s">
        <v>14</v>
      </c>
      <c r="H5" s="1277" t="s">
        <v>1740</v>
      </c>
    </row>
    <row r="6" spans="3:8" ht="14.5" thickBot="1">
      <c r="C6" s="1274"/>
      <c r="D6" s="1276"/>
      <c r="E6" s="1276"/>
      <c r="F6" s="1276"/>
      <c r="G6" s="1276"/>
      <c r="H6" s="1278"/>
    </row>
    <row r="7" spans="3:8" ht="16" thickTop="1">
      <c r="C7" s="797"/>
      <c r="D7" s="798"/>
      <c r="E7" s="798"/>
      <c r="F7" s="798"/>
      <c r="G7" s="798"/>
      <c r="H7" s="799"/>
    </row>
    <row r="8" spans="3:8" ht="15.5">
      <c r="C8" s="800" t="s">
        <v>12</v>
      </c>
      <c r="D8" s="801" t="s">
        <v>2291</v>
      </c>
      <c r="E8" s="801"/>
      <c r="F8" s="801"/>
      <c r="G8" s="801"/>
      <c r="H8" s="802"/>
    </row>
    <row r="9" spans="3:8" ht="15.5">
      <c r="C9" s="803">
        <v>1</v>
      </c>
      <c r="D9" s="801" t="s">
        <v>2292</v>
      </c>
      <c r="E9" s="801"/>
      <c r="F9" s="801"/>
      <c r="G9" s="801"/>
      <c r="H9" s="802"/>
    </row>
    <row r="10" spans="3:8" ht="15.5">
      <c r="C10" s="803">
        <v>2</v>
      </c>
      <c r="D10" s="801" t="s">
        <v>2293</v>
      </c>
      <c r="E10" s="804"/>
      <c r="F10" s="801"/>
      <c r="G10" s="804"/>
      <c r="H10" s="802"/>
    </row>
    <row r="11" spans="3:8" ht="15.5">
      <c r="C11" s="803">
        <v>3</v>
      </c>
      <c r="D11" s="801" t="s">
        <v>2294</v>
      </c>
      <c r="E11" s="804" t="s">
        <v>2295</v>
      </c>
      <c r="F11" s="805">
        <v>7</v>
      </c>
      <c r="G11" s="804" t="s">
        <v>1773</v>
      </c>
      <c r="H11" s="802"/>
    </row>
    <row r="12" spans="3:8" ht="15.5">
      <c r="C12" s="803"/>
      <c r="D12" s="801"/>
      <c r="E12" s="804"/>
      <c r="F12" s="805"/>
      <c r="G12" s="804"/>
      <c r="H12" s="802"/>
    </row>
    <row r="13" spans="3:8" ht="15.5">
      <c r="C13" s="803"/>
      <c r="D13" s="801"/>
      <c r="E13" s="804"/>
      <c r="F13" s="805"/>
      <c r="G13" s="804"/>
      <c r="H13" s="802"/>
    </row>
    <row r="14" spans="3:8" ht="15.5">
      <c r="C14" s="800" t="s">
        <v>705</v>
      </c>
      <c r="D14" s="801" t="s">
        <v>2296</v>
      </c>
      <c r="E14" s="804"/>
      <c r="F14" s="805"/>
      <c r="G14" s="804"/>
      <c r="H14" s="802"/>
    </row>
    <row r="15" spans="3:8" ht="15.5">
      <c r="C15" s="803"/>
      <c r="D15" s="801"/>
      <c r="E15" s="804"/>
      <c r="F15" s="805"/>
      <c r="G15" s="804"/>
      <c r="H15" s="802"/>
    </row>
    <row r="16" spans="3:8" ht="15.5">
      <c r="C16" s="806">
        <v>1</v>
      </c>
      <c r="D16" s="801" t="s">
        <v>2297</v>
      </c>
      <c r="E16" s="804"/>
      <c r="F16" s="805"/>
      <c r="G16" s="804"/>
      <c r="H16" s="802"/>
    </row>
    <row r="17" spans="3:8" ht="15.5">
      <c r="C17" s="803"/>
      <c r="D17" s="801" t="s">
        <v>2298</v>
      </c>
      <c r="E17" s="804"/>
      <c r="F17" s="805"/>
      <c r="G17" s="804"/>
      <c r="H17" s="802"/>
    </row>
    <row r="18" spans="3:8" ht="15.5">
      <c r="C18" s="803"/>
      <c r="D18" s="801" t="s">
        <v>2299</v>
      </c>
      <c r="E18" s="804"/>
      <c r="F18" s="805"/>
      <c r="G18" s="804"/>
      <c r="H18" s="802" t="s">
        <v>2300</v>
      </c>
    </row>
    <row r="19" spans="3:8" ht="15.5">
      <c r="C19" s="806"/>
      <c r="D19" s="801" t="s">
        <v>2301</v>
      </c>
      <c r="E19" s="804"/>
      <c r="F19" s="805"/>
      <c r="G19" s="804"/>
      <c r="H19" s="802" t="s">
        <v>2302</v>
      </c>
    </row>
    <row r="20" spans="3:8" ht="18.5">
      <c r="C20" s="803"/>
      <c r="D20" s="801" t="s">
        <v>2303</v>
      </c>
      <c r="E20" s="804" t="s">
        <v>1684</v>
      </c>
      <c r="F20" s="805">
        <v>0.4</v>
      </c>
      <c r="G20" s="804" t="s">
        <v>2304</v>
      </c>
      <c r="H20" s="802" t="s">
        <v>2305</v>
      </c>
    </row>
    <row r="21" spans="3:8" ht="15.5">
      <c r="C21" s="803"/>
      <c r="D21" s="801" t="s">
        <v>2306</v>
      </c>
      <c r="E21" s="804"/>
      <c r="F21" s="805"/>
      <c r="G21" s="804"/>
      <c r="H21" s="802" t="s">
        <v>2307</v>
      </c>
    </row>
    <row r="22" spans="3:8" ht="15.5">
      <c r="C22" s="803"/>
      <c r="D22" s="801" t="s">
        <v>2308</v>
      </c>
      <c r="E22" s="804"/>
      <c r="F22" s="805">
        <v>0.75</v>
      </c>
      <c r="G22" s="804"/>
      <c r="H22" s="802"/>
    </row>
    <row r="23" spans="3:8" ht="15.5">
      <c r="C23" s="803"/>
      <c r="D23" s="801" t="s">
        <v>2309</v>
      </c>
      <c r="E23" s="804"/>
      <c r="F23" s="805"/>
      <c r="G23" s="804"/>
      <c r="H23" s="802"/>
    </row>
    <row r="24" spans="3:8" ht="15.5">
      <c r="C24" s="803"/>
      <c r="D24" s="801" t="s">
        <v>2310</v>
      </c>
      <c r="E24" s="804"/>
      <c r="F24" s="805">
        <v>0.83</v>
      </c>
      <c r="G24" s="804"/>
      <c r="H24" s="802"/>
    </row>
    <row r="25" spans="3:8" ht="15.5">
      <c r="C25" s="803"/>
      <c r="D25" s="801" t="s">
        <v>2311</v>
      </c>
      <c r="E25" s="804"/>
      <c r="F25" s="805">
        <v>0.65</v>
      </c>
      <c r="G25" s="804"/>
      <c r="H25" s="807"/>
    </row>
    <row r="26" spans="3:8" ht="15.5">
      <c r="C26" s="803"/>
      <c r="D26" s="801" t="s">
        <v>2312</v>
      </c>
      <c r="E26" s="804"/>
      <c r="F26" s="805"/>
      <c r="G26" s="804"/>
      <c r="H26" s="802"/>
    </row>
    <row r="27" spans="3:8" ht="15.5">
      <c r="C27" s="803"/>
      <c r="D27" s="801" t="s">
        <v>2313</v>
      </c>
      <c r="E27" s="804"/>
      <c r="F27" s="805">
        <v>0.8</v>
      </c>
      <c r="G27" s="804"/>
      <c r="H27" s="802"/>
    </row>
    <row r="28" spans="3:8" ht="15.5">
      <c r="C28" s="803"/>
      <c r="D28" s="801" t="s">
        <v>2314</v>
      </c>
      <c r="E28" s="804"/>
      <c r="F28" s="805">
        <f>F22*F24*F25*F27</f>
        <v>0.32369999999999999</v>
      </c>
      <c r="G28" s="804"/>
      <c r="H28" s="802"/>
    </row>
    <row r="29" spans="3:8" ht="15.5">
      <c r="C29" s="803"/>
      <c r="D29" s="801" t="s">
        <v>2315</v>
      </c>
      <c r="E29" s="804" t="s">
        <v>2316</v>
      </c>
      <c r="F29" s="805"/>
      <c r="G29" s="804"/>
      <c r="H29" s="802"/>
    </row>
    <row r="30" spans="3:8" ht="15.5">
      <c r="C30" s="803"/>
      <c r="D30" s="808" t="s">
        <v>2317</v>
      </c>
      <c r="E30" s="804" t="s">
        <v>2318</v>
      </c>
      <c r="F30" s="805">
        <v>6</v>
      </c>
      <c r="G30" s="804" t="s">
        <v>2319</v>
      </c>
      <c r="H30" s="802"/>
    </row>
    <row r="31" spans="3:8" ht="15.5">
      <c r="C31" s="803"/>
      <c r="D31" s="808" t="s">
        <v>2320</v>
      </c>
      <c r="E31" s="804" t="s">
        <v>2321</v>
      </c>
      <c r="F31" s="805">
        <v>10</v>
      </c>
      <c r="G31" s="804" t="s">
        <v>2319</v>
      </c>
      <c r="H31" s="802"/>
    </row>
    <row r="32" spans="3:8" ht="15.5">
      <c r="C32" s="803"/>
      <c r="D32" s="808" t="s">
        <v>2322</v>
      </c>
      <c r="E32" s="804" t="s">
        <v>2323</v>
      </c>
      <c r="F32" s="805">
        <v>6</v>
      </c>
      <c r="G32" s="804" t="s">
        <v>2319</v>
      </c>
      <c r="H32" s="802"/>
    </row>
    <row r="33" spans="3:8" ht="15.5">
      <c r="C33" s="803"/>
      <c r="D33" s="808" t="s">
        <v>2324</v>
      </c>
      <c r="E33" s="804" t="s">
        <v>2325</v>
      </c>
      <c r="F33" s="805">
        <v>6</v>
      </c>
      <c r="G33" s="804" t="s">
        <v>2319</v>
      </c>
      <c r="H33" s="802"/>
    </row>
    <row r="34" spans="3:8" ht="15.5">
      <c r="C34" s="803"/>
      <c r="D34" s="808" t="s">
        <v>2326</v>
      </c>
      <c r="E34" s="809" t="s">
        <v>2327</v>
      </c>
      <c r="F34" s="810">
        <v>10</v>
      </c>
      <c r="G34" s="809" t="s">
        <v>2319</v>
      </c>
      <c r="H34" s="802"/>
    </row>
    <row r="35" spans="3:8" ht="15.5">
      <c r="C35" s="803"/>
      <c r="D35" s="801"/>
      <c r="E35" s="804"/>
      <c r="F35" s="805">
        <f>SUM(F30:F34)</f>
        <v>38</v>
      </c>
      <c r="G35" s="804" t="s">
        <v>2319</v>
      </c>
      <c r="H35" s="802"/>
    </row>
    <row r="36" spans="3:8" ht="15.5">
      <c r="C36" s="803"/>
      <c r="D36" s="801"/>
      <c r="E36" s="804" t="s">
        <v>2316</v>
      </c>
      <c r="F36" s="805">
        <f>F35/60</f>
        <v>0.6333333333333333</v>
      </c>
      <c r="G36" s="804" t="s">
        <v>2328</v>
      </c>
      <c r="H36" s="811"/>
    </row>
    <row r="37" spans="3:8" ht="15.5">
      <c r="C37" s="803"/>
      <c r="D37" s="801"/>
      <c r="E37" s="804"/>
      <c r="F37" s="805"/>
      <c r="G37" s="804"/>
      <c r="H37" s="811"/>
    </row>
    <row r="38" spans="3:8" ht="15.5">
      <c r="C38" s="803"/>
      <c r="D38" s="801" t="s">
        <v>2315</v>
      </c>
      <c r="E38" s="804" t="s">
        <v>2316</v>
      </c>
      <c r="F38" s="805">
        <f>F36</f>
        <v>0.6333333333333333</v>
      </c>
      <c r="G38" s="804" t="s">
        <v>2328</v>
      </c>
      <c r="H38" s="802"/>
    </row>
    <row r="39" spans="3:8" ht="18.5">
      <c r="C39" s="803"/>
      <c r="D39" s="801" t="s">
        <v>2329</v>
      </c>
      <c r="E39" s="804" t="s">
        <v>2330</v>
      </c>
      <c r="F39" s="805">
        <f>(F20*F28*60)/F38</f>
        <v>12.266526315789475</v>
      </c>
      <c r="G39" s="804" t="s">
        <v>2304</v>
      </c>
      <c r="H39" s="811"/>
    </row>
    <row r="40" spans="3:8" ht="15.5">
      <c r="C40" s="803"/>
      <c r="D40" s="801" t="s">
        <v>2331</v>
      </c>
      <c r="E40" s="804"/>
      <c r="F40" s="812">
        <f>1/F39</f>
        <v>8.1522671884117659E-2</v>
      </c>
      <c r="G40" s="804" t="s">
        <v>1773</v>
      </c>
      <c r="H40" s="811"/>
    </row>
    <row r="41" spans="3:8" ht="15.5">
      <c r="C41" s="803"/>
      <c r="D41" s="801"/>
      <c r="E41" s="804"/>
      <c r="F41" s="812"/>
      <c r="G41" s="804"/>
      <c r="H41" s="811"/>
    </row>
    <row r="42" spans="3:8" ht="18.5">
      <c r="C42" s="803"/>
      <c r="D42" s="801" t="s">
        <v>2431</v>
      </c>
      <c r="E42" s="804" t="s">
        <v>2332</v>
      </c>
      <c r="F42" s="805">
        <f>F39/(1*1*0.15)</f>
        <v>81.776842105263171</v>
      </c>
      <c r="G42" s="804" t="s">
        <v>2333</v>
      </c>
      <c r="H42" s="811"/>
    </row>
    <row r="43" spans="3:8" ht="15.5">
      <c r="C43" s="803"/>
      <c r="D43" s="801" t="s">
        <v>2432</v>
      </c>
      <c r="E43" s="804"/>
      <c r="F43" s="877">
        <f>1/F42</f>
        <v>1.2228400782617648E-2</v>
      </c>
      <c r="G43" s="804" t="s">
        <v>1773</v>
      </c>
      <c r="H43" s="811"/>
    </row>
    <row r="44" spans="3:8" ht="15.5">
      <c r="C44" s="803"/>
      <c r="D44" s="801"/>
      <c r="E44" s="804"/>
      <c r="F44" s="812"/>
      <c r="G44" s="804"/>
      <c r="H44" s="811"/>
    </row>
    <row r="45" spans="3:8" ht="15.5">
      <c r="C45" s="803">
        <v>2</v>
      </c>
      <c r="D45" s="801" t="s">
        <v>223</v>
      </c>
      <c r="E45" s="801"/>
      <c r="F45" s="801"/>
      <c r="G45" s="801"/>
      <c r="H45" s="802"/>
    </row>
    <row r="46" spans="3:8" ht="18.5">
      <c r="C46" s="803"/>
      <c r="D46" s="801" t="s">
        <v>2335</v>
      </c>
      <c r="E46" s="804" t="s">
        <v>2330</v>
      </c>
      <c r="F46" s="805">
        <f>F42</f>
        <v>81.776842105263171</v>
      </c>
      <c r="G46" s="804" t="s">
        <v>2333</v>
      </c>
      <c r="H46" s="802"/>
    </row>
    <row r="47" spans="3:8" ht="18.5">
      <c r="C47" s="803"/>
      <c r="D47" s="801" t="s">
        <v>2433</v>
      </c>
      <c r="E47" s="804" t="s">
        <v>2337</v>
      </c>
      <c r="F47" s="813">
        <f>F11*F42</f>
        <v>572.43789473684217</v>
      </c>
      <c r="G47" s="804" t="s">
        <v>2333</v>
      </c>
      <c r="H47" s="802"/>
    </row>
    <row r="48" spans="3:8" ht="15.5">
      <c r="C48" s="803"/>
      <c r="D48" s="801" t="s">
        <v>2338</v>
      </c>
      <c r="E48" s="801"/>
      <c r="F48" s="801"/>
      <c r="G48" s="801"/>
      <c r="H48" s="802"/>
    </row>
    <row r="49" spans="3:8" ht="15.5">
      <c r="C49" s="803"/>
      <c r="D49" s="801" t="s">
        <v>2339</v>
      </c>
      <c r="E49" s="804" t="s">
        <v>1803</v>
      </c>
      <c r="F49" s="805">
        <v>1</v>
      </c>
      <c r="G49" s="804" t="s">
        <v>2340</v>
      </c>
      <c r="H49" s="802"/>
    </row>
    <row r="50" spans="3:8" ht="15.5">
      <c r="C50" s="814"/>
      <c r="D50" s="801" t="s">
        <v>2341</v>
      </c>
      <c r="E50" s="804" t="s">
        <v>1800</v>
      </c>
      <c r="F50" s="805">
        <v>1</v>
      </c>
      <c r="G50" s="804" t="s">
        <v>2340</v>
      </c>
    </row>
    <row r="51" spans="3:8" ht="15.5">
      <c r="C51" s="803"/>
      <c r="D51" s="801"/>
      <c r="E51" s="801"/>
      <c r="F51" s="801"/>
      <c r="G51" s="801"/>
      <c r="H51" s="802"/>
    </row>
    <row r="52" spans="3:8" ht="15.5">
      <c r="C52" s="803"/>
      <c r="D52" s="801" t="s">
        <v>2342</v>
      </c>
      <c r="E52" s="801"/>
      <c r="F52" s="801"/>
      <c r="G52" s="801"/>
      <c r="H52" s="802"/>
    </row>
    <row r="53" spans="3:8" ht="15.5">
      <c r="C53" s="803"/>
      <c r="D53" s="801" t="s">
        <v>2343</v>
      </c>
      <c r="E53" s="801"/>
      <c r="F53" s="815">
        <f>F11*F49/F47</f>
        <v>1.2228400782617648E-2</v>
      </c>
      <c r="G53" s="804" t="s">
        <v>1773</v>
      </c>
      <c r="H53" s="802"/>
    </row>
    <row r="54" spans="3:8" ht="15.5">
      <c r="C54" s="803"/>
      <c r="D54" s="801" t="s">
        <v>2344</v>
      </c>
      <c r="E54" s="801"/>
      <c r="F54" s="815">
        <f>F11*F50/F47</f>
        <v>1.2228400782617648E-2</v>
      </c>
      <c r="G54" s="804" t="s">
        <v>1773</v>
      </c>
      <c r="H54" s="802"/>
    </row>
    <row r="55" spans="3:8" ht="15.5">
      <c r="C55" s="817"/>
      <c r="D55" s="818"/>
      <c r="E55" s="818"/>
      <c r="F55" s="818"/>
      <c r="G55" s="818"/>
      <c r="H55" s="819"/>
    </row>
    <row r="56" spans="3:8" ht="15.5">
      <c r="C56" s="817"/>
      <c r="D56" s="818"/>
      <c r="E56" s="818"/>
      <c r="F56" s="818"/>
      <c r="G56" s="818"/>
      <c r="H56" s="819"/>
    </row>
    <row r="57" spans="3:8" ht="16" thickBot="1">
      <c r="C57" s="820"/>
      <c r="D57" s="821"/>
      <c r="E57" s="821"/>
      <c r="F57" s="821"/>
      <c r="G57" s="821"/>
      <c r="H57" s="822"/>
    </row>
    <row r="58" spans="3:8" ht="14.5" thickTop="1">
      <c r="C58" s="823"/>
      <c r="D58" s="823"/>
      <c r="E58" s="823"/>
      <c r="F58" s="823"/>
      <c r="G58" s="823"/>
      <c r="H58" s="823"/>
    </row>
  </sheetData>
  <mergeCells count="7">
    <mergeCell ref="C2:H2"/>
    <mergeCell ref="C5:C6"/>
    <mergeCell ref="D5:D6"/>
    <mergeCell ref="E5:E6"/>
    <mergeCell ref="F5:F6"/>
    <mergeCell ref="G5:G6"/>
    <mergeCell ref="H5:H6"/>
  </mergeCells>
  <printOptions horizontalCentered="1"/>
  <pageMargins left="0.39370078740157499" right="0.39370078740157499" top="0.78740157480314998" bottom="0.59055118110236204" header="0.31496062992126" footer="0.31496062992126"/>
  <pageSetup paperSize="9" scale="74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D23FE-0047-49EA-99F0-4AB435B7702E}">
  <dimension ref="B3:M225"/>
  <sheetViews>
    <sheetView topLeftCell="A25" zoomScale="96" zoomScaleNormal="96" workbookViewId="0">
      <selection activeCell="I65" sqref="I65"/>
    </sheetView>
  </sheetViews>
  <sheetFormatPr defaultColWidth="9.1796875" defaultRowHeight="15.5"/>
  <cols>
    <col min="1" max="1" width="6.1796875" style="879" customWidth="1"/>
    <col min="2" max="2" width="6.81640625" style="879" customWidth="1"/>
    <col min="3" max="3" width="14.81640625" style="879" customWidth="1"/>
    <col min="4" max="4" width="31.7265625" style="879" customWidth="1"/>
    <col min="5" max="5" width="9.1796875" style="879"/>
    <col min="6" max="7" width="12.54296875" style="879" customWidth="1"/>
    <col min="8" max="8" width="17.7265625" style="879" customWidth="1"/>
    <col min="9" max="9" width="14.54296875" style="879" customWidth="1"/>
    <col min="10" max="10" width="17.26953125" style="879" customWidth="1"/>
    <col min="11" max="11" width="27.1796875" style="879" customWidth="1"/>
    <col min="12" max="12" width="23" style="879" customWidth="1"/>
    <col min="13" max="16384" width="9.1796875" style="879"/>
  </cols>
  <sheetData>
    <row r="3" spans="2:13">
      <c r="B3" s="843"/>
      <c r="C3" s="827"/>
      <c r="D3" s="827"/>
      <c r="E3" s="827"/>
      <c r="F3" s="827"/>
      <c r="G3" s="827"/>
      <c r="H3" s="827"/>
      <c r="I3" s="827"/>
      <c r="J3" s="827"/>
      <c r="K3" s="827"/>
      <c r="L3" s="878"/>
    </row>
    <row r="4" spans="2:13">
      <c r="B4" s="880"/>
      <c r="C4" s="880"/>
      <c r="D4" s="880"/>
      <c r="E4" s="880"/>
      <c r="F4" s="878"/>
      <c r="G4" s="878"/>
      <c r="H4" s="878"/>
      <c r="I4" s="878"/>
      <c r="J4" s="878"/>
      <c r="K4" s="878"/>
      <c r="L4" s="878"/>
    </row>
    <row r="5" spans="2:13">
      <c r="B5" s="881" t="s">
        <v>2434</v>
      </c>
      <c r="C5" s="878"/>
      <c r="D5" s="882" t="s">
        <v>2435</v>
      </c>
      <c r="E5" s="843"/>
      <c r="F5" s="843"/>
      <c r="G5" s="843"/>
      <c r="H5" s="843"/>
      <c r="I5" s="843"/>
      <c r="J5" s="843"/>
      <c r="K5" s="843"/>
      <c r="L5" s="883"/>
      <c r="M5" s="878"/>
    </row>
    <row r="6" spans="2:13">
      <c r="B6" s="843"/>
      <c r="C6" s="843"/>
      <c r="D6" s="843"/>
      <c r="E6" s="843"/>
      <c r="F6" s="843"/>
      <c r="G6" s="843"/>
      <c r="H6" s="884" t="s">
        <v>2436</v>
      </c>
      <c r="I6" s="843"/>
      <c r="J6" s="843"/>
      <c r="K6" s="843"/>
      <c r="L6" s="883"/>
      <c r="M6" s="878"/>
    </row>
    <row r="7" spans="2:13">
      <c r="B7" s="885" t="s">
        <v>2346</v>
      </c>
      <c r="C7" s="885"/>
      <c r="D7" s="885"/>
      <c r="E7" s="886" t="s">
        <v>2437</v>
      </c>
      <c r="F7" s="878"/>
      <c r="G7" s="878"/>
      <c r="H7" s="887"/>
      <c r="I7" s="888"/>
      <c r="J7" s="888"/>
      <c r="K7" s="889"/>
      <c r="L7" s="883"/>
      <c r="M7" s="878"/>
    </row>
    <row r="8" spans="2:13" ht="16" thickBot="1">
      <c r="B8" s="885" t="s">
        <v>2438</v>
      </c>
      <c r="C8" s="885"/>
      <c r="D8" s="885"/>
      <c r="E8" s="886" t="s">
        <v>2439</v>
      </c>
      <c r="F8" s="878"/>
      <c r="G8" s="878"/>
      <c r="H8" s="887"/>
      <c r="I8" s="887"/>
      <c r="J8" s="887"/>
      <c r="K8" s="887"/>
      <c r="L8" s="883"/>
      <c r="M8" s="878"/>
    </row>
    <row r="9" spans="2:13" ht="16" thickBot="1">
      <c r="B9" s="890" t="s">
        <v>215</v>
      </c>
      <c r="C9" s="1294" t="s">
        <v>2350</v>
      </c>
      <c r="D9" s="1295"/>
      <c r="E9" s="1295"/>
      <c r="F9" s="1295"/>
      <c r="G9" s="1296"/>
      <c r="H9" s="892" t="s">
        <v>217</v>
      </c>
      <c r="I9" s="892" t="s">
        <v>219</v>
      </c>
      <c r="J9" s="892" t="s">
        <v>218</v>
      </c>
      <c r="K9" s="891" t="s">
        <v>2351</v>
      </c>
      <c r="L9" s="893"/>
      <c r="M9" s="878"/>
    </row>
    <row r="10" spans="2:13">
      <c r="B10" s="894" t="s">
        <v>2352</v>
      </c>
      <c r="C10" s="895" t="s">
        <v>2291</v>
      </c>
      <c r="D10" s="895"/>
      <c r="E10" s="895"/>
      <c r="F10" s="895"/>
      <c r="G10" s="895"/>
      <c r="H10" s="896"/>
      <c r="I10" s="896"/>
      <c r="J10" s="896"/>
      <c r="K10" s="897"/>
      <c r="L10" s="898"/>
      <c r="M10" s="878"/>
    </row>
    <row r="11" spans="2:13">
      <c r="B11" s="899" t="s">
        <v>1666</v>
      </c>
      <c r="C11" s="888" t="s">
        <v>2440</v>
      </c>
      <c r="D11" s="888"/>
      <c r="E11" s="888"/>
      <c r="F11" s="888"/>
      <c r="G11" s="888"/>
      <c r="H11" s="900" t="s">
        <v>2295</v>
      </c>
      <c r="I11" s="901">
        <v>7</v>
      </c>
      <c r="J11" s="900" t="s">
        <v>60</v>
      </c>
      <c r="K11" s="897"/>
      <c r="L11" s="902"/>
      <c r="M11" s="878"/>
    </row>
    <row r="12" spans="2:13">
      <c r="B12" s="899" t="s">
        <v>1670</v>
      </c>
      <c r="C12" s="888" t="s">
        <v>2441</v>
      </c>
      <c r="D12" s="888"/>
      <c r="E12" s="888"/>
      <c r="F12" s="888"/>
      <c r="G12" s="888"/>
      <c r="H12" s="900" t="s">
        <v>2442</v>
      </c>
      <c r="I12" s="901">
        <v>1</v>
      </c>
      <c r="J12" s="900" t="s">
        <v>1754</v>
      </c>
      <c r="K12" s="897" t="s">
        <v>2443</v>
      </c>
      <c r="L12" s="902"/>
      <c r="M12" s="878"/>
    </row>
    <row r="13" spans="2:13">
      <c r="B13" s="903"/>
      <c r="C13" s="888"/>
      <c r="D13" s="888"/>
      <c r="E13" s="888"/>
      <c r="F13" s="888"/>
      <c r="G13" s="888"/>
      <c r="H13" s="900"/>
      <c r="I13" s="904"/>
      <c r="J13" s="904"/>
      <c r="K13" s="897"/>
      <c r="L13" s="902"/>
      <c r="M13" s="878"/>
    </row>
    <row r="14" spans="2:13">
      <c r="B14" s="905" t="s">
        <v>2364</v>
      </c>
      <c r="C14" s="886" t="s">
        <v>2365</v>
      </c>
      <c r="D14" s="888"/>
      <c r="E14" s="888"/>
      <c r="F14" s="888"/>
      <c r="G14" s="888"/>
      <c r="H14" s="900"/>
      <c r="I14" s="901"/>
      <c r="J14" s="900"/>
      <c r="K14" s="897"/>
      <c r="L14" s="902"/>
      <c r="M14" s="878"/>
    </row>
    <row r="15" spans="2:13">
      <c r="B15" s="906"/>
      <c r="C15" s="888" t="s">
        <v>2444</v>
      </c>
      <c r="D15" s="888"/>
      <c r="E15" s="888"/>
      <c r="F15" s="888"/>
      <c r="G15" s="888"/>
      <c r="H15" s="904"/>
      <c r="I15" s="904"/>
      <c r="J15" s="904"/>
      <c r="K15" s="897"/>
      <c r="L15" s="902"/>
      <c r="M15" s="878"/>
    </row>
    <row r="16" spans="2:13">
      <c r="B16" s="906"/>
      <c r="C16" s="888" t="s">
        <v>2445</v>
      </c>
      <c r="D16" s="888"/>
      <c r="E16" s="888"/>
      <c r="F16" s="888"/>
      <c r="G16" s="888"/>
      <c r="H16" s="904"/>
      <c r="I16" s="904"/>
      <c r="J16" s="904"/>
      <c r="K16" s="897"/>
      <c r="L16" s="902"/>
      <c r="M16" s="878"/>
    </row>
    <row r="17" spans="2:13">
      <c r="B17" s="906"/>
      <c r="C17" s="888" t="s">
        <v>2446</v>
      </c>
      <c r="D17" s="888"/>
      <c r="E17" s="888"/>
      <c r="F17" s="888"/>
      <c r="G17" s="888"/>
      <c r="H17" s="904"/>
      <c r="I17" s="904"/>
      <c r="J17" s="904"/>
      <c r="K17" s="897"/>
      <c r="L17" s="902"/>
      <c r="M17" s="878"/>
    </row>
    <row r="18" spans="2:13">
      <c r="B18" s="906"/>
      <c r="C18" s="888" t="s">
        <v>2447</v>
      </c>
      <c r="D18" s="888"/>
      <c r="E18" s="888"/>
      <c r="F18" s="888"/>
      <c r="G18" s="888"/>
      <c r="H18" s="904"/>
      <c r="I18" s="904"/>
      <c r="J18" s="904"/>
      <c r="K18" s="897"/>
      <c r="L18" s="902"/>
      <c r="M18" s="878"/>
    </row>
    <row r="19" spans="2:13">
      <c r="B19" s="906"/>
      <c r="C19" s="888" t="s">
        <v>2448</v>
      </c>
      <c r="D19" s="888"/>
      <c r="E19" s="888"/>
      <c r="F19" s="888"/>
      <c r="G19" s="888"/>
      <c r="H19" s="900"/>
      <c r="I19" s="904"/>
      <c r="J19" s="904"/>
      <c r="K19" s="897"/>
      <c r="L19" s="902"/>
      <c r="M19" s="878"/>
    </row>
    <row r="20" spans="2:13">
      <c r="B20" s="903"/>
      <c r="C20" s="907" t="s">
        <v>2449</v>
      </c>
      <c r="D20" s="888"/>
      <c r="E20" s="888"/>
      <c r="F20" s="888"/>
      <c r="G20" s="888"/>
      <c r="H20" s="904"/>
      <c r="I20" s="904"/>
      <c r="J20" s="904"/>
      <c r="K20" s="897"/>
      <c r="L20" s="902"/>
      <c r="M20" s="878"/>
    </row>
    <row r="21" spans="2:13">
      <c r="B21" s="903"/>
      <c r="C21" s="888"/>
      <c r="D21" s="888"/>
      <c r="E21" s="888"/>
      <c r="F21" s="888"/>
      <c r="G21" s="888"/>
      <c r="H21" s="900"/>
      <c r="I21" s="904"/>
      <c r="J21" s="904"/>
      <c r="K21" s="897"/>
      <c r="L21" s="902"/>
      <c r="M21" s="878"/>
    </row>
    <row r="22" spans="2:13" ht="16">
      <c r="B22" s="908" t="s">
        <v>2377</v>
      </c>
      <c r="C22" s="886" t="s">
        <v>2378</v>
      </c>
      <c r="D22" s="886"/>
      <c r="E22" s="886"/>
      <c r="F22" s="909"/>
      <c r="G22" s="909"/>
      <c r="H22" s="910"/>
      <c r="I22" s="904"/>
      <c r="J22" s="904"/>
      <c r="K22" s="897"/>
      <c r="L22" s="902"/>
      <c r="M22" s="878"/>
    </row>
    <row r="23" spans="2:13" ht="16">
      <c r="B23" s="911" t="s">
        <v>1000</v>
      </c>
      <c r="C23" s="912" t="s">
        <v>2450</v>
      </c>
      <c r="D23" s="886"/>
      <c r="E23" s="886"/>
      <c r="F23" s="886"/>
      <c r="G23" s="913"/>
      <c r="H23" s="910">
        <v>49</v>
      </c>
      <c r="I23" s="904"/>
      <c r="J23" s="904"/>
      <c r="K23" s="897"/>
      <c r="L23" s="902"/>
      <c r="M23" s="878"/>
    </row>
    <row r="24" spans="2:13" ht="19">
      <c r="B24" s="903"/>
      <c r="C24" s="897" t="s">
        <v>2402</v>
      </c>
      <c r="D24" s="888"/>
      <c r="E24" s="888"/>
      <c r="F24" s="888"/>
      <c r="G24" s="914"/>
      <c r="H24" s="900" t="s">
        <v>1684</v>
      </c>
      <c r="I24" s="901">
        <v>0.56999999999999995</v>
      </c>
      <c r="J24" s="900" t="s">
        <v>2451</v>
      </c>
      <c r="K24" s="897" t="s">
        <v>2452</v>
      </c>
      <c r="L24" s="902"/>
      <c r="M24" s="878"/>
    </row>
    <row r="25" spans="2:13">
      <c r="B25" s="903"/>
      <c r="C25" s="897" t="s">
        <v>2453</v>
      </c>
      <c r="D25" s="888"/>
      <c r="E25" s="888"/>
      <c r="F25" s="888"/>
      <c r="G25" s="914"/>
      <c r="H25" s="900" t="s">
        <v>2406</v>
      </c>
      <c r="I25" s="901">
        <v>1</v>
      </c>
      <c r="J25" s="904"/>
      <c r="K25" s="897" t="s">
        <v>2454</v>
      </c>
      <c r="L25" s="902"/>
      <c r="M25" s="878"/>
    </row>
    <row r="26" spans="2:13">
      <c r="B26" s="903"/>
      <c r="C26" s="897" t="s">
        <v>2408</v>
      </c>
      <c r="D26" s="888"/>
      <c r="E26" s="888"/>
      <c r="F26" s="888"/>
      <c r="G26" s="914"/>
      <c r="H26" s="900" t="s">
        <v>2386</v>
      </c>
      <c r="I26" s="915">
        <v>0.83</v>
      </c>
      <c r="J26" s="904"/>
      <c r="K26" s="897" t="s">
        <v>2455</v>
      </c>
      <c r="L26" s="902"/>
      <c r="M26" s="878"/>
    </row>
    <row r="27" spans="2:13">
      <c r="B27" s="903"/>
      <c r="C27" s="897"/>
      <c r="D27" s="888"/>
      <c r="E27" s="888"/>
      <c r="F27" s="888"/>
      <c r="G27" s="914"/>
      <c r="H27" s="904"/>
      <c r="I27" s="904"/>
      <c r="J27" s="904"/>
      <c r="K27" s="916"/>
      <c r="L27" s="902"/>
      <c r="M27" s="878"/>
    </row>
    <row r="28" spans="2:13">
      <c r="B28" s="906"/>
      <c r="C28" s="912" t="s">
        <v>2456</v>
      </c>
      <c r="D28" s="886"/>
      <c r="E28" s="886"/>
      <c r="F28" s="888"/>
      <c r="G28" s="914"/>
      <c r="H28" s="900" t="s">
        <v>2316</v>
      </c>
      <c r="I28" s="904"/>
      <c r="J28" s="900" t="s">
        <v>2413</v>
      </c>
      <c r="K28" s="897"/>
      <c r="L28" s="902"/>
      <c r="M28" s="878"/>
    </row>
    <row r="29" spans="2:13" ht="19">
      <c r="B29" s="903"/>
      <c r="C29" s="917" t="s">
        <v>2457</v>
      </c>
      <c r="D29" s="888"/>
      <c r="E29" s="888"/>
      <c r="F29" s="888"/>
      <c r="G29" s="914"/>
      <c r="H29" s="918" t="s">
        <v>2412</v>
      </c>
      <c r="I29" s="919">
        <f>(25)/60</f>
        <v>0.41666666666666669</v>
      </c>
      <c r="J29" s="918" t="s">
        <v>2413</v>
      </c>
      <c r="K29" s="897" t="s">
        <v>2458</v>
      </c>
      <c r="L29" s="902"/>
      <c r="M29" s="878"/>
    </row>
    <row r="30" spans="2:13">
      <c r="B30" s="903"/>
      <c r="C30" s="897"/>
      <c r="D30" s="888"/>
      <c r="E30" s="888"/>
      <c r="F30" s="888"/>
      <c r="G30" s="914"/>
      <c r="H30" s="900" t="s">
        <v>2459</v>
      </c>
      <c r="I30" s="901">
        <f>I29</f>
        <v>0.41666666666666669</v>
      </c>
      <c r="J30" s="900" t="s">
        <v>2413</v>
      </c>
      <c r="K30" s="897"/>
      <c r="L30" s="902"/>
      <c r="M30" s="878"/>
    </row>
    <row r="31" spans="2:13" ht="19">
      <c r="B31" s="903"/>
      <c r="C31" s="897" t="s">
        <v>2460</v>
      </c>
      <c r="D31" s="888"/>
      <c r="E31" s="920" t="s">
        <v>2461</v>
      </c>
      <c r="F31" s="888"/>
      <c r="G31" s="878"/>
      <c r="H31" s="900" t="s">
        <v>2389</v>
      </c>
      <c r="I31" s="901">
        <f>(I24*I25*I26*60)/(I30*I12)</f>
        <v>68.12639999999999</v>
      </c>
      <c r="J31" s="900" t="s">
        <v>2462</v>
      </c>
      <c r="K31" s="897"/>
      <c r="L31" s="902"/>
      <c r="M31" s="878"/>
    </row>
    <row r="32" spans="2:13" ht="19">
      <c r="B32" s="903"/>
      <c r="C32" s="897" t="s">
        <v>2463</v>
      </c>
      <c r="D32" s="888"/>
      <c r="E32" s="888"/>
      <c r="F32" s="888"/>
      <c r="G32" s="878"/>
      <c r="H32" s="904"/>
      <c r="I32" s="921">
        <f>1/I31</f>
        <v>1.4678597430658307E-2</v>
      </c>
      <c r="J32" s="900" t="s">
        <v>60</v>
      </c>
      <c r="K32" s="897"/>
      <c r="L32" s="902"/>
      <c r="M32" s="878"/>
    </row>
    <row r="33" spans="2:13">
      <c r="B33" s="922"/>
      <c r="C33" s="916"/>
      <c r="D33" s="889"/>
      <c r="E33" s="889"/>
      <c r="F33" s="889"/>
      <c r="G33" s="878"/>
      <c r="H33" s="923"/>
      <c r="I33" s="923"/>
      <c r="J33" s="923"/>
      <c r="K33" s="916"/>
      <c r="L33" s="902"/>
      <c r="M33" s="878"/>
    </row>
    <row r="34" spans="2:13">
      <c r="B34" s="911" t="s">
        <v>1018</v>
      </c>
      <c r="C34" s="912" t="s">
        <v>2464</v>
      </c>
      <c r="D34" s="886"/>
      <c r="E34" s="886"/>
      <c r="F34" s="886"/>
      <c r="G34" s="878"/>
      <c r="H34" s="910">
        <v>45</v>
      </c>
      <c r="I34" s="904"/>
      <c r="J34" s="904"/>
      <c r="K34" s="897"/>
      <c r="L34" s="902"/>
      <c r="M34" s="878"/>
    </row>
    <row r="35" spans="2:13" ht="19">
      <c r="B35" s="903"/>
      <c r="C35" s="897" t="s">
        <v>2402</v>
      </c>
      <c r="D35" s="888"/>
      <c r="E35" s="888"/>
      <c r="F35" s="888"/>
      <c r="G35" s="878"/>
      <c r="H35" s="900" t="s">
        <v>1684</v>
      </c>
      <c r="I35" s="901">
        <v>0.95</v>
      </c>
      <c r="J35" s="900" t="s">
        <v>2451</v>
      </c>
      <c r="K35" s="897" t="s">
        <v>2465</v>
      </c>
      <c r="L35" s="902"/>
      <c r="M35" s="878"/>
    </row>
    <row r="36" spans="2:13">
      <c r="B36" s="903"/>
      <c r="C36" s="897" t="s">
        <v>2453</v>
      </c>
      <c r="D36" s="888"/>
      <c r="E36" s="888"/>
      <c r="F36" s="888"/>
      <c r="G36" s="878"/>
      <c r="H36" s="900" t="s">
        <v>2406</v>
      </c>
      <c r="I36" s="901">
        <v>1</v>
      </c>
      <c r="J36" s="904"/>
      <c r="K36" s="897" t="s">
        <v>2466</v>
      </c>
      <c r="L36" s="902"/>
      <c r="M36" s="878"/>
    </row>
    <row r="37" spans="2:13">
      <c r="B37" s="903"/>
      <c r="C37" s="897" t="s">
        <v>2408</v>
      </c>
      <c r="D37" s="888"/>
      <c r="E37" s="888"/>
      <c r="F37" s="924">
        <f>I43</f>
        <v>6.3411540900443876E-3</v>
      </c>
      <c r="G37" s="878">
        <f>1/F37</f>
        <v>157.70000000000002</v>
      </c>
      <c r="H37" s="900" t="s">
        <v>2386</v>
      </c>
      <c r="I37" s="915">
        <v>0.83</v>
      </c>
      <c r="J37" s="904"/>
      <c r="K37" s="897" t="s">
        <v>2455</v>
      </c>
      <c r="L37" s="902"/>
      <c r="M37" s="878"/>
    </row>
    <row r="38" spans="2:13">
      <c r="B38" s="903"/>
      <c r="C38" s="897"/>
      <c r="D38" s="888"/>
      <c r="E38" s="888"/>
      <c r="F38" s="925">
        <f>I59</f>
        <v>5.7845699715652586E-2</v>
      </c>
      <c r="G38" s="878">
        <f>1/F38</f>
        <v>17.287369759819985</v>
      </c>
      <c r="H38" s="900"/>
      <c r="I38" s="915"/>
      <c r="J38" s="904"/>
      <c r="K38" s="897"/>
      <c r="L38" s="902"/>
      <c r="M38" s="878"/>
    </row>
    <row r="39" spans="2:13">
      <c r="B39" s="906"/>
      <c r="C39" s="912" t="s">
        <v>2456</v>
      </c>
      <c r="D39" s="886"/>
      <c r="E39" s="888"/>
      <c r="F39" s="888"/>
      <c r="G39" s="878"/>
      <c r="H39" s="900" t="s">
        <v>2316</v>
      </c>
      <c r="I39" s="904"/>
      <c r="J39" s="900"/>
      <c r="K39" s="897"/>
      <c r="L39" s="902"/>
      <c r="M39" s="878"/>
    </row>
    <row r="40" spans="2:13" ht="19">
      <c r="B40" s="903"/>
      <c r="C40" s="917" t="s">
        <v>2467</v>
      </c>
      <c r="D40" s="888"/>
      <c r="E40" s="888"/>
      <c r="F40" s="888"/>
      <c r="G40" s="914"/>
      <c r="H40" s="918" t="s">
        <v>2412</v>
      </c>
      <c r="I40" s="919">
        <f>18/60</f>
        <v>0.3</v>
      </c>
      <c r="J40" s="918" t="s">
        <v>2413</v>
      </c>
      <c r="K40" s="897" t="s">
        <v>2468</v>
      </c>
      <c r="L40" s="902"/>
      <c r="M40" s="878"/>
    </row>
    <row r="41" spans="2:13">
      <c r="B41" s="903"/>
      <c r="C41" s="897"/>
      <c r="D41" s="888"/>
      <c r="E41" s="888"/>
      <c r="F41" s="888"/>
      <c r="G41" s="878"/>
      <c r="H41" s="900" t="s">
        <v>2459</v>
      </c>
      <c r="I41" s="901">
        <f>I40</f>
        <v>0.3</v>
      </c>
      <c r="J41" s="900" t="s">
        <v>2413</v>
      </c>
      <c r="K41" s="897"/>
      <c r="L41" s="902"/>
      <c r="M41" s="878"/>
    </row>
    <row r="42" spans="2:13" ht="19">
      <c r="B42" s="903"/>
      <c r="C42" s="897" t="s">
        <v>2469</v>
      </c>
      <c r="D42" s="888"/>
      <c r="E42" s="907" t="s">
        <v>2461</v>
      </c>
      <c r="F42" s="888"/>
      <c r="G42" s="878"/>
      <c r="H42" s="900" t="s">
        <v>2423</v>
      </c>
      <c r="I42" s="901">
        <f>(I35*I36*I37*60)/(I41*I12)</f>
        <v>157.70000000000002</v>
      </c>
      <c r="J42" s="900" t="s">
        <v>2462</v>
      </c>
      <c r="K42" s="897"/>
      <c r="L42" s="902"/>
      <c r="M42" s="878"/>
    </row>
    <row r="43" spans="2:13" ht="19">
      <c r="B43" s="903"/>
      <c r="C43" s="897" t="s">
        <v>2470</v>
      </c>
      <c r="D43" s="888"/>
      <c r="E43" s="907" t="s">
        <v>2471</v>
      </c>
      <c r="F43" s="888"/>
      <c r="G43" s="878"/>
      <c r="H43" s="904"/>
      <c r="I43" s="921">
        <f>1/I42</f>
        <v>6.3411540900443876E-3</v>
      </c>
      <c r="J43" s="900" t="s">
        <v>60</v>
      </c>
      <c r="K43" s="897"/>
      <c r="L43" s="902"/>
      <c r="M43" s="878"/>
    </row>
    <row r="44" spans="2:13">
      <c r="B44" s="922"/>
      <c r="C44" s="916"/>
      <c r="D44" s="889"/>
      <c r="E44" s="889"/>
      <c r="F44" s="889"/>
      <c r="G44" s="878"/>
      <c r="H44" s="923"/>
      <c r="I44" s="923"/>
      <c r="J44" s="923"/>
      <c r="K44" s="916"/>
      <c r="L44" s="902"/>
      <c r="M44" s="878"/>
    </row>
    <row r="45" spans="2:13">
      <c r="B45" s="926" t="s">
        <v>1503</v>
      </c>
      <c r="C45" s="886" t="s">
        <v>2472</v>
      </c>
      <c r="D45" s="886"/>
      <c r="E45" s="886"/>
      <c r="F45" s="886"/>
      <c r="G45" s="878"/>
      <c r="H45" s="910">
        <v>37</v>
      </c>
      <c r="I45" s="904"/>
      <c r="J45" s="904"/>
      <c r="K45" s="897"/>
      <c r="L45" s="902"/>
      <c r="M45" s="878"/>
    </row>
    <row r="46" spans="2:13">
      <c r="B46" s="927"/>
      <c r="C46" s="864" t="s">
        <v>2473</v>
      </c>
      <c r="D46" s="843"/>
      <c r="E46" s="843"/>
      <c r="F46" s="843"/>
      <c r="G46" s="878"/>
      <c r="H46" s="928" t="s">
        <v>13</v>
      </c>
      <c r="I46" s="929">
        <v>1.5</v>
      </c>
      <c r="J46" s="928" t="s">
        <v>2474</v>
      </c>
      <c r="K46" s="897" t="s">
        <v>2475</v>
      </c>
      <c r="L46" s="902"/>
      <c r="M46" s="878"/>
    </row>
    <row r="47" spans="2:13">
      <c r="B47" s="903"/>
      <c r="C47" s="888" t="s">
        <v>2476</v>
      </c>
      <c r="D47" s="888"/>
      <c r="E47" s="888"/>
      <c r="F47" s="888"/>
      <c r="G47" s="878"/>
      <c r="H47" s="900" t="s">
        <v>1684</v>
      </c>
      <c r="I47" s="901">
        <f>MIN(7/1.1,6)</f>
        <v>6</v>
      </c>
      <c r="J47" s="900" t="s">
        <v>26</v>
      </c>
      <c r="K47" s="888" t="s">
        <v>2477</v>
      </c>
      <c r="L47" s="902"/>
      <c r="M47" s="878"/>
    </row>
    <row r="48" spans="2:13">
      <c r="B48" s="903"/>
      <c r="C48" s="897" t="s">
        <v>2478</v>
      </c>
      <c r="D48" s="888"/>
      <c r="E48" s="888"/>
      <c r="F48" s="888"/>
      <c r="G48" s="878"/>
      <c r="H48" s="900" t="s">
        <v>2386</v>
      </c>
      <c r="I48" s="915">
        <v>0.83</v>
      </c>
      <c r="J48" s="900" t="s">
        <v>1754</v>
      </c>
      <c r="K48" s="897" t="s">
        <v>2455</v>
      </c>
      <c r="L48" s="902"/>
      <c r="M48" s="878"/>
    </row>
    <row r="49" spans="2:13">
      <c r="B49" s="903"/>
      <c r="C49" s="897" t="s">
        <v>2479</v>
      </c>
      <c r="D49" s="888"/>
      <c r="E49" s="888"/>
      <c r="F49" s="888"/>
      <c r="G49" s="878"/>
      <c r="H49" s="900" t="s">
        <v>2480</v>
      </c>
      <c r="I49" s="901">
        <v>15</v>
      </c>
      <c r="J49" s="900" t="s">
        <v>2481</v>
      </c>
      <c r="K49" s="897"/>
      <c r="L49" s="902"/>
      <c r="M49" s="878"/>
    </row>
    <row r="50" spans="2:13">
      <c r="B50" s="903"/>
      <c r="C50" s="897" t="s">
        <v>2482</v>
      </c>
      <c r="D50" s="888"/>
      <c r="E50" s="888"/>
      <c r="F50" s="888"/>
      <c r="G50" s="878"/>
      <c r="H50" s="900" t="s">
        <v>2483</v>
      </c>
      <c r="I50" s="901">
        <v>20</v>
      </c>
      <c r="J50" s="900" t="s">
        <v>2481</v>
      </c>
      <c r="K50" s="897" t="s">
        <v>2484</v>
      </c>
      <c r="L50" s="902"/>
      <c r="M50" s="878"/>
    </row>
    <row r="51" spans="2:13">
      <c r="B51" s="903"/>
      <c r="C51" s="888"/>
      <c r="D51" s="888"/>
      <c r="E51" s="888"/>
      <c r="F51" s="888"/>
      <c r="G51" s="878"/>
      <c r="H51" s="904"/>
      <c r="I51" s="904"/>
      <c r="J51" s="904"/>
      <c r="K51" s="897"/>
      <c r="L51" s="902"/>
      <c r="M51" s="878"/>
    </row>
    <row r="52" spans="2:13">
      <c r="B52" s="903"/>
      <c r="C52" s="886" t="s">
        <v>2485</v>
      </c>
      <c r="D52" s="886"/>
      <c r="E52" s="888"/>
      <c r="F52" s="888"/>
      <c r="G52" s="878"/>
      <c r="H52" s="900" t="s">
        <v>2486</v>
      </c>
      <c r="I52" s="904"/>
      <c r="J52" s="900"/>
      <c r="K52" s="897"/>
      <c r="L52" s="902"/>
      <c r="M52" s="878"/>
    </row>
    <row r="53" spans="2:13">
      <c r="B53" s="903"/>
      <c r="C53" s="888" t="s">
        <v>2487</v>
      </c>
      <c r="D53" s="888"/>
      <c r="E53" s="907" t="s">
        <v>2488</v>
      </c>
      <c r="F53" s="888"/>
      <c r="G53" s="878"/>
      <c r="H53" s="900" t="s">
        <v>2489</v>
      </c>
      <c r="I53" s="901">
        <f>(I46/I49)*60</f>
        <v>6</v>
      </c>
      <c r="J53" s="900" t="s">
        <v>2413</v>
      </c>
      <c r="K53" s="897"/>
      <c r="L53" s="902"/>
      <c r="M53" s="878"/>
    </row>
    <row r="54" spans="2:13">
      <c r="B54" s="903"/>
      <c r="C54" s="888" t="s">
        <v>2490</v>
      </c>
      <c r="D54" s="888"/>
      <c r="E54" s="907" t="s">
        <v>2491</v>
      </c>
      <c r="F54" s="888"/>
      <c r="G54" s="878"/>
      <c r="H54" s="900" t="s">
        <v>2492</v>
      </c>
      <c r="I54" s="901">
        <f>(I46/I50)*60</f>
        <v>4.5</v>
      </c>
      <c r="J54" s="900" t="s">
        <v>2413</v>
      </c>
      <c r="K54" s="897"/>
      <c r="L54" s="902"/>
      <c r="M54" s="878"/>
    </row>
    <row r="55" spans="2:13">
      <c r="B55" s="903"/>
      <c r="C55" s="888" t="s">
        <v>2493</v>
      </c>
      <c r="D55" s="888"/>
      <c r="E55" s="907" t="s">
        <v>2494</v>
      </c>
      <c r="F55" s="888"/>
      <c r="G55" s="878"/>
      <c r="H55" s="900" t="s">
        <v>2495</v>
      </c>
      <c r="I55" s="901">
        <f>(I47/I31)*60</f>
        <v>5.2842950750369901</v>
      </c>
      <c r="J55" s="900" t="s">
        <v>2413</v>
      </c>
      <c r="K55" s="897"/>
      <c r="L55" s="902"/>
      <c r="M55" s="878"/>
    </row>
    <row r="56" spans="2:13">
      <c r="B56" s="903"/>
      <c r="C56" s="888" t="s">
        <v>2496</v>
      </c>
      <c r="D56" s="888"/>
      <c r="E56" s="888"/>
      <c r="F56" s="888"/>
      <c r="G56" s="878"/>
      <c r="H56" s="918" t="s">
        <v>2497</v>
      </c>
      <c r="I56" s="919">
        <v>1.5</v>
      </c>
      <c r="J56" s="918" t="s">
        <v>2413</v>
      </c>
      <c r="K56" s="897"/>
      <c r="L56" s="902"/>
      <c r="M56" s="878"/>
    </row>
    <row r="57" spans="2:13">
      <c r="B57" s="903"/>
      <c r="C57" s="888"/>
      <c r="D57" s="888"/>
      <c r="E57" s="888"/>
      <c r="F57" s="888"/>
      <c r="G57" s="878"/>
      <c r="H57" s="900" t="s">
        <v>2486</v>
      </c>
      <c r="I57" s="901">
        <f>SUM(I53:I56)</f>
        <v>17.28429507503699</v>
      </c>
      <c r="J57" s="900" t="s">
        <v>2413</v>
      </c>
      <c r="K57" s="930"/>
      <c r="L57" s="902"/>
      <c r="M57" s="878"/>
    </row>
    <row r="58" spans="2:13">
      <c r="B58" s="903"/>
      <c r="C58" s="888" t="s">
        <v>2498</v>
      </c>
      <c r="D58" s="888"/>
      <c r="E58" s="907" t="s">
        <v>2499</v>
      </c>
      <c r="F58" s="888"/>
      <c r="G58" s="878" t="s">
        <v>2500</v>
      </c>
      <c r="H58" s="900" t="s">
        <v>2501</v>
      </c>
      <c r="I58" s="931">
        <f>(I47*I48*60)/(I57*I12)</f>
        <v>17.287369759819985</v>
      </c>
      <c r="J58" s="900" t="s">
        <v>2502</v>
      </c>
      <c r="K58" s="897"/>
      <c r="L58" s="902"/>
      <c r="M58" s="878"/>
    </row>
    <row r="59" spans="2:13">
      <c r="B59" s="903"/>
      <c r="C59" s="888" t="s">
        <v>2503</v>
      </c>
      <c r="D59" s="888"/>
      <c r="E59" s="907" t="s">
        <v>2504</v>
      </c>
      <c r="F59" s="888"/>
      <c r="G59" s="878"/>
      <c r="H59" s="900"/>
      <c r="I59" s="932">
        <f>1/I58</f>
        <v>5.7845699715652586E-2</v>
      </c>
      <c r="J59" s="900" t="s">
        <v>1773</v>
      </c>
      <c r="K59" s="897"/>
      <c r="L59" s="902"/>
      <c r="M59" s="878"/>
    </row>
    <row r="60" spans="2:13">
      <c r="B60" s="903"/>
      <c r="C60" s="888"/>
      <c r="D60" s="888"/>
      <c r="E60" s="888"/>
      <c r="F60" s="888"/>
      <c r="G60" s="878"/>
      <c r="H60" s="900"/>
      <c r="I60" s="932"/>
      <c r="J60" s="900"/>
      <c r="K60" s="897"/>
      <c r="L60" s="902"/>
      <c r="M60" s="878"/>
    </row>
    <row r="61" spans="2:13">
      <c r="B61" s="933"/>
      <c r="C61" s="888" t="s">
        <v>2505</v>
      </c>
      <c r="D61" s="888"/>
      <c r="E61" s="907" t="s">
        <v>2499</v>
      </c>
      <c r="F61" s="878"/>
      <c r="G61" s="878" t="s">
        <v>2506</v>
      </c>
      <c r="H61" s="900" t="s">
        <v>2507</v>
      </c>
      <c r="I61" s="934">
        <v>18.973444406664399</v>
      </c>
      <c r="J61" s="900" t="s">
        <v>2502</v>
      </c>
      <c r="K61" s="897"/>
      <c r="L61" s="902"/>
      <c r="M61" s="878"/>
    </row>
    <row r="62" spans="2:13">
      <c r="B62" s="903"/>
      <c r="C62" s="888" t="s">
        <v>2503</v>
      </c>
      <c r="D62" s="888"/>
      <c r="E62" s="907" t="s">
        <v>2508</v>
      </c>
      <c r="F62" s="888"/>
      <c r="G62" s="878"/>
      <c r="H62" s="904"/>
      <c r="I62" s="935">
        <v>5.2705243105398002E-2</v>
      </c>
      <c r="J62" s="936" t="s">
        <v>1773</v>
      </c>
      <c r="K62" s="916"/>
      <c r="L62" s="902"/>
      <c r="M62" s="878"/>
    </row>
    <row r="63" spans="2:13">
      <c r="B63" s="922"/>
      <c r="C63" s="889"/>
      <c r="D63" s="889"/>
      <c r="E63" s="889"/>
      <c r="F63" s="889"/>
      <c r="G63" s="889"/>
      <c r="H63" s="923"/>
      <c r="I63" s="923"/>
      <c r="J63" s="923"/>
      <c r="K63" s="897"/>
      <c r="L63" s="902"/>
      <c r="M63" s="878"/>
    </row>
    <row r="64" spans="2:13">
      <c r="B64" s="903"/>
      <c r="C64" s="886" t="s">
        <v>2509</v>
      </c>
      <c r="D64" s="886"/>
      <c r="E64" s="886"/>
      <c r="F64" s="888"/>
      <c r="G64" s="888"/>
      <c r="H64" s="937"/>
      <c r="I64" s="904"/>
      <c r="J64" s="904"/>
      <c r="K64" s="916"/>
      <c r="L64" s="902"/>
      <c r="M64" s="878"/>
    </row>
    <row r="65" spans="2:13">
      <c r="B65" s="903"/>
      <c r="C65" s="888" t="s">
        <v>2510</v>
      </c>
      <c r="D65" s="888"/>
      <c r="E65" s="888"/>
      <c r="F65" s="888"/>
      <c r="G65" s="888"/>
      <c r="H65" s="904"/>
      <c r="I65" s="938">
        <f>ROUNDDOWN(IF(0.1*I61*7&gt;15,0.1*I61*7/15*I62,I62),5)</f>
        <v>5.2699999999999997E-2</v>
      </c>
      <c r="J65" s="900" t="s">
        <v>60</v>
      </c>
      <c r="K65" s="897" t="s">
        <v>2511</v>
      </c>
      <c r="L65" s="902"/>
      <c r="M65" s="878"/>
    </row>
    <row r="66" spans="2:13">
      <c r="B66" s="939"/>
      <c r="C66" s="940" t="s">
        <v>2512</v>
      </c>
      <c r="D66" s="940"/>
      <c r="E66" s="940"/>
      <c r="F66" s="940"/>
      <c r="G66" s="940"/>
      <c r="H66" s="941"/>
      <c r="I66" s="942">
        <f>I65/10</f>
        <v>5.2699999999999995E-3</v>
      </c>
      <c r="J66" s="918" t="s">
        <v>60</v>
      </c>
      <c r="K66" s="943"/>
      <c r="L66" s="944"/>
      <c r="M66" s="878"/>
    </row>
    <row r="67" spans="2:13">
      <c r="B67" s="878"/>
      <c r="C67" s="878"/>
      <c r="D67" s="878"/>
      <c r="E67" s="878"/>
      <c r="F67" s="878"/>
      <c r="G67" s="878"/>
      <c r="H67" s="878"/>
      <c r="I67" s="878"/>
      <c r="J67" s="878"/>
      <c r="K67" s="878"/>
      <c r="L67" s="878"/>
      <c r="M67" s="878"/>
    </row>
    <row r="68" spans="2:13">
      <c r="B68" s="945"/>
      <c r="C68" s="946"/>
      <c r="D68" s="946"/>
      <c r="E68" s="946"/>
      <c r="F68" s="946"/>
      <c r="G68" s="946"/>
      <c r="H68" s="946"/>
      <c r="I68" s="946"/>
      <c r="J68" s="946"/>
      <c r="K68" s="947"/>
      <c r="L68" s="883"/>
      <c r="M68" s="878"/>
    </row>
    <row r="69" spans="2:13">
      <c r="B69" s="945"/>
      <c r="C69" s="946"/>
      <c r="D69" s="946"/>
      <c r="E69" s="946"/>
      <c r="F69" s="946"/>
      <c r="G69" s="946"/>
      <c r="H69" s="946"/>
      <c r="I69" s="946"/>
      <c r="J69" s="946"/>
      <c r="K69" s="947"/>
      <c r="L69" s="883"/>
      <c r="M69" s="878"/>
    </row>
    <row r="70" spans="2:13">
      <c r="B70" s="881" t="str">
        <f>B5</f>
        <v>A.3.02.2b</v>
      </c>
      <c r="C70" s="878"/>
      <c r="D70" s="882" t="s">
        <v>2435</v>
      </c>
      <c r="E70" s="882"/>
      <c r="F70" s="882"/>
      <c r="G70" s="882"/>
      <c r="H70" s="843"/>
      <c r="I70" s="843"/>
      <c r="J70" s="843"/>
      <c r="K70" s="843"/>
      <c r="L70" s="843"/>
      <c r="M70" s="878"/>
    </row>
    <row r="71" spans="2:13" ht="16">
      <c r="B71" s="881" t="s">
        <v>2513</v>
      </c>
      <c r="C71" s="878"/>
      <c r="D71" s="882" t="s">
        <v>2514</v>
      </c>
      <c r="E71" s="882"/>
      <c r="F71" s="882"/>
      <c r="G71" s="882"/>
      <c r="H71" s="843"/>
      <c r="I71" s="843"/>
      <c r="J71" s="843"/>
      <c r="K71" s="843"/>
      <c r="L71" s="843"/>
      <c r="M71" s="878"/>
    </row>
    <row r="72" spans="2:13">
      <c r="B72" s="1286" t="s">
        <v>215</v>
      </c>
      <c r="C72" s="1288" t="s">
        <v>216</v>
      </c>
      <c r="D72" s="1289"/>
      <c r="E72" s="1289"/>
      <c r="F72" s="1289"/>
      <c r="G72" s="1290"/>
      <c r="H72" s="1286" t="s">
        <v>217</v>
      </c>
      <c r="I72" s="1286" t="s">
        <v>218</v>
      </c>
      <c r="J72" s="1286" t="s">
        <v>219</v>
      </c>
      <c r="K72" s="948" t="s">
        <v>220</v>
      </c>
      <c r="L72" s="948" t="s">
        <v>2179</v>
      </c>
      <c r="M72" s="878"/>
    </row>
    <row r="73" spans="2:13">
      <c r="B73" s="1287"/>
      <c r="C73" s="1291"/>
      <c r="D73" s="1292"/>
      <c r="E73" s="1292"/>
      <c r="F73" s="1292"/>
      <c r="G73" s="1293"/>
      <c r="H73" s="1287"/>
      <c r="I73" s="1287"/>
      <c r="J73" s="1287"/>
      <c r="K73" s="949" t="s">
        <v>16</v>
      </c>
      <c r="L73" s="949" t="s">
        <v>16</v>
      </c>
      <c r="M73" s="878"/>
    </row>
    <row r="74" spans="2:13">
      <c r="B74" s="950">
        <v>1</v>
      </c>
      <c r="C74" s="1283">
        <v>2</v>
      </c>
      <c r="D74" s="1284"/>
      <c r="E74" s="1284"/>
      <c r="F74" s="1284"/>
      <c r="G74" s="1285"/>
      <c r="H74" s="950">
        <v>3</v>
      </c>
      <c r="I74" s="950">
        <v>4</v>
      </c>
      <c r="J74" s="950">
        <v>5</v>
      </c>
      <c r="K74" s="950">
        <v>6</v>
      </c>
      <c r="L74" s="950">
        <v>7</v>
      </c>
      <c r="M74" s="878"/>
    </row>
    <row r="75" spans="2:13">
      <c r="B75" s="928" t="s">
        <v>5</v>
      </c>
      <c r="C75" s="953" t="s">
        <v>2515</v>
      </c>
      <c r="D75" s="954"/>
      <c r="E75" s="954"/>
      <c r="F75" s="954"/>
      <c r="G75" s="955"/>
      <c r="H75" s="928"/>
      <c r="I75" s="928"/>
      <c r="J75" s="956"/>
      <c r="K75" s="956"/>
      <c r="L75" s="957"/>
      <c r="M75" s="878"/>
    </row>
    <row r="76" spans="2:13">
      <c r="B76" s="958"/>
      <c r="C76" s="954"/>
      <c r="D76" s="954"/>
      <c r="E76" s="954"/>
      <c r="F76" s="954"/>
      <c r="G76" s="955"/>
      <c r="H76" s="959"/>
      <c r="I76" s="959"/>
      <c r="J76" s="959"/>
      <c r="K76" s="958" t="s">
        <v>2516</v>
      </c>
      <c r="L76" s="960"/>
      <c r="M76" s="878"/>
    </row>
    <row r="77" spans="2:13">
      <c r="B77" s="928" t="s">
        <v>6</v>
      </c>
      <c r="C77" s="953" t="s">
        <v>2517</v>
      </c>
      <c r="D77" s="954"/>
      <c r="E77" s="954"/>
      <c r="F77" s="954"/>
      <c r="G77" s="955"/>
      <c r="H77" s="961"/>
      <c r="I77" s="928"/>
      <c r="J77" s="962"/>
      <c r="K77" s="963"/>
      <c r="L77" s="963"/>
      <c r="M77" s="878"/>
    </row>
    <row r="78" spans="2:13">
      <c r="B78" s="958"/>
      <c r="C78" s="959"/>
      <c r="D78" s="959"/>
      <c r="E78" s="959"/>
      <c r="F78" s="959"/>
      <c r="G78" s="955"/>
      <c r="H78" s="959"/>
      <c r="I78" s="959"/>
      <c r="J78" s="959"/>
      <c r="K78" s="958" t="s">
        <v>2518</v>
      </c>
      <c r="L78" s="960"/>
      <c r="M78" s="878"/>
    </row>
    <row r="79" spans="2:13">
      <c r="B79" s="928" t="s">
        <v>7</v>
      </c>
      <c r="C79" s="964" t="s">
        <v>2519</v>
      </c>
      <c r="D79" s="965"/>
      <c r="E79" s="965"/>
      <c r="F79" s="966"/>
      <c r="G79" s="878"/>
      <c r="H79" s="967"/>
      <c r="I79" s="928"/>
      <c r="J79" s="956"/>
      <c r="K79" s="957"/>
      <c r="L79" s="963"/>
      <c r="M79" s="878"/>
    </row>
    <row r="80" spans="2:13">
      <c r="B80" s="968">
        <v>1</v>
      </c>
      <c r="C80" s="969" t="s">
        <v>2520</v>
      </c>
      <c r="D80" s="970"/>
      <c r="E80" s="970"/>
      <c r="F80" s="971"/>
      <c r="G80" s="972"/>
      <c r="H80" s="973" t="s">
        <v>2693</v>
      </c>
      <c r="I80" s="928" t="s">
        <v>60</v>
      </c>
      <c r="J80" s="974">
        <f>I32</f>
        <v>1.4678597430658307E-2</v>
      </c>
      <c r="K80" s="975">
        <f>$AC$112</f>
        <v>0</v>
      </c>
      <c r="L80" s="963">
        <f>J80*K80</f>
        <v>0</v>
      </c>
      <c r="M80" s="878"/>
    </row>
    <row r="81" spans="2:13">
      <c r="B81" s="958"/>
      <c r="C81" s="959"/>
      <c r="D81" s="959"/>
      <c r="E81" s="959"/>
      <c r="F81" s="959"/>
      <c r="G81" s="955"/>
      <c r="H81" s="959"/>
      <c r="I81" s="959"/>
      <c r="J81" s="959"/>
      <c r="K81" s="958" t="s">
        <v>2521</v>
      </c>
      <c r="L81" s="960">
        <f>SUM(L80)</f>
        <v>0</v>
      </c>
      <c r="M81" s="878"/>
    </row>
    <row r="82" spans="2:13">
      <c r="B82" s="950" t="s">
        <v>8</v>
      </c>
      <c r="C82" s="976" t="s">
        <v>2522</v>
      </c>
      <c r="D82" s="977"/>
      <c r="E82" s="977"/>
      <c r="F82" s="977"/>
      <c r="G82" s="955"/>
      <c r="H82" s="955"/>
      <c r="I82" s="955"/>
      <c r="J82" s="955"/>
      <c r="K82" s="978"/>
      <c r="L82" s="960">
        <f>L76+L78+L81</f>
        <v>0</v>
      </c>
      <c r="M82" s="878"/>
    </row>
    <row r="83" spans="2:13">
      <c r="B83" s="950" t="s">
        <v>9</v>
      </c>
      <c r="C83" s="976" t="s">
        <v>2523</v>
      </c>
      <c r="D83" s="977"/>
      <c r="E83" s="977"/>
      <c r="F83" s="977"/>
      <c r="G83" s="955"/>
      <c r="H83" s="955"/>
      <c r="I83" s="955"/>
      <c r="J83" s="978"/>
      <c r="K83" s="979" t="s">
        <v>2524</v>
      </c>
      <c r="L83" s="960">
        <f>0.15*L82</f>
        <v>0</v>
      </c>
      <c r="M83" s="878"/>
    </row>
    <row r="84" spans="2:13">
      <c r="B84" s="980" t="s">
        <v>10</v>
      </c>
      <c r="C84" s="981" t="s">
        <v>2525</v>
      </c>
      <c r="D84" s="982"/>
      <c r="E84" s="982"/>
      <c r="F84" s="982"/>
      <c r="G84" s="955"/>
      <c r="H84" s="982"/>
      <c r="I84" s="982"/>
      <c r="J84" s="982"/>
      <c r="K84" s="983"/>
      <c r="L84" s="984">
        <f>INT(SUM(L82:L83)*10+0.5)/10</f>
        <v>0</v>
      </c>
      <c r="M84" s="878"/>
    </row>
    <row r="85" spans="2:13">
      <c r="B85" s="945" t="s">
        <v>2526</v>
      </c>
      <c r="C85" s="985" t="s">
        <v>2527</v>
      </c>
      <c r="D85" s="843"/>
      <c r="E85" s="843"/>
      <c r="F85" s="843"/>
      <c r="G85" s="878"/>
      <c r="H85" s="843"/>
      <c r="I85" s="843"/>
      <c r="J85" s="843"/>
      <c r="K85" s="843"/>
      <c r="L85" s="843"/>
      <c r="M85" s="878"/>
    </row>
    <row r="86" spans="2:13">
      <c r="B86" s="843"/>
      <c r="C86" s="843"/>
      <c r="D86" s="843"/>
      <c r="E86" s="843"/>
      <c r="F86" s="843"/>
      <c r="G86" s="878"/>
      <c r="H86" s="843"/>
      <c r="I86" s="843"/>
      <c r="J86" s="843"/>
      <c r="K86" s="843"/>
      <c r="L86" s="843"/>
      <c r="M86" s="878"/>
    </row>
    <row r="87" spans="2:13" ht="16">
      <c r="B87" s="881" t="e">
        <v>#REF!</v>
      </c>
      <c r="C87" s="878"/>
      <c r="D87" s="882" t="s">
        <v>2528</v>
      </c>
      <c r="E87" s="882"/>
      <c r="F87" s="882"/>
      <c r="G87" s="878"/>
      <c r="H87" s="882"/>
      <c r="I87" s="843"/>
      <c r="J87" s="843"/>
      <c r="K87" s="843"/>
      <c r="L87" s="843"/>
      <c r="M87" s="878"/>
    </row>
    <row r="88" spans="2:13">
      <c r="B88" s="1286" t="s">
        <v>215</v>
      </c>
      <c r="C88" s="1288" t="s">
        <v>216</v>
      </c>
      <c r="D88" s="1289"/>
      <c r="E88" s="1289"/>
      <c r="F88" s="1289"/>
      <c r="G88" s="1290"/>
      <c r="H88" s="1286" t="s">
        <v>217</v>
      </c>
      <c r="I88" s="1286" t="s">
        <v>218</v>
      </c>
      <c r="J88" s="1286" t="s">
        <v>219</v>
      </c>
      <c r="K88" s="948" t="s">
        <v>220</v>
      </c>
      <c r="L88" s="948" t="s">
        <v>2179</v>
      </c>
      <c r="M88" s="878"/>
    </row>
    <row r="89" spans="2:13">
      <c r="B89" s="1287"/>
      <c r="C89" s="1291"/>
      <c r="D89" s="1292"/>
      <c r="E89" s="1292"/>
      <c r="F89" s="1292"/>
      <c r="G89" s="1293"/>
      <c r="H89" s="1287"/>
      <c r="I89" s="1287"/>
      <c r="J89" s="1287"/>
      <c r="K89" s="949" t="s">
        <v>16</v>
      </c>
      <c r="L89" s="949" t="s">
        <v>16</v>
      </c>
      <c r="M89" s="878"/>
    </row>
    <row r="90" spans="2:13">
      <c r="B90" s="950">
        <v>1</v>
      </c>
      <c r="C90" s="1283">
        <v>2</v>
      </c>
      <c r="D90" s="1284"/>
      <c r="E90" s="1284"/>
      <c r="F90" s="1284"/>
      <c r="G90" s="1285"/>
      <c r="H90" s="950">
        <v>3</v>
      </c>
      <c r="I90" s="950">
        <v>4</v>
      </c>
      <c r="J90" s="950">
        <v>5</v>
      </c>
      <c r="K90" s="950">
        <v>6</v>
      </c>
      <c r="L90" s="950">
        <v>7</v>
      </c>
      <c r="M90" s="878"/>
    </row>
    <row r="91" spans="2:13">
      <c r="B91" s="928" t="s">
        <v>5</v>
      </c>
      <c r="C91" s="953" t="s">
        <v>2515</v>
      </c>
      <c r="D91" s="954"/>
      <c r="E91" s="954"/>
      <c r="F91" s="954"/>
      <c r="G91" s="955"/>
      <c r="H91" s="928"/>
      <c r="I91" s="928"/>
      <c r="J91" s="956"/>
      <c r="K91" s="956"/>
      <c r="L91" s="957"/>
      <c r="M91" s="878"/>
    </row>
    <row r="92" spans="2:13">
      <c r="B92" s="958"/>
      <c r="C92" s="954"/>
      <c r="D92" s="954"/>
      <c r="E92" s="954"/>
      <c r="F92" s="954"/>
      <c r="G92" s="955"/>
      <c r="H92" s="959"/>
      <c r="I92" s="959"/>
      <c r="J92" s="959"/>
      <c r="K92" s="958" t="s">
        <v>2516</v>
      </c>
      <c r="L92" s="960"/>
      <c r="M92" s="878"/>
    </row>
    <row r="93" spans="2:13">
      <c r="B93" s="928" t="s">
        <v>6</v>
      </c>
      <c r="C93" s="953" t="s">
        <v>2517</v>
      </c>
      <c r="D93" s="954"/>
      <c r="E93" s="954"/>
      <c r="F93" s="954"/>
      <c r="G93" s="955"/>
      <c r="H93" s="961"/>
      <c r="I93" s="928"/>
      <c r="J93" s="962"/>
      <c r="K93" s="963"/>
      <c r="L93" s="963"/>
      <c r="M93" s="878"/>
    </row>
    <row r="94" spans="2:13">
      <c r="B94" s="958"/>
      <c r="C94" s="959"/>
      <c r="D94" s="959"/>
      <c r="E94" s="959"/>
      <c r="F94" s="959"/>
      <c r="G94" s="955"/>
      <c r="H94" s="959"/>
      <c r="I94" s="959"/>
      <c r="J94" s="959"/>
      <c r="K94" s="958" t="s">
        <v>2518</v>
      </c>
      <c r="L94" s="960"/>
      <c r="M94" s="878"/>
    </row>
    <row r="95" spans="2:13">
      <c r="B95" s="928" t="s">
        <v>7</v>
      </c>
      <c r="C95" s="986" t="s">
        <v>2519</v>
      </c>
      <c r="D95" s="987"/>
      <c r="E95" s="987"/>
      <c r="F95" s="988"/>
      <c r="G95" s="878"/>
      <c r="H95" s="967"/>
      <c r="I95" s="928"/>
      <c r="J95" s="956"/>
      <c r="K95" s="957"/>
      <c r="L95" s="963"/>
      <c r="M95" s="878"/>
    </row>
    <row r="96" spans="2:13">
      <c r="B96" s="968">
        <v>1</v>
      </c>
      <c r="C96" s="989" t="s">
        <v>2529</v>
      </c>
      <c r="D96" s="990"/>
      <c r="E96" s="990"/>
      <c r="F96" s="971"/>
      <c r="G96" s="972"/>
      <c r="H96" s="991">
        <v>45</v>
      </c>
      <c r="I96" s="928" t="s">
        <v>60</v>
      </c>
      <c r="J96" s="974">
        <f>I43</f>
        <v>6.3411540900443876E-3</v>
      </c>
      <c r="K96" s="992" t="e">
        <f>#REF!</f>
        <v>#REF!</v>
      </c>
      <c r="L96" s="963" t="e">
        <f>J96*K96</f>
        <v>#REF!</v>
      </c>
      <c r="M96" s="878"/>
    </row>
    <row r="97" spans="2:13">
      <c r="B97" s="958"/>
      <c r="C97" s="959"/>
      <c r="D97" s="959"/>
      <c r="E97" s="959"/>
      <c r="F97" s="959"/>
      <c r="G97" s="955"/>
      <c r="H97" s="959"/>
      <c r="I97" s="959"/>
      <c r="J97" s="959"/>
      <c r="K97" s="958" t="s">
        <v>2521</v>
      </c>
      <c r="L97" s="960" t="e">
        <f>SUM(L96)</f>
        <v>#REF!</v>
      </c>
      <c r="M97" s="878"/>
    </row>
    <row r="98" spans="2:13">
      <c r="B98" s="950" t="s">
        <v>8</v>
      </c>
      <c r="C98" s="976" t="s">
        <v>2522</v>
      </c>
      <c r="D98" s="977"/>
      <c r="E98" s="977"/>
      <c r="F98" s="977"/>
      <c r="G98" s="955"/>
      <c r="H98" s="951"/>
      <c r="I98" s="952"/>
      <c r="J98" s="993"/>
      <c r="K98" s="979"/>
      <c r="L98" s="960" t="e">
        <f>L92+L94+L97</f>
        <v>#REF!</v>
      </c>
      <c r="M98" s="878"/>
    </row>
    <row r="99" spans="2:13">
      <c r="B99" s="950" t="s">
        <v>9</v>
      </c>
      <c r="C99" s="976" t="s">
        <v>2523</v>
      </c>
      <c r="D99" s="977"/>
      <c r="E99" s="977"/>
      <c r="F99" s="977"/>
      <c r="G99" s="955"/>
      <c r="H99" s="955"/>
      <c r="I99" s="955"/>
      <c r="J99" s="978"/>
      <c r="K99" s="979" t="s">
        <v>2524</v>
      </c>
      <c r="L99" s="960" t="e">
        <f>0.15*L98</f>
        <v>#REF!</v>
      </c>
      <c r="M99" s="878"/>
    </row>
    <row r="100" spans="2:13">
      <c r="B100" s="980" t="s">
        <v>10</v>
      </c>
      <c r="C100" s="981" t="s">
        <v>2525</v>
      </c>
      <c r="D100" s="982"/>
      <c r="E100" s="982"/>
      <c r="F100" s="982"/>
      <c r="G100" s="955"/>
      <c r="H100" s="982"/>
      <c r="I100" s="994"/>
      <c r="J100" s="994"/>
      <c r="K100" s="995"/>
      <c r="L100" s="984" t="e">
        <f>INT(SUM(L98:L99)*10+0.5)/10</f>
        <v>#REF!</v>
      </c>
      <c r="M100" s="878"/>
    </row>
    <row r="101" spans="2:13">
      <c r="B101" s="945" t="s">
        <v>2526</v>
      </c>
      <c r="C101" s="985" t="s">
        <v>2527</v>
      </c>
      <c r="D101" s="946"/>
      <c r="E101" s="946"/>
      <c r="F101" s="946"/>
      <c r="G101" s="878"/>
      <c r="H101" s="946"/>
      <c r="I101" s="946"/>
      <c r="J101" s="946"/>
      <c r="K101" s="946"/>
      <c r="L101" s="947"/>
      <c r="M101" s="878"/>
    </row>
    <row r="102" spans="2:13">
      <c r="B102" s="945"/>
      <c r="C102" s="946"/>
      <c r="D102" s="946"/>
      <c r="E102" s="946"/>
      <c r="F102" s="946"/>
      <c r="G102" s="878"/>
      <c r="H102" s="946"/>
      <c r="I102" s="946"/>
      <c r="J102" s="946"/>
      <c r="K102" s="946"/>
      <c r="L102" s="947"/>
      <c r="M102" s="878"/>
    </row>
    <row r="103" spans="2:13">
      <c r="B103" s="945"/>
      <c r="C103" s="946"/>
      <c r="D103" s="946"/>
      <c r="E103" s="946"/>
      <c r="F103" s="946"/>
      <c r="G103" s="878"/>
      <c r="H103" s="946"/>
      <c r="I103" s="946"/>
      <c r="J103" s="946"/>
      <c r="K103" s="946"/>
      <c r="L103" s="947"/>
      <c r="M103" s="878"/>
    </row>
    <row r="104" spans="2:13">
      <c r="B104" s="881" t="e">
        <v>#REF!</v>
      </c>
      <c r="C104" s="878"/>
      <c r="D104" s="881" t="s">
        <v>2530</v>
      </c>
      <c r="E104" s="881"/>
      <c r="F104" s="881"/>
      <c r="G104" s="878"/>
      <c r="H104" s="881"/>
      <c r="I104" s="881"/>
      <c r="J104" s="881"/>
      <c r="K104" s="881"/>
      <c r="L104" s="881"/>
      <c r="M104" s="878"/>
    </row>
    <row r="105" spans="2:13">
      <c r="B105" s="1286" t="s">
        <v>215</v>
      </c>
      <c r="C105" s="1288" t="s">
        <v>216</v>
      </c>
      <c r="D105" s="1289"/>
      <c r="E105" s="1289"/>
      <c r="F105" s="1289"/>
      <c r="G105" s="1290"/>
      <c r="H105" s="1286" t="s">
        <v>217</v>
      </c>
      <c r="I105" s="1286" t="s">
        <v>218</v>
      </c>
      <c r="J105" s="1286" t="s">
        <v>219</v>
      </c>
      <c r="K105" s="948" t="s">
        <v>220</v>
      </c>
      <c r="L105" s="948" t="s">
        <v>2179</v>
      </c>
      <c r="M105" s="878"/>
    </row>
    <row r="106" spans="2:13">
      <c r="B106" s="1287"/>
      <c r="C106" s="1291"/>
      <c r="D106" s="1292"/>
      <c r="E106" s="1292"/>
      <c r="F106" s="1292"/>
      <c r="G106" s="1293"/>
      <c r="H106" s="1287"/>
      <c r="I106" s="1287"/>
      <c r="J106" s="1287"/>
      <c r="K106" s="949" t="s">
        <v>16</v>
      </c>
      <c r="L106" s="949" t="s">
        <v>16</v>
      </c>
      <c r="M106" s="878"/>
    </row>
    <row r="107" spans="2:13">
      <c r="B107" s="950">
        <v>1</v>
      </c>
      <c r="C107" s="1283">
        <v>2</v>
      </c>
      <c r="D107" s="1284"/>
      <c r="E107" s="1284"/>
      <c r="F107" s="1284"/>
      <c r="G107" s="1285"/>
      <c r="H107" s="950">
        <v>3</v>
      </c>
      <c r="I107" s="950">
        <v>4</v>
      </c>
      <c r="J107" s="950">
        <v>5</v>
      </c>
      <c r="K107" s="950">
        <v>6</v>
      </c>
      <c r="L107" s="950">
        <v>7</v>
      </c>
      <c r="M107" s="878"/>
    </row>
    <row r="108" spans="2:13">
      <c r="B108" s="996" t="s">
        <v>5</v>
      </c>
      <c r="C108" s="997" t="s">
        <v>2515</v>
      </c>
      <c r="D108" s="966"/>
      <c r="E108" s="966"/>
      <c r="F108" s="966"/>
      <c r="G108" s="878"/>
      <c r="H108" s="996"/>
      <c r="I108" s="996"/>
      <c r="J108" s="998"/>
      <c r="K108" s="998"/>
      <c r="L108" s="915"/>
      <c r="M108" s="878"/>
    </row>
    <row r="109" spans="2:13">
      <c r="B109" s="996">
        <v>1</v>
      </c>
      <c r="C109" s="997" t="s">
        <v>20</v>
      </c>
      <c r="D109" s="966"/>
      <c r="E109" s="966"/>
      <c r="F109" s="966"/>
      <c r="G109" s="878"/>
      <c r="H109" s="961" t="s">
        <v>224</v>
      </c>
      <c r="I109" s="996" t="s">
        <v>244</v>
      </c>
      <c r="J109" s="974">
        <f>I65</f>
        <v>5.2699999999999997E-2</v>
      </c>
      <c r="K109" s="961" t="e">
        <v>#VALUE!</v>
      </c>
      <c r="L109" s="963" t="e">
        <f>J109*K109</f>
        <v>#VALUE!</v>
      </c>
      <c r="M109" s="878"/>
    </row>
    <row r="110" spans="2:13">
      <c r="B110" s="996">
        <v>2</v>
      </c>
      <c r="C110" s="999" t="s">
        <v>21</v>
      </c>
      <c r="D110" s="971"/>
      <c r="E110" s="971"/>
      <c r="F110" s="971"/>
      <c r="G110" s="972"/>
      <c r="H110" s="961" t="s">
        <v>2531</v>
      </c>
      <c r="I110" s="996" t="s">
        <v>244</v>
      </c>
      <c r="J110" s="938">
        <f>+J109/10</f>
        <v>5.2699999999999995E-3</v>
      </c>
      <c r="K110" s="961" t="e">
        <v>#VALUE!</v>
      </c>
      <c r="L110" s="963" t="e">
        <f>J110*K110</f>
        <v>#VALUE!</v>
      </c>
      <c r="M110" s="878"/>
    </row>
    <row r="111" spans="2:13">
      <c r="B111" s="1000"/>
      <c r="C111" s="954"/>
      <c r="D111" s="954"/>
      <c r="E111" s="954"/>
      <c r="F111" s="954"/>
      <c r="G111" s="955"/>
      <c r="H111" s="1001"/>
      <c r="I111" s="1001"/>
      <c r="J111" s="1001"/>
      <c r="K111" s="1000" t="s">
        <v>2516</v>
      </c>
      <c r="L111" s="960" t="e">
        <f>L109+L110</f>
        <v>#VALUE!</v>
      </c>
      <c r="M111" s="878"/>
    </row>
    <row r="112" spans="2:13">
      <c r="B112" s="996" t="s">
        <v>6</v>
      </c>
      <c r="C112" s="953" t="s">
        <v>2517</v>
      </c>
      <c r="D112" s="954"/>
      <c r="E112" s="954"/>
      <c r="F112" s="954"/>
      <c r="G112" s="955"/>
      <c r="H112" s="961"/>
      <c r="I112" s="996"/>
      <c r="J112" s="1002"/>
      <c r="K112" s="963"/>
      <c r="L112" s="963"/>
      <c r="M112" s="878"/>
    </row>
    <row r="113" spans="2:13">
      <c r="B113" s="1000"/>
      <c r="C113" s="1001"/>
      <c r="D113" s="1001"/>
      <c r="E113" s="1001"/>
      <c r="F113" s="1001"/>
      <c r="G113" s="955"/>
      <c r="H113" s="1001"/>
      <c r="I113" s="1001"/>
      <c r="J113" s="1001"/>
      <c r="K113" s="1000" t="s">
        <v>2518</v>
      </c>
      <c r="L113" s="960">
        <f>L112</f>
        <v>0</v>
      </c>
      <c r="M113" s="878"/>
    </row>
    <row r="114" spans="2:13">
      <c r="B114" s="1003" t="s">
        <v>7</v>
      </c>
      <c r="C114" s="1004" t="s">
        <v>2519</v>
      </c>
      <c r="D114" s="988"/>
      <c r="E114" s="988"/>
      <c r="F114" s="988"/>
      <c r="G114" s="878"/>
      <c r="H114" s="1005"/>
      <c r="I114" s="1003"/>
      <c r="J114" s="1006"/>
      <c r="K114" s="1007"/>
      <c r="L114" s="1008"/>
      <c r="M114" s="878"/>
    </row>
    <row r="115" spans="2:13">
      <c r="B115" s="996">
        <v>1</v>
      </c>
      <c r="C115" s="1009" t="s">
        <v>2532</v>
      </c>
      <c r="D115" s="1010"/>
      <c r="E115" s="1010"/>
      <c r="F115" s="1011"/>
      <c r="G115" s="972"/>
      <c r="H115" s="961">
        <v>37</v>
      </c>
      <c r="I115" s="996" t="s">
        <v>1773</v>
      </c>
      <c r="J115" s="938">
        <f>I62</f>
        <v>5.2705243105398002E-2</v>
      </c>
      <c r="K115" s="961">
        <f>$AE$112</f>
        <v>0</v>
      </c>
      <c r="L115" s="963">
        <f>J115*K115</f>
        <v>0</v>
      </c>
      <c r="M115" s="878"/>
    </row>
    <row r="116" spans="2:13">
      <c r="B116" s="1000"/>
      <c r="C116" s="1001"/>
      <c r="D116" s="1001"/>
      <c r="E116" s="1001"/>
      <c r="F116" s="1001"/>
      <c r="G116" s="955"/>
      <c r="H116" s="1001"/>
      <c r="I116" s="1001"/>
      <c r="J116" s="1001"/>
      <c r="K116" s="1000" t="s">
        <v>2521</v>
      </c>
      <c r="L116" s="960">
        <f>+L115</f>
        <v>0</v>
      </c>
      <c r="M116" s="878"/>
    </row>
    <row r="117" spans="2:13">
      <c r="B117" s="950" t="s">
        <v>8</v>
      </c>
      <c r="C117" s="976" t="s">
        <v>2522</v>
      </c>
      <c r="D117" s="977"/>
      <c r="E117" s="977"/>
      <c r="F117" s="977"/>
      <c r="G117" s="955"/>
      <c r="H117" s="955"/>
      <c r="I117" s="955"/>
      <c r="J117" s="978"/>
      <c r="K117" s="979"/>
      <c r="L117" s="960" t="e">
        <f>L111+L113+L116</f>
        <v>#VALUE!</v>
      </c>
      <c r="M117" s="878"/>
    </row>
    <row r="118" spans="2:13">
      <c r="B118" s="950" t="s">
        <v>9</v>
      </c>
      <c r="C118" s="1012" t="s">
        <v>2523</v>
      </c>
      <c r="D118" s="1013"/>
      <c r="E118" s="1013"/>
      <c r="F118" s="1013"/>
      <c r="G118" s="955"/>
      <c r="H118" s="955"/>
      <c r="I118" s="955"/>
      <c r="J118" s="978"/>
      <c r="K118" s="979" t="s">
        <v>2524</v>
      </c>
      <c r="L118" s="960" t="e">
        <f>0.15*L117</f>
        <v>#VALUE!</v>
      </c>
      <c r="M118" s="878"/>
    </row>
    <row r="119" spans="2:13">
      <c r="B119" s="980" t="s">
        <v>10</v>
      </c>
      <c r="C119" s="981" t="s">
        <v>2525</v>
      </c>
      <c r="D119" s="982"/>
      <c r="E119" s="982"/>
      <c r="F119" s="982"/>
      <c r="G119" s="955"/>
      <c r="H119" s="982"/>
      <c r="I119" s="982"/>
      <c r="J119" s="1014"/>
      <c r="K119" s="995"/>
      <c r="L119" s="984" t="e">
        <f>SUM(L117:L118)</f>
        <v>#VALUE!</v>
      </c>
      <c r="M119" s="878"/>
    </row>
    <row r="120" spans="2:13">
      <c r="B120" s="878"/>
      <c r="C120" s="878"/>
      <c r="D120" s="878"/>
      <c r="E120" s="878"/>
      <c r="F120" s="878"/>
      <c r="G120" s="878"/>
      <c r="H120" s="878"/>
      <c r="I120" s="878"/>
      <c r="J120" s="878"/>
      <c r="K120" s="878"/>
      <c r="L120" s="878"/>
      <c r="M120" s="878"/>
    </row>
    <row r="121" spans="2:13">
      <c r="B121" s="878" t="s">
        <v>2533</v>
      </c>
      <c r="C121" s="878"/>
      <c r="D121" s="878"/>
      <c r="E121" s="878"/>
      <c r="F121" s="878"/>
      <c r="G121" s="878"/>
      <c r="H121" s="878"/>
      <c r="I121" s="878"/>
      <c r="J121" s="878"/>
      <c r="K121" s="878"/>
      <c r="L121" s="878"/>
      <c r="M121" s="878"/>
    </row>
    <row r="122" spans="2:13">
      <c r="B122" s="878" t="s">
        <v>2534</v>
      </c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</row>
    <row r="123" spans="2:13">
      <c r="B123" s="878" t="s">
        <v>2535</v>
      </c>
      <c r="C123" s="878"/>
      <c r="D123" s="878"/>
      <c r="E123" s="878"/>
      <c r="F123" s="878"/>
      <c r="G123" s="878"/>
      <c r="H123" s="878"/>
      <c r="I123" s="878"/>
      <c r="J123" s="878"/>
      <c r="K123" s="878"/>
      <c r="L123" s="878"/>
      <c r="M123" s="878"/>
    </row>
    <row r="124" spans="2:13">
      <c r="B124" s="878" t="s">
        <v>2536</v>
      </c>
      <c r="C124" s="878"/>
      <c r="D124" s="878"/>
      <c r="E124" s="878"/>
      <c r="F124" s="878"/>
      <c r="G124" s="878"/>
      <c r="H124" s="878"/>
      <c r="I124" s="878"/>
      <c r="J124" s="878"/>
      <c r="K124" s="878"/>
      <c r="L124" s="878"/>
      <c r="M124" s="878"/>
    </row>
    <row r="125" spans="2:13">
      <c r="B125" s="878" t="s">
        <v>2537</v>
      </c>
      <c r="C125" s="878"/>
      <c r="D125" s="878"/>
      <c r="E125" s="878"/>
      <c r="F125" s="878"/>
      <c r="G125" s="878"/>
      <c r="H125" s="878"/>
      <c r="I125" s="878"/>
      <c r="J125" s="878"/>
      <c r="K125" s="878"/>
      <c r="L125" s="878"/>
      <c r="M125" s="878"/>
    </row>
    <row r="126" spans="2:13">
      <c r="B126" s="878" t="s">
        <v>2538</v>
      </c>
      <c r="C126" s="878"/>
      <c r="D126" s="878"/>
      <c r="E126" s="878"/>
      <c r="F126" s="878"/>
      <c r="G126" s="878"/>
      <c r="H126" s="878"/>
      <c r="I126" s="878"/>
      <c r="J126" s="878"/>
      <c r="K126" s="878"/>
      <c r="L126" s="878"/>
      <c r="M126" s="878"/>
    </row>
    <row r="127" spans="2:13">
      <c r="B127" s="878" t="s">
        <v>2539</v>
      </c>
      <c r="C127" s="878"/>
      <c r="D127" s="878"/>
      <c r="E127" s="878"/>
      <c r="F127" s="878"/>
      <c r="G127" s="878"/>
      <c r="H127" s="878"/>
      <c r="I127" s="878"/>
      <c r="J127" s="878"/>
      <c r="K127" s="878"/>
      <c r="L127" s="878"/>
      <c r="M127" s="878"/>
    </row>
    <row r="128" spans="2:13">
      <c r="B128" s="945"/>
      <c r="C128" s="985"/>
      <c r="D128" s="985"/>
      <c r="E128" s="985"/>
      <c r="F128" s="985"/>
      <c r="G128" s="878"/>
      <c r="H128" s="1015"/>
      <c r="I128" s="1016"/>
      <c r="J128" s="1017"/>
      <c r="K128" s="1015"/>
      <c r="L128" s="1018"/>
    </row>
    <row r="129" spans="2:12">
      <c r="B129" s="1019"/>
      <c r="C129" s="985"/>
      <c r="D129" s="985"/>
      <c r="E129" s="985"/>
      <c r="F129" s="985"/>
      <c r="G129" s="878"/>
      <c r="H129" s="1020"/>
      <c r="I129" s="1020"/>
      <c r="J129" s="1020"/>
      <c r="K129" s="1020"/>
      <c r="L129" s="1018"/>
    </row>
    <row r="130" spans="2:12">
      <c r="B130" s="945"/>
      <c r="C130" s="985"/>
      <c r="D130" s="985"/>
      <c r="E130" s="985"/>
      <c r="F130" s="985"/>
      <c r="G130" s="878"/>
      <c r="H130" s="1015"/>
      <c r="I130" s="1016"/>
      <c r="J130" s="1021"/>
      <c r="K130" s="1018"/>
      <c r="L130" s="1018"/>
    </row>
    <row r="131" spans="2:12">
      <c r="B131" s="1019"/>
      <c r="C131" s="1019"/>
      <c r="D131" s="1019"/>
      <c r="E131" s="1019"/>
      <c r="F131" s="1019"/>
      <c r="G131" s="878"/>
      <c r="H131" s="1020"/>
      <c r="I131" s="1020"/>
      <c r="J131" s="1020"/>
      <c r="K131" s="1020"/>
      <c r="L131" s="1018"/>
    </row>
    <row r="132" spans="2:12">
      <c r="B132" s="945"/>
      <c r="C132" s="985"/>
      <c r="D132" s="985"/>
      <c r="E132" s="985"/>
      <c r="F132" s="985"/>
      <c r="G132" s="878"/>
      <c r="H132" s="1022"/>
      <c r="I132" s="1016"/>
      <c r="J132" s="843"/>
      <c r="K132" s="1023"/>
      <c r="L132" s="1018"/>
    </row>
    <row r="133" spans="2:12">
      <c r="B133" s="1016"/>
      <c r="C133" s="1024"/>
      <c r="D133" s="1024"/>
      <c r="E133" s="1024"/>
      <c r="F133" s="1024"/>
      <c r="G133" s="878"/>
      <c r="H133" s="1022"/>
      <c r="I133" s="1016"/>
      <c r="J133" s="1025"/>
      <c r="K133" s="1026"/>
      <c r="L133" s="1018"/>
    </row>
    <row r="134" spans="2:12">
      <c r="B134" s="1016"/>
      <c r="C134" s="1024"/>
      <c r="D134" s="1024"/>
      <c r="E134" s="1024"/>
      <c r="F134" s="1024"/>
      <c r="G134" s="878"/>
      <c r="H134" s="1027"/>
      <c r="I134" s="1016"/>
      <c r="J134" s="1025"/>
      <c r="K134" s="1026"/>
      <c r="L134" s="1018"/>
    </row>
    <row r="135" spans="2:12">
      <c r="B135" s="1016"/>
      <c r="C135" s="1024"/>
      <c r="D135" s="1024"/>
      <c r="E135" s="1024"/>
      <c r="F135" s="1024"/>
      <c r="G135" s="878"/>
      <c r="H135" s="1022"/>
      <c r="I135" s="1016"/>
      <c r="J135" s="1025"/>
      <c r="K135" s="1026"/>
      <c r="L135" s="1018"/>
    </row>
    <row r="136" spans="2:12">
      <c r="B136" s="1020"/>
      <c r="C136" s="1020"/>
      <c r="D136" s="1020"/>
      <c r="E136" s="1020"/>
      <c r="F136" s="1020"/>
      <c r="G136" s="878"/>
      <c r="H136" s="1020"/>
      <c r="I136" s="1020"/>
      <c r="J136" s="1020"/>
      <c r="K136" s="1020"/>
      <c r="L136" s="1018"/>
    </row>
    <row r="137" spans="2:12">
      <c r="B137" s="1016"/>
      <c r="C137" s="843"/>
      <c r="D137" s="843"/>
      <c r="E137" s="843"/>
      <c r="F137" s="843"/>
      <c r="G137" s="878"/>
      <c r="H137" s="878"/>
      <c r="I137" s="878"/>
      <c r="J137" s="878"/>
      <c r="K137" s="1020"/>
      <c r="L137" s="1018"/>
    </row>
    <row r="138" spans="2:12">
      <c r="B138" s="1016"/>
      <c r="C138" s="965"/>
      <c r="D138" s="965"/>
      <c r="E138" s="965"/>
      <c r="F138" s="965"/>
      <c r="G138" s="878"/>
      <c r="H138" s="878"/>
      <c r="I138" s="878"/>
      <c r="J138" s="878"/>
      <c r="K138" s="1020"/>
      <c r="L138" s="1018"/>
    </row>
    <row r="139" spans="2:12">
      <c r="B139" s="884"/>
      <c r="C139" s="881"/>
      <c r="D139" s="881"/>
      <c r="E139" s="881"/>
      <c r="F139" s="881"/>
      <c r="G139" s="878"/>
      <c r="H139" s="881"/>
      <c r="I139" s="881"/>
      <c r="J139" s="966"/>
      <c r="K139" s="1028"/>
      <c r="L139" s="883"/>
    </row>
    <row r="140" spans="2:12">
      <c r="B140" s="843"/>
      <c r="C140" s="843"/>
      <c r="D140" s="843"/>
      <c r="E140" s="843"/>
      <c r="F140" s="843"/>
      <c r="G140" s="878"/>
      <c r="H140" s="843"/>
      <c r="I140" s="843"/>
      <c r="J140" s="843"/>
      <c r="K140" s="843"/>
      <c r="L140" s="843"/>
    </row>
    <row r="141" spans="2:12">
      <c r="B141" s="843"/>
      <c r="C141" s="843"/>
      <c r="D141" s="843"/>
      <c r="E141" s="843"/>
      <c r="F141" s="843"/>
      <c r="G141" s="878"/>
      <c r="H141" s="843"/>
      <c r="I141" s="843"/>
      <c r="J141" s="843"/>
      <c r="K141" s="843"/>
      <c r="L141" s="843"/>
    </row>
    <row r="142" spans="2:12">
      <c r="B142" s="843"/>
      <c r="C142" s="843"/>
      <c r="D142" s="843"/>
      <c r="E142" s="843"/>
      <c r="F142" s="843"/>
      <c r="G142" s="878"/>
      <c r="H142" s="843"/>
      <c r="I142" s="843"/>
      <c r="J142" s="843"/>
      <c r="K142" s="843"/>
      <c r="L142" s="843"/>
    </row>
    <row r="143" spans="2:12">
      <c r="B143" s="881"/>
      <c r="C143" s="878"/>
      <c r="D143" s="1029"/>
      <c r="E143" s="878"/>
      <c r="F143" s="1029"/>
      <c r="G143" s="878"/>
      <c r="H143" s="1029"/>
      <c r="I143" s="843"/>
      <c r="J143" s="843"/>
      <c r="K143" s="843"/>
      <c r="L143" s="843"/>
    </row>
    <row r="144" spans="2:12">
      <c r="B144" s="882"/>
      <c r="C144" s="882"/>
      <c r="D144" s="882"/>
      <c r="E144" s="882"/>
      <c r="F144" s="882"/>
      <c r="G144" s="882"/>
      <c r="H144" s="882"/>
      <c r="I144" s="882"/>
      <c r="J144" s="882"/>
      <c r="K144" s="1030"/>
      <c r="L144" s="1030"/>
    </row>
    <row r="145" spans="2:12">
      <c r="B145" s="882"/>
      <c r="C145" s="882"/>
      <c r="D145" s="882"/>
      <c r="E145" s="882"/>
      <c r="F145" s="882"/>
      <c r="G145" s="882"/>
      <c r="H145" s="882"/>
      <c r="I145" s="882"/>
      <c r="J145" s="882"/>
      <c r="K145" s="1031"/>
      <c r="L145" s="1031"/>
    </row>
    <row r="146" spans="2:12">
      <c r="B146" s="945"/>
      <c r="C146" s="1032"/>
      <c r="D146" s="1032"/>
      <c r="E146" s="1032"/>
      <c r="F146" s="1032"/>
      <c r="G146" s="1032"/>
      <c r="H146" s="945"/>
      <c r="I146" s="945"/>
      <c r="J146" s="945"/>
      <c r="K146" s="945"/>
      <c r="L146" s="945"/>
    </row>
    <row r="147" spans="2:12">
      <c r="B147" s="945"/>
      <c r="C147" s="985"/>
      <c r="D147" s="985"/>
      <c r="E147" s="985"/>
      <c r="F147" s="985"/>
      <c r="G147" s="878"/>
      <c r="H147" s="1016"/>
      <c r="I147" s="1016"/>
      <c r="J147" s="843"/>
      <c r="K147" s="843"/>
      <c r="L147" s="1023"/>
    </row>
    <row r="148" spans="2:12">
      <c r="B148" s="945"/>
      <c r="C148" s="985"/>
      <c r="D148" s="985"/>
      <c r="E148" s="985"/>
      <c r="F148" s="985"/>
      <c r="G148" s="878"/>
      <c r="H148" s="1015"/>
      <c r="I148" s="1016"/>
      <c r="J148" s="1017"/>
      <c r="K148" s="1015"/>
      <c r="L148" s="1018"/>
    </row>
    <row r="149" spans="2:12">
      <c r="B149" s="945"/>
      <c r="C149" s="985"/>
      <c r="D149" s="985"/>
      <c r="E149" s="985"/>
      <c r="F149" s="985"/>
      <c r="G149" s="878"/>
      <c r="H149" s="1015"/>
      <c r="I149" s="945"/>
      <c r="J149" s="1033"/>
      <c r="K149" s="1015"/>
      <c r="L149" s="1018"/>
    </row>
    <row r="150" spans="2:12">
      <c r="B150" s="945"/>
      <c r="C150" s="985"/>
      <c r="D150" s="985"/>
      <c r="E150" s="985"/>
      <c r="F150" s="985"/>
      <c r="G150" s="878"/>
      <c r="H150" s="1015"/>
      <c r="I150" s="1016"/>
      <c r="J150" s="1017"/>
      <c r="K150" s="1015"/>
      <c r="L150" s="1018"/>
    </row>
    <row r="151" spans="2:12">
      <c r="B151" s="1019"/>
      <c r="C151" s="985"/>
      <c r="D151" s="985"/>
      <c r="E151" s="985"/>
      <c r="F151" s="985"/>
      <c r="G151" s="878"/>
      <c r="H151" s="1020"/>
      <c r="I151" s="1020"/>
      <c r="J151" s="1020"/>
      <c r="K151" s="1020"/>
      <c r="L151" s="1018"/>
    </row>
    <row r="152" spans="2:12">
      <c r="B152" s="945"/>
      <c r="C152" s="985"/>
      <c r="D152" s="985"/>
      <c r="E152" s="985"/>
      <c r="F152" s="985"/>
      <c r="G152" s="878"/>
      <c r="H152" s="1015"/>
      <c r="I152" s="1016"/>
      <c r="J152" s="1021"/>
      <c r="K152" s="1018"/>
      <c r="L152" s="1018"/>
    </row>
    <row r="153" spans="2:12">
      <c r="B153" s="1019"/>
      <c r="C153" s="1019"/>
      <c r="D153" s="1019"/>
      <c r="E153" s="1019"/>
      <c r="F153" s="1019"/>
      <c r="G153" s="878"/>
      <c r="H153" s="1020"/>
      <c r="I153" s="1020"/>
      <c r="J153" s="1020"/>
      <c r="K153" s="1020"/>
      <c r="L153" s="1018"/>
    </row>
    <row r="154" spans="2:12">
      <c r="B154" s="945"/>
      <c r="C154" s="985"/>
      <c r="D154" s="985"/>
      <c r="E154" s="985"/>
      <c r="F154" s="985"/>
      <c r="G154" s="878"/>
      <c r="H154" s="1022"/>
      <c r="I154" s="1016"/>
      <c r="J154" s="843"/>
      <c r="K154" s="1023"/>
      <c r="L154" s="1018"/>
    </row>
    <row r="155" spans="2:12">
      <c r="B155" s="1016"/>
      <c r="C155" s="1024"/>
      <c r="D155" s="1024"/>
      <c r="E155" s="1024"/>
      <c r="F155" s="1024"/>
      <c r="G155" s="878"/>
      <c r="H155" s="1022"/>
      <c r="I155" s="1016"/>
      <c r="J155" s="1025"/>
      <c r="K155" s="1026"/>
      <c r="L155" s="1018"/>
    </row>
    <row r="156" spans="2:12">
      <c r="B156" s="1016"/>
      <c r="C156" s="1024"/>
      <c r="D156" s="1024"/>
      <c r="E156" s="1024"/>
      <c r="F156" s="1024"/>
      <c r="G156" s="878"/>
      <c r="H156" s="1027"/>
      <c r="I156" s="1016"/>
      <c r="J156" s="1025"/>
      <c r="K156" s="1026"/>
      <c r="L156" s="1018"/>
    </row>
    <row r="157" spans="2:12">
      <c r="B157" s="1016"/>
      <c r="C157" s="1024"/>
      <c r="D157" s="1024"/>
      <c r="E157" s="1024"/>
      <c r="F157" s="1024"/>
      <c r="G157" s="878"/>
      <c r="H157" s="1022"/>
      <c r="I157" s="1016"/>
      <c r="J157" s="1025"/>
      <c r="K157" s="1026"/>
      <c r="L157" s="1018"/>
    </row>
    <row r="158" spans="2:12">
      <c r="B158" s="1016"/>
      <c r="C158" s="1024"/>
      <c r="D158" s="1024"/>
      <c r="E158" s="1024"/>
      <c r="F158" s="1024"/>
      <c r="G158" s="878"/>
      <c r="H158" s="1022"/>
      <c r="I158" s="1016"/>
      <c r="J158" s="1025"/>
      <c r="K158" s="1026"/>
      <c r="L158" s="1018"/>
    </row>
    <row r="159" spans="2:12">
      <c r="B159" s="1016"/>
      <c r="C159" s="1024"/>
      <c r="D159" s="1024"/>
      <c r="E159" s="1024"/>
      <c r="F159" s="1024"/>
      <c r="G159" s="878"/>
      <c r="H159" s="1022"/>
      <c r="I159" s="1016"/>
      <c r="J159" s="1025"/>
      <c r="K159" s="1026"/>
      <c r="L159" s="1018"/>
    </row>
    <row r="160" spans="2:12">
      <c r="B160" s="1020"/>
      <c r="C160" s="1020"/>
      <c r="D160" s="1020"/>
      <c r="E160" s="1020"/>
      <c r="F160" s="1020"/>
      <c r="G160" s="878"/>
      <c r="H160" s="1020"/>
      <c r="I160" s="1020"/>
      <c r="J160" s="1020"/>
      <c r="K160" s="1020"/>
      <c r="L160" s="1018"/>
    </row>
    <row r="161" spans="2:12">
      <c r="B161" s="1016"/>
      <c r="C161" s="843"/>
      <c r="D161" s="843"/>
      <c r="E161" s="843"/>
      <c r="F161" s="843"/>
      <c r="G161" s="878"/>
      <c r="H161" s="878"/>
      <c r="I161" s="878"/>
      <c r="J161" s="878"/>
      <c r="K161" s="1020"/>
      <c r="L161" s="1018"/>
    </row>
    <row r="162" spans="2:12">
      <c r="B162" s="1016"/>
      <c r="C162" s="965"/>
      <c r="D162" s="965"/>
      <c r="E162" s="965"/>
      <c r="F162" s="965"/>
      <c r="G162" s="878"/>
      <c r="H162" s="878"/>
      <c r="I162" s="878"/>
      <c r="J162" s="878"/>
      <c r="K162" s="1020"/>
      <c r="L162" s="1018"/>
    </row>
    <row r="163" spans="2:12">
      <c r="B163" s="884"/>
      <c r="C163" s="881"/>
      <c r="D163" s="881"/>
      <c r="E163" s="881"/>
      <c r="F163" s="881"/>
      <c r="G163" s="878"/>
      <c r="H163" s="881"/>
      <c r="I163" s="881"/>
      <c r="J163" s="966"/>
      <c r="K163" s="1028"/>
      <c r="L163" s="883"/>
    </row>
    <row r="164" spans="2:12">
      <c r="B164" s="843"/>
      <c r="C164" s="843"/>
      <c r="D164" s="843"/>
      <c r="E164" s="843"/>
      <c r="F164" s="843"/>
      <c r="G164" s="843"/>
      <c r="H164" s="843"/>
      <c r="I164" s="843"/>
      <c r="J164" s="843"/>
      <c r="K164" s="843"/>
      <c r="L164" s="843"/>
    </row>
    <row r="165" spans="2:12">
      <c r="B165" s="843"/>
      <c r="C165" s="843"/>
      <c r="D165" s="843"/>
      <c r="E165" s="843"/>
      <c r="F165" s="843"/>
      <c r="G165" s="843"/>
      <c r="H165" s="843"/>
      <c r="I165" s="843"/>
      <c r="J165" s="843"/>
      <c r="K165" s="843"/>
      <c r="L165" s="843"/>
    </row>
    <row r="166" spans="2:12">
      <c r="B166" s="878"/>
      <c r="C166" s="878"/>
      <c r="D166" s="878"/>
      <c r="E166" s="878"/>
      <c r="F166" s="878"/>
      <c r="G166" s="878"/>
      <c r="H166" s="878"/>
      <c r="I166" s="878"/>
      <c r="J166" s="878"/>
      <c r="K166" s="878"/>
      <c r="L166" s="878"/>
    </row>
    <row r="167" spans="2:12">
      <c r="B167" s="878"/>
      <c r="C167" s="878"/>
      <c r="D167" s="878"/>
      <c r="E167" s="878"/>
      <c r="F167" s="878"/>
      <c r="G167" s="878"/>
      <c r="H167" s="878"/>
      <c r="I167" s="878"/>
      <c r="J167" s="878"/>
      <c r="K167" s="878"/>
      <c r="L167" s="878"/>
    </row>
    <row r="168" spans="2:12">
      <c r="B168" s="878"/>
      <c r="C168" s="878"/>
      <c r="D168" s="878"/>
      <c r="E168" s="878"/>
      <c r="F168" s="878"/>
      <c r="G168" s="878"/>
      <c r="H168" s="878"/>
      <c r="I168" s="878"/>
      <c r="J168" s="878"/>
      <c r="K168" s="878"/>
      <c r="L168" s="878"/>
    </row>
    <row r="169" spans="2:12">
      <c r="B169" s="882"/>
      <c r="C169" s="827"/>
      <c r="D169" s="827"/>
      <c r="E169" s="827"/>
      <c r="F169" s="827"/>
      <c r="G169" s="827"/>
      <c r="H169" s="827"/>
      <c r="I169" s="827"/>
      <c r="J169" s="827"/>
      <c r="K169" s="827"/>
      <c r="L169" s="843"/>
    </row>
    <row r="170" spans="2:12">
      <c r="B170" s="843"/>
      <c r="C170" s="827"/>
      <c r="D170" s="827"/>
      <c r="E170" s="827"/>
      <c r="F170" s="827"/>
      <c r="G170" s="827"/>
      <c r="H170" s="827"/>
      <c r="I170" s="827"/>
      <c r="J170" s="827"/>
      <c r="K170" s="827"/>
      <c r="L170" s="843"/>
    </row>
    <row r="171" spans="2:12">
      <c r="B171" s="880"/>
      <c r="C171" s="880"/>
      <c r="D171" s="880"/>
      <c r="E171" s="880"/>
      <c r="F171" s="878"/>
      <c r="G171" s="880"/>
      <c r="H171" s="878"/>
      <c r="I171" s="878"/>
      <c r="J171" s="878"/>
      <c r="K171" s="878"/>
      <c r="L171" s="843"/>
    </row>
    <row r="172" spans="2:12">
      <c r="B172" s="880"/>
      <c r="C172" s="878"/>
      <c r="D172" s="878"/>
      <c r="E172" s="880"/>
      <c r="F172" s="878"/>
      <c r="G172" s="880"/>
      <c r="H172" s="878"/>
      <c r="I172" s="878"/>
      <c r="J172" s="878"/>
      <c r="K172" s="878"/>
      <c r="L172" s="843"/>
    </row>
    <row r="173" spans="2:12">
      <c r="B173" s="880"/>
      <c r="C173" s="880"/>
      <c r="D173" s="880"/>
      <c r="E173" s="880"/>
      <c r="F173" s="880"/>
      <c r="G173" s="880"/>
      <c r="H173" s="880"/>
      <c r="I173" s="880"/>
      <c r="J173" s="880"/>
      <c r="K173" s="880"/>
      <c r="L173" s="880"/>
    </row>
    <row r="174" spans="2:12">
      <c r="B174" s="880"/>
      <c r="C174" s="880"/>
      <c r="D174" s="880"/>
      <c r="E174" s="880"/>
      <c r="F174" s="880"/>
      <c r="G174" s="880"/>
      <c r="H174" s="880"/>
      <c r="I174" s="880"/>
      <c r="J174" s="880"/>
      <c r="K174" s="880"/>
      <c r="L174" s="880"/>
    </row>
    <row r="175" spans="2:12">
      <c r="B175" s="1034"/>
      <c r="C175" s="880"/>
      <c r="D175" s="878"/>
      <c r="E175" s="878"/>
      <c r="F175" s="878"/>
      <c r="G175" s="878"/>
      <c r="H175" s="878"/>
      <c r="I175" s="878"/>
      <c r="J175" s="878"/>
      <c r="K175" s="878"/>
      <c r="L175" s="843"/>
    </row>
    <row r="176" spans="2:12">
      <c r="B176" s="1035"/>
      <c r="C176" s="878"/>
      <c r="D176" s="878"/>
      <c r="E176" s="878"/>
      <c r="F176" s="878"/>
      <c r="G176" s="878"/>
      <c r="H176" s="1036"/>
      <c r="I176" s="1037"/>
      <c r="J176" s="1036"/>
      <c r="K176" s="878"/>
      <c r="L176" s="843"/>
    </row>
    <row r="177" spans="2:12">
      <c r="B177" s="1035"/>
      <c r="C177" s="878"/>
      <c r="D177" s="878"/>
      <c r="E177" s="878"/>
      <c r="F177" s="878"/>
      <c r="G177" s="878"/>
      <c r="H177" s="1036"/>
      <c r="I177" s="1037"/>
      <c r="J177" s="878"/>
      <c r="K177" s="878"/>
      <c r="L177" s="843"/>
    </row>
    <row r="178" spans="2:12">
      <c r="B178" s="1035"/>
      <c r="C178" s="878"/>
      <c r="D178" s="878"/>
      <c r="E178" s="878"/>
      <c r="F178" s="878"/>
      <c r="G178" s="878"/>
      <c r="H178" s="1036"/>
      <c r="I178" s="1037"/>
      <c r="J178" s="878"/>
      <c r="K178" s="878"/>
      <c r="L178" s="843"/>
    </row>
    <row r="179" spans="2:12">
      <c r="B179" s="878"/>
      <c r="C179" s="878"/>
      <c r="D179" s="878"/>
      <c r="E179" s="878"/>
      <c r="F179" s="878"/>
      <c r="G179" s="878"/>
      <c r="H179" s="878"/>
      <c r="I179" s="878"/>
      <c r="J179" s="878"/>
      <c r="K179" s="878"/>
      <c r="L179" s="843"/>
    </row>
    <row r="180" spans="2:12">
      <c r="B180" s="1034"/>
      <c r="C180" s="880"/>
      <c r="D180" s="878"/>
      <c r="E180" s="878"/>
      <c r="F180" s="878"/>
      <c r="G180" s="878"/>
      <c r="H180" s="878"/>
      <c r="I180" s="878"/>
      <c r="J180" s="878"/>
      <c r="K180" s="878"/>
      <c r="L180" s="843"/>
    </row>
    <row r="181" spans="2:12">
      <c r="B181" s="1035"/>
      <c r="C181" s="878"/>
      <c r="D181" s="878"/>
      <c r="E181" s="878"/>
      <c r="F181" s="878"/>
      <c r="G181" s="878"/>
      <c r="H181" s="878"/>
      <c r="I181" s="878"/>
      <c r="J181" s="878"/>
      <c r="K181" s="878"/>
      <c r="L181" s="843"/>
    </row>
    <row r="182" spans="2:12">
      <c r="B182" s="878"/>
      <c r="C182" s="878"/>
      <c r="D182" s="878"/>
      <c r="E182" s="878"/>
      <c r="F182" s="878"/>
      <c r="G182" s="878"/>
      <c r="H182" s="878"/>
      <c r="I182" s="878"/>
      <c r="J182" s="878"/>
      <c r="K182" s="878"/>
      <c r="L182" s="843"/>
    </row>
    <row r="183" spans="2:12">
      <c r="B183" s="878"/>
      <c r="C183" s="878"/>
      <c r="D183" s="878"/>
      <c r="E183" s="878"/>
      <c r="F183" s="878"/>
      <c r="G183" s="878"/>
      <c r="H183" s="878"/>
      <c r="I183" s="878"/>
      <c r="J183" s="878"/>
      <c r="K183" s="878"/>
      <c r="L183" s="843"/>
    </row>
    <row r="184" spans="2:12">
      <c r="B184" s="878"/>
      <c r="C184" s="878"/>
      <c r="D184" s="878"/>
      <c r="E184" s="878"/>
      <c r="F184" s="878"/>
      <c r="G184" s="878"/>
      <c r="H184" s="878"/>
      <c r="I184" s="878"/>
      <c r="J184" s="878"/>
      <c r="K184" s="878"/>
      <c r="L184" s="843"/>
    </row>
    <row r="185" spans="2:12">
      <c r="B185" s="1034"/>
      <c r="C185" s="880"/>
      <c r="D185" s="878"/>
      <c r="E185" s="878"/>
      <c r="F185" s="878"/>
      <c r="G185" s="878"/>
      <c r="H185" s="878"/>
      <c r="I185" s="878"/>
      <c r="J185" s="878"/>
      <c r="K185" s="878"/>
      <c r="L185" s="843"/>
    </row>
    <row r="186" spans="2:12" ht="16">
      <c r="B186" s="1038"/>
      <c r="C186" s="878"/>
      <c r="D186" s="1039"/>
      <c r="E186" s="1039"/>
      <c r="F186" s="1039"/>
      <c r="G186" s="1039"/>
      <c r="H186" s="1040"/>
      <c r="I186" s="878"/>
      <c r="J186" s="878"/>
      <c r="K186" s="878"/>
      <c r="L186" s="843"/>
    </row>
    <row r="187" spans="2:12">
      <c r="B187" s="878"/>
      <c r="C187" s="878"/>
      <c r="D187" s="878"/>
      <c r="E187" s="878"/>
      <c r="F187" s="878"/>
      <c r="G187" s="878"/>
      <c r="H187" s="1036"/>
      <c r="I187" s="1037"/>
      <c r="J187" s="1036"/>
      <c r="K187" s="878"/>
      <c r="L187" s="843"/>
    </row>
    <row r="188" spans="2:12">
      <c r="B188" s="878"/>
      <c r="C188" s="878"/>
      <c r="D188" s="878"/>
      <c r="E188" s="878"/>
      <c r="F188" s="878"/>
      <c r="G188" s="878"/>
      <c r="H188" s="1036"/>
      <c r="I188" s="1037"/>
      <c r="J188" s="1036"/>
      <c r="K188" s="878"/>
      <c r="L188" s="843"/>
    </row>
    <row r="189" spans="2:12">
      <c r="B189" s="878"/>
      <c r="C189" s="878"/>
      <c r="D189" s="878"/>
      <c r="E189" s="878"/>
      <c r="F189" s="878"/>
      <c r="G189" s="878"/>
      <c r="H189" s="1036"/>
      <c r="I189" s="1037"/>
      <c r="J189" s="1036"/>
      <c r="K189" s="878"/>
      <c r="L189" s="843"/>
    </row>
    <row r="190" spans="2:12">
      <c r="B190" s="878"/>
      <c r="C190" s="878"/>
      <c r="D190" s="878"/>
      <c r="E190" s="878"/>
      <c r="F190" s="878"/>
      <c r="G190" s="878"/>
      <c r="H190" s="878"/>
      <c r="I190" s="878"/>
      <c r="J190" s="878"/>
      <c r="K190" s="878"/>
      <c r="L190" s="843"/>
    </row>
    <row r="191" spans="2:12">
      <c r="B191" s="878"/>
      <c r="C191" s="880"/>
      <c r="D191" s="880"/>
      <c r="E191" s="878"/>
      <c r="F191" s="878"/>
      <c r="G191" s="878"/>
      <c r="H191" s="1036"/>
      <c r="I191" s="878"/>
      <c r="J191" s="1036"/>
      <c r="K191" s="878"/>
      <c r="L191" s="843"/>
    </row>
    <row r="192" spans="2:12">
      <c r="B192" s="878"/>
      <c r="C192" s="878"/>
      <c r="D192" s="878"/>
      <c r="E192" s="878"/>
      <c r="F192" s="878"/>
      <c r="G192" s="878"/>
      <c r="H192" s="1036"/>
      <c r="I192" s="1037"/>
      <c r="J192" s="1036"/>
      <c r="K192" s="878"/>
      <c r="L192" s="843"/>
    </row>
    <row r="193" spans="2:12">
      <c r="B193" s="878"/>
      <c r="C193" s="878"/>
      <c r="D193" s="878"/>
      <c r="E193" s="878"/>
      <c r="F193" s="878"/>
      <c r="G193" s="878"/>
      <c r="H193" s="1036"/>
      <c r="I193" s="1037"/>
      <c r="J193" s="1036"/>
      <c r="K193" s="878"/>
      <c r="L193" s="843"/>
    </row>
    <row r="194" spans="2:12">
      <c r="B194" s="878"/>
      <c r="C194" s="878"/>
      <c r="D194" s="878"/>
      <c r="E194" s="878"/>
      <c r="F194" s="878"/>
      <c r="G194" s="878"/>
      <c r="H194" s="1036"/>
      <c r="I194" s="1037"/>
      <c r="J194" s="1036"/>
      <c r="K194" s="878"/>
      <c r="L194" s="843"/>
    </row>
    <row r="195" spans="2:12">
      <c r="B195" s="878"/>
      <c r="C195" s="878"/>
      <c r="D195" s="878"/>
      <c r="E195" s="878"/>
      <c r="F195" s="878"/>
      <c r="G195" s="878"/>
      <c r="H195" s="878"/>
      <c r="I195" s="878"/>
      <c r="J195" s="878"/>
      <c r="K195" s="878"/>
      <c r="L195" s="843"/>
    </row>
    <row r="196" spans="2:12">
      <c r="B196" s="878"/>
      <c r="C196" s="878"/>
      <c r="D196" s="878"/>
      <c r="E196" s="878"/>
      <c r="F196" s="878"/>
      <c r="G196" s="878"/>
      <c r="H196" s="1036"/>
      <c r="I196" s="1037"/>
      <c r="J196" s="1036"/>
      <c r="K196" s="878"/>
      <c r="L196" s="843"/>
    </row>
    <row r="197" spans="2:12">
      <c r="B197" s="878"/>
      <c r="C197" s="878"/>
      <c r="D197" s="878"/>
      <c r="E197" s="878"/>
      <c r="F197" s="878"/>
      <c r="G197" s="878"/>
      <c r="H197" s="878"/>
      <c r="I197" s="1041"/>
      <c r="J197" s="1036"/>
      <c r="K197" s="878"/>
      <c r="L197" s="843"/>
    </row>
    <row r="198" spans="2:12">
      <c r="B198" s="878"/>
      <c r="C198" s="878"/>
      <c r="D198" s="878"/>
      <c r="E198" s="878"/>
      <c r="F198" s="878"/>
      <c r="G198" s="878"/>
      <c r="H198" s="878"/>
      <c r="I198" s="878"/>
      <c r="J198" s="878"/>
      <c r="K198" s="878"/>
      <c r="L198" s="843"/>
    </row>
    <row r="199" spans="2:12">
      <c r="B199" s="1034"/>
      <c r="C199" s="880"/>
      <c r="D199" s="880"/>
      <c r="E199" s="880"/>
      <c r="F199" s="880"/>
      <c r="G199" s="880"/>
      <c r="H199" s="878"/>
      <c r="I199" s="878"/>
      <c r="J199" s="878"/>
      <c r="K199" s="878"/>
      <c r="L199" s="843"/>
    </row>
    <row r="200" spans="2:12">
      <c r="B200" s="878"/>
      <c r="C200" s="878"/>
      <c r="D200" s="878"/>
      <c r="E200" s="878"/>
      <c r="F200" s="878"/>
      <c r="G200" s="878"/>
      <c r="H200" s="1036"/>
      <c r="I200" s="1037"/>
      <c r="J200" s="1036"/>
      <c r="K200" s="878"/>
      <c r="L200" s="843"/>
    </row>
    <row r="201" spans="2:12">
      <c r="B201" s="878"/>
      <c r="C201" s="878"/>
      <c r="D201" s="878"/>
      <c r="E201" s="878"/>
      <c r="F201" s="878"/>
      <c r="G201" s="878"/>
      <c r="H201" s="878"/>
      <c r="I201" s="878"/>
      <c r="J201" s="878"/>
      <c r="K201" s="878"/>
      <c r="L201" s="843"/>
    </row>
    <row r="202" spans="2:12">
      <c r="B202" s="878"/>
      <c r="C202" s="878"/>
      <c r="D202" s="878"/>
      <c r="E202" s="878"/>
      <c r="F202" s="878"/>
      <c r="G202" s="878"/>
      <c r="H202" s="878"/>
      <c r="I202" s="1042"/>
      <c r="J202" s="1036"/>
      <c r="K202" s="878"/>
      <c r="L202" s="843"/>
    </row>
    <row r="203" spans="2:12">
      <c r="B203" s="878"/>
      <c r="C203" s="878"/>
      <c r="D203" s="878"/>
      <c r="E203" s="878"/>
      <c r="F203" s="878"/>
      <c r="G203" s="878"/>
      <c r="H203" s="878"/>
      <c r="I203" s="1042"/>
      <c r="J203" s="1036"/>
      <c r="K203" s="843"/>
      <c r="L203" s="843"/>
    </row>
    <row r="204" spans="2:12">
      <c r="B204" s="878"/>
      <c r="C204" s="878"/>
      <c r="D204" s="878"/>
      <c r="E204" s="878"/>
      <c r="F204" s="878"/>
      <c r="G204" s="878"/>
      <c r="H204" s="878"/>
      <c r="I204" s="1042"/>
      <c r="J204" s="1036"/>
      <c r="K204" s="843"/>
      <c r="L204" s="843"/>
    </row>
    <row r="205" spans="2:12">
      <c r="B205" s="878"/>
      <c r="C205" s="878"/>
      <c r="D205" s="878"/>
      <c r="E205" s="878"/>
      <c r="F205" s="878"/>
      <c r="G205" s="878"/>
      <c r="H205" s="878"/>
      <c r="I205" s="878"/>
      <c r="J205" s="878"/>
      <c r="K205" s="878"/>
      <c r="L205" s="878"/>
    </row>
    <row r="206" spans="2:12">
      <c r="B206" s="843"/>
      <c r="C206" s="843"/>
      <c r="D206" s="843"/>
      <c r="E206" s="843"/>
      <c r="F206" s="843"/>
      <c r="G206" s="843"/>
      <c r="H206" s="843"/>
      <c r="I206" s="843"/>
      <c r="J206" s="843"/>
      <c r="K206" s="843"/>
      <c r="L206" s="843"/>
    </row>
    <row r="207" spans="2:12">
      <c r="B207" s="843"/>
      <c r="C207" s="843"/>
      <c r="D207" s="843"/>
      <c r="E207" s="843"/>
      <c r="F207" s="843"/>
      <c r="G207" s="843"/>
      <c r="H207" s="843"/>
      <c r="I207" s="843"/>
      <c r="J207" s="843"/>
      <c r="K207" s="843"/>
      <c r="L207" s="843"/>
    </row>
    <row r="208" spans="2:12">
      <c r="B208" s="878"/>
      <c r="C208" s="878"/>
      <c r="D208" s="878"/>
      <c r="E208" s="878"/>
      <c r="F208" s="878"/>
      <c r="G208" s="878"/>
      <c r="H208" s="878"/>
      <c r="I208" s="878"/>
      <c r="J208" s="878"/>
      <c r="K208" s="878"/>
      <c r="L208" s="878"/>
    </row>
    <row r="209" spans="2:12">
      <c r="B209" s="1043"/>
      <c r="C209" s="878"/>
      <c r="D209" s="880"/>
      <c r="E209" s="878"/>
      <c r="F209" s="880"/>
      <c r="G209" s="880"/>
      <c r="H209" s="1044"/>
      <c r="I209" s="878"/>
      <c r="J209" s="878"/>
      <c r="K209" s="878"/>
      <c r="L209" s="878"/>
    </row>
    <row r="210" spans="2:12">
      <c r="B210" s="882"/>
      <c r="C210" s="882"/>
      <c r="D210" s="882"/>
      <c r="E210" s="882"/>
      <c r="F210" s="882"/>
      <c r="G210" s="882"/>
      <c r="H210" s="882"/>
      <c r="I210" s="882"/>
      <c r="J210" s="882"/>
      <c r="K210" s="1030"/>
      <c r="L210" s="1030"/>
    </row>
    <row r="211" spans="2:12">
      <c r="B211" s="882"/>
      <c r="C211" s="882"/>
      <c r="D211" s="882"/>
      <c r="E211" s="882"/>
      <c r="F211" s="882"/>
      <c r="G211" s="882"/>
      <c r="H211" s="882"/>
      <c r="I211" s="882"/>
      <c r="J211" s="882"/>
      <c r="K211" s="1031"/>
      <c r="L211" s="1031"/>
    </row>
    <row r="212" spans="2:12">
      <c r="B212" s="945"/>
      <c r="C212" s="1032"/>
      <c r="D212" s="1032"/>
      <c r="E212" s="1032"/>
      <c r="F212" s="1032"/>
      <c r="G212" s="1032"/>
      <c r="H212" s="945"/>
      <c r="I212" s="945"/>
      <c r="J212" s="945"/>
      <c r="K212" s="945"/>
      <c r="L212" s="945"/>
    </row>
    <row r="213" spans="2:12">
      <c r="B213" s="945"/>
      <c r="C213" s="985"/>
      <c r="D213" s="985"/>
      <c r="E213" s="985"/>
      <c r="F213" s="985"/>
      <c r="G213" s="878"/>
      <c r="H213" s="945"/>
      <c r="I213" s="945"/>
      <c r="J213" s="1032"/>
      <c r="K213" s="1032"/>
      <c r="L213" s="1026"/>
    </row>
    <row r="214" spans="2:12">
      <c r="B214" s="945"/>
      <c r="C214" s="985"/>
      <c r="D214" s="985"/>
      <c r="E214" s="985"/>
      <c r="F214" s="985"/>
      <c r="G214" s="878"/>
      <c r="H214" s="1015"/>
      <c r="I214" s="945"/>
      <c r="J214" s="1045"/>
      <c r="K214" s="1015"/>
      <c r="L214" s="1046"/>
    </row>
    <row r="215" spans="2:12">
      <c r="B215" s="945"/>
      <c r="C215" s="985"/>
      <c r="D215" s="985"/>
      <c r="E215" s="985"/>
      <c r="F215" s="985"/>
      <c r="G215" s="878"/>
      <c r="H215" s="1015"/>
      <c r="I215" s="945"/>
      <c r="J215" s="1047"/>
      <c r="K215" s="1015"/>
      <c r="L215" s="1046"/>
    </row>
    <row r="216" spans="2:12">
      <c r="B216" s="945"/>
      <c r="C216" s="985"/>
      <c r="D216" s="985"/>
      <c r="E216" s="985"/>
      <c r="F216" s="985"/>
      <c r="G216" s="878"/>
      <c r="H216" s="1015"/>
      <c r="I216" s="945"/>
      <c r="J216" s="1045"/>
      <c r="K216" s="1015"/>
      <c r="L216" s="1046"/>
    </row>
    <row r="217" spans="2:12">
      <c r="B217" s="1019"/>
      <c r="C217" s="985"/>
      <c r="D217" s="985"/>
      <c r="E217" s="985"/>
      <c r="F217" s="985"/>
      <c r="G217" s="878"/>
      <c r="H217" s="1019"/>
      <c r="I217" s="1019"/>
      <c r="J217" s="1019"/>
      <c r="K217" s="1019"/>
      <c r="L217" s="1026"/>
    </row>
    <row r="218" spans="2:12">
      <c r="B218" s="945"/>
      <c r="C218" s="985"/>
      <c r="D218" s="985"/>
      <c r="E218" s="985"/>
      <c r="F218" s="985"/>
      <c r="G218" s="878"/>
      <c r="H218" s="1015"/>
      <c r="I218" s="945"/>
      <c r="J218" s="1048"/>
      <c r="K218" s="1018"/>
      <c r="L218" s="1018"/>
    </row>
    <row r="219" spans="2:12">
      <c r="B219" s="1019"/>
      <c r="C219" s="1019"/>
      <c r="D219" s="1019"/>
      <c r="E219" s="1019"/>
      <c r="F219" s="1019"/>
      <c r="G219" s="878"/>
      <c r="H219" s="1019"/>
      <c r="I219" s="1019"/>
      <c r="J219" s="1019"/>
      <c r="K219" s="1019"/>
      <c r="L219" s="1018"/>
    </row>
    <row r="220" spans="2:12">
      <c r="B220" s="945"/>
      <c r="C220" s="985"/>
      <c r="D220" s="985"/>
      <c r="E220" s="985"/>
      <c r="F220" s="985"/>
      <c r="G220" s="878"/>
      <c r="H220" s="1027"/>
      <c r="I220" s="945"/>
      <c r="J220" s="1032"/>
      <c r="K220" s="1049"/>
      <c r="L220" s="1018"/>
    </row>
    <row r="221" spans="2:12">
      <c r="B221" s="945"/>
      <c r="C221" s="878"/>
      <c r="D221" s="985"/>
      <c r="E221" s="985"/>
      <c r="F221" s="985"/>
      <c r="G221" s="878"/>
      <c r="H221" s="1027"/>
      <c r="I221" s="945"/>
      <c r="J221" s="1033"/>
      <c r="K221" s="1026"/>
      <c r="L221" s="1018"/>
    </row>
    <row r="222" spans="2:12">
      <c r="B222" s="1019"/>
      <c r="C222" s="1019"/>
      <c r="D222" s="1019"/>
      <c r="E222" s="1019"/>
      <c r="F222" s="1019"/>
      <c r="G222" s="878"/>
      <c r="H222" s="1019"/>
      <c r="I222" s="1019"/>
      <c r="J222" s="1019"/>
      <c r="K222" s="1019"/>
      <c r="L222" s="1018"/>
    </row>
    <row r="223" spans="2:12">
      <c r="B223" s="1016"/>
      <c r="C223" s="843"/>
      <c r="D223" s="843"/>
      <c r="E223" s="843"/>
      <c r="F223" s="843"/>
      <c r="G223" s="878"/>
      <c r="H223" s="878"/>
      <c r="I223" s="878"/>
      <c r="J223" s="878"/>
      <c r="K223" s="1020"/>
      <c r="L223" s="1018"/>
    </row>
    <row r="224" spans="2:12">
      <c r="B224" s="1016"/>
      <c r="C224" s="965"/>
      <c r="D224" s="965"/>
      <c r="E224" s="965"/>
      <c r="F224" s="965"/>
      <c r="G224" s="878"/>
      <c r="H224" s="878"/>
      <c r="I224" s="878"/>
      <c r="J224" s="878"/>
      <c r="K224" s="1020"/>
      <c r="L224" s="1018"/>
    </row>
    <row r="225" spans="2:12">
      <c r="B225" s="884"/>
      <c r="C225" s="881"/>
      <c r="D225" s="881"/>
      <c r="E225" s="881"/>
      <c r="F225" s="881"/>
      <c r="G225" s="878"/>
      <c r="H225" s="881"/>
      <c r="I225" s="881"/>
      <c r="J225" s="966"/>
      <c r="K225" s="1028"/>
      <c r="L225" s="883"/>
    </row>
  </sheetData>
  <mergeCells count="19">
    <mergeCell ref="J72:J73"/>
    <mergeCell ref="C9:G9"/>
    <mergeCell ref="B72:B73"/>
    <mergeCell ref="C72:G73"/>
    <mergeCell ref="H72:H73"/>
    <mergeCell ref="I72:I73"/>
    <mergeCell ref="I105:I106"/>
    <mergeCell ref="J105:J106"/>
    <mergeCell ref="C74:G74"/>
    <mergeCell ref="B88:B89"/>
    <mergeCell ref="C88:G89"/>
    <mergeCell ref="H88:H89"/>
    <mergeCell ref="I88:I89"/>
    <mergeCell ref="J88:J89"/>
    <mergeCell ref="C107:G107"/>
    <mergeCell ref="C90:G90"/>
    <mergeCell ref="B105:B106"/>
    <mergeCell ref="C105:G106"/>
    <mergeCell ref="H105:H10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4BB7-4903-4849-9FC7-0EECB630EAD2}">
  <dimension ref="B3:M311"/>
  <sheetViews>
    <sheetView topLeftCell="A171" zoomScale="91" zoomScaleNormal="91" workbookViewId="0">
      <selection activeCell="I208" sqref="I208"/>
    </sheetView>
  </sheetViews>
  <sheetFormatPr defaultColWidth="9.1796875" defaultRowHeight="15.5"/>
  <cols>
    <col min="1" max="1" width="6.1796875" style="1050" customWidth="1"/>
    <col min="2" max="2" width="6.81640625" style="1050" customWidth="1"/>
    <col min="3" max="3" width="14.81640625" style="1050" customWidth="1"/>
    <col min="4" max="4" width="6.54296875" style="1050" customWidth="1"/>
    <col min="5" max="6" width="9.1796875" style="1050"/>
    <col min="7" max="7" width="46" style="1050" customWidth="1"/>
    <col min="8" max="8" width="19.453125" style="1050" customWidth="1"/>
    <col min="9" max="9" width="19" style="1050" customWidth="1"/>
    <col min="10" max="10" width="18.81640625" style="1050" customWidth="1"/>
    <col min="11" max="11" width="27.1796875" style="1050" customWidth="1"/>
    <col min="12" max="12" width="19.1796875" style="1050" customWidth="1"/>
    <col min="13" max="13" width="24.453125" style="1050" customWidth="1"/>
    <col min="14" max="16384" width="9.1796875" style="1050"/>
  </cols>
  <sheetData>
    <row r="3" spans="2:12">
      <c r="B3" s="843"/>
      <c r="C3" s="827"/>
      <c r="D3" s="827"/>
      <c r="E3" s="827"/>
      <c r="F3" s="827"/>
      <c r="G3" s="827"/>
      <c r="H3" s="827" t="s">
        <v>2540</v>
      </c>
      <c r="I3" s="827"/>
      <c r="J3" s="827"/>
      <c r="K3" s="827"/>
      <c r="L3" s="878"/>
    </row>
    <row r="4" spans="2:12">
      <c r="B4" s="880" t="s">
        <v>2541</v>
      </c>
      <c r="C4" s="880"/>
      <c r="D4" s="880"/>
      <c r="E4" s="880" t="s">
        <v>2542</v>
      </c>
      <c r="F4" s="878"/>
      <c r="G4" s="878"/>
      <c r="H4" s="878"/>
      <c r="I4" s="878"/>
      <c r="J4" s="878"/>
      <c r="K4" s="878"/>
      <c r="L4" s="878"/>
    </row>
    <row r="5" spans="2:12" ht="16" thickBot="1">
      <c r="B5" s="880" t="s">
        <v>2348</v>
      </c>
      <c r="C5" s="878"/>
      <c r="D5" s="878"/>
      <c r="E5" s="880" t="s">
        <v>2439</v>
      </c>
      <c r="F5" s="878"/>
      <c r="G5" s="878"/>
      <c r="H5" s="878"/>
      <c r="I5" s="878"/>
      <c r="J5" s="878"/>
      <c r="K5" s="878"/>
      <c r="L5" s="878"/>
    </row>
    <row r="6" spans="2:12">
      <c r="B6" s="1300" t="s">
        <v>215</v>
      </c>
      <c r="C6" s="1302" t="s">
        <v>2350</v>
      </c>
      <c r="D6" s="1303"/>
      <c r="E6" s="1303"/>
      <c r="F6" s="1303"/>
      <c r="G6" s="1304"/>
      <c r="H6" s="1308" t="s">
        <v>217</v>
      </c>
      <c r="I6" s="1308" t="s">
        <v>219</v>
      </c>
      <c r="J6" s="1308" t="s">
        <v>218</v>
      </c>
      <c r="K6" s="1302" t="s">
        <v>2351</v>
      </c>
      <c r="L6" s="1310"/>
    </row>
    <row r="7" spans="2:12" ht="16" thickBot="1">
      <c r="B7" s="1301"/>
      <c r="C7" s="1305"/>
      <c r="D7" s="1306"/>
      <c r="E7" s="1306"/>
      <c r="F7" s="1306"/>
      <c r="G7" s="1307"/>
      <c r="H7" s="1309"/>
      <c r="I7" s="1309"/>
      <c r="J7" s="1309"/>
      <c r="K7" s="1305"/>
      <c r="L7" s="1311"/>
    </row>
    <row r="8" spans="2:12">
      <c r="B8" s="1051" t="s">
        <v>2352</v>
      </c>
      <c r="C8" s="1052" t="s">
        <v>2291</v>
      </c>
      <c r="D8" s="1053"/>
      <c r="E8" s="1053"/>
      <c r="F8" s="1053"/>
      <c r="G8" s="1054"/>
      <c r="H8" s="1055"/>
      <c r="I8" s="1055"/>
      <c r="J8" s="1055"/>
      <c r="K8" s="1052"/>
      <c r="L8" s="1056"/>
    </row>
    <row r="9" spans="2:12">
      <c r="B9" s="1057" t="s">
        <v>1666</v>
      </c>
      <c r="C9" s="1052" t="s">
        <v>2440</v>
      </c>
      <c r="D9" s="1053"/>
      <c r="E9" s="1053"/>
      <c r="F9" s="1053"/>
      <c r="G9" s="1054"/>
      <c r="H9" s="1058" t="s">
        <v>2295</v>
      </c>
      <c r="I9" s="1059">
        <v>7</v>
      </c>
      <c r="J9" s="1058" t="s">
        <v>60</v>
      </c>
      <c r="K9" s="1060"/>
      <c r="L9" s="1061"/>
    </row>
    <row r="10" spans="2:12">
      <c r="B10" s="1057" t="s">
        <v>1670</v>
      </c>
      <c r="C10" s="1052" t="s">
        <v>2543</v>
      </c>
      <c r="D10" s="1053"/>
      <c r="E10" s="1053"/>
      <c r="F10" s="1053"/>
      <c r="G10" s="1054"/>
      <c r="H10" s="1058" t="s">
        <v>2442</v>
      </c>
      <c r="I10" s="1059">
        <v>1.25</v>
      </c>
      <c r="J10" s="1055"/>
      <c r="K10" s="1060" t="s">
        <v>2544</v>
      </c>
      <c r="L10" s="1061"/>
    </row>
    <row r="11" spans="2:12">
      <c r="B11" s="1057" t="s">
        <v>1669</v>
      </c>
      <c r="C11" s="1052" t="s">
        <v>2545</v>
      </c>
      <c r="D11" s="1053"/>
      <c r="E11" s="1053"/>
      <c r="F11" s="1053"/>
      <c r="G11" s="1054"/>
      <c r="H11" s="1058" t="s">
        <v>2546</v>
      </c>
      <c r="I11" s="1059">
        <v>1</v>
      </c>
      <c r="J11" s="1055"/>
      <c r="K11" s="1060"/>
      <c r="L11" s="1061"/>
    </row>
    <row r="12" spans="2:12">
      <c r="B12" s="1062"/>
      <c r="C12" s="1052"/>
      <c r="D12" s="1053"/>
      <c r="E12" s="1053"/>
      <c r="F12" s="1053"/>
      <c r="G12" s="1054"/>
      <c r="H12" s="1055"/>
      <c r="I12" s="1055"/>
      <c r="J12" s="1055"/>
      <c r="K12" s="1060"/>
      <c r="L12" s="1061"/>
    </row>
    <row r="13" spans="2:12">
      <c r="B13" s="1063" t="s">
        <v>2364</v>
      </c>
      <c r="C13" s="1052" t="s">
        <v>2365</v>
      </c>
      <c r="D13" s="1053"/>
      <c r="E13" s="1053"/>
      <c r="F13" s="1053"/>
      <c r="G13" s="1054"/>
      <c r="H13" s="1055"/>
      <c r="I13" s="1055"/>
      <c r="J13" s="1055"/>
      <c r="K13" s="1060"/>
      <c r="L13" s="1061"/>
    </row>
    <row r="14" spans="2:12">
      <c r="B14" s="1064"/>
      <c r="C14" s="1052" t="s">
        <v>2547</v>
      </c>
      <c r="D14" s="1053"/>
      <c r="E14" s="1053"/>
      <c r="F14" s="1060"/>
      <c r="G14" s="1065"/>
      <c r="H14" s="1066"/>
      <c r="I14" s="1066"/>
      <c r="J14" s="1066"/>
      <c r="K14" s="1060"/>
      <c r="L14" s="1061"/>
    </row>
    <row r="15" spans="2:12">
      <c r="B15" s="1062"/>
      <c r="C15" s="1052" t="s">
        <v>2548</v>
      </c>
      <c r="D15" s="1053"/>
      <c r="E15" s="1053"/>
      <c r="F15" s="1053"/>
      <c r="G15" s="1054"/>
      <c r="H15" s="1055"/>
      <c r="I15" s="1055"/>
      <c r="J15" s="1055"/>
      <c r="K15" s="1060"/>
      <c r="L15" s="1061"/>
    </row>
    <row r="16" spans="2:12">
      <c r="B16" s="1062"/>
      <c r="C16" s="1052" t="s">
        <v>2549</v>
      </c>
      <c r="D16" s="1053"/>
      <c r="E16" s="1053"/>
      <c r="F16" s="1053"/>
      <c r="G16" s="1054"/>
      <c r="H16" s="1055"/>
      <c r="I16" s="1055"/>
      <c r="J16" s="1055"/>
      <c r="K16" s="1060"/>
      <c r="L16" s="1061"/>
    </row>
    <row r="17" spans="2:12">
      <c r="B17" s="1062"/>
      <c r="C17" s="1052" t="s">
        <v>2550</v>
      </c>
      <c r="D17" s="1053"/>
      <c r="E17" s="1053"/>
      <c r="F17" s="1053"/>
      <c r="G17" s="1054"/>
      <c r="H17" s="1055"/>
      <c r="I17" s="1055"/>
      <c r="J17" s="1055"/>
      <c r="K17" s="1060"/>
      <c r="L17" s="1061"/>
    </row>
    <row r="18" spans="2:12">
      <c r="B18" s="1062"/>
      <c r="C18" s="1052"/>
      <c r="D18" s="1053"/>
      <c r="E18" s="1053"/>
      <c r="F18" s="1053"/>
      <c r="G18" s="1054"/>
      <c r="H18" s="1055"/>
      <c r="I18" s="1055"/>
      <c r="J18" s="1055"/>
      <c r="K18" s="1060"/>
      <c r="L18" s="1061"/>
    </row>
    <row r="19" spans="2:12">
      <c r="B19" s="1051" t="s">
        <v>2377</v>
      </c>
      <c r="C19" s="1052" t="s">
        <v>2378</v>
      </c>
      <c r="D19" s="1053"/>
      <c r="E19" s="1053"/>
      <c r="F19" s="1053"/>
      <c r="G19" s="1054"/>
      <c r="H19" s="1055"/>
      <c r="I19" s="1055"/>
      <c r="J19" s="1055"/>
      <c r="K19" s="1060"/>
      <c r="L19" s="1061"/>
    </row>
    <row r="20" spans="2:12">
      <c r="B20" s="1067" t="s">
        <v>2551</v>
      </c>
      <c r="C20" s="1068" t="s">
        <v>2552</v>
      </c>
      <c r="D20" s="1069"/>
      <c r="E20" s="1069"/>
      <c r="F20" s="1069"/>
      <c r="G20" s="1070"/>
      <c r="H20" s="1071" t="s">
        <v>1368</v>
      </c>
      <c r="I20" s="1055"/>
      <c r="J20" s="1055"/>
      <c r="K20" s="1060"/>
      <c r="L20" s="1061"/>
    </row>
    <row r="21" spans="2:12">
      <c r="B21" s="1067"/>
      <c r="C21" s="1052" t="s">
        <v>2553</v>
      </c>
      <c r="D21" s="1053"/>
      <c r="E21" s="1072"/>
      <c r="F21" s="1072"/>
      <c r="G21" s="1072"/>
      <c r="H21" s="1058" t="s">
        <v>2554</v>
      </c>
      <c r="I21" s="1059">
        <f>3.175*1.3^2</f>
        <v>5.3657500000000002</v>
      </c>
      <c r="J21" s="1058" t="s">
        <v>26</v>
      </c>
      <c r="K21" s="878"/>
      <c r="L21" s="1061"/>
    </row>
    <row r="22" spans="2:12">
      <c r="B22" s="1067"/>
      <c r="C22" s="1052" t="s">
        <v>2555</v>
      </c>
      <c r="D22" s="1053"/>
      <c r="E22" s="1072"/>
      <c r="F22" s="1072"/>
      <c r="G22" s="878"/>
      <c r="H22" s="1058" t="s">
        <v>2406</v>
      </c>
      <c r="I22" s="1059">
        <v>1</v>
      </c>
      <c r="J22" s="1058" t="s">
        <v>1754</v>
      </c>
      <c r="K22" s="1052" t="s">
        <v>2556</v>
      </c>
      <c r="L22" s="1073"/>
    </row>
    <row r="23" spans="2:12">
      <c r="B23" s="1067"/>
      <c r="C23" s="1052" t="s">
        <v>2557</v>
      </c>
      <c r="D23" s="1053"/>
      <c r="E23" s="1072"/>
      <c r="F23" s="1069"/>
      <c r="G23" s="1054"/>
      <c r="H23" s="1058" t="s">
        <v>2558</v>
      </c>
      <c r="I23" s="1059">
        <v>1</v>
      </c>
      <c r="J23" s="1058" t="s">
        <v>1754</v>
      </c>
      <c r="K23" s="1052" t="s">
        <v>2559</v>
      </c>
      <c r="L23" s="1061"/>
    </row>
    <row r="24" spans="2:12">
      <c r="B24" s="1067"/>
      <c r="C24" s="1052" t="s">
        <v>2560</v>
      </c>
      <c r="D24" s="1053"/>
      <c r="E24" s="1072"/>
      <c r="F24" s="1072"/>
      <c r="G24" s="1054"/>
      <c r="H24" s="1058" t="s">
        <v>2386</v>
      </c>
      <c r="I24" s="1059">
        <v>0.83</v>
      </c>
      <c r="J24" s="1058" t="s">
        <v>1754</v>
      </c>
      <c r="K24" s="1052" t="s">
        <v>2455</v>
      </c>
      <c r="L24" s="1061"/>
    </row>
    <row r="25" spans="2:12">
      <c r="B25" s="1067"/>
      <c r="C25" s="1052" t="s">
        <v>2561</v>
      </c>
      <c r="D25" s="1053"/>
      <c r="E25" s="1053"/>
      <c r="F25" s="1053" t="s">
        <v>2562</v>
      </c>
      <c r="G25" s="1054"/>
      <c r="H25" s="1058" t="s">
        <v>2563</v>
      </c>
      <c r="I25" s="1059">
        <v>3.4</v>
      </c>
      <c r="J25" s="1058" t="s">
        <v>2564</v>
      </c>
      <c r="K25" s="1052" t="s">
        <v>2565</v>
      </c>
      <c r="L25" s="1061"/>
    </row>
    <row r="26" spans="2:12">
      <c r="B26" s="1067"/>
      <c r="C26" s="1052" t="s">
        <v>2566</v>
      </c>
      <c r="D26" s="1053"/>
      <c r="E26" s="1053"/>
      <c r="F26" s="1053" t="s">
        <v>2567</v>
      </c>
      <c r="G26" s="1054"/>
      <c r="H26" s="1058" t="s">
        <v>2568</v>
      </c>
      <c r="I26" s="1059">
        <v>6.97</v>
      </c>
      <c r="J26" s="1058" t="s">
        <v>2564</v>
      </c>
      <c r="K26" s="878"/>
      <c r="L26" s="1061"/>
    </row>
    <row r="27" spans="2:12">
      <c r="B27" s="1067"/>
      <c r="C27" s="1052" t="s">
        <v>2569</v>
      </c>
      <c r="D27" s="1053"/>
      <c r="E27" s="1072"/>
      <c r="F27" s="1069"/>
      <c r="G27" s="1054"/>
      <c r="H27" s="1058" t="s">
        <v>2570</v>
      </c>
      <c r="I27" s="1059">
        <v>100</v>
      </c>
      <c r="J27" s="1058" t="s">
        <v>37</v>
      </c>
      <c r="K27" s="878"/>
      <c r="L27" s="1061"/>
    </row>
    <row r="28" spans="2:12">
      <c r="B28" s="1067"/>
      <c r="C28" s="1074" t="s">
        <v>2456</v>
      </c>
      <c r="D28" s="1072"/>
      <c r="E28" s="1072"/>
      <c r="F28" s="1069"/>
      <c r="G28" s="1054"/>
      <c r="H28" s="1058"/>
      <c r="I28" s="1055"/>
      <c r="J28" s="1058"/>
      <c r="K28" s="1052"/>
      <c r="L28" s="1061"/>
    </row>
    <row r="29" spans="2:12">
      <c r="B29" s="1067"/>
      <c r="C29" s="1052" t="s">
        <v>2571</v>
      </c>
      <c r="D29" s="1053"/>
      <c r="E29" s="1072"/>
      <c r="F29" s="1075" t="s">
        <v>2572</v>
      </c>
      <c r="G29" s="1054"/>
      <c r="H29" s="1058" t="s">
        <v>2573</v>
      </c>
      <c r="I29" s="1059">
        <f>I27*60/I25/1000</f>
        <v>1.7647058823529411</v>
      </c>
      <c r="J29" s="1058" t="s">
        <v>2413</v>
      </c>
      <c r="K29" s="1052"/>
      <c r="L29" s="1061"/>
    </row>
    <row r="30" spans="2:12">
      <c r="B30" s="1067"/>
      <c r="C30" s="1052" t="s">
        <v>2574</v>
      </c>
      <c r="D30" s="1053"/>
      <c r="E30" s="1072"/>
      <c r="F30" s="1075" t="s">
        <v>2575</v>
      </c>
      <c r="G30" s="1054"/>
      <c r="H30" s="1058" t="s">
        <v>2576</v>
      </c>
      <c r="I30" s="1059">
        <f>I27*60/I26/1000</f>
        <v>0.86083213773314204</v>
      </c>
      <c r="J30" s="1058" t="s">
        <v>2413</v>
      </c>
      <c r="K30" s="1052"/>
      <c r="L30" s="1061"/>
    </row>
    <row r="31" spans="2:12">
      <c r="B31" s="1067"/>
      <c r="C31" s="1052" t="s">
        <v>2577</v>
      </c>
      <c r="D31" s="1053"/>
      <c r="E31" s="1072"/>
      <c r="F31" s="1072"/>
      <c r="G31" s="1054"/>
      <c r="H31" s="1076" t="s">
        <v>2578</v>
      </c>
      <c r="I31" s="1077">
        <v>0.1</v>
      </c>
      <c r="J31" s="1076" t="s">
        <v>2413</v>
      </c>
      <c r="K31" s="1052"/>
      <c r="L31" s="1061"/>
    </row>
    <row r="32" spans="2:12">
      <c r="B32" s="1067"/>
      <c r="C32" s="1078"/>
      <c r="D32" s="1079"/>
      <c r="E32" s="1072"/>
      <c r="F32" s="1072"/>
      <c r="G32" s="1054"/>
      <c r="H32" s="1058" t="s">
        <v>2420</v>
      </c>
      <c r="I32" s="1059">
        <f>SUM(I29:I31)</f>
        <v>2.7255380200860833</v>
      </c>
      <c r="J32" s="1058" t="s">
        <v>2413</v>
      </c>
      <c r="K32" s="1052"/>
      <c r="L32" s="1061"/>
    </row>
    <row r="33" spans="2:12">
      <c r="B33" s="1067"/>
      <c r="C33" s="1052" t="s">
        <v>2382</v>
      </c>
      <c r="D33" s="1053"/>
      <c r="E33" s="1072"/>
      <c r="F33" s="1075" t="s">
        <v>2579</v>
      </c>
      <c r="G33" s="1054"/>
      <c r="H33" s="1058" t="s">
        <v>2330</v>
      </c>
      <c r="I33" s="1059">
        <f>I21*I23*I24*I22*60/I32/0.3</f>
        <v>326.80318287097958</v>
      </c>
      <c r="J33" s="1058" t="s">
        <v>2580</v>
      </c>
      <c r="K33" s="1052"/>
      <c r="L33" s="1061"/>
    </row>
    <row r="34" spans="2:12">
      <c r="B34" s="1067"/>
      <c r="C34" s="1052" t="s">
        <v>2581</v>
      </c>
      <c r="D34" s="1053"/>
      <c r="E34" s="1072"/>
      <c r="F34" s="1075" t="s">
        <v>2582</v>
      </c>
      <c r="G34" s="1054"/>
      <c r="H34" s="1058" t="s">
        <v>2389</v>
      </c>
      <c r="I34" s="1080">
        <f>1/I33</f>
        <v>3.0599457178322386E-3</v>
      </c>
      <c r="J34" s="1058" t="s">
        <v>2583</v>
      </c>
      <c r="K34" s="1052" t="s">
        <v>2584</v>
      </c>
      <c r="L34" s="1061"/>
    </row>
    <row r="35" spans="2:12">
      <c r="B35" s="1062"/>
      <c r="C35" s="1052" t="s">
        <v>2585</v>
      </c>
      <c r="D35" s="1053"/>
      <c r="E35" s="1053"/>
      <c r="F35" s="1053"/>
      <c r="G35" s="1054"/>
      <c r="H35" s="1055"/>
      <c r="I35" s="1059"/>
      <c r="J35" s="1055"/>
      <c r="K35" s="1052"/>
      <c r="L35" s="1061"/>
    </row>
    <row r="36" spans="2:12">
      <c r="B36" s="1062"/>
      <c r="C36" s="1052" t="s">
        <v>2586</v>
      </c>
      <c r="D36" s="1053"/>
      <c r="E36" s="1053"/>
      <c r="F36" s="1053"/>
      <c r="G36" s="1054"/>
      <c r="H36" s="1055"/>
      <c r="I36" s="1080">
        <f>2/I33</f>
        <v>6.1198914356644773E-3</v>
      </c>
      <c r="J36" s="1058" t="s">
        <v>60</v>
      </c>
      <c r="K36" s="1052"/>
      <c r="L36" s="1061"/>
    </row>
    <row r="37" spans="2:12">
      <c r="B37" s="1062"/>
      <c r="C37" s="1052"/>
      <c r="D37" s="1053"/>
      <c r="E37" s="1053"/>
      <c r="F37" s="1053"/>
      <c r="G37" s="1054"/>
      <c r="H37" s="1055"/>
      <c r="I37" s="1080"/>
      <c r="J37" s="1058"/>
      <c r="K37" s="1052"/>
      <c r="L37" s="1061"/>
    </row>
    <row r="38" spans="2:12">
      <c r="B38" s="1081" t="s">
        <v>2587</v>
      </c>
      <c r="C38" s="1082" t="s">
        <v>2588</v>
      </c>
      <c r="D38" s="1083"/>
      <c r="E38" s="1083"/>
      <c r="F38" s="1083"/>
      <c r="G38" s="1084"/>
      <c r="H38" s="1071" t="s">
        <v>2694</v>
      </c>
      <c r="I38" s="1055"/>
      <c r="J38" s="1058"/>
      <c r="K38" s="1052"/>
      <c r="L38" s="1061"/>
    </row>
    <row r="39" spans="2:12">
      <c r="B39" s="1062"/>
      <c r="C39" s="1052" t="s">
        <v>2589</v>
      </c>
      <c r="D39" s="1053"/>
      <c r="E39" s="1053"/>
      <c r="F39" s="1053"/>
      <c r="G39" s="1054"/>
      <c r="H39" s="1058" t="s">
        <v>2590</v>
      </c>
      <c r="I39" s="1059">
        <v>1.8</v>
      </c>
      <c r="J39" s="1058" t="s">
        <v>49</v>
      </c>
      <c r="K39" s="1052"/>
      <c r="L39" s="1061"/>
    </row>
    <row r="40" spans="2:12">
      <c r="B40" s="1062"/>
      <c r="C40" s="1052" t="s">
        <v>2591</v>
      </c>
      <c r="D40" s="1053"/>
      <c r="E40" s="1053"/>
      <c r="F40" s="1053"/>
      <c r="G40" s="1054"/>
      <c r="H40" s="1058" t="s">
        <v>1684</v>
      </c>
      <c r="I40" s="1059">
        <v>5</v>
      </c>
      <c r="J40" s="1058" t="s">
        <v>2592</v>
      </c>
      <c r="K40" s="1052" t="s">
        <v>2565</v>
      </c>
      <c r="L40" s="1061"/>
    </row>
    <row r="41" spans="2:12">
      <c r="B41" s="1062"/>
      <c r="C41" s="1052" t="s">
        <v>2593</v>
      </c>
      <c r="D41" s="1053"/>
      <c r="E41" s="1053"/>
      <c r="F41" s="1053"/>
      <c r="G41" s="1054"/>
      <c r="H41" s="1058" t="s">
        <v>1793</v>
      </c>
      <c r="I41" s="1059">
        <v>0.3</v>
      </c>
      <c r="J41" s="1058" t="s">
        <v>49</v>
      </c>
      <c r="K41" s="1052" t="s">
        <v>2594</v>
      </c>
      <c r="L41" s="1061"/>
    </row>
    <row r="42" spans="2:12">
      <c r="B42" s="1062"/>
      <c r="C42" s="1052" t="s">
        <v>2595</v>
      </c>
      <c r="D42" s="1053"/>
      <c r="E42" s="1053"/>
      <c r="F42" s="1053"/>
      <c r="G42" s="1054"/>
      <c r="H42" s="1058" t="s">
        <v>2596</v>
      </c>
      <c r="I42" s="1055">
        <v>8</v>
      </c>
      <c r="J42" s="1058" t="s">
        <v>2597</v>
      </c>
      <c r="K42" s="1052" t="s">
        <v>2598</v>
      </c>
      <c r="L42" s="1061"/>
    </row>
    <row r="43" spans="2:12">
      <c r="B43" s="1062"/>
      <c r="C43" s="1052" t="s">
        <v>2599</v>
      </c>
      <c r="D43" s="1053"/>
      <c r="E43" s="1053"/>
      <c r="F43" s="1053"/>
      <c r="G43" s="1054"/>
      <c r="H43" s="1058" t="s">
        <v>2600</v>
      </c>
      <c r="I43" s="1055">
        <v>0.83</v>
      </c>
      <c r="J43" s="1058" t="s">
        <v>2601</v>
      </c>
      <c r="K43" s="1052" t="s">
        <v>2602</v>
      </c>
      <c r="L43" s="1061"/>
    </row>
    <row r="44" spans="2:12">
      <c r="B44" s="1062"/>
      <c r="C44" s="1052"/>
      <c r="D44" s="1053"/>
      <c r="E44" s="1053"/>
      <c r="F44" s="1053"/>
      <c r="G44" s="1054"/>
      <c r="H44" s="1058"/>
      <c r="I44" s="1055"/>
      <c r="J44" s="1058"/>
      <c r="K44" s="1052"/>
      <c r="L44" s="1061"/>
    </row>
    <row r="45" spans="2:12">
      <c r="B45" s="1062"/>
      <c r="C45" s="1052" t="s">
        <v>2603</v>
      </c>
      <c r="D45" s="1053"/>
      <c r="E45" s="1075" t="s">
        <v>2604</v>
      </c>
      <c r="F45" s="1053"/>
      <c r="G45" s="1054"/>
      <c r="H45" s="1058" t="s">
        <v>2605</v>
      </c>
      <c r="I45" s="1085">
        <f>(I39*I40*I41*1000*I43)/I42</f>
        <v>280.12499999999994</v>
      </c>
      <c r="J45" s="1058" t="s">
        <v>2502</v>
      </c>
      <c r="K45" s="1052" t="s">
        <v>2606</v>
      </c>
      <c r="L45" s="1061"/>
    </row>
    <row r="46" spans="2:12">
      <c r="B46" s="1062"/>
      <c r="C46" s="1068" t="s">
        <v>2503</v>
      </c>
      <c r="D46" s="1069"/>
      <c r="E46" s="1075" t="s">
        <v>2607</v>
      </c>
      <c r="F46" s="1053"/>
      <c r="G46" s="1054"/>
      <c r="H46" s="1058"/>
      <c r="I46" s="1080">
        <f>1/I45</f>
        <v>3.5698348951361007E-3</v>
      </c>
      <c r="J46" s="1058" t="s">
        <v>60</v>
      </c>
      <c r="K46" s="1052"/>
      <c r="L46" s="1061"/>
    </row>
    <row r="47" spans="2:12">
      <c r="B47" s="1062"/>
      <c r="C47" s="1052"/>
      <c r="D47" s="1053"/>
      <c r="E47" s="1053"/>
      <c r="F47" s="1053"/>
      <c r="G47" s="1054"/>
      <c r="H47" s="1058"/>
      <c r="I47" s="1086"/>
      <c r="J47" s="1058"/>
      <c r="K47" s="1052"/>
      <c r="L47" s="1061"/>
    </row>
    <row r="48" spans="2:12">
      <c r="B48" s="1081" t="s">
        <v>2608</v>
      </c>
      <c r="C48" s="1082" t="s">
        <v>2609</v>
      </c>
      <c r="D48" s="1083"/>
      <c r="E48" s="1083"/>
      <c r="F48" s="1083"/>
      <c r="G48" s="1084"/>
      <c r="H48" s="1071" t="s">
        <v>2695</v>
      </c>
      <c r="I48" s="1055"/>
      <c r="J48" s="1058"/>
      <c r="K48" s="1052"/>
      <c r="L48" s="1061"/>
    </row>
    <row r="49" spans="2:12">
      <c r="B49" s="1062"/>
      <c r="C49" s="1052" t="s">
        <v>2589</v>
      </c>
      <c r="D49" s="1053"/>
      <c r="E49" s="1053"/>
      <c r="F49" s="1053"/>
      <c r="G49" s="1054"/>
      <c r="H49" s="1058" t="s">
        <v>2590</v>
      </c>
      <c r="I49" s="1059">
        <v>1.8</v>
      </c>
      <c r="J49" s="1058" t="s">
        <v>49</v>
      </c>
      <c r="K49" s="1052"/>
      <c r="L49" s="1061"/>
    </row>
    <row r="50" spans="2:12">
      <c r="B50" s="1062"/>
      <c r="C50" s="1052" t="s">
        <v>2591</v>
      </c>
      <c r="D50" s="1053"/>
      <c r="E50" s="1053"/>
      <c r="F50" s="1053"/>
      <c r="G50" s="1054"/>
      <c r="H50" s="1058" t="s">
        <v>1684</v>
      </c>
      <c r="I50" s="1059">
        <v>2.5</v>
      </c>
      <c r="J50" s="1058" t="s">
        <v>2592</v>
      </c>
      <c r="K50" s="1052" t="s">
        <v>2565</v>
      </c>
      <c r="L50" s="1061"/>
    </row>
    <row r="51" spans="2:12">
      <c r="B51" s="1062"/>
      <c r="C51" s="1052" t="s">
        <v>2593</v>
      </c>
      <c r="D51" s="1053"/>
      <c r="E51" s="1053"/>
      <c r="F51" s="1053"/>
      <c r="G51" s="1054"/>
      <c r="H51" s="1058" t="s">
        <v>1793</v>
      </c>
      <c r="I51" s="1059">
        <v>0.3</v>
      </c>
      <c r="J51" s="1058" t="s">
        <v>49</v>
      </c>
      <c r="K51" s="1052"/>
      <c r="L51" s="1061"/>
    </row>
    <row r="52" spans="2:12">
      <c r="B52" s="1062"/>
      <c r="C52" s="1052" t="s">
        <v>2595</v>
      </c>
      <c r="D52" s="1053"/>
      <c r="E52" s="1053"/>
      <c r="F52" s="1053"/>
      <c r="G52" s="1054"/>
      <c r="H52" s="1058" t="s">
        <v>2596</v>
      </c>
      <c r="I52" s="1055">
        <v>4</v>
      </c>
      <c r="J52" s="1058" t="s">
        <v>2597</v>
      </c>
      <c r="K52" s="1052" t="s">
        <v>2610</v>
      </c>
      <c r="L52" s="1061"/>
    </row>
    <row r="53" spans="2:12">
      <c r="B53" s="1062"/>
      <c r="C53" s="1052" t="s">
        <v>2599</v>
      </c>
      <c r="D53" s="1053"/>
      <c r="E53" s="1053"/>
      <c r="F53" s="1053"/>
      <c r="G53" s="1054"/>
      <c r="H53" s="1058" t="s">
        <v>2600</v>
      </c>
      <c r="I53" s="1055">
        <v>0.83</v>
      </c>
      <c r="J53" s="1058" t="s">
        <v>2601</v>
      </c>
      <c r="K53" s="1052" t="s">
        <v>2602</v>
      </c>
      <c r="L53" s="1061"/>
    </row>
    <row r="54" spans="2:12">
      <c r="B54" s="1062"/>
      <c r="C54" s="1052"/>
      <c r="D54" s="1053"/>
      <c r="E54" s="1053"/>
      <c r="F54" s="1053"/>
      <c r="G54" s="1054"/>
      <c r="H54" s="1058"/>
      <c r="I54" s="1055"/>
      <c r="J54" s="1058"/>
      <c r="K54" s="1052"/>
      <c r="L54" s="1061"/>
    </row>
    <row r="55" spans="2:12">
      <c r="B55" s="1062"/>
      <c r="C55" s="1052" t="s">
        <v>2603</v>
      </c>
      <c r="D55" s="1053"/>
      <c r="E55" s="1075" t="s">
        <v>2604</v>
      </c>
      <c r="F55" s="1053"/>
      <c r="G55" s="1054"/>
      <c r="H55" s="1058" t="s">
        <v>2605</v>
      </c>
      <c r="I55" s="1059">
        <f>(I49*I50*I51*1000*I53)/I52</f>
        <v>280.12499999999994</v>
      </c>
      <c r="J55" s="1058" t="s">
        <v>2502</v>
      </c>
      <c r="K55" s="1052" t="s">
        <v>2606</v>
      </c>
      <c r="L55" s="1061"/>
    </row>
    <row r="56" spans="2:12">
      <c r="B56" s="1062"/>
      <c r="C56" s="1052" t="s">
        <v>2503</v>
      </c>
      <c r="D56" s="1053"/>
      <c r="E56" s="1075" t="s">
        <v>2607</v>
      </c>
      <c r="F56" s="1053"/>
      <c r="G56" s="1054"/>
      <c r="H56" s="1058"/>
      <c r="I56" s="1080">
        <f>1/I55</f>
        <v>3.5698348951361007E-3</v>
      </c>
      <c r="J56" s="1058" t="s">
        <v>60</v>
      </c>
      <c r="K56" s="1052"/>
      <c r="L56" s="1061"/>
    </row>
    <row r="57" spans="2:12">
      <c r="B57" s="1062"/>
      <c r="C57" s="1052"/>
      <c r="D57" s="1053"/>
      <c r="E57" s="1053"/>
      <c r="F57" s="1053"/>
      <c r="G57" s="1054"/>
      <c r="H57" s="1058"/>
      <c r="I57" s="1086"/>
      <c r="J57" s="1058"/>
      <c r="K57" s="1052"/>
      <c r="L57" s="1061"/>
    </row>
    <row r="58" spans="2:12">
      <c r="B58" s="1081" t="s">
        <v>2587</v>
      </c>
      <c r="C58" s="1082" t="s">
        <v>2611</v>
      </c>
      <c r="D58" s="1083"/>
      <c r="E58" s="1083"/>
      <c r="F58" s="1083"/>
      <c r="G58" s="1084"/>
      <c r="H58" s="1087" t="s">
        <v>2696</v>
      </c>
      <c r="I58" s="1055"/>
      <c r="J58" s="1058"/>
      <c r="K58" s="1052"/>
      <c r="L58" s="1061"/>
    </row>
    <row r="59" spans="2:12">
      <c r="B59" s="1062"/>
      <c r="C59" s="1052" t="s">
        <v>2612</v>
      </c>
      <c r="D59" s="1053"/>
      <c r="E59" s="1053"/>
      <c r="F59" s="1053"/>
      <c r="G59" s="1054"/>
      <c r="H59" s="1058" t="s">
        <v>1684</v>
      </c>
      <c r="I59" s="1059">
        <v>4</v>
      </c>
      <c r="J59" s="1058" t="s">
        <v>26</v>
      </c>
      <c r="K59" s="1052"/>
      <c r="L59" s="1061"/>
    </row>
    <row r="60" spans="2:12">
      <c r="B60" s="1062"/>
      <c r="C60" s="1052" t="s">
        <v>2613</v>
      </c>
      <c r="D60" s="1053"/>
      <c r="E60" s="1053"/>
      <c r="F60" s="1053"/>
      <c r="G60" s="1054"/>
      <c r="H60" s="1058" t="s">
        <v>2614</v>
      </c>
      <c r="I60" s="1055">
        <v>7.0000000000000007E-2</v>
      </c>
      <c r="J60" s="1058" t="s">
        <v>26</v>
      </c>
      <c r="K60" s="1052"/>
      <c r="L60" s="1061"/>
    </row>
    <row r="61" spans="2:12">
      <c r="B61" s="1062"/>
      <c r="C61" s="1052" t="s">
        <v>2615</v>
      </c>
      <c r="D61" s="1053"/>
      <c r="E61" s="1053"/>
      <c r="F61" s="1053"/>
      <c r="G61" s="1054"/>
      <c r="H61" s="1058" t="s">
        <v>2616</v>
      </c>
      <c r="I61" s="1059">
        <v>3</v>
      </c>
      <c r="J61" s="1058" t="s">
        <v>2617</v>
      </c>
      <c r="K61" s="1052"/>
      <c r="L61" s="1061"/>
    </row>
    <row r="62" spans="2:12">
      <c r="B62" s="1062"/>
      <c r="C62" s="1052" t="s">
        <v>2618</v>
      </c>
      <c r="D62" s="1053"/>
      <c r="E62" s="1053"/>
      <c r="F62" s="1053"/>
      <c r="G62" s="1054"/>
      <c r="H62" s="1058" t="s">
        <v>2386</v>
      </c>
      <c r="I62" s="1055">
        <v>0.83</v>
      </c>
      <c r="J62" s="1058" t="s">
        <v>2619</v>
      </c>
      <c r="K62" s="1052"/>
      <c r="L62" s="1061"/>
    </row>
    <row r="63" spans="2:12">
      <c r="B63" s="1062"/>
      <c r="C63" s="1052"/>
      <c r="D63" s="1053"/>
      <c r="E63" s="1053"/>
      <c r="F63" s="1053"/>
      <c r="G63" s="1054"/>
      <c r="H63" s="1058"/>
      <c r="I63" s="1055"/>
      <c r="J63" s="1058"/>
      <c r="K63" s="1052"/>
      <c r="L63" s="1061"/>
    </row>
    <row r="64" spans="2:12">
      <c r="B64" s="1062"/>
      <c r="C64" s="1052" t="s">
        <v>2620</v>
      </c>
      <c r="D64" s="1053"/>
      <c r="E64" s="1075" t="s">
        <v>2621</v>
      </c>
      <c r="F64" s="1053"/>
      <c r="G64" s="1054"/>
      <c r="H64" s="1058" t="s">
        <v>2622</v>
      </c>
      <c r="I64" s="1059">
        <f>(I59*I61*I62)/I60</f>
        <v>142.28571428571425</v>
      </c>
      <c r="J64" s="1058" t="s">
        <v>2502</v>
      </c>
      <c r="K64" s="1052"/>
      <c r="L64" s="1061"/>
    </row>
    <row r="65" spans="2:12">
      <c r="B65" s="1062"/>
      <c r="C65" s="1052"/>
      <c r="D65" s="1053"/>
      <c r="E65" s="1053"/>
      <c r="F65" s="1053"/>
      <c r="G65" s="1054"/>
      <c r="H65" s="1058"/>
      <c r="I65" s="1055"/>
      <c r="J65" s="1058"/>
      <c r="K65" s="1052"/>
      <c r="L65" s="1061"/>
    </row>
    <row r="66" spans="2:12">
      <c r="B66" s="1062"/>
      <c r="C66" s="1052" t="s">
        <v>2503</v>
      </c>
      <c r="D66" s="1053"/>
      <c r="E66" s="1075" t="s">
        <v>2623</v>
      </c>
      <c r="F66" s="1053"/>
      <c r="G66" s="1054"/>
      <c r="H66" s="1058"/>
      <c r="I66" s="1080">
        <f>1/I64</f>
        <v>7.0281124497991983E-3</v>
      </c>
      <c r="J66" s="1058" t="s">
        <v>60</v>
      </c>
      <c r="K66" s="1052"/>
      <c r="L66" s="1061"/>
    </row>
    <row r="67" spans="2:12">
      <c r="B67" s="1062"/>
      <c r="C67" s="1052"/>
      <c r="D67" s="1053"/>
      <c r="E67" s="1053"/>
      <c r="F67" s="1053"/>
      <c r="G67" s="1054"/>
      <c r="H67" s="1058"/>
      <c r="I67" s="1055"/>
      <c r="J67" s="1058"/>
      <c r="K67" s="1052"/>
      <c r="L67" s="1061"/>
    </row>
    <row r="68" spans="2:12">
      <c r="B68" s="1081" t="s">
        <v>2608</v>
      </c>
      <c r="C68" s="1082" t="s">
        <v>2624</v>
      </c>
      <c r="D68" s="1083"/>
      <c r="E68" s="1083"/>
      <c r="F68" s="1083"/>
      <c r="G68" s="1084"/>
      <c r="H68" s="1071" t="s">
        <v>2697</v>
      </c>
      <c r="I68" s="1055"/>
      <c r="J68" s="1058"/>
      <c r="K68" s="1052"/>
      <c r="L68" s="1061"/>
    </row>
    <row r="69" spans="2:12">
      <c r="B69" s="1062"/>
      <c r="C69" s="1052" t="s">
        <v>2589</v>
      </c>
      <c r="D69" s="1053"/>
      <c r="E69" s="1053"/>
      <c r="F69" s="1053"/>
      <c r="G69" s="1054"/>
      <c r="H69" s="1058" t="s">
        <v>2625</v>
      </c>
      <c r="I69" s="1059">
        <v>2</v>
      </c>
      <c r="J69" s="1058" t="s">
        <v>49</v>
      </c>
      <c r="K69" s="1052"/>
      <c r="L69" s="1061"/>
    </row>
    <row r="70" spans="2:12">
      <c r="B70" s="1062"/>
      <c r="C70" s="1052" t="s">
        <v>2591</v>
      </c>
      <c r="D70" s="1053"/>
      <c r="E70" s="1053"/>
      <c r="F70" s="1053"/>
      <c r="G70" s="1054"/>
      <c r="H70" s="1058" t="s">
        <v>1684</v>
      </c>
      <c r="I70" s="1059">
        <v>4</v>
      </c>
      <c r="J70" s="1058" t="s">
        <v>2592</v>
      </c>
      <c r="K70" s="1052" t="s">
        <v>2565</v>
      </c>
      <c r="L70" s="1061"/>
    </row>
    <row r="71" spans="2:12">
      <c r="B71" s="1062"/>
      <c r="C71" s="1052" t="s">
        <v>2593</v>
      </c>
      <c r="D71" s="1053"/>
      <c r="E71" s="1053"/>
      <c r="F71" s="1053"/>
      <c r="G71" s="1054"/>
      <c r="H71" s="1058" t="s">
        <v>1793</v>
      </c>
      <c r="I71" s="1059">
        <v>0.3</v>
      </c>
      <c r="J71" s="1058" t="s">
        <v>49</v>
      </c>
      <c r="K71" s="1052"/>
      <c r="L71" s="1061"/>
    </row>
    <row r="72" spans="2:12">
      <c r="B72" s="1062"/>
      <c r="C72" s="1052" t="s">
        <v>2595</v>
      </c>
      <c r="D72" s="1053"/>
      <c r="E72" s="1053"/>
      <c r="F72" s="1053"/>
      <c r="G72" s="1054"/>
      <c r="H72" s="1058" t="s">
        <v>2596</v>
      </c>
      <c r="I72" s="1055">
        <v>8</v>
      </c>
      <c r="J72" s="1058" t="s">
        <v>2597</v>
      </c>
      <c r="K72" s="1052"/>
      <c r="L72" s="1061"/>
    </row>
    <row r="73" spans="2:12">
      <c r="B73" s="1062"/>
      <c r="C73" s="1052" t="s">
        <v>2599</v>
      </c>
      <c r="D73" s="1053"/>
      <c r="E73" s="1053"/>
      <c r="F73" s="1053"/>
      <c r="G73" s="1054"/>
      <c r="H73" s="1058" t="s">
        <v>2626</v>
      </c>
      <c r="I73" s="1055">
        <v>0.83</v>
      </c>
      <c r="J73" s="1058" t="s">
        <v>2601</v>
      </c>
      <c r="K73" s="1052"/>
      <c r="L73" s="1061"/>
    </row>
    <row r="74" spans="2:12">
      <c r="B74" s="1062"/>
      <c r="C74" s="1052"/>
      <c r="D74" s="1053"/>
      <c r="E74" s="1053"/>
      <c r="F74" s="1053"/>
      <c r="G74" s="1054"/>
      <c r="H74" s="1058"/>
      <c r="I74" s="1055"/>
      <c r="J74" s="1058"/>
      <c r="K74" s="1052"/>
      <c r="L74" s="1061"/>
    </row>
    <row r="75" spans="2:12">
      <c r="B75" s="1062"/>
      <c r="C75" s="1052" t="s">
        <v>2627</v>
      </c>
      <c r="D75" s="1053"/>
      <c r="E75" s="1075" t="s">
        <v>2628</v>
      </c>
      <c r="F75" s="1053"/>
      <c r="G75" s="1054"/>
      <c r="H75" s="1058" t="s">
        <v>2605</v>
      </c>
      <c r="I75" s="1055">
        <f>(I69*I70*I71*1000*I73)/I72</f>
        <v>249</v>
      </c>
      <c r="J75" s="1058" t="s">
        <v>2502</v>
      </c>
      <c r="K75" s="1052" t="s">
        <v>2606</v>
      </c>
      <c r="L75" s="1061"/>
    </row>
    <row r="76" spans="2:12">
      <c r="B76" s="1062"/>
      <c r="C76" s="1052" t="s">
        <v>2503</v>
      </c>
      <c r="D76" s="1053"/>
      <c r="E76" s="1075" t="s">
        <v>2607</v>
      </c>
      <c r="F76" s="1053"/>
      <c r="G76" s="1054"/>
      <c r="H76" s="1058"/>
      <c r="I76" s="1080">
        <f>1/I75</f>
        <v>4.0160642570281121E-3</v>
      </c>
      <c r="J76" s="1058" t="s">
        <v>60</v>
      </c>
      <c r="K76" s="1052"/>
      <c r="L76" s="1061"/>
    </row>
    <row r="77" spans="2:12">
      <c r="B77" s="1062"/>
      <c r="C77" s="1052"/>
      <c r="D77" s="1053"/>
      <c r="E77" s="1053"/>
      <c r="F77" s="1053"/>
      <c r="G77" s="1054"/>
      <c r="H77" s="1058"/>
      <c r="I77" s="1055"/>
      <c r="J77" s="1058"/>
      <c r="K77" s="1052"/>
      <c r="L77" s="1061"/>
    </row>
    <row r="78" spans="2:12">
      <c r="B78" s="1081" t="s">
        <v>2629</v>
      </c>
      <c r="C78" s="1082" t="s">
        <v>2630</v>
      </c>
      <c r="D78" s="1083"/>
      <c r="E78" s="1083"/>
      <c r="F78" s="1083"/>
      <c r="G78" s="1084"/>
      <c r="H78" s="1071" t="s">
        <v>2631</v>
      </c>
      <c r="I78" s="1055"/>
      <c r="J78" s="1058"/>
      <c r="K78" s="1052"/>
      <c r="L78" s="1061"/>
    </row>
    <row r="79" spans="2:12">
      <c r="B79" s="1062"/>
      <c r="C79" s="1052" t="s">
        <v>2591</v>
      </c>
      <c r="D79" s="1053"/>
      <c r="E79" s="1053"/>
      <c r="F79" s="1053"/>
      <c r="G79" s="1054"/>
      <c r="H79" s="1058" t="s">
        <v>2632</v>
      </c>
      <c r="I79" s="1059">
        <v>1</v>
      </c>
      <c r="J79" s="1058" t="s">
        <v>2592</v>
      </c>
      <c r="K79" s="1052" t="s">
        <v>2565</v>
      </c>
      <c r="L79" s="1061"/>
    </row>
    <row r="80" spans="2:12">
      <c r="B80" s="1062"/>
      <c r="C80" s="1052" t="s">
        <v>2633</v>
      </c>
      <c r="D80" s="1053"/>
      <c r="E80" s="1053"/>
      <c r="F80" s="1053"/>
      <c r="G80" s="1054"/>
      <c r="H80" s="1058" t="s">
        <v>2386</v>
      </c>
      <c r="I80" s="1059">
        <v>0.83</v>
      </c>
      <c r="J80" s="1058"/>
      <c r="K80" s="1052" t="s">
        <v>2634</v>
      </c>
      <c r="L80" s="1061"/>
    </row>
    <row r="81" spans="2:12">
      <c r="B81" s="1062"/>
      <c r="C81" s="1052" t="s">
        <v>2635</v>
      </c>
      <c r="D81" s="1053"/>
      <c r="E81" s="1053"/>
      <c r="F81" s="1053"/>
      <c r="G81" s="1054"/>
      <c r="H81" s="1058" t="s">
        <v>1924</v>
      </c>
      <c r="I81" s="1059">
        <v>0.6</v>
      </c>
      <c r="J81" s="1058" t="s">
        <v>37</v>
      </c>
      <c r="K81" s="1052"/>
      <c r="L81" s="1061"/>
    </row>
    <row r="82" spans="2:12">
      <c r="B82" s="1062"/>
      <c r="C82" s="1052" t="s">
        <v>2636</v>
      </c>
      <c r="D82" s="1053"/>
      <c r="E82" s="1053"/>
      <c r="F82" s="1053"/>
      <c r="G82" s="1054"/>
      <c r="H82" s="1058" t="s">
        <v>2616</v>
      </c>
      <c r="I82" s="1055">
        <v>4</v>
      </c>
      <c r="J82" s="1058" t="s">
        <v>2637</v>
      </c>
      <c r="K82" s="1052"/>
      <c r="L82" s="1061"/>
    </row>
    <row r="83" spans="2:12">
      <c r="B83" s="1062"/>
      <c r="C83" s="1052" t="s">
        <v>2638</v>
      </c>
      <c r="D83" s="1053"/>
      <c r="E83" s="1075" t="s">
        <v>2639</v>
      </c>
      <c r="F83" s="1053"/>
      <c r="G83" s="1054"/>
      <c r="H83" s="1058" t="s">
        <v>2596</v>
      </c>
      <c r="I83" s="1055">
        <v>3</v>
      </c>
      <c r="J83" s="1058" t="s">
        <v>2640</v>
      </c>
      <c r="K83" s="1052"/>
      <c r="L83" s="1061"/>
    </row>
    <row r="84" spans="2:12">
      <c r="B84" s="1062"/>
      <c r="C84" s="1052" t="s">
        <v>2641</v>
      </c>
      <c r="D84" s="1053"/>
      <c r="E84" s="1053"/>
      <c r="F84" s="1053"/>
      <c r="G84" s="1054"/>
      <c r="H84" s="1058" t="s">
        <v>2642</v>
      </c>
      <c r="I84" s="1055">
        <v>0.3</v>
      </c>
      <c r="J84" s="1058" t="s">
        <v>37</v>
      </c>
      <c r="K84" s="1052"/>
      <c r="L84" s="1061"/>
    </row>
    <row r="85" spans="2:12">
      <c r="B85" s="1062"/>
      <c r="C85" s="1052" t="s">
        <v>2643</v>
      </c>
      <c r="D85" s="1053"/>
      <c r="E85" s="1075" t="s">
        <v>2644</v>
      </c>
      <c r="F85" s="1053"/>
      <c r="G85" s="1054"/>
      <c r="H85" s="1058" t="s">
        <v>2605</v>
      </c>
      <c r="I85" s="1059">
        <f>(I79*1000*I80*I81*I84)/(I82*I83*0.669)</f>
        <v>18.609865470852018</v>
      </c>
      <c r="J85" s="1058" t="s">
        <v>2502</v>
      </c>
      <c r="K85" s="1052"/>
      <c r="L85" s="1061"/>
    </row>
    <row r="86" spans="2:12">
      <c r="B86" s="1062"/>
      <c r="C86" s="1052" t="s">
        <v>2503</v>
      </c>
      <c r="D86" s="1053"/>
      <c r="E86" s="1075" t="s">
        <v>2607</v>
      </c>
      <c r="F86" s="1053"/>
      <c r="G86" s="1054"/>
      <c r="H86" s="1058"/>
      <c r="I86" s="1080">
        <f>1/I85</f>
        <v>5.3734939759036142E-2</v>
      </c>
      <c r="J86" s="1058" t="s">
        <v>60</v>
      </c>
      <c r="K86" s="1052"/>
      <c r="L86" s="1061"/>
    </row>
    <row r="87" spans="2:12">
      <c r="B87" s="1062"/>
      <c r="C87" s="1052"/>
      <c r="D87" s="1053"/>
      <c r="E87" s="1053"/>
      <c r="F87" s="1053"/>
      <c r="G87" s="1054"/>
      <c r="H87" s="1058"/>
      <c r="I87" s="1086"/>
      <c r="J87" s="1058"/>
      <c r="K87" s="1052"/>
      <c r="L87" s="1061"/>
    </row>
    <row r="88" spans="2:12">
      <c r="B88" s="1088" t="s">
        <v>2377</v>
      </c>
      <c r="C88" s="1068" t="s">
        <v>2645</v>
      </c>
      <c r="D88" s="1069"/>
      <c r="E88" s="1069"/>
      <c r="F88" s="1069"/>
      <c r="G88" s="1070"/>
      <c r="H88" s="1055"/>
      <c r="I88" s="1089"/>
      <c r="J88" s="1058"/>
      <c r="K88" s="1052"/>
      <c r="L88" s="1061"/>
    </row>
    <row r="89" spans="2:12">
      <c r="B89" s="1062"/>
      <c r="C89" s="1052" t="s">
        <v>2646</v>
      </c>
      <c r="D89" s="1053"/>
      <c r="E89" s="1053"/>
      <c r="F89" s="1053"/>
      <c r="G89" s="1054"/>
      <c r="H89" s="1058" t="s">
        <v>2605</v>
      </c>
      <c r="I89" s="1090">
        <f>I75</f>
        <v>249</v>
      </c>
      <c r="J89" s="1058" t="s">
        <v>2502</v>
      </c>
      <c r="K89" s="1060"/>
      <c r="L89" s="1061"/>
    </row>
    <row r="90" spans="2:12">
      <c r="B90" s="1062"/>
      <c r="C90" s="1052" t="s">
        <v>2647</v>
      </c>
      <c r="D90" s="1053"/>
      <c r="E90" s="1053"/>
      <c r="F90" s="1053"/>
      <c r="G90" s="1054"/>
      <c r="H90" s="1058" t="s">
        <v>2648</v>
      </c>
      <c r="I90" s="1090">
        <f>I89*I9</f>
        <v>1743</v>
      </c>
      <c r="J90" s="1058" t="s">
        <v>2649</v>
      </c>
      <c r="K90" s="1091"/>
      <c r="L90" s="1061"/>
    </row>
    <row r="91" spans="2:12">
      <c r="B91" s="1062"/>
      <c r="C91" s="1052" t="s">
        <v>2509</v>
      </c>
      <c r="D91" s="1053"/>
      <c r="E91" s="1053"/>
      <c r="F91" s="1053"/>
      <c r="G91" s="1054"/>
      <c r="H91" s="1055"/>
      <c r="I91" s="1055"/>
      <c r="J91" s="1058"/>
      <c r="K91" s="1091"/>
      <c r="L91" s="1061"/>
    </row>
    <row r="92" spans="2:12">
      <c r="B92" s="1062"/>
      <c r="C92" s="1052" t="s">
        <v>2510</v>
      </c>
      <c r="D92" s="1053"/>
      <c r="E92" s="1053"/>
      <c r="F92" s="1053"/>
      <c r="G92" s="1054"/>
      <c r="H92" s="1092"/>
      <c r="I92" s="1093">
        <f>4*I93</f>
        <v>1.6064257028112448E-2</v>
      </c>
      <c r="J92" s="1058" t="s">
        <v>60</v>
      </c>
      <c r="K92" s="1052" t="s">
        <v>2650</v>
      </c>
      <c r="L92" s="1061"/>
    </row>
    <row r="93" spans="2:12">
      <c r="B93" s="1062"/>
      <c r="C93" s="1052" t="s">
        <v>2651</v>
      </c>
      <c r="D93" s="1053"/>
      <c r="E93" s="1053"/>
      <c r="F93" s="1053"/>
      <c r="G93" s="1054"/>
      <c r="H93" s="1055"/>
      <c r="I93" s="1093">
        <f>1/I89</f>
        <v>4.0160642570281121E-3</v>
      </c>
      <c r="J93" s="1058" t="s">
        <v>60</v>
      </c>
      <c r="K93" s="1091"/>
      <c r="L93" s="1061"/>
    </row>
    <row r="94" spans="2:12" ht="16" thickBot="1">
      <c r="B94" s="1094"/>
      <c r="C94" s="1095" t="s">
        <v>2512</v>
      </c>
      <c r="D94" s="1096"/>
      <c r="E94" s="1096"/>
      <c r="F94" s="1096"/>
      <c r="G94" s="1097"/>
      <c r="H94" s="1098"/>
      <c r="I94" s="1099">
        <f>I92/10</f>
        <v>1.6064257028112448E-3</v>
      </c>
      <c r="J94" s="1100" t="s">
        <v>60</v>
      </c>
      <c r="K94" s="1101"/>
      <c r="L94" s="1102"/>
    </row>
    <row r="95" spans="2:12">
      <c r="B95" s="878"/>
      <c r="C95" s="878"/>
      <c r="D95" s="878"/>
      <c r="E95" s="878"/>
      <c r="F95" s="878"/>
      <c r="G95" s="878"/>
      <c r="H95" s="878"/>
      <c r="I95" s="878"/>
      <c r="J95" s="878"/>
      <c r="K95" s="878"/>
      <c r="L95" s="878"/>
    </row>
    <row r="96" spans="2:12">
      <c r="B96" s="878"/>
      <c r="C96" s="878"/>
      <c r="D96" s="878"/>
      <c r="E96" s="878"/>
      <c r="F96" s="878"/>
      <c r="G96" s="878"/>
      <c r="H96" s="878"/>
      <c r="I96" s="878"/>
      <c r="J96" s="878"/>
      <c r="K96" s="878"/>
      <c r="L96" s="878"/>
    </row>
    <row r="97" spans="2:12">
      <c r="B97" s="878"/>
      <c r="C97" s="878"/>
      <c r="D97" s="878"/>
      <c r="E97" s="878"/>
      <c r="F97" s="878"/>
      <c r="G97" s="878"/>
      <c r="H97" s="878"/>
      <c r="I97" s="878"/>
      <c r="J97" s="878"/>
      <c r="K97" s="878"/>
      <c r="L97" s="878"/>
    </row>
    <row r="98" spans="2:12">
      <c r="B98" s="1043" t="s">
        <v>2652</v>
      </c>
      <c r="C98" s="878"/>
      <c r="D98" s="880" t="s">
        <v>2653</v>
      </c>
      <c r="E98" s="878"/>
      <c r="F98" s="878"/>
      <c r="G98" s="878"/>
      <c r="H98" s="878"/>
      <c r="I98" s="878"/>
      <c r="J98" s="878"/>
      <c r="K98" s="878"/>
      <c r="L98" s="878"/>
    </row>
    <row r="99" spans="2:12">
      <c r="B99" s="1043" t="s">
        <v>2654</v>
      </c>
      <c r="C99" s="878"/>
      <c r="D99" s="880" t="s">
        <v>2655</v>
      </c>
      <c r="E99" s="878"/>
      <c r="F99" s="878"/>
      <c r="G99" s="880"/>
      <c r="H99" s="1103"/>
      <c r="I99" s="878"/>
      <c r="J99" s="878"/>
      <c r="K99" s="878"/>
      <c r="L99" s="878"/>
    </row>
    <row r="100" spans="2:12">
      <c r="B100" s="1286" t="s">
        <v>215</v>
      </c>
      <c r="C100" s="1288" t="s">
        <v>216</v>
      </c>
      <c r="D100" s="1289"/>
      <c r="E100" s="1289"/>
      <c r="F100" s="1289"/>
      <c r="G100" s="1290"/>
      <c r="H100" s="1286" t="s">
        <v>217</v>
      </c>
      <c r="I100" s="1286" t="s">
        <v>218</v>
      </c>
      <c r="J100" s="1286" t="s">
        <v>219</v>
      </c>
      <c r="K100" s="948" t="s">
        <v>220</v>
      </c>
      <c r="L100" s="948" t="s">
        <v>2179</v>
      </c>
    </row>
    <row r="101" spans="2:12">
      <c r="B101" s="1287"/>
      <c r="C101" s="1291"/>
      <c r="D101" s="1292"/>
      <c r="E101" s="1292"/>
      <c r="F101" s="1292"/>
      <c r="G101" s="1293"/>
      <c r="H101" s="1287"/>
      <c r="I101" s="1287"/>
      <c r="J101" s="1287"/>
      <c r="K101" s="949" t="s">
        <v>16</v>
      </c>
      <c r="L101" s="949" t="s">
        <v>16</v>
      </c>
    </row>
    <row r="102" spans="2:12">
      <c r="B102" s="1104">
        <v>1</v>
      </c>
      <c r="C102" s="1297">
        <v>2</v>
      </c>
      <c r="D102" s="1298"/>
      <c r="E102" s="1298"/>
      <c r="F102" s="1298"/>
      <c r="G102" s="1299"/>
      <c r="H102" s="1105">
        <v>3</v>
      </c>
      <c r="I102" s="1105">
        <v>4</v>
      </c>
      <c r="J102" s="1105">
        <v>5</v>
      </c>
      <c r="K102" s="1105">
        <v>6</v>
      </c>
      <c r="L102" s="1105">
        <v>7</v>
      </c>
    </row>
    <row r="103" spans="2:12">
      <c r="B103" s="1106" t="s">
        <v>5</v>
      </c>
      <c r="C103" s="1107" t="s">
        <v>2515</v>
      </c>
      <c r="D103" s="985"/>
      <c r="E103" s="985"/>
      <c r="F103" s="985"/>
      <c r="G103" s="878"/>
      <c r="H103" s="1106"/>
      <c r="I103" s="1106"/>
      <c r="J103" s="1108"/>
      <c r="K103" s="1108"/>
      <c r="L103" s="1109"/>
    </row>
    <row r="104" spans="2:12">
      <c r="B104" s="1106">
        <v>1</v>
      </c>
      <c r="C104" s="1107" t="s">
        <v>20</v>
      </c>
      <c r="D104" s="985"/>
      <c r="E104" s="985"/>
      <c r="F104" s="985"/>
      <c r="G104" s="878"/>
      <c r="H104" s="961" t="s">
        <v>224</v>
      </c>
      <c r="I104" s="1106" t="s">
        <v>244</v>
      </c>
      <c r="J104" s="1110">
        <f>I92</f>
        <v>1.6064257028112448E-2</v>
      </c>
      <c r="K104" s="961"/>
      <c r="L104" s="963">
        <f t="shared" ref="L104:L106" si="0">J104*K104</f>
        <v>0</v>
      </c>
    </row>
    <row r="105" spans="2:12">
      <c r="B105" s="1106">
        <v>2</v>
      </c>
      <c r="C105" s="1107" t="s">
        <v>283</v>
      </c>
      <c r="D105" s="985"/>
      <c r="E105" s="985"/>
      <c r="F105" s="985"/>
      <c r="G105" s="878"/>
      <c r="H105" s="961" t="s">
        <v>225</v>
      </c>
      <c r="I105" s="1106" t="s">
        <v>244</v>
      </c>
      <c r="J105" s="1110">
        <f>J104/4</f>
        <v>4.0160642570281121E-3</v>
      </c>
      <c r="K105" s="961"/>
      <c r="L105" s="963">
        <f t="shared" si="0"/>
        <v>0</v>
      </c>
    </row>
    <row r="106" spans="2:12">
      <c r="B106" s="1106">
        <v>3</v>
      </c>
      <c r="C106" s="989" t="s">
        <v>21</v>
      </c>
      <c r="D106" s="990"/>
      <c r="E106" s="990"/>
      <c r="F106" s="990"/>
      <c r="G106" s="972"/>
      <c r="H106" s="961" t="s">
        <v>2531</v>
      </c>
      <c r="I106" s="1106" t="s">
        <v>244</v>
      </c>
      <c r="J106" s="1110">
        <f>J104/10</f>
        <v>1.6064257028112448E-3</v>
      </c>
      <c r="K106" s="961"/>
      <c r="L106" s="963">
        <f t="shared" si="0"/>
        <v>0</v>
      </c>
    </row>
    <row r="107" spans="2:12">
      <c r="B107" s="1111"/>
      <c r="C107" s="1112"/>
      <c r="D107" s="1112"/>
      <c r="E107" s="1112"/>
      <c r="F107" s="1112"/>
      <c r="G107" s="955"/>
      <c r="H107" s="1113"/>
      <c r="I107" s="1113"/>
      <c r="J107" s="1113"/>
      <c r="K107" s="1111" t="s">
        <v>2516</v>
      </c>
      <c r="L107" s="960">
        <f>SUM(L104:L106)</f>
        <v>0</v>
      </c>
    </row>
    <row r="108" spans="2:12">
      <c r="B108" s="1106" t="s">
        <v>6</v>
      </c>
      <c r="C108" s="1114" t="s">
        <v>2517</v>
      </c>
      <c r="D108" s="1112"/>
      <c r="E108" s="1112"/>
      <c r="F108" s="1112"/>
      <c r="G108" s="978"/>
      <c r="H108" s="961"/>
      <c r="I108" s="1106"/>
      <c r="J108" s="1115"/>
      <c r="K108" s="963"/>
      <c r="L108" s="963"/>
    </row>
    <row r="109" spans="2:12">
      <c r="B109" s="1111"/>
      <c r="C109" s="1113"/>
      <c r="D109" s="1113"/>
      <c r="E109" s="1113"/>
      <c r="F109" s="1113"/>
      <c r="G109" s="955"/>
      <c r="H109" s="1113"/>
      <c r="I109" s="1113"/>
      <c r="J109" s="1113"/>
      <c r="K109" s="1111" t="s">
        <v>2518</v>
      </c>
      <c r="L109" s="960">
        <f>SUM(L108)</f>
        <v>0</v>
      </c>
    </row>
    <row r="110" spans="2:12">
      <c r="B110" s="1106" t="s">
        <v>7</v>
      </c>
      <c r="C110" s="1116" t="s">
        <v>2519</v>
      </c>
      <c r="D110" s="1117"/>
      <c r="E110" s="1117"/>
      <c r="F110" s="1117"/>
      <c r="G110" s="878"/>
      <c r="H110" s="991"/>
      <c r="I110" s="1106"/>
      <c r="J110" s="1108"/>
      <c r="K110" s="1109"/>
      <c r="L110" s="963"/>
    </row>
    <row r="111" spans="2:12">
      <c r="B111" s="1118">
        <v>1</v>
      </c>
      <c r="C111" s="1119" t="s">
        <v>2656</v>
      </c>
      <c r="D111" s="1024"/>
      <c r="E111" s="1024"/>
      <c r="F111" s="1024"/>
      <c r="G111" s="878"/>
      <c r="H111" s="967">
        <v>196</v>
      </c>
      <c r="I111" s="1106" t="s">
        <v>1773</v>
      </c>
      <c r="J111" s="1120">
        <f>I36</f>
        <v>6.1198914356644773E-3</v>
      </c>
      <c r="K111" s="992">
        <f>X9</f>
        <v>0</v>
      </c>
      <c r="L111" s="963">
        <f t="shared" ref="L111:L113" si="1">J111*K111</f>
        <v>0</v>
      </c>
    </row>
    <row r="112" spans="2:12">
      <c r="B112" s="1118">
        <v>2</v>
      </c>
      <c r="C112" s="1119" t="s">
        <v>2657</v>
      </c>
      <c r="D112" s="1024"/>
      <c r="E112" s="1024"/>
      <c r="F112" s="1024"/>
      <c r="G112" s="878"/>
      <c r="H112" s="991">
        <v>346</v>
      </c>
      <c r="I112" s="1106" t="s">
        <v>1773</v>
      </c>
      <c r="J112" s="1121">
        <f>I66</f>
        <v>7.0281124497991983E-3</v>
      </c>
      <c r="K112" s="1122">
        <f>AE9</f>
        <v>0</v>
      </c>
      <c r="L112" s="963">
        <f t="shared" si="1"/>
        <v>0</v>
      </c>
    </row>
    <row r="113" spans="2:12">
      <c r="B113" s="1118">
        <v>3</v>
      </c>
      <c r="C113" s="1123" t="s">
        <v>2658</v>
      </c>
      <c r="D113" s="1124"/>
      <c r="E113" s="1124"/>
      <c r="F113" s="1124"/>
      <c r="G113" s="878"/>
      <c r="H113" s="973">
        <v>101</v>
      </c>
      <c r="I113" s="1106" t="s">
        <v>1773</v>
      </c>
      <c r="J113" s="1125">
        <f>I86</f>
        <v>5.3734939759036142E-2</v>
      </c>
      <c r="K113" s="975"/>
      <c r="L113" s="963">
        <f t="shared" si="1"/>
        <v>0</v>
      </c>
    </row>
    <row r="114" spans="2:12">
      <c r="B114" s="1111"/>
      <c r="C114" s="1113"/>
      <c r="D114" s="1113"/>
      <c r="E114" s="1113"/>
      <c r="F114" s="1113"/>
      <c r="G114" s="955"/>
      <c r="H114" s="1113"/>
      <c r="I114" s="1113"/>
      <c r="J114" s="1113"/>
      <c r="K114" s="1111" t="s">
        <v>2521</v>
      </c>
      <c r="L114" s="960">
        <f>SUM(L111:L113)</f>
        <v>0</v>
      </c>
    </row>
    <row r="115" spans="2:12">
      <c r="B115" s="950" t="s">
        <v>8</v>
      </c>
      <c r="C115" s="976" t="s">
        <v>2522</v>
      </c>
      <c r="D115" s="977"/>
      <c r="E115" s="977"/>
      <c r="F115" s="977"/>
      <c r="G115" s="955"/>
      <c r="H115" s="955"/>
      <c r="I115" s="955"/>
      <c r="J115" s="978"/>
      <c r="K115" s="979"/>
      <c r="L115" s="960">
        <f>L107+L109+L114</f>
        <v>0</v>
      </c>
    </row>
    <row r="116" spans="2:12">
      <c r="B116" s="950" t="s">
        <v>9</v>
      </c>
      <c r="C116" s="1012" t="s">
        <v>2523</v>
      </c>
      <c r="D116" s="1013"/>
      <c r="E116" s="1013"/>
      <c r="F116" s="1013"/>
      <c r="G116" s="955"/>
      <c r="H116" s="955"/>
      <c r="I116" s="955"/>
      <c r="J116" s="978"/>
      <c r="K116" s="979" t="s">
        <v>2524</v>
      </c>
      <c r="L116" s="960">
        <f>0.15*L115</f>
        <v>0</v>
      </c>
    </row>
    <row r="117" spans="2:12">
      <c r="B117" s="980" t="s">
        <v>10</v>
      </c>
      <c r="C117" s="981" t="s">
        <v>2525</v>
      </c>
      <c r="D117" s="982"/>
      <c r="E117" s="982"/>
      <c r="F117" s="982"/>
      <c r="G117" s="955"/>
      <c r="H117" s="982"/>
      <c r="I117" s="982"/>
      <c r="J117" s="1014"/>
      <c r="K117" s="995"/>
      <c r="L117" s="984">
        <f>+L115+L116</f>
        <v>0</v>
      </c>
    </row>
    <row r="118" spans="2:12">
      <c r="B118" s="878"/>
      <c r="C118" s="878"/>
      <c r="D118" s="878"/>
      <c r="E118" s="878"/>
      <c r="F118" s="878"/>
      <c r="G118" s="878"/>
      <c r="H118" s="878"/>
      <c r="I118" s="878"/>
      <c r="J118" s="878"/>
      <c r="K118" s="878"/>
      <c r="L118" s="878"/>
    </row>
    <row r="119" spans="2:12">
      <c r="B119" s="843"/>
      <c r="C119" s="843"/>
      <c r="D119" s="843"/>
      <c r="E119" s="843"/>
      <c r="F119" s="843"/>
      <c r="G119" s="878"/>
      <c r="H119" s="843"/>
      <c r="I119" s="843"/>
      <c r="J119" s="1126"/>
      <c r="K119" s="843"/>
      <c r="L119" s="843"/>
    </row>
    <row r="120" spans="2:12">
      <c r="B120" s="843"/>
      <c r="C120" s="843"/>
      <c r="D120" s="843"/>
      <c r="E120" s="843"/>
      <c r="F120" s="843"/>
      <c r="G120" s="878"/>
      <c r="H120" s="843"/>
      <c r="I120" s="843"/>
      <c r="J120" s="843"/>
      <c r="K120" s="843"/>
      <c r="L120" s="843"/>
    </row>
    <row r="121" spans="2:12">
      <c r="B121" s="881" t="s">
        <v>2659</v>
      </c>
      <c r="C121" s="878"/>
      <c r="D121" s="1029" t="s">
        <v>2660</v>
      </c>
      <c r="E121" s="878"/>
      <c r="F121" s="878"/>
      <c r="G121" s="878"/>
      <c r="H121" s="1029"/>
      <c r="I121" s="843"/>
      <c r="J121" s="843"/>
      <c r="K121" s="843"/>
      <c r="L121" s="843"/>
    </row>
    <row r="122" spans="2:12">
      <c r="B122" s="1286" t="s">
        <v>215</v>
      </c>
      <c r="C122" s="1288" t="s">
        <v>216</v>
      </c>
      <c r="D122" s="1289"/>
      <c r="E122" s="1289"/>
      <c r="F122" s="1289"/>
      <c r="G122" s="1290"/>
      <c r="H122" s="1286" t="s">
        <v>217</v>
      </c>
      <c r="I122" s="1286" t="s">
        <v>218</v>
      </c>
      <c r="J122" s="1286" t="s">
        <v>219</v>
      </c>
      <c r="K122" s="948" t="s">
        <v>220</v>
      </c>
      <c r="L122" s="948" t="s">
        <v>2179</v>
      </c>
    </row>
    <row r="123" spans="2:12">
      <c r="B123" s="1287"/>
      <c r="C123" s="1291"/>
      <c r="D123" s="1292"/>
      <c r="E123" s="1292"/>
      <c r="F123" s="1292"/>
      <c r="G123" s="1293"/>
      <c r="H123" s="1287"/>
      <c r="I123" s="1287"/>
      <c r="J123" s="1287"/>
      <c r="K123" s="949" t="s">
        <v>16</v>
      </c>
      <c r="L123" s="949" t="s">
        <v>16</v>
      </c>
    </row>
    <row r="124" spans="2:12">
      <c r="B124" s="1104">
        <v>1</v>
      </c>
      <c r="C124" s="1297">
        <v>2</v>
      </c>
      <c r="D124" s="1298"/>
      <c r="E124" s="1298"/>
      <c r="F124" s="1298"/>
      <c r="G124" s="1299"/>
      <c r="H124" s="1105">
        <v>3</v>
      </c>
      <c r="I124" s="1105">
        <v>4</v>
      </c>
      <c r="J124" s="1105">
        <v>5</v>
      </c>
      <c r="K124" s="1105">
        <v>6</v>
      </c>
      <c r="L124" s="1105">
        <v>7</v>
      </c>
    </row>
    <row r="125" spans="2:12">
      <c r="B125" s="1106" t="s">
        <v>5</v>
      </c>
      <c r="C125" s="1107" t="s">
        <v>2515</v>
      </c>
      <c r="D125" s="985"/>
      <c r="E125" s="985"/>
      <c r="F125" s="985"/>
      <c r="G125" s="878"/>
      <c r="H125" s="928"/>
      <c r="I125" s="928"/>
      <c r="J125" s="956"/>
      <c r="K125" s="956"/>
      <c r="L125" s="957"/>
    </row>
    <row r="126" spans="2:12">
      <c r="B126" s="1106">
        <v>1</v>
      </c>
      <c r="C126" s="1107" t="s">
        <v>20</v>
      </c>
      <c r="D126" s="985"/>
      <c r="E126" s="985"/>
      <c r="F126" s="985"/>
      <c r="G126" s="878"/>
      <c r="H126" s="961" t="s">
        <v>224</v>
      </c>
      <c r="I126" s="928" t="s">
        <v>244</v>
      </c>
      <c r="J126" s="974">
        <f>I92</f>
        <v>1.6064257028112448E-2</v>
      </c>
      <c r="K126" s="961"/>
      <c r="L126" s="963">
        <f t="shared" ref="L126:L128" si="2">J126*K126</f>
        <v>0</v>
      </c>
    </row>
    <row r="127" spans="2:12">
      <c r="B127" s="1106">
        <v>2</v>
      </c>
      <c r="C127" s="1107" t="s">
        <v>283</v>
      </c>
      <c r="D127" s="985"/>
      <c r="E127" s="985"/>
      <c r="F127" s="985"/>
      <c r="G127" s="878"/>
      <c r="H127" s="961" t="s">
        <v>225</v>
      </c>
      <c r="I127" s="1106" t="s">
        <v>244</v>
      </c>
      <c r="J127" s="1110">
        <f>J126/4</f>
        <v>4.0160642570281121E-3</v>
      </c>
      <c r="K127" s="961"/>
      <c r="L127" s="963">
        <f t="shared" si="2"/>
        <v>0</v>
      </c>
    </row>
    <row r="128" spans="2:12">
      <c r="B128" s="1106">
        <v>3</v>
      </c>
      <c r="C128" s="989" t="s">
        <v>21</v>
      </c>
      <c r="D128" s="990"/>
      <c r="E128" s="990"/>
      <c r="F128" s="990"/>
      <c r="G128" s="972"/>
      <c r="H128" s="961" t="s">
        <v>2531</v>
      </c>
      <c r="I128" s="928" t="s">
        <v>244</v>
      </c>
      <c r="J128" s="974">
        <f>J126/10</f>
        <v>1.6064257028112448E-3</v>
      </c>
      <c r="K128" s="961"/>
      <c r="L128" s="963">
        <f t="shared" si="2"/>
        <v>0</v>
      </c>
    </row>
    <row r="129" spans="2:12">
      <c r="B129" s="1111"/>
      <c r="C129" s="1112"/>
      <c r="D129" s="1112"/>
      <c r="E129" s="1112"/>
      <c r="F129" s="1112"/>
      <c r="G129" s="955"/>
      <c r="H129" s="959"/>
      <c r="I129" s="959"/>
      <c r="J129" s="959"/>
      <c r="K129" s="958" t="s">
        <v>2516</v>
      </c>
      <c r="L129" s="960">
        <f>SUM(L126:L128)</f>
        <v>0</v>
      </c>
    </row>
    <row r="130" spans="2:12">
      <c r="B130" s="1106" t="s">
        <v>6</v>
      </c>
      <c r="C130" s="1114" t="s">
        <v>2517</v>
      </c>
      <c r="D130" s="1112"/>
      <c r="E130" s="1112"/>
      <c r="F130" s="1112"/>
      <c r="G130" s="978"/>
      <c r="H130" s="961"/>
      <c r="I130" s="928"/>
      <c r="J130" s="962"/>
      <c r="K130" s="963"/>
      <c r="L130" s="963"/>
    </row>
    <row r="131" spans="2:12">
      <c r="B131" s="1111"/>
      <c r="C131" s="1113"/>
      <c r="D131" s="1113"/>
      <c r="E131" s="1113"/>
      <c r="F131" s="1113"/>
      <c r="G131" s="955"/>
      <c r="H131" s="959"/>
      <c r="I131" s="959"/>
      <c r="J131" s="959"/>
      <c r="K131" s="958" t="s">
        <v>2518</v>
      </c>
      <c r="L131" s="960">
        <f>SUM(L130)</f>
        <v>0</v>
      </c>
    </row>
    <row r="132" spans="2:12">
      <c r="B132" s="1106" t="s">
        <v>7</v>
      </c>
      <c r="C132" s="1116" t="s">
        <v>2519</v>
      </c>
      <c r="D132" s="1117"/>
      <c r="E132" s="1117"/>
      <c r="F132" s="1117"/>
      <c r="G132" s="878"/>
      <c r="H132" s="967"/>
      <c r="I132" s="928"/>
      <c r="J132" s="956"/>
      <c r="K132" s="957"/>
      <c r="L132" s="963"/>
    </row>
    <row r="133" spans="2:12">
      <c r="B133" s="928">
        <v>1</v>
      </c>
      <c r="C133" s="1119" t="s">
        <v>2661</v>
      </c>
      <c r="D133" s="1024"/>
      <c r="E133" s="1024"/>
      <c r="F133" s="1024"/>
      <c r="G133" s="878"/>
      <c r="H133" s="967">
        <v>46</v>
      </c>
      <c r="I133" s="928" t="s">
        <v>60</v>
      </c>
      <c r="J133" s="1127">
        <f>I36</f>
        <v>6.1198914356644773E-3</v>
      </c>
      <c r="K133" s="992">
        <f>X9</f>
        <v>0</v>
      </c>
      <c r="L133" s="963">
        <f t="shared" ref="L133:L135" si="3">J133*K133</f>
        <v>0</v>
      </c>
    </row>
    <row r="134" spans="2:12">
      <c r="B134" s="928">
        <v>2</v>
      </c>
      <c r="C134" s="1119" t="s">
        <v>2662</v>
      </c>
      <c r="D134" s="1024"/>
      <c r="E134" s="1024"/>
      <c r="F134" s="1024"/>
      <c r="G134" s="878"/>
      <c r="H134" s="991">
        <v>346</v>
      </c>
      <c r="I134" s="928" t="s">
        <v>60</v>
      </c>
      <c r="J134" s="1127">
        <f>I66</f>
        <v>7.0281124497991983E-3</v>
      </c>
      <c r="K134" s="992">
        <f>AE9</f>
        <v>0</v>
      </c>
      <c r="L134" s="963">
        <f t="shared" si="3"/>
        <v>0</v>
      </c>
    </row>
    <row r="135" spans="2:12">
      <c r="B135" s="1128">
        <v>3</v>
      </c>
      <c r="C135" s="1123" t="str">
        <f>C113</f>
        <v>Stamper Double Drum-550Kg: W=0,6· D=0,425 m; 15 HP; 2Koh (VRR)</v>
      </c>
      <c r="D135" s="1124"/>
      <c r="E135" s="1124"/>
      <c r="F135" s="1124"/>
      <c r="G135" s="878"/>
      <c r="H135" s="973">
        <v>302</v>
      </c>
      <c r="I135" s="1128" t="s">
        <v>60</v>
      </c>
      <c r="J135" s="1127">
        <f>$K$290</f>
        <v>0</v>
      </c>
      <c r="K135" s="975">
        <f>AD9</f>
        <v>0</v>
      </c>
      <c r="L135" s="1129">
        <f t="shared" si="3"/>
        <v>0</v>
      </c>
    </row>
    <row r="136" spans="2:12">
      <c r="B136" s="958"/>
      <c r="C136" s="959"/>
      <c r="D136" s="959"/>
      <c r="E136" s="959"/>
      <c r="F136" s="959"/>
      <c r="G136" s="955"/>
      <c r="H136" s="959"/>
      <c r="I136" s="959"/>
      <c r="J136" s="959"/>
      <c r="K136" s="958" t="s">
        <v>2521</v>
      </c>
      <c r="L136" s="960">
        <f>+SUM(L133:L135)</f>
        <v>0</v>
      </c>
    </row>
    <row r="137" spans="2:12">
      <c r="B137" s="950" t="s">
        <v>8</v>
      </c>
      <c r="C137" s="976" t="s">
        <v>2522</v>
      </c>
      <c r="D137" s="977"/>
      <c r="E137" s="977"/>
      <c r="F137" s="977"/>
      <c r="G137" s="955"/>
      <c r="H137" s="955"/>
      <c r="I137" s="955"/>
      <c r="J137" s="978"/>
      <c r="K137" s="979"/>
      <c r="L137" s="960">
        <f>L129+L131+L136</f>
        <v>0</v>
      </c>
    </row>
    <row r="138" spans="2:12">
      <c r="B138" s="950" t="s">
        <v>9</v>
      </c>
      <c r="C138" s="1012" t="s">
        <v>2523</v>
      </c>
      <c r="D138" s="1013"/>
      <c r="E138" s="1013"/>
      <c r="F138" s="1013"/>
      <c r="G138" s="955"/>
      <c r="H138" s="955"/>
      <c r="I138" s="955"/>
      <c r="J138" s="978"/>
      <c r="K138" s="979" t="s">
        <v>2524</v>
      </c>
      <c r="L138" s="960">
        <f>0.15*L137</f>
        <v>0</v>
      </c>
    </row>
    <row r="139" spans="2:12">
      <c r="B139" s="980" t="s">
        <v>10</v>
      </c>
      <c r="C139" s="981" t="s">
        <v>2525</v>
      </c>
      <c r="D139" s="982"/>
      <c r="E139" s="982"/>
      <c r="F139" s="982"/>
      <c r="G139" s="955"/>
      <c r="H139" s="982"/>
      <c r="I139" s="982"/>
      <c r="J139" s="1014"/>
      <c r="K139" s="995"/>
      <c r="L139" s="984">
        <f>INT(SUM(L137:L138)*10+0.5)/10</f>
        <v>0</v>
      </c>
    </row>
    <row r="140" spans="2:12">
      <c r="B140" s="843" t="s">
        <v>2663</v>
      </c>
      <c r="C140" s="843"/>
      <c r="D140" s="843"/>
      <c r="E140" s="843"/>
      <c r="F140" s="843"/>
      <c r="G140" s="878"/>
      <c r="H140" s="843"/>
      <c r="I140" s="843"/>
      <c r="J140" s="843"/>
      <c r="K140" s="843"/>
      <c r="L140" s="843"/>
    </row>
    <row r="141" spans="2:12">
      <c r="B141" s="843"/>
      <c r="C141" s="843"/>
      <c r="D141" s="843"/>
      <c r="E141" s="843"/>
      <c r="F141" s="843"/>
      <c r="G141" s="878"/>
      <c r="H141" s="843"/>
      <c r="I141" s="843"/>
      <c r="J141" s="843"/>
      <c r="K141" s="843"/>
      <c r="L141" s="843"/>
    </row>
    <row r="142" spans="2:12">
      <c r="B142" s="843"/>
      <c r="C142" s="843"/>
      <c r="D142" s="843"/>
      <c r="E142" s="843"/>
      <c r="F142" s="843"/>
      <c r="G142" s="878"/>
      <c r="H142" s="843"/>
      <c r="I142" s="843"/>
      <c r="J142" s="843"/>
      <c r="K142" s="843"/>
      <c r="L142" s="843"/>
    </row>
    <row r="143" spans="2:12">
      <c r="B143" s="881" t="s">
        <v>2664</v>
      </c>
      <c r="C143" s="878"/>
      <c r="D143" s="1029" t="s">
        <v>2665</v>
      </c>
      <c r="E143" s="878"/>
      <c r="F143" s="1029"/>
      <c r="G143" s="878"/>
      <c r="H143" s="1029"/>
      <c r="I143" s="843"/>
      <c r="J143" s="843"/>
      <c r="K143" s="843"/>
      <c r="L143" s="843"/>
    </row>
    <row r="144" spans="2:12">
      <c r="B144" s="1286" t="s">
        <v>215</v>
      </c>
      <c r="C144" s="1288" t="s">
        <v>216</v>
      </c>
      <c r="D144" s="1289"/>
      <c r="E144" s="1289"/>
      <c r="F144" s="1289"/>
      <c r="G144" s="1290"/>
      <c r="H144" s="1286" t="s">
        <v>217</v>
      </c>
      <c r="I144" s="1286" t="s">
        <v>218</v>
      </c>
      <c r="J144" s="1286" t="s">
        <v>219</v>
      </c>
      <c r="K144" s="948" t="s">
        <v>220</v>
      </c>
      <c r="L144" s="948" t="s">
        <v>2179</v>
      </c>
    </row>
    <row r="145" spans="2:12">
      <c r="B145" s="1287"/>
      <c r="C145" s="1291"/>
      <c r="D145" s="1292"/>
      <c r="E145" s="1292"/>
      <c r="F145" s="1292"/>
      <c r="G145" s="1293"/>
      <c r="H145" s="1287"/>
      <c r="I145" s="1287"/>
      <c r="J145" s="1287"/>
      <c r="K145" s="949" t="s">
        <v>16</v>
      </c>
      <c r="L145" s="949" t="s">
        <v>16</v>
      </c>
    </row>
    <row r="146" spans="2:12">
      <c r="B146" s="1104">
        <v>1</v>
      </c>
      <c r="C146" s="1297">
        <v>2</v>
      </c>
      <c r="D146" s="1298"/>
      <c r="E146" s="1298"/>
      <c r="F146" s="1298"/>
      <c r="G146" s="1299"/>
      <c r="H146" s="1105">
        <v>3</v>
      </c>
      <c r="I146" s="1105">
        <v>4</v>
      </c>
      <c r="J146" s="1105">
        <v>5</v>
      </c>
      <c r="K146" s="1105">
        <v>6</v>
      </c>
      <c r="L146" s="1105">
        <v>7</v>
      </c>
    </row>
    <row r="147" spans="2:12">
      <c r="B147" s="1106" t="s">
        <v>5</v>
      </c>
      <c r="C147" s="1107" t="s">
        <v>2515</v>
      </c>
      <c r="D147" s="985"/>
      <c r="E147" s="985"/>
      <c r="F147" s="985"/>
      <c r="G147" s="878"/>
      <c r="H147" s="928"/>
      <c r="I147" s="928"/>
      <c r="J147" s="956"/>
      <c r="K147" s="956"/>
      <c r="L147" s="957"/>
    </row>
    <row r="148" spans="2:12">
      <c r="B148" s="1106">
        <v>1</v>
      </c>
      <c r="C148" s="1107" t="s">
        <v>20</v>
      </c>
      <c r="D148" s="985"/>
      <c r="E148" s="985"/>
      <c r="F148" s="985"/>
      <c r="G148" s="878"/>
      <c r="H148" s="961" t="s">
        <v>224</v>
      </c>
      <c r="I148" s="928" t="s">
        <v>244</v>
      </c>
      <c r="J148" s="974">
        <f>I92</f>
        <v>1.6064257028112448E-2</v>
      </c>
      <c r="K148" s="961" t="e">
        <v>#VALUE!</v>
      </c>
      <c r="L148" s="963" t="e">
        <f t="shared" ref="L148:L150" si="4">J148*K148</f>
        <v>#VALUE!</v>
      </c>
    </row>
    <row r="149" spans="2:12">
      <c r="B149" s="1106">
        <v>2</v>
      </c>
      <c r="C149" s="1107" t="s">
        <v>283</v>
      </c>
      <c r="D149" s="985"/>
      <c r="E149" s="985"/>
      <c r="F149" s="985"/>
      <c r="G149" s="878"/>
      <c r="H149" s="961" t="s">
        <v>225</v>
      </c>
      <c r="I149" s="1106" t="s">
        <v>244</v>
      </c>
      <c r="J149" s="1110">
        <f>J148/4</f>
        <v>4.0160642570281121E-3</v>
      </c>
      <c r="K149" s="961" t="e">
        <v>#VALUE!</v>
      </c>
      <c r="L149" s="963" t="e">
        <f t="shared" si="4"/>
        <v>#VALUE!</v>
      </c>
    </row>
    <row r="150" spans="2:12">
      <c r="B150" s="1106">
        <v>3</v>
      </c>
      <c r="C150" s="989" t="s">
        <v>21</v>
      </c>
      <c r="D150" s="990"/>
      <c r="E150" s="990"/>
      <c r="F150" s="990"/>
      <c r="G150" s="972"/>
      <c r="H150" s="961" t="s">
        <v>2531</v>
      </c>
      <c r="I150" s="928" t="s">
        <v>244</v>
      </c>
      <c r="J150" s="974">
        <f>J148/10</f>
        <v>1.6064257028112448E-3</v>
      </c>
      <c r="K150" s="961" t="e">
        <v>#VALUE!</v>
      </c>
      <c r="L150" s="963" t="e">
        <f t="shared" si="4"/>
        <v>#VALUE!</v>
      </c>
    </row>
    <row r="151" spans="2:12">
      <c r="B151" s="1111"/>
      <c r="C151" s="1112"/>
      <c r="D151" s="1112"/>
      <c r="E151" s="1112"/>
      <c r="F151" s="1112"/>
      <c r="G151" s="955"/>
      <c r="H151" s="959"/>
      <c r="I151" s="959"/>
      <c r="J151" s="959"/>
      <c r="K151" s="958" t="s">
        <v>2516</v>
      </c>
      <c r="L151" s="960" t="e">
        <f>SUM(L148:L150)</f>
        <v>#VALUE!</v>
      </c>
    </row>
    <row r="152" spans="2:12">
      <c r="B152" s="1106" t="s">
        <v>6</v>
      </c>
      <c r="C152" s="1114" t="s">
        <v>2517</v>
      </c>
      <c r="D152" s="1112"/>
      <c r="E152" s="1112"/>
      <c r="F152" s="1112"/>
      <c r="G152" s="978"/>
      <c r="H152" s="961"/>
      <c r="I152" s="928"/>
      <c r="J152" s="962"/>
      <c r="K152" s="963"/>
      <c r="L152" s="963"/>
    </row>
    <row r="153" spans="2:12">
      <c r="B153" s="1111"/>
      <c r="C153" s="1113"/>
      <c r="D153" s="1113"/>
      <c r="E153" s="1113"/>
      <c r="F153" s="1113"/>
      <c r="G153" s="955"/>
      <c r="H153" s="959"/>
      <c r="I153" s="959"/>
      <c r="J153" s="959"/>
      <c r="K153" s="958" t="s">
        <v>2518</v>
      </c>
      <c r="L153" s="960">
        <f>SUM(L152)</f>
        <v>0</v>
      </c>
    </row>
    <row r="154" spans="2:12">
      <c r="B154" s="1106" t="s">
        <v>7</v>
      </c>
      <c r="C154" s="1116" t="s">
        <v>2519</v>
      </c>
      <c r="D154" s="1117"/>
      <c r="E154" s="1117"/>
      <c r="F154" s="1117"/>
      <c r="G154" s="878"/>
      <c r="H154" s="967"/>
      <c r="I154" s="928"/>
      <c r="J154" s="956"/>
      <c r="K154" s="957"/>
      <c r="L154" s="963"/>
    </row>
    <row r="155" spans="2:12">
      <c r="B155" s="928">
        <v>1</v>
      </c>
      <c r="C155" s="1119" t="s">
        <v>2656</v>
      </c>
      <c r="D155" s="1024"/>
      <c r="E155" s="1024"/>
      <c r="F155" s="1024"/>
      <c r="G155" s="878"/>
      <c r="H155" s="967">
        <v>46</v>
      </c>
      <c r="I155" s="928" t="s">
        <v>60</v>
      </c>
      <c r="J155" s="1127" t="e">
        <f>#REF!</f>
        <v>#REF!</v>
      </c>
      <c r="K155" s="992">
        <f>X9</f>
        <v>0</v>
      </c>
      <c r="L155" s="963" t="e">
        <f t="shared" ref="L155:L159" si="5">J155*K155</f>
        <v>#REF!</v>
      </c>
    </row>
    <row r="156" spans="2:12">
      <c r="B156" s="928">
        <v>2</v>
      </c>
      <c r="C156" s="1119" t="s">
        <v>2662</v>
      </c>
      <c r="D156" s="1024"/>
      <c r="E156" s="1024"/>
      <c r="F156" s="1024"/>
      <c r="G156" s="878"/>
      <c r="H156" s="991">
        <v>346</v>
      </c>
      <c r="I156" s="928" t="s">
        <v>60</v>
      </c>
      <c r="J156" s="1127">
        <f>I66</f>
        <v>7.0281124497991983E-3</v>
      </c>
      <c r="K156" s="992">
        <f>AE9</f>
        <v>0</v>
      </c>
      <c r="L156" s="963">
        <f t="shared" si="5"/>
        <v>0</v>
      </c>
    </row>
    <row r="157" spans="2:12">
      <c r="B157" s="928">
        <v>3</v>
      </c>
      <c r="C157" s="1119" t="s">
        <v>2666</v>
      </c>
      <c r="D157" s="1024"/>
      <c r="E157" s="1024"/>
      <c r="F157" s="1024"/>
      <c r="G157" s="878"/>
      <c r="H157" s="967">
        <v>83</v>
      </c>
      <c r="I157" s="928" t="s">
        <v>60</v>
      </c>
      <c r="J157" s="1127">
        <f>I56</f>
        <v>3.5698348951361007E-3</v>
      </c>
      <c r="K157" s="992">
        <f>AC9</f>
        <v>0</v>
      </c>
      <c r="L157" s="963">
        <f t="shared" si="5"/>
        <v>0</v>
      </c>
    </row>
    <row r="158" spans="2:12">
      <c r="B158" s="928">
        <v>4</v>
      </c>
      <c r="C158" s="1119" t="s">
        <v>2667</v>
      </c>
      <c r="D158" s="1024"/>
      <c r="E158" s="1024"/>
      <c r="F158" s="1024"/>
      <c r="G158" s="878"/>
      <c r="H158" s="967">
        <v>76</v>
      </c>
      <c r="I158" s="928" t="s">
        <v>60</v>
      </c>
      <c r="J158" s="1127">
        <f>I46</f>
        <v>3.5698348951361007E-3</v>
      </c>
      <c r="K158" s="992">
        <f>AB9</f>
        <v>0</v>
      </c>
      <c r="L158" s="963">
        <f t="shared" si="5"/>
        <v>0</v>
      </c>
    </row>
    <row r="159" spans="2:12">
      <c r="B159" s="1128">
        <v>5</v>
      </c>
      <c r="C159" s="1123" t="str">
        <f>C135</f>
        <v>Stamper Double Drum-550Kg: W=0,6· D=0,425 m; 15 HP; 2Koh (VRR)</v>
      </c>
      <c r="D159" s="1124"/>
      <c r="E159" s="1124"/>
      <c r="F159" s="1124"/>
      <c r="G159" s="878"/>
      <c r="H159" s="973">
        <v>302</v>
      </c>
      <c r="I159" s="1128" t="s">
        <v>60</v>
      </c>
      <c r="J159" s="1127">
        <f>$K$290</f>
        <v>0</v>
      </c>
      <c r="K159" s="975">
        <f>AD9</f>
        <v>0</v>
      </c>
      <c r="L159" s="963">
        <f t="shared" si="5"/>
        <v>0</v>
      </c>
    </row>
    <row r="160" spans="2:12">
      <c r="B160" s="958"/>
      <c r="C160" s="959"/>
      <c r="D160" s="959"/>
      <c r="E160" s="959"/>
      <c r="F160" s="959"/>
      <c r="G160" s="955"/>
      <c r="H160" s="959"/>
      <c r="I160" s="959"/>
      <c r="J160" s="959"/>
      <c r="K160" s="958" t="s">
        <v>2521</v>
      </c>
      <c r="L160" s="960" t="e">
        <f>+SUM(L155:L159)</f>
        <v>#REF!</v>
      </c>
    </row>
    <row r="161" spans="2:12">
      <c r="B161" s="950" t="s">
        <v>8</v>
      </c>
      <c r="C161" s="976" t="s">
        <v>2522</v>
      </c>
      <c r="D161" s="977"/>
      <c r="E161" s="977"/>
      <c r="F161" s="977"/>
      <c r="G161" s="955"/>
      <c r="H161" s="955"/>
      <c r="I161" s="955"/>
      <c r="J161" s="978"/>
      <c r="K161" s="979"/>
      <c r="L161" s="960" t="e">
        <f>L151+L153+L160</f>
        <v>#VALUE!</v>
      </c>
    </row>
    <row r="162" spans="2:12">
      <c r="B162" s="950" t="s">
        <v>9</v>
      </c>
      <c r="C162" s="1012" t="s">
        <v>2523</v>
      </c>
      <c r="D162" s="1013"/>
      <c r="E162" s="1013"/>
      <c r="F162" s="1013"/>
      <c r="G162" s="955"/>
      <c r="H162" s="955"/>
      <c r="I162" s="955"/>
      <c r="J162" s="978"/>
      <c r="K162" s="979" t="s">
        <v>2524</v>
      </c>
      <c r="L162" s="960" t="e">
        <f>0.15*L161</f>
        <v>#VALUE!</v>
      </c>
    </row>
    <row r="163" spans="2:12">
      <c r="B163" s="980" t="s">
        <v>10</v>
      </c>
      <c r="C163" s="981" t="s">
        <v>2525</v>
      </c>
      <c r="D163" s="982"/>
      <c r="E163" s="982"/>
      <c r="F163" s="982"/>
      <c r="G163" s="955"/>
      <c r="H163" s="982"/>
      <c r="I163" s="982"/>
      <c r="J163" s="1014"/>
      <c r="K163" s="995"/>
      <c r="L163" s="984" t="e">
        <f>INT(SUM(L161:L162)*10+0.5)/10</f>
        <v>#VALUE!</v>
      </c>
    </row>
    <row r="164" spans="2:12">
      <c r="B164" s="843" t="s">
        <v>2668</v>
      </c>
      <c r="C164" s="843"/>
      <c r="D164" s="843"/>
      <c r="E164" s="843"/>
      <c r="F164" s="843"/>
      <c r="G164" s="843"/>
      <c r="H164" s="843"/>
      <c r="I164" s="843"/>
      <c r="J164" s="843"/>
      <c r="K164" s="843"/>
      <c r="L164" s="843"/>
    </row>
    <row r="165" spans="2:12">
      <c r="B165" s="843"/>
      <c r="C165" s="843" t="s">
        <v>2669</v>
      </c>
      <c r="D165" s="843"/>
      <c r="E165" s="843"/>
      <c r="F165" s="843"/>
      <c r="G165" s="843"/>
      <c r="H165" s="843"/>
      <c r="I165" s="843"/>
      <c r="J165" s="843"/>
      <c r="K165" s="843"/>
      <c r="L165" s="843"/>
    </row>
    <row r="166" spans="2:12">
      <c r="B166" s="878"/>
      <c r="C166" s="878"/>
      <c r="D166" s="878"/>
      <c r="E166" s="878"/>
      <c r="F166" s="878"/>
      <c r="G166" s="878"/>
      <c r="H166" s="878"/>
      <c r="I166" s="878"/>
      <c r="J166" s="878"/>
      <c r="K166" s="878"/>
      <c r="L166" s="878"/>
    </row>
    <row r="167" spans="2:12">
      <c r="B167" s="878"/>
      <c r="C167" s="878"/>
      <c r="D167" s="878"/>
      <c r="E167" s="878"/>
      <c r="F167" s="878"/>
      <c r="G167" s="878"/>
      <c r="H167" s="878"/>
      <c r="I167" s="878"/>
      <c r="J167" s="878"/>
      <c r="K167" s="878"/>
      <c r="L167" s="878"/>
    </row>
    <row r="168" spans="2:12">
      <c r="B168" s="878"/>
      <c r="C168" s="878"/>
      <c r="D168" s="878"/>
      <c r="E168" s="878"/>
      <c r="F168" s="878"/>
      <c r="G168" s="878"/>
      <c r="H168" s="878"/>
      <c r="I168" s="878"/>
      <c r="J168" s="878"/>
      <c r="K168" s="878"/>
      <c r="L168" s="878"/>
    </row>
    <row r="169" spans="2:12">
      <c r="B169" s="882" t="s">
        <v>2670</v>
      </c>
      <c r="C169" s="827"/>
      <c r="D169" s="827"/>
      <c r="E169" s="827"/>
      <c r="F169" s="827"/>
      <c r="G169" s="827"/>
      <c r="H169" s="827"/>
      <c r="I169" s="827"/>
      <c r="J169" s="827"/>
      <c r="K169" s="827"/>
      <c r="L169" s="843"/>
    </row>
    <row r="170" spans="2:12">
      <c r="B170" s="843"/>
      <c r="C170" s="827"/>
      <c r="D170" s="827"/>
      <c r="E170" s="827"/>
      <c r="F170" s="827"/>
      <c r="G170" s="827"/>
      <c r="H170" s="827" t="s">
        <v>2540</v>
      </c>
      <c r="I170" s="827"/>
      <c r="J170" s="827"/>
      <c r="K170" s="827"/>
      <c r="L170" s="843"/>
    </row>
    <row r="171" spans="2:12">
      <c r="B171" s="880" t="s">
        <v>2346</v>
      </c>
      <c r="C171" s="880"/>
      <c r="D171" s="880"/>
      <c r="E171" s="880" t="s">
        <v>2671</v>
      </c>
      <c r="F171" s="878"/>
      <c r="G171" s="880"/>
      <c r="H171" s="878"/>
      <c r="I171" s="878"/>
      <c r="J171" s="878"/>
      <c r="K171" s="878"/>
      <c r="L171" s="843"/>
    </row>
    <row r="172" spans="2:12" ht="16" thickBot="1">
      <c r="B172" s="880" t="s">
        <v>2438</v>
      </c>
      <c r="C172" s="878"/>
      <c r="D172" s="878"/>
      <c r="E172" s="880" t="s">
        <v>2672</v>
      </c>
      <c r="F172" s="878"/>
      <c r="G172" s="880"/>
      <c r="H172" s="878"/>
      <c r="I172" s="878"/>
      <c r="J172" s="878"/>
      <c r="K172" s="878"/>
      <c r="L172" s="843"/>
    </row>
    <row r="173" spans="2:12">
      <c r="B173" s="1300" t="s">
        <v>215</v>
      </c>
      <c r="C173" s="1302" t="s">
        <v>2350</v>
      </c>
      <c r="D173" s="1303"/>
      <c r="E173" s="1303"/>
      <c r="F173" s="1303"/>
      <c r="G173" s="1304"/>
      <c r="H173" s="1308" t="s">
        <v>217</v>
      </c>
      <c r="I173" s="1308" t="s">
        <v>219</v>
      </c>
      <c r="J173" s="1308" t="s">
        <v>218</v>
      </c>
      <c r="K173" s="1302" t="s">
        <v>2351</v>
      </c>
      <c r="L173" s="1310"/>
    </row>
    <row r="174" spans="2:12" ht="16" thickBot="1">
      <c r="B174" s="1301"/>
      <c r="C174" s="1305"/>
      <c r="D174" s="1306"/>
      <c r="E174" s="1306"/>
      <c r="F174" s="1306"/>
      <c r="G174" s="1307"/>
      <c r="H174" s="1309"/>
      <c r="I174" s="1309"/>
      <c r="J174" s="1309"/>
      <c r="K174" s="1305"/>
      <c r="L174" s="1311"/>
    </row>
    <row r="175" spans="2:12">
      <c r="B175" s="1088" t="s">
        <v>2352</v>
      </c>
      <c r="C175" s="1068" t="s">
        <v>2291</v>
      </c>
      <c r="D175" s="1053"/>
      <c r="E175" s="1053"/>
      <c r="F175" s="1053"/>
      <c r="G175" s="1054"/>
      <c r="H175" s="1055"/>
      <c r="I175" s="1055"/>
      <c r="J175" s="1055"/>
      <c r="K175" s="1052"/>
      <c r="L175" s="1130"/>
    </row>
    <row r="176" spans="2:12">
      <c r="B176" s="1057" t="s">
        <v>1666</v>
      </c>
      <c r="C176" s="1052" t="s">
        <v>2440</v>
      </c>
      <c r="D176" s="1053"/>
      <c r="E176" s="1053"/>
      <c r="F176" s="1053"/>
      <c r="G176" s="1054"/>
      <c r="H176" s="1058" t="s">
        <v>2295</v>
      </c>
      <c r="I176" s="1059">
        <v>7</v>
      </c>
      <c r="J176" s="1058" t="s">
        <v>60</v>
      </c>
      <c r="K176" s="1052"/>
      <c r="L176" s="1131"/>
    </row>
    <row r="177" spans="2:12">
      <c r="B177" s="1057" t="s">
        <v>1670</v>
      </c>
      <c r="C177" s="1052" t="s">
        <v>2673</v>
      </c>
      <c r="D177" s="1053"/>
      <c r="E177" s="1053"/>
      <c r="F177" s="1053"/>
      <c r="G177" s="1054"/>
      <c r="H177" s="1058" t="s">
        <v>2442</v>
      </c>
      <c r="I177" s="1059">
        <v>1.25</v>
      </c>
      <c r="J177" s="1055"/>
      <c r="K177" s="1052" t="s">
        <v>2544</v>
      </c>
      <c r="L177" s="1131"/>
    </row>
    <row r="178" spans="2:12">
      <c r="B178" s="1057" t="s">
        <v>1669</v>
      </c>
      <c r="C178" s="1052" t="s">
        <v>2545</v>
      </c>
      <c r="D178" s="1053"/>
      <c r="E178" s="1053"/>
      <c r="F178" s="1053"/>
      <c r="G178" s="1054"/>
      <c r="H178" s="1058" t="s">
        <v>2546</v>
      </c>
      <c r="I178" s="1059">
        <v>1</v>
      </c>
      <c r="J178" s="1055"/>
      <c r="K178" s="1052"/>
      <c r="L178" s="1131"/>
    </row>
    <row r="179" spans="2:12">
      <c r="B179" s="1062"/>
      <c r="C179" s="1052"/>
      <c r="D179" s="1053"/>
      <c r="E179" s="1053"/>
      <c r="F179" s="1053"/>
      <c r="G179" s="1054"/>
      <c r="H179" s="1055"/>
      <c r="I179" s="1055"/>
      <c r="J179" s="1055"/>
      <c r="K179" s="1052"/>
      <c r="L179" s="1131"/>
    </row>
    <row r="180" spans="2:12">
      <c r="B180" s="1132" t="s">
        <v>2364</v>
      </c>
      <c r="C180" s="1068" t="s">
        <v>2365</v>
      </c>
      <c r="D180" s="1053"/>
      <c r="E180" s="1053"/>
      <c r="F180" s="1053"/>
      <c r="G180" s="1054"/>
      <c r="H180" s="1055"/>
      <c r="I180" s="1055"/>
      <c r="J180" s="1055"/>
      <c r="K180" s="1052"/>
      <c r="L180" s="1131"/>
    </row>
    <row r="181" spans="2:12">
      <c r="B181" s="1133"/>
      <c r="C181" s="1052" t="s">
        <v>2674</v>
      </c>
      <c r="D181" s="1053"/>
      <c r="E181" s="1053"/>
      <c r="F181" s="1053"/>
      <c r="G181" s="1054"/>
      <c r="H181" s="1055"/>
      <c r="I181" s="1055"/>
      <c r="J181" s="1055"/>
      <c r="K181" s="1052"/>
      <c r="L181" s="1131"/>
    </row>
    <row r="182" spans="2:12">
      <c r="B182" s="1062"/>
      <c r="C182" s="1053" t="s">
        <v>2675</v>
      </c>
      <c r="D182" s="1053"/>
      <c r="E182" s="1053"/>
      <c r="F182" s="1053"/>
      <c r="G182" s="1054"/>
      <c r="H182" s="1055"/>
      <c r="I182" s="1055"/>
      <c r="J182" s="1055"/>
      <c r="K182" s="1052"/>
      <c r="L182" s="1131"/>
    </row>
    <row r="183" spans="2:12">
      <c r="B183" s="1062"/>
      <c r="C183" s="1052" t="s">
        <v>2676</v>
      </c>
      <c r="D183" s="1053"/>
      <c r="E183" s="1053"/>
      <c r="F183" s="1053"/>
      <c r="G183" s="1054"/>
      <c r="H183" s="1055"/>
      <c r="I183" s="1055"/>
      <c r="J183" s="1055"/>
      <c r="K183" s="1052"/>
      <c r="L183" s="1131"/>
    </row>
    <row r="184" spans="2:12">
      <c r="B184" s="1062"/>
      <c r="C184" s="1052"/>
      <c r="D184" s="1053"/>
      <c r="E184" s="1053"/>
      <c r="F184" s="1053"/>
      <c r="G184" s="1054"/>
      <c r="H184" s="1055"/>
      <c r="I184" s="1055"/>
      <c r="J184" s="1055"/>
      <c r="K184" s="1052"/>
      <c r="L184" s="1131"/>
    </row>
    <row r="185" spans="2:12">
      <c r="B185" s="1088" t="s">
        <v>2377</v>
      </c>
      <c r="C185" s="1068" t="s">
        <v>2378</v>
      </c>
      <c r="D185" s="1053"/>
      <c r="E185" s="1053"/>
      <c r="F185" s="1053"/>
      <c r="G185" s="1054"/>
      <c r="H185" s="1055"/>
      <c r="I185" s="1055"/>
      <c r="J185" s="1055"/>
      <c r="K185" s="1052"/>
      <c r="L185" s="1131"/>
    </row>
    <row r="186" spans="2:12">
      <c r="B186" s="1081" t="s">
        <v>1000</v>
      </c>
      <c r="C186" s="1053" t="s">
        <v>2677</v>
      </c>
      <c r="D186" s="1072"/>
      <c r="E186" s="1072"/>
      <c r="F186" s="1072"/>
      <c r="G186" s="1134"/>
      <c r="H186" s="1135" t="s">
        <v>2720</v>
      </c>
      <c r="I186" s="1055"/>
      <c r="J186" s="1055"/>
      <c r="K186" s="1052"/>
      <c r="L186" s="1131"/>
    </row>
    <row r="187" spans="2:12">
      <c r="B187" s="1062"/>
      <c r="C187" s="1052" t="s">
        <v>2402</v>
      </c>
      <c r="D187" s="1053"/>
      <c r="E187" s="1053"/>
      <c r="F187" s="1053"/>
      <c r="G187" s="1054"/>
      <c r="H187" s="1058" t="s">
        <v>1684</v>
      </c>
      <c r="I187" s="1059">
        <v>0.9</v>
      </c>
      <c r="J187" s="1058" t="s">
        <v>26</v>
      </c>
      <c r="K187" s="1052"/>
      <c r="L187" s="1131"/>
    </row>
    <row r="188" spans="2:12">
      <c r="B188" s="1062"/>
      <c r="C188" s="1052" t="s">
        <v>2453</v>
      </c>
      <c r="D188" s="1053"/>
      <c r="E188" s="1053"/>
      <c r="F188" s="1053"/>
      <c r="G188" s="1054"/>
      <c r="H188" s="1058" t="s">
        <v>2406</v>
      </c>
      <c r="I188" s="1059">
        <v>1</v>
      </c>
      <c r="J188" s="1058" t="s">
        <v>1754</v>
      </c>
      <c r="K188" s="1052" t="s">
        <v>2466</v>
      </c>
      <c r="L188" s="1131"/>
    </row>
    <row r="189" spans="2:12">
      <c r="B189" s="1062"/>
      <c r="C189" s="1052" t="s">
        <v>2678</v>
      </c>
      <c r="D189" s="1053"/>
      <c r="E189" s="1053"/>
      <c r="F189" s="1053"/>
      <c r="G189" s="1054"/>
      <c r="H189" s="1058" t="s">
        <v>2386</v>
      </c>
      <c r="I189" s="1059">
        <v>0.83</v>
      </c>
      <c r="J189" s="1058" t="s">
        <v>1754</v>
      </c>
      <c r="K189" s="1052" t="s">
        <v>2409</v>
      </c>
      <c r="L189" s="1131"/>
    </row>
    <row r="190" spans="2:12">
      <c r="B190" s="1062"/>
      <c r="C190" s="1052"/>
      <c r="D190" s="1053"/>
      <c r="E190" s="1053"/>
      <c r="F190" s="1053"/>
      <c r="G190" s="1054"/>
      <c r="H190" s="1055"/>
      <c r="I190" s="1055"/>
      <c r="J190" s="1055"/>
      <c r="K190" s="1052"/>
      <c r="L190" s="1131"/>
    </row>
    <row r="191" spans="2:12">
      <c r="B191" s="1062"/>
      <c r="C191" s="1068" t="s">
        <v>2456</v>
      </c>
      <c r="D191" s="1069"/>
      <c r="E191" s="1053"/>
      <c r="F191" s="1053"/>
      <c r="G191" s="1054"/>
      <c r="H191" s="1058" t="s">
        <v>2316</v>
      </c>
      <c r="I191" s="1055"/>
      <c r="J191" s="1058" t="s">
        <v>2413</v>
      </c>
      <c r="K191" s="1052"/>
      <c r="L191" s="1131"/>
    </row>
    <row r="192" spans="2:12">
      <c r="B192" s="1062"/>
      <c r="C192" s="1136" t="s">
        <v>2679</v>
      </c>
      <c r="D192" s="1053"/>
      <c r="E192" s="1053"/>
      <c r="F192" s="1053"/>
      <c r="G192" s="1054"/>
      <c r="H192" s="1058" t="s">
        <v>2412</v>
      </c>
      <c r="I192" s="1059">
        <f>(25+8)/60</f>
        <v>0.55000000000000004</v>
      </c>
      <c r="J192" s="1058" t="s">
        <v>2413</v>
      </c>
      <c r="K192" s="1052"/>
      <c r="L192" s="1131"/>
    </row>
    <row r="193" spans="2:12">
      <c r="B193" s="1062"/>
      <c r="C193" s="1136" t="s">
        <v>2680</v>
      </c>
      <c r="D193" s="1053"/>
      <c r="E193" s="1053"/>
      <c r="F193" s="1053"/>
      <c r="G193" s="1054"/>
      <c r="H193" s="1076" t="s">
        <v>2416</v>
      </c>
      <c r="I193" s="1077">
        <f>(6+4)/60</f>
        <v>0.16666666666666666</v>
      </c>
      <c r="J193" s="1076" t="s">
        <v>2413</v>
      </c>
      <c r="K193" s="1052"/>
      <c r="L193" s="1131"/>
    </row>
    <row r="194" spans="2:12">
      <c r="B194" s="1062"/>
      <c r="C194" s="1052"/>
      <c r="D194" s="1053"/>
      <c r="E194" s="1053"/>
      <c r="F194" s="1053"/>
      <c r="G194" s="1054"/>
      <c r="H194" s="1058" t="s">
        <v>2459</v>
      </c>
      <c r="I194" s="1059">
        <f>I192+I193</f>
        <v>0.71666666666666667</v>
      </c>
      <c r="J194" s="1058" t="s">
        <v>2413</v>
      </c>
      <c r="K194" s="1052"/>
      <c r="L194" s="1131"/>
    </row>
    <row r="195" spans="2:12">
      <c r="B195" s="1062"/>
      <c r="C195" s="1052"/>
      <c r="D195" s="1053"/>
      <c r="E195" s="1053"/>
      <c r="F195" s="1053"/>
      <c r="G195" s="1054"/>
      <c r="H195" s="1055"/>
      <c r="I195" s="1055"/>
      <c r="J195" s="1055"/>
      <c r="K195" s="1052"/>
      <c r="L195" s="1131"/>
    </row>
    <row r="196" spans="2:12">
      <c r="B196" s="1062"/>
      <c r="C196" s="1052" t="s">
        <v>2469</v>
      </c>
      <c r="D196" s="1053"/>
      <c r="E196" s="1075" t="s">
        <v>2461</v>
      </c>
      <c r="F196" s="1053"/>
      <c r="G196" s="1054"/>
      <c r="H196" s="1058" t="s">
        <v>2389</v>
      </c>
      <c r="I196" s="1059">
        <f>(I187*I188*I189*60)/(I194*I178)*0.8</f>
        <v>50.031627906976752</v>
      </c>
      <c r="J196" s="1058" t="s">
        <v>2580</v>
      </c>
      <c r="K196" s="1052" t="s">
        <v>2681</v>
      </c>
      <c r="L196" s="1131"/>
    </row>
    <row r="197" spans="2:12">
      <c r="B197" s="1062"/>
      <c r="C197" s="1052" t="s">
        <v>2425</v>
      </c>
      <c r="D197" s="1053"/>
      <c r="E197" s="1075" t="s">
        <v>2682</v>
      </c>
      <c r="F197" s="1053"/>
      <c r="G197" s="1054"/>
      <c r="H197" s="1055"/>
      <c r="I197" s="1086">
        <f>1/I196</f>
        <v>1.9987356834746391E-2</v>
      </c>
      <c r="J197" s="1058" t="s">
        <v>60</v>
      </c>
      <c r="K197" s="1052" t="s">
        <v>2683</v>
      </c>
      <c r="L197" s="1131"/>
    </row>
    <row r="198" spans="2:12">
      <c r="B198" s="1062"/>
      <c r="C198" s="1052"/>
      <c r="D198" s="1053"/>
      <c r="E198" s="1053"/>
      <c r="F198" s="1053"/>
      <c r="G198" s="1054"/>
      <c r="H198" s="1055"/>
      <c r="I198" s="1055"/>
      <c r="J198" s="1055"/>
      <c r="K198" s="1052"/>
      <c r="L198" s="1131"/>
    </row>
    <row r="199" spans="2:12">
      <c r="B199" s="1088" t="s">
        <v>2377</v>
      </c>
      <c r="C199" s="1068" t="s">
        <v>2645</v>
      </c>
      <c r="D199" s="1069"/>
      <c r="E199" s="1069"/>
      <c r="F199" s="1069"/>
      <c r="G199" s="1070"/>
      <c r="H199" s="1055"/>
      <c r="I199" s="1055"/>
      <c r="J199" s="1055"/>
      <c r="K199" s="1052"/>
      <c r="L199" s="1131"/>
    </row>
    <row r="200" spans="2:12">
      <c r="B200" s="1062"/>
      <c r="C200" s="1052" t="s">
        <v>2684</v>
      </c>
      <c r="D200" s="1053"/>
      <c r="E200" s="1053"/>
      <c r="F200" s="1053"/>
      <c r="G200" s="1054"/>
      <c r="H200" s="1058" t="s">
        <v>2648</v>
      </c>
      <c r="I200" s="1059">
        <f>I196</f>
        <v>50.031627906976752</v>
      </c>
      <c r="J200" s="1058" t="s">
        <v>2580</v>
      </c>
      <c r="K200" s="1052"/>
      <c r="L200" s="1131"/>
    </row>
    <row r="201" spans="2:12">
      <c r="B201" s="1062"/>
      <c r="C201" s="1052" t="s">
        <v>2509</v>
      </c>
      <c r="D201" s="1053"/>
      <c r="E201" s="1053"/>
      <c r="F201" s="1053"/>
      <c r="G201" s="1054"/>
      <c r="H201" s="1055"/>
      <c r="I201" s="1055"/>
      <c r="J201" s="1055"/>
      <c r="K201" s="1052"/>
      <c r="L201" s="1131"/>
    </row>
    <row r="202" spans="2:12">
      <c r="B202" s="1062"/>
      <c r="C202" s="1052" t="s">
        <v>2510</v>
      </c>
      <c r="D202" s="1053"/>
      <c r="E202" s="1053"/>
      <c r="F202" s="1053"/>
      <c r="G202" s="1054"/>
      <c r="H202" s="1055"/>
      <c r="I202" s="1093">
        <f>ROUNDDOWN(IF(0.05*I196*7&gt;35,0.05*I196*7/35*I197,I197),5)</f>
        <v>1.9980000000000001E-2</v>
      </c>
      <c r="J202" s="1058" t="s">
        <v>60</v>
      </c>
      <c r="K202" s="1052" t="s">
        <v>2511</v>
      </c>
      <c r="L202" s="1131"/>
    </row>
    <row r="203" spans="2:12">
      <c r="B203" s="1062"/>
      <c r="C203" s="1052" t="s">
        <v>2651</v>
      </c>
      <c r="D203" s="1053"/>
      <c r="E203" s="1053"/>
      <c r="F203" s="1053"/>
      <c r="G203" s="1054"/>
      <c r="H203" s="1055"/>
      <c r="I203" s="1093">
        <f>I202/2</f>
        <v>9.9900000000000006E-3</v>
      </c>
      <c r="J203" s="1058" t="s">
        <v>60</v>
      </c>
      <c r="K203" s="1091"/>
      <c r="L203" s="1131"/>
    </row>
    <row r="204" spans="2:12" ht="16" thickBot="1">
      <c r="B204" s="1094"/>
      <c r="C204" s="1095" t="s">
        <v>2512</v>
      </c>
      <c r="D204" s="1096"/>
      <c r="E204" s="1096"/>
      <c r="F204" s="1096"/>
      <c r="G204" s="1097"/>
      <c r="H204" s="1098"/>
      <c r="I204" s="1099">
        <f>I202/10</f>
        <v>1.9980000000000002E-3</v>
      </c>
      <c r="J204" s="1100" t="s">
        <v>60</v>
      </c>
      <c r="K204" s="1101"/>
      <c r="L204" s="1137"/>
    </row>
    <row r="205" spans="2:12">
      <c r="B205" s="1053"/>
      <c r="C205" s="1053"/>
      <c r="D205" s="1053"/>
      <c r="E205" s="1053"/>
      <c r="F205" s="1053"/>
      <c r="G205" s="1053"/>
      <c r="H205" s="1053"/>
      <c r="I205" s="1053"/>
      <c r="J205" s="1053"/>
      <c r="K205" s="1053"/>
      <c r="L205" s="1053"/>
    </row>
    <row r="206" spans="2:12">
      <c r="B206" s="843"/>
      <c r="C206" s="843"/>
      <c r="D206" s="843"/>
      <c r="E206" s="843"/>
      <c r="F206" s="843"/>
      <c r="G206" s="843"/>
      <c r="H206" s="843"/>
      <c r="I206" s="843"/>
      <c r="J206" s="843"/>
      <c r="K206" s="843"/>
      <c r="L206" s="843"/>
    </row>
    <row r="207" spans="2:12">
      <c r="B207" s="843"/>
      <c r="C207" s="843"/>
      <c r="D207" s="843"/>
      <c r="E207" s="843"/>
      <c r="F207" s="843"/>
      <c r="G207" s="843"/>
      <c r="H207" s="843"/>
      <c r="I207" s="843"/>
      <c r="J207" s="843"/>
      <c r="K207" s="843"/>
      <c r="L207" s="843"/>
    </row>
    <row r="208" spans="2:12">
      <c r="B208" s="878"/>
      <c r="C208" s="878"/>
      <c r="D208" s="878"/>
      <c r="E208" s="878"/>
      <c r="F208" s="878"/>
      <c r="G208" s="878"/>
      <c r="H208" s="878"/>
      <c r="I208" s="878"/>
      <c r="J208" s="878"/>
      <c r="K208" s="878"/>
      <c r="L208" s="878"/>
    </row>
    <row r="209" spans="2:12">
      <c r="B209" s="1043" t="s">
        <v>2685</v>
      </c>
      <c r="C209" s="878"/>
      <c r="D209" s="880" t="s">
        <v>2686</v>
      </c>
      <c r="E209" s="878"/>
      <c r="F209" s="880"/>
      <c r="G209" s="880"/>
      <c r="H209" s="1103"/>
      <c r="I209" s="878"/>
      <c r="J209" s="878"/>
      <c r="K209" s="878"/>
      <c r="L209" s="878"/>
    </row>
    <row r="210" spans="2:12">
      <c r="B210" s="1286" t="s">
        <v>215</v>
      </c>
      <c r="C210" s="1288" t="s">
        <v>216</v>
      </c>
      <c r="D210" s="1289"/>
      <c r="E210" s="1289"/>
      <c r="F210" s="1289"/>
      <c r="G210" s="1290"/>
      <c r="H210" s="1286" t="s">
        <v>217</v>
      </c>
      <c r="I210" s="1286" t="s">
        <v>218</v>
      </c>
      <c r="J210" s="1286" t="s">
        <v>219</v>
      </c>
      <c r="K210" s="948" t="s">
        <v>220</v>
      </c>
      <c r="L210" s="948" t="s">
        <v>2179</v>
      </c>
    </row>
    <row r="211" spans="2:12">
      <c r="B211" s="1287"/>
      <c r="C211" s="1291"/>
      <c r="D211" s="1292"/>
      <c r="E211" s="1292"/>
      <c r="F211" s="1292"/>
      <c r="G211" s="1293"/>
      <c r="H211" s="1287"/>
      <c r="I211" s="1287"/>
      <c r="J211" s="1287"/>
      <c r="K211" s="949" t="s">
        <v>16</v>
      </c>
      <c r="L211" s="949" t="s">
        <v>16</v>
      </c>
    </row>
    <row r="212" spans="2:12">
      <c r="B212" s="1104">
        <v>1</v>
      </c>
      <c r="C212" s="1297">
        <v>2</v>
      </c>
      <c r="D212" s="1298"/>
      <c r="E212" s="1298"/>
      <c r="F212" s="1298"/>
      <c r="G212" s="1299"/>
      <c r="H212" s="1105">
        <v>3</v>
      </c>
      <c r="I212" s="1105">
        <v>4</v>
      </c>
      <c r="J212" s="1105">
        <v>5</v>
      </c>
      <c r="K212" s="1105">
        <v>6</v>
      </c>
      <c r="L212" s="1105">
        <v>7</v>
      </c>
    </row>
    <row r="213" spans="2:12">
      <c r="B213" s="1106" t="s">
        <v>5</v>
      </c>
      <c r="C213" s="1107" t="s">
        <v>2515</v>
      </c>
      <c r="D213" s="985"/>
      <c r="E213" s="985"/>
      <c r="F213" s="985"/>
      <c r="G213" s="878"/>
      <c r="H213" s="1106"/>
      <c r="I213" s="1106"/>
      <c r="J213" s="1108"/>
      <c r="K213" s="1108"/>
      <c r="L213" s="992"/>
    </row>
    <row r="214" spans="2:12">
      <c r="B214" s="1106">
        <v>1</v>
      </c>
      <c r="C214" s="1107" t="s">
        <v>20</v>
      </c>
      <c r="D214" s="985"/>
      <c r="E214" s="985"/>
      <c r="F214" s="985"/>
      <c r="G214" s="878"/>
      <c r="H214" s="961" t="s">
        <v>224</v>
      </c>
      <c r="I214" s="1106" t="s">
        <v>244</v>
      </c>
      <c r="J214" s="1138">
        <f>I202</f>
        <v>1.9980000000000001E-2</v>
      </c>
      <c r="K214" s="961" t="e">
        <v>#VALUE!</v>
      </c>
      <c r="L214" s="1139" t="e">
        <f t="shared" ref="L214:L216" si="6">J214*K214</f>
        <v>#VALUE!</v>
      </c>
    </row>
    <row r="215" spans="2:12">
      <c r="B215" s="1106">
        <v>2</v>
      </c>
      <c r="C215" s="1107" t="s">
        <v>283</v>
      </c>
      <c r="D215" s="985"/>
      <c r="E215" s="985"/>
      <c r="F215" s="985"/>
      <c r="G215" s="878"/>
      <c r="H215" s="961" t="s">
        <v>225</v>
      </c>
      <c r="I215" s="1106" t="s">
        <v>244</v>
      </c>
      <c r="J215" s="1140">
        <f>J214/2</f>
        <v>9.9900000000000006E-3</v>
      </c>
      <c r="K215" s="961" t="e">
        <v>#VALUE!</v>
      </c>
      <c r="L215" s="1139" t="e">
        <f t="shared" si="6"/>
        <v>#VALUE!</v>
      </c>
    </row>
    <row r="216" spans="2:12">
      <c r="B216" s="1106">
        <v>3</v>
      </c>
      <c r="C216" s="989" t="s">
        <v>21</v>
      </c>
      <c r="D216" s="990"/>
      <c r="E216" s="990"/>
      <c r="F216" s="990"/>
      <c r="G216" s="972"/>
      <c r="H216" s="961" t="s">
        <v>2531</v>
      </c>
      <c r="I216" s="1106" t="s">
        <v>244</v>
      </c>
      <c r="J216" s="1138">
        <f>J214/10</f>
        <v>1.9980000000000002E-3</v>
      </c>
      <c r="K216" s="961" t="e">
        <v>#VALUE!</v>
      </c>
      <c r="L216" s="1139" t="e">
        <f t="shared" si="6"/>
        <v>#VALUE!</v>
      </c>
    </row>
    <row r="217" spans="2:12">
      <c r="B217" s="1111"/>
      <c r="C217" s="1112"/>
      <c r="D217" s="1112"/>
      <c r="E217" s="1112"/>
      <c r="F217" s="1112"/>
      <c r="G217" s="955"/>
      <c r="H217" s="1113"/>
      <c r="I217" s="1141"/>
      <c r="J217" s="1141"/>
      <c r="K217" s="1141" t="s">
        <v>2516</v>
      </c>
      <c r="L217" s="1142" t="e">
        <f>SUM(L214:L216)</f>
        <v>#VALUE!</v>
      </c>
    </row>
    <row r="218" spans="2:12">
      <c r="B218" s="1106" t="s">
        <v>6</v>
      </c>
      <c r="C218" s="1114" t="s">
        <v>2517</v>
      </c>
      <c r="D218" s="1112"/>
      <c r="E218" s="1112"/>
      <c r="F218" s="1112"/>
      <c r="G218" s="978"/>
      <c r="H218" s="961"/>
      <c r="I218" s="1106"/>
      <c r="J218" s="1115"/>
      <c r="K218" s="963"/>
      <c r="L218" s="963"/>
    </row>
    <row r="219" spans="2:12">
      <c r="B219" s="1111"/>
      <c r="C219" s="1113"/>
      <c r="D219" s="1113"/>
      <c r="E219" s="1113"/>
      <c r="F219" s="1113"/>
      <c r="G219" s="955"/>
      <c r="H219" s="1113"/>
      <c r="I219" s="1113"/>
      <c r="J219" s="1113"/>
      <c r="K219" s="1111" t="s">
        <v>2518</v>
      </c>
      <c r="L219" s="960">
        <f>SUM(L218)</f>
        <v>0</v>
      </c>
    </row>
    <row r="220" spans="2:12">
      <c r="B220" s="1106" t="s">
        <v>7</v>
      </c>
      <c r="C220" s="1116" t="s">
        <v>2519</v>
      </c>
      <c r="D220" s="1117"/>
      <c r="E220" s="1117"/>
      <c r="F220" s="1117"/>
      <c r="G220" s="878"/>
      <c r="H220" s="991"/>
      <c r="I220" s="1106"/>
      <c r="J220" s="1108"/>
      <c r="K220" s="1109"/>
      <c r="L220" s="963"/>
    </row>
    <row r="221" spans="2:12">
      <c r="B221" s="1118">
        <v>1</v>
      </c>
      <c r="C221" s="1053" t="s">
        <v>2687</v>
      </c>
      <c r="D221" s="990"/>
      <c r="E221" s="990"/>
      <c r="F221" s="990"/>
      <c r="G221" s="878"/>
      <c r="H221" s="991">
        <v>256</v>
      </c>
      <c r="I221" s="1106" t="s">
        <v>1773</v>
      </c>
      <c r="J221" s="1110">
        <f>I197</f>
        <v>1.9987356834746391E-2</v>
      </c>
      <c r="K221" s="992">
        <f>Y9</f>
        <v>0</v>
      </c>
      <c r="L221" s="963">
        <f>J221*K221</f>
        <v>0</v>
      </c>
    </row>
    <row r="222" spans="2:12">
      <c r="B222" s="1111"/>
      <c r="C222" s="1113"/>
      <c r="D222" s="1113"/>
      <c r="E222" s="1113"/>
      <c r="F222" s="1113"/>
      <c r="G222" s="955"/>
      <c r="H222" s="1113"/>
      <c r="I222" s="1113"/>
      <c r="J222" s="1113"/>
      <c r="K222" s="1111" t="s">
        <v>2521</v>
      </c>
      <c r="L222" s="960">
        <f>SUM(L221:L221)</f>
        <v>0</v>
      </c>
    </row>
    <row r="223" spans="2:12">
      <c r="B223" s="950" t="s">
        <v>8</v>
      </c>
      <c r="C223" s="976" t="s">
        <v>2522</v>
      </c>
      <c r="D223" s="977"/>
      <c r="E223" s="977"/>
      <c r="F223" s="977"/>
      <c r="G223" s="955"/>
      <c r="H223" s="955"/>
      <c r="I223" s="955"/>
      <c r="J223" s="978"/>
      <c r="K223" s="979"/>
      <c r="L223" s="960" t="e">
        <f>+L222+L219+L217</f>
        <v>#VALUE!</v>
      </c>
    </row>
    <row r="224" spans="2:12">
      <c r="B224" s="950" t="s">
        <v>9</v>
      </c>
      <c r="C224" s="1012" t="s">
        <v>2523</v>
      </c>
      <c r="D224" s="1013"/>
      <c r="E224" s="1013"/>
      <c r="F224" s="1013"/>
      <c r="G224" s="955"/>
      <c r="H224" s="955"/>
      <c r="I224" s="955"/>
      <c r="J224" s="978"/>
      <c r="K224" s="979" t="s">
        <v>2524</v>
      </c>
      <c r="L224" s="960" t="e">
        <f>0.15*L223</f>
        <v>#VALUE!</v>
      </c>
    </row>
    <row r="225" spans="2:13">
      <c r="B225" s="980" t="s">
        <v>10</v>
      </c>
      <c r="C225" s="981" t="s">
        <v>2688</v>
      </c>
      <c r="D225" s="982"/>
      <c r="E225" s="982"/>
      <c r="F225" s="982"/>
      <c r="G225" s="955"/>
      <c r="H225" s="982"/>
      <c r="I225" s="982"/>
      <c r="J225" s="1014"/>
      <c r="K225" s="995"/>
      <c r="L225" s="984" t="e">
        <f>+L223+L224</f>
        <v>#VALUE!</v>
      </c>
    </row>
    <row r="228" spans="2:13">
      <c r="C228" s="878"/>
      <c r="D228" s="1143"/>
      <c r="E228" s="878"/>
      <c r="F228" s="1144"/>
      <c r="G228" s="878"/>
      <c r="H228" s="878"/>
      <c r="I228" s="878"/>
      <c r="J228" s="878"/>
      <c r="K228" s="878"/>
      <c r="L228" s="878"/>
      <c r="M228" s="878"/>
    </row>
    <row r="229" spans="2:13">
      <c r="C229" s="878"/>
      <c r="D229" s="878"/>
      <c r="E229" s="1145"/>
      <c r="F229" s="1145"/>
      <c r="G229" s="1145"/>
      <c r="H229" s="1145"/>
      <c r="I229" s="1145"/>
      <c r="J229" s="1145"/>
      <c r="K229" s="1145"/>
      <c r="L229" s="1145"/>
      <c r="M229" s="1146"/>
    </row>
    <row r="230" spans="2:13">
      <c r="C230" s="878"/>
      <c r="D230" s="1144"/>
      <c r="E230" s="1144"/>
      <c r="F230" s="1144"/>
      <c r="G230" s="1146"/>
      <c r="H230" s="1144"/>
      <c r="I230" s="1146"/>
      <c r="J230" s="1146"/>
      <c r="K230" s="1146"/>
      <c r="L230" s="1146"/>
      <c r="M230" s="1146"/>
    </row>
    <row r="231" spans="2:13">
      <c r="C231" s="878"/>
      <c r="D231" s="1144"/>
      <c r="E231" s="1146"/>
      <c r="F231" s="1144"/>
      <c r="G231" s="1146"/>
      <c r="H231" s="1144"/>
      <c r="I231" s="1146"/>
      <c r="J231" s="1146"/>
      <c r="K231" s="1146"/>
      <c r="L231" s="1146"/>
      <c r="M231" s="1146"/>
    </row>
    <row r="232" spans="2:13">
      <c r="C232" s="878"/>
      <c r="D232" s="1144"/>
      <c r="E232" s="1144"/>
      <c r="F232" s="1144"/>
      <c r="G232" s="1144"/>
      <c r="H232" s="1144"/>
      <c r="I232" s="1144"/>
      <c r="J232" s="1144"/>
      <c r="K232" s="1144"/>
      <c r="L232" s="1144"/>
      <c r="M232" s="1144"/>
    </row>
    <row r="233" spans="2:13">
      <c r="C233" s="878"/>
      <c r="D233" s="1144"/>
      <c r="E233" s="1144"/>
      <c r="F233" s="1144"/>
      <c r="G233" s="1144"/>
      <c r="H233" s="1144"/>
      <c r="I233" s="1144"/>
      <c r="J233" s="1144"/>
      <c r="K233" s="1144"/>
      <c r="L233" s="1144"/>
      <c r="M233" s="1144"/>
    </row>
    <row r="234" spans="2:13">
      <c r="C234" s="878"/>
      <c r="D234" s="1147"/>
      <c r="E234" s="1146"/>
      <c r="F234" s="1146"/>
      <c r="G234" s="1146"/>
      <c r="H234" s="1146"/>
      <c r="I234" s="1146"/>
      <c r="J234" s="1146"/>
      <c r="K234" s="1146"/>
      <c r="L234" s="1146"/>
      <c r="M234" s="1146"/>
    </row>
    <row r="235" spans="2:13">
      <c r="C235" s="878"/>
      <c r="D235" s="1148"/>
      <c r="E235" s="1146"/>
      <c r="F235" s="1146"/>
      <c r="G235" s="1146"/>
      <c r="H235" s="1146"/>
      <c r="I235" s="1147"/>
      <c r="J235" s="1149"/>
      <c r="K235" s="1147"/>
      <c r="L235" s="1150"/>
      <c r="M235" s="1146"/>
    </row>
    <row r="236" spans="2:13">
      <c r="C236" s="878"/>
      <c r="D236" s="1148"/>
      <c r="E236" s="1146"/>
      <c r="F236" s="1146"/>
      <c r="G236" s="1146"/>
      <c r="H236" s="1146"/>
      <c r="I236" s="1147"/>
      <c r="J236" s="1149"/>
      <c r="K236" s="1146"/>
      <c r="L236" s="1150"/>
      <c r="M236" s="1146"/>
    </row>
    <row r="237" spans="2:13">
      <c r="C237" s="878"/>
      <c r="D237" s="1148"/>
      <c r="E237" s="1146"/>
      <c r="F237" s="1146"/>
      <c r="G237" s="1146"/>
      <c r="H237" s="1146"/>
      <c r="I237" s="1147"/>
      <c r="J237" s="1149"/>
      <c r="K237" s="1146"/>
      <c r="L237" s="1150"/>
      <c r="M237" s="1146"/>
    </row>
    <row r="238" spans="2:13">
      <c r="C238" s="878"/>
      <c r="D238" s="1146"/>
      <c r="E238" s="1146"/>
      <c r="F238" s="1146"/>
      <c r="G238" s="1146"/>
      <c r="H238" s="1146"/>
      <c r="I238" s="1146"/>
      <c r="J238" s="1146"/>
      <c r="K238" s="1146"/>
      <c r="L238" s="1146"/>
      <c r="M238" s="1146"/>
    </row>
    <row r="239" spans="2:13">
      <c r="C239" s="878"/>
      <c r="D239" s="1148"/>
      <c r="E239" s="1146"/>
      <c r="F239" s="1146"/>
      <c r="G239" s="1146"/>
      <c r="H239" s="1146"/>
      <c r="I239" s="1146"/>
      <c r="J239" s="1146"/>
      <c r="K239" s="1146"/>
      <c r="L239" s="1150"/>
      <c r="M239" s="1146"/>
    </row>
    <row r="240" spans="2:13">
      <c r="C240" s="878"/>
      <c r="D240" s="1150"/>
      <c r="E240" s="1146"/>
      <c r="F240" s="1150"/>
      <c r="G240" s="1150"/>
      <c r="H240" s="1150"/>
      <c r="I240" s="1150"/>
      <c r="J240" s="1150"/>
      <c r="K240" s="1150"/>
      <c r="L240" s="1150"/>
      <c r="M240" s="1146"/>
    </row>
    <row r="241" spans="3:13">
      <c r="C241" s="878"/>
      <c r="D241" s="1146"/>
      <c r="E241" s="1146"/>
      <c r="F241" s="1146"/>
      <c r="G241" s="1146"/>
      <c r="H241" s="1146"/>
      <c r="I241" s="1146"/>
      <c r="J241" s="1146"/>
      <c r="K241" s="1146"/>
      <c r="L241" s="1150"/>
      <c r="M241" s="1146"/>
    </row>
    <row r="242" spans="3:13">
      <c r="C242" s="878"/>
      <c r="D242" s="1146"/>
      <c r="E242" s="1146"/>
      <c r="F242" s="1146"/>
      <c r="G242" s="1146"/>
      <c r="H242" s="1146"/>
      <c r="I242" s="1146"/>
      <c r="J242" s="1146"/>
      <c r="K242" s="1146"/>
      <c r="L242" s="1150"/>
      <c r="M242" s="1146"/>
    </row>
    <row r="243" spans="3:13">
      <c r="C243" s="878"/>
      <c r="D243" s="1146"/>
      <c r="E243" s="1146"/>
      <c r="F243" s="1146"/>
      <c r="G243" s="1146"/>
      <c r="H243" s="1146"/>
      <c r="I243" s="1146"/>
      <c r="J243" s="1146"/>
      <c r="K243" s="1146"/>
      <c r="L243" s="1150"/>
      <c r="M243" s="1146"/>
    </row>
    <row r="244" spans="3:13">
      <c r="C244" s="878"/>
      <c r="D244" s="1146"/>
      <c r="E244" s="1146"/>
      <c r="F244" s="1146"/>
      <c r="G244" s="1146"/>
      <c r="H244" s="1146"/>
      <c r="I244" s="1146"/>
      <c r="J244" s="1146"/>
      <c r="K244" s="1146"/>
      <c r="L244" s="1150"/>
      <c r="M244" s="1146"/>
    </row>
    <row r="245" spans="3:13">
      <c r="C245" s="878"/>
      <c r="D245" s="1147"/>
      <c r="E245" s="1146"/>
      <c r="F245" s="1146"/>
      <c r="G245" s="1146"/>
      <c r="H245" s="1146"/>
      <c r="I245" s="1146"/>
      <c r="J245" s="1146"/>
      <c r="K245" s="1146"/>
      <c r="L245" s="1150"/>
      <c r="M245" s="1146"/>
    </row>
    <row r="246" spans="3:13">
      <c r="C246" s="878"/>
      <c r="D246" s="1151"/>
      <c r="E246" s="1144"/>
      <c r="F246" s="1144"/>
      <c r="G246" s="1144"/>
      <c r="H246" s="1144"/>
      <c r="I246" s="1152"/>
      <c r="J246" s="1146"/>
      <c r="K246" s="1146"/>
      <c r="L246" s="1150"/>
      <c r="M246" s="1146"/>
    </row>
    <row r="247" spans="3:13">
      <c r="C247" s="878"/>
      <c r="D247" s="1146"/>
      <c r="E247" s="1146"/>
      <c r="F247" s="1146"/>
      <c r="G247" s="1146"/>
      <c r="H247" s="1146"/>
      <c r="I247" s="1147"/>
      <c r="J247" s="1149"/>
      <c r="K247" s="1147"/>
      <c r="L247" s="1146"/>
      <c r="M247" s="1146"/>
    </row>
    <row r="248" spans="3:13">
      <c r="C248" s="878"/>
      <c r="D248" s="1146"/>
      <c r="E248" s="1146"/>
      <c r="F248" s="1146"/>
      <c r="G248" s="1146"/>
      <c r="H248" s="1146"/>
      <c r="I248" s="1147"/>
      <c r="J248" s="1153"/>
      <c r="K248" s="1147"/>
      <c r="L248" s="1146"/>
      <c r="M248" s="1146"/>
    </row>
    <row r="249" spans="3:13">
      <c r="C249" s="878"/>
      <c r="D249" s="1146"/>
      <c r="E249" s="1146"/>
      <c r="F249" s="1146"/>
      <c r="G249" s="1146"/>
      <c r="H249" s="1146"/>
      <c r="I249" s="1147"/>
      <c r="J249" s="1149"/>
      <c r="K249" s="1147"/>
      <c r="L249" s="1146"/>
      <c r="M249" s="1146"/>
    </row>
    <row r="250" spans="3:13">
      <c r="C250" s="878"/>
      <c r="D250" s="1146"/>
      <c r="E250" s="1146"/>
      <c r="F250" s="1146"/>
      <c r="G250" s="1146"/>
      <c r="H250" s="1146"/>
      <c r="I250" s="1147"/>
      <c r="J250" s="1149"/>
      <c r="K250" s="1147"/>
      <c r="L250" s="1146"/>
      <c r="M250" s="1146"/>
    </row>
    <row r="251" spans="3:13">
      <c r="C251" s="878"/>
      <c r="D251" s="1146"/>
      <c r="E251" s="1146"/>
      <c r="F251" s="1146"/>
      <c r="G251" s="1146"/>
      <c r="H251" s="1146"/>
      <c r="I251" s="1147"/>
      <c r="J251" s="1149"/>
      <c r="K251" s="1147"/>
      <c r="L251" s="1146"/>
      <c r="M251" s="1146"/>
    </row>
    <row r="252" spans="3:13">
      <c r="C252" s="878"/>
      <c r="D252" s="1146"/>
      <c r="E252" s="1146"/>
      <c r="F252" s="1146"/>
      <c r="G252" s="1146"/>
      <c r="H252" s="1146"/>
      <c r="I252" s="1147"/>
      <c r="J252" s="1149"/>
      <c r="K252" s="1147"/>
      <c r="L252" s="1146"/>
      <c r="M252" s="1146"/>
    </row>
    <row r="253" spans="3:13">
      <c r="C253" s="878"/>
      <c r="D253" s="1146"/>
      <c r="E253" s="1146"/>
      <c r="F253" s="1146"/>
      <c r="G253" s="1146"/>
      <c r="H253" s="1146"/>
      <c r="I253" s="1147"/>
      <c r="J253" s="1149"/>
      <c r="K253" s="1147"/>
      <c r="L253" s="1146"/>
      <c r="M253" s="1146"/>
    </row>
    <row r="254" spans="3:13">
      <c r="C254" s="878"/>
      <c r="D254" s="1146"/>
      <c r="E254" s="1146"/>
      <c r="F254" s="1146"/>
      <c r="G254" s="1146"/>
      <c r="H254" s="1146"/>
      <c r="I254" s="1147"/>
      <c r="J254" s="1149"/>
      <c r="K254" s="1147"/>
      <c r="L254" s="1146"/>
      <c r="M254" s="1146"/>
    </row>
    <row r="255" spans="3:13">
      <c r="C255" s="878"/>
      <c r="D255" s="1146"/>
      <c r="E255" s="1146"/>
      <c r="F255" s="1146"/>
      <c r="G255" s="1146"/>
      <c r="H255" s="1146"/>
      <c r="I255" s="1147"/>
      <c r="J255" s="1149"/>
      <c r="K255" s="1147"/>
      <c r="L255" s="1146"/>
      <c r="M255" s="1146"/>
    </row>
    <row r="256" spans="3:13">
      <c r="C256" s="878"/>
      <c r="D256" s="1146"/>
      <c r="E256" s="1146"/>
      <c r="F256" s="1146"/>
      <c r="G256" s="1146"/>
      <c r="H256" s="1146"/>
      <c r="I256" s="1147"/>
      <c r="J256" s="1149"/>
      <c r="K256" s="1147"/>
      <c r="L256" s="1146"/>
      <c r="M256" s="1146"/>
    </row>
    <row r="257" spans="3:13">
      <c r="C257" s="878"/>
      <c r="D257" s="1146"/>
      <c r="E257" s="1146"/>
      <c r="F257" s="1146"/>
      <c r="G257" s="1146"/>
      <c r="H257" s="1146"/>
      <c r="I257" s="1147"/>
      <c r="J257" s="1149"/>
      <c r="K257" s="1147"/>
      <c r="L257" s="1146"/>
      <c r="M257" s="1146"/>
    </row>
    <row r="258" spans="3:13">
      <c r="C258" s="878"/>
      <c r="D258" s="1146"/>
      <c r="E258" s="1146"/>
      <c r="F258" s="1146"/>
      <c r="G258" s="1146"/>
      <c r="H258" s="1146"/>
      <c r="I258" s="1147"/>
      <c r="J258" s="1153"/>
      <c r="K258" s="1147"/>
      <c r="L258" s="1146"/>
      <c r="M258" s="1146"/>
    </row>
    <row r="259" spans="3:13">
      <c r="C259" s="878"/>
      <c r="D259" s="1146"/>
      <c r="E259" s="1146"/>
      <c r="F259" s="1146"/>
      <c r="G259" s="1146"/>
      <c r="H259" s="1146"/>
      <c r="I259" s="1147"/>
      <c r="J259" s="1153"/>
      <c r="K259" s="1147"/>
      <c r="L259" s="1146"/>
      <c r="M259" s="1146"/>
    </row>
    <row r="260" spans="3:13">
      <c r="C260" s="878"/>
      <c r="D260" s="1146"/>
      <c r="E260" s="1146"/>
      <c r="F260" s="1146"/>
      <c r="G260" s="1146"/>
      <c r="H260" s="1146"/>
      <c r="I260" s="1146"/>
      <c r="J260" s="1149"/>
      <c r="K260" s="1146"/>
      <c r="L260" s="1146"/>
      <c r="M260" s="1146"/>
    </row>
    <row r="261" spans="3:13">
      <c r="C261" s="878"/>
      <c r="D261" s="1146"/>
      <c r="E261" s="1146"/>
      <c r="F261" s="1146"/>
      <c r="G261" s="1146"/>
      <c r="H261" s="1146"/>
      <c r="I261" s="1146"/>
      <c r="J261" s="1149"/>
      <c r="K261" s="1146"/>
      <c r="L261" s="1146"/>
      <c r="M261" s="1146"/>
    </row>
    <row r="262" spans="3:13">
      <c r="C262" s="878"/>
      <c r="D262" s="1146"/>
      <c r="E262" s="1144"/>
      <c r="F262" s="1146"/>
      <c r="G262" s="1146"/>
      <c r="H262" s="1146"/>
      <c r="I262" s="1146"/>
      <c r="J262" s="1154"/>
      <c r="K262" s="1147"/>
      <c r="L262" s="1146"/>
      <c r="M262" s="1146"/>
    </row>
    <row r="263" spans="3:13">
      <c r="C263" s="878"/>
      <c r="D263" s="1146"/>
      <c r="E263" s="1146"/>
      <c r="F263" s="1146"/>
      <c r="G263" s="1146"/>
      <c r="H263" s="1146"/>
      <c r="I263" s="1146"/>
      <c r="J263" s="1146"/>
      <c r="K263" s="1146"/>
      <c r="L263" s="1146"/>
      <c r="M263" s="1146"/>
    </row>
    <row r="264" spans="3:13">
      <c r="C264" s="878"/>
      <c r="D264" s="1146"/>
      <c r="E264" s="1144"/>
      <c r="F264" s="1146"/>
      <c r="G264" s="1146"/>
      <c r="H264" s="1146"/>
      <c r="I264" s="1146"/>
      <c r="J264" s="1146"/>
      <c r="K264" s="1146"/>
      <c r="L264" s="1146"/>
      <c r="M264" s="1146"/>
    </row>
    <row r="265" spans="3:13">
      <c r="C265" s="878"/>
      <c r="D265" s="1146"/>
      <c r="E265" s="1146"/>
      <c r="F265" s="1146"/>
      <c r="G265" s="1146"/>
      <c r="H265" s="1146"/>
      <c r="I265" s="1146"/>
      <c r="J265" s="1155"/>
      <c r="K265" s="1147"/>
      <c r="L265" s="1150"/>
      <c r="M265" s="1146"/>
    </row>
    <row r="266" spans="3:13">
      <c r="C266" s="878"/>
      <c r="D266" s="1146"/>
      <c r="E266" s="1146"/>
      <c r="F266" s="1146"/>
      <c r="G266" s="1146"/>
      <c r="H266" s="1146"/>
      <c r="I266" s="1146"/>
      <c r="J266" s="1155"/>
      <c r="K266" s="1147"/>
      <c r="L266" s="1150"/>
      <c r="M266" s="1146"/>
    </row>
    <row r="267" spans="3:13">
      <c r="C267" s="878"/>
      <c r="D267" s="1146"/>
      <c r="E267" s="1146"/>
      <c r="F267" s="1146"/>
      <c r="G267" s="1146"/>
      <c r="H267" s="1146"/>
      <c r="I267" s="1147"/>
      <c r="J267" s="1149"/>
      <c r="K267" s="1147"/>
      <c r="L267" s="1146"/>
      <c r="M267" s="1146"/>
    </row>
    <row r="268" spans="3:13">
      <c r="C268" s="878"/>
      <c r="D268" s="1151"/>
      <c r="E268" s="1156"/>
      <c r="F268" s="1156"/>
      <c r="G268" s="1156"/>
      <c r="H268" s="1156"/>
      <c r="I268" s="1152"/>
      <c r="J268" s="1146"/>
      <c r="K268" s="1147"/>
      <c r="L268" s="1146"/>
      <c r="M268" s="1146"/>
    </row>
    <row r="269" spans="3:13">
      <c r="C269" s="878"/>
      <c r="D269" s="1146"/>
      <c r="E269" s="1146"/>
      <c r="F269" s="1146"/>
      <c r="G269" s="1146"/>
      <c r="H269" s="1146"/>
      <c r="I269" s="1147"/>
      <c r="J269" s="1149"/>
      <c r="K269" s="1147"/>
      <c r="L269" s="1146"/>
      <c r="M269" s="1146"/>
    </row>
    <row r="270" spans="3:13">
      <c r="C270" s="878"/>
      <c r="D270" s="1146"/>
      <c r="E270" s="1146"/>
      <c r="F270" s="1146"/>
      <c r="G270" s="1146"/>
      <c r="H270" s="1146"/>
      <c r="I270" s="1147"/>
      <c r="J270" s="1149"/>
      <c r="K270" s="1147"/>
      <c r="L270" s="1146"/>
      <c r="M270" s="1146"/>
    </row>
    <row r="271" spans="3:13">
      <c r="C271" s="878"/>
      <c r="D271" s="1146"/>
      <c r="E271" s="1146"/>
      <c r="F271" s="1146"/>
      <c r="G271" s="1146"/>
      <c r="H271" s="1146"/>
      <c r="I271" s="1147"/>
      <c r="J271" s="1149"/>
      <c r="K271" s="1147"/>
      <c r="L271" s="1146"/>
      <c r="M271" s="1146"/>
    </row>
    <row r="272" spans="3:13">
      <c r="C272" s="878"/>
      <c r="D272" s="1146"/>
      <c r="E272" s="1146"/>
      <c r="F272" s="1146"/>
      <c r="G272" s="1146"/>
      <c r="H272" s="1146"/>
      <c r="I272" s="1147"/>
      <c r="J272" s="1146"/>
      <c r="K272" s="1147"/>
      <c r="L272" s="1146"/>
      <c r="M272" s="1146"/>
    </row>
    <row r="273" spans="3:13">
      <c r="C273" s="878"/>
      <c r="D273" s="1146"/>
      <c r="E273" s="1146"/>
      <c r="F273" s="1146"/>
      <c r="G273" s="1146"/>
      <c r="H273" s="1146"/>
      <c r="I273" s="1147"/>
      <c r="J273" s="1146"/>
      <c r="K273" s="1147"/>
      <c r="L273" s="1146"/>
      <c r="M273" s="1146"/>
    </row>
    <row r="274" spans="3:13">
      <c r="C274" s="878"/>
      <c r="D274" s="1146"/>
      <c r="E274" s="1146"/>
      <c r="F274" s="1146"/>
      <c r="G274" s="1146"/>
      <c r="H274" s="1146"/>
      <c r="I274" s="1147"/>
      <c r="J274" s="1146"/>
      <c r="K274" s="1147"/>
      <c r="L274" s="1146"/>
      <c r="M274" s="1146"/>
    </row>
    <row r="275" spans="3:13">
      <c r="C275" s="878"/>
      <c r="D275" s="1146"/>
      <c r="E275" s="1146"/>
      <c r="F275" s="1146"/>
      <c r="G275" s="1146"/>
      <c r="H275" s="1146"/>
      <c r="I275" s="1147"/>
      <c r="J275" s="1157"/>
      <c r="K275" s="1147"/>
      <c r="L275" s="1146"/>
      <c r="M275" s="1146"/>
    </row>
    <row r="276" spans="3:13">
      <c r="C276" s="878"/>
      <c r="D276" s="1146"/>
      <c r="E276" s="1144"/>
      <c r="F276" s="1146"/>
      <c r="G276" s="1146"/>
      <c r="H276" s="1146"/>
      <c r="I276" s="1147"/>
      <c r="J276" s="1154"/>
      <c r="K276" s="1147"/>
      <c r="L276" s="1146"/>
      <c r="M276" s="1146"/>
    </row>
    <row r="277" spans="3:13">
      <c r="C277" s="878"/>
      <c r="D277" s="1146"/>
      <c r="E277" s="1146"/>
      <c r="F277" s="1146"/>
      <c r="G277" s="1146"/>
      <c r="H277" s="1146"/>
      <c r="I277" s="1147"/>
      <c r="J277" s="1158"/>
      <c r="K277" s="1147"/>
      <c r="L277" s="1146"/>
      <c r="M277" s="1146"/>
    </row>
    <row r="278" spans="3:13">
      <c r="C278" s="878"/>
      <c r="D278" s="1151"/>
      <c r="E278" s="1156"/>
      <c r="F278" s="1156"/>
      <c r="G278" s="1156"/>
      <c r="H278" s="1156"/>
      <c r="I278" s="1152"/>
      <c r="J278" s="1146"/>
      <c r="K278" s="1147"/>
      <c r="L278" s="1146"/>
      <c r="M278" s="1146"/>
    </row>
    <row r="279" spans="3:13">
      <c r="C279" s="878"/>
      <c r="D279" s="1146"/>
      <c r="E279" s="1146"/>
      <c r="F279" s="1146"/>
      <c r="G279" s="1146"/>
      <c r="H279" s="1146"/>
      <c r="I279" s="1147"/>
      <c r="J279" s="1149"/>
      <c r="K279" s="1147"/>
      <c r="L279" s="1146"/>
      <c r="M279" s="1146"/>
    </row>
    <row r="280" spans="3:13">
      <c r="C280" s="878"/>
      <c r="D280" s="1146"/>
      <c r="E280" s="1146"/>
      <c r="F280" s="1146"/>
      <c r="G280" s="1146"/>
      <c r="H280" s="1146"/>
      <c r="I280" s="1147"/>
      <c r="J280" s="1149"/>
      <c r="K280" s="1147"/>
      <c r="L280" s="1146"/>
      <c r="M280" s="1146"/>
    </row>
    <row r="281" spans="3:13">
      <c r="C281" s="878"/>
      <c r="D281" s="1146"/>
      <c r="E281" s="1146"/>
      <c r="F281" s="1146"/>
      <c r="G281" s="1146"/>
      <c r="H281" s="1146"/>
      <c r="I281" s="1147"/>
      <c r="J281" s="1149"/>
      <c r="K281" s="1147"/>
      <c r="L281" s="1146"/>
      <c r="M281" s="1146"/>
    </row>
    <row r="282" spans="3:13">
      <c r="C282" s="878"/>
      <c r="D282" s="1146"/>
      <c r="E282" s="1146"/>
      <c r="F282" s="1146"/>
      <c r="G282" s="1146"/>
      <c r="H282" s="1146"/>
      <c r="I282" s="1147"/>
      <c r="J282" s="1146"/>
      <c r="K282" s="1147"/>
      <c r="L282" s="1146"/>
      <c r="M282" s="1146"/>
    </row>
    <row r="283" spans="3:13">
      <c r="C283" s="878"/>
      <c r="D283" s="1146"/>
      <c r="E283" s="1146"/>
      <c r="F283" s="1146"/>
      <c r="G283" s="1146"/>
      <c r="H283" s="1146"/>
      <c r="I283" s="1147"/>
      <c r="J283" s="1146"/>
      <c r="K283" s="1147"/>
      <c r="L283" s="1146"/>
      <c r="M283" s="1146"/>
    </row>
    <row r="284" spans="3:13">
      <c r="C284" s="878"/>
      <c r="D284" s="1146"/>
      <c r="E284" s="1146"/>
      <c r="F284" s="1146"/>
      <c r="G284" s="1146"/>
      <c r="H284" s="1146"/>
      <c r="I284" s="1147"/>
      <c r="J284" s="1146"/>
      <c r="K284" s="1147"/>
      <c r="L284" s="1146"/>
      <c r="M284" s="1146"/>
    </row>
    <row r="285" spans="3:13">
      <c r="C285" s="878"/>
      <c r="D285" s="1146"/>
      <c r="E285" s="1146"/>
      <c r="F285" s="1146"/>
      <c r="G285" s="1146"/>
      <c r="H285" s="1146"/>
      <c r="I285" s="1147"/>
      <c r="J285" s="1146"/>
      <c r="K285" s="1147"/>
      <c r="L285" s="1146"/>
      <c r="M285" s="1146"/>
    </row>
    <row r="286" spans="3:13">
      <c r="C286" s="878"/>
      <c r="D286" s="1146"/>
      <c r="E286" s="1146"/>
      <c r="F286" s="1146"/>
      <c r="G286" s="1146"/>
      <c r="H286" s="1146"/>
      <c r="I286" s="1147"/>
      <c r="J286" s="1154"/>
      <c r="K286" s="1147"/>
      <c r="L286" s="1146"/>
      <c r="M286" s="1146"/>
    </row>
    <row r="287" spans="3:13">
      <c r="C287" s="878"/>
      <c r="D287" s="1146"/>
      <c r="E287" s="1146"/>
      <c r="F287" s="1146"/>
      <c r="G287" s="1146"/>
      <c r="H287" s="1146"/>
      <c r="I287" s="1147"/>
      <c r="J287" s="1158"/>
      <c r="K287" s="1147"/>
      <c r="L287" s="1146"/>
      <c r="M287" s="1146"/>
    </row>
    <row r="288" spans="3:13">
      <c r="C288" s="878"/>
      <c r="D288" s="1151"/>
      <c r="E288" s="1156"/>
      <c r="F288" s="1156"/>
      <c r="G288" s="1156"/>
      <c r="H288" s="1156"/>
      <c r="I288" s="1152"/>
      <c r="J288" s="1146"/>
      <c r="K288" s="1147"/>
      <c r="L288" s="1146"/>
      <c r="M288" s="1146"/>
    </row>
    <row r="289" spans="3:13">
      <c r="C289" s="878"/>
      <c r="D289" s="1146"/>
      <c r="E289" s="1146"/>
      <c r="F289" s="1146"/>
      <c r="G289" s="1146"/>
      <c r="H289" s="1146"/>
      <c r="I289" s="1147"/>
      <c r="J289" s="1149"/>
      <c r="K289" s="1147"/>
      <c r="L289" s="1146"/>
      <c r="M289" s="1146"/>
    </row>
    <row r="290" spans="3:13">
      <c r="C290" s="878"/>
      <c r="D290" s="1146"/>
      <c r="E290" s="1146"/>
      <c r="F290" s="1146"/>
      <c r="G290" s="1146"/>
      <c r="H290" s="1146"/>
      <c r="I290" s="1147"/>
      <c r="J290" s="1149"/>
      <c r="K290" s="1147"/>
      <c r="L290" s="1146"/>
      <c r="M290" s="1146"/>
    </row>
    <row r="291" spans="3:13">
      <c r="C291" s="878"/>
      <c r="D291" s="1146"/>
      <c r="E291" s="1146"/>
      <c r="F291" s="1146"/>
      <c r="G291" s="1146"/>
      <c r="H291" s="1146"/>
      <c r="I291" s="1147"/>
      <c r="J291" s="1149"/>
      <c r="K291" s="1147"/>
      <c r="L291" s="1146"/>
      <c r="M291" s="1146"/>
    </row>
    <row r="292" spans="3:13">
      <c r="C292" s="878"/>
      <c r="D292" s="1146"/>
      <c r="E292" s="1146"/>
      <c r="F292" s="1146"/>
      <c r="G292" s="1146"/>
      <c r="H292" s="1146"/>
      <c r="I292" s="1147"/>
      <c r="J292" s="1146"/>
      <c r="K292" s="1147"/>
      <c r="L292" s="1146"/>
      <c r="M292" s="1146"/>
    </row>
    <row r="293" spans="3:13">
      <c r="C293" s="878"/>
      <c r="D293" s="1146"/>
      <c r="E293" s="1146"/>
      <c r="F293" s="1146"/>
      <c r="G293" s="1146"/>
      <c r="H293" s="1146"/>
      <c r="I293" s="1147"/>
      <c r="J293" s="1146"/>
      <c r="K293" s="1147"/>
      <c r="L293" s="1146"/>
      <c r="M293" s="1146"/>
    </row>
    <row r="294" spans="3:13">
      <c r="C294" s="878"/>
      <c r="D294" s="1146"/>
      <c r="E294" s="1146"/>
      <c r="F294" s="1146"/>
      <c r="G294" s="1146"/>
      <c r="H294" s="1146"/>
      <c r="I294" s="1147"/>
      <c r="J294" s="1146"/>
      <c r="K294" s="1147"/>
      <c r="L294" s="1146"/>
      <c r="M294" s="1146"/>
    </row>
    <row r="295" spans="3:13">
      <c r="C295" s="878"/>
      <c r="D295" s="1146"/>
      <c r="E295" s="1146"/>
      <c r="F295" s="1146"/>
      <c r="G295" s="1146"/>
      <c r="H295" s="1146"/>
      <c r="I295" s="1147"/>
      <c r="J295" s="1146"/>
      <c r="K295" s="1147"/>
      <c r="L295" s="1146"/>
      <c r="M295" s="1146"/>
    </row>
    <row r="296" spans="3:13">
      <c r="C296" s="878"/>
      <c r="D296" s="1146"/>
      <c r="E296" s="1144"/>
      <c r="F296" s="1146"/>
      <c r="G296" s="1146"/>
      <c r="H296" s="1146"/>
      <c r="I296" s="1147"/>
      <c r="J296" s="1154"/>
      <c r="K296" s="1147"/>
      <c r="L296" s="1146"/>
      <c r="M296" s="1146"/>
    </row>
    <row r="297" spans="3:13">
      <c r="C297" s="878"/>
      <c r="D297" s="1146"/>
      <c r="E297" s="1146"/>
      <c r="F297" s="1146"/>
      <c r="G297" s="1146"/>
      <c r="H297" s="1146"/>
      <c r="I297" s="1147"/>
      <c r="J297" s="1158"/>
      <c r="K297" s="1147"/>
      <c r="L297" s="1146"/>
      <c r="M297" s="1146"/>
    </row>
    <row r="298" spans="3:13">
      <c r="C298" s="878"/>
      <c r="D298" s="1151"/>
      <c r="E298" s="1156"/>
      <c r="F298" s="1156"/>
      <c r="G298" s="1156"/>
      <c r="H298" s="1156"/>
      <c r="I298" s="1159"/>
      <c r="J298" s="1146"/>
      <c r="K298" s="1147"/>
      <c r="L298" s="1146"/>
      <c r="M298" s="1146"/>
    </row>
    <row r="299" spans="3:13">
      <c r="C299" s="878"/>
      <c r="D299" s="1146"/>
      <c r="E299" s="1146"/>
      <c r="F299" s="1146"/>
      <c r="G299" s="1146"/>
      <c r="H299" s="1146"/>
      <c r="I299" s="1147"/>
      <c r="J299" s="1149"/>
      <c r="K299" s="1147"/>
      <c r="L299" s="1146"/>
      <c r="M299" s="1146"/>
    </row>
    <row r="300" spans="3:13">
      <c r="C300" s="878"/>
      <c r="D300" s="1146"/>
      <c r="E300" s="1146"/>
      <c r="F300" s="1146"/>
      <c r="G300" s="1146"/>
      <c r="H300" s="1146"/>
      <c r="I300" s="1147"/>
      <c r="J300" s="1146"/>
      <c r="K300" s="1147"/>
      <c r="L300" s="1146"/>
      <c r="M300" s="1146"/>
    </row>
    <row r="301" spans="3:13">
      <c r="C301" s="878"/>
      <c r="D301" s="1146"/>
      <c r="E301" s="1146"/>
      <c r="F301" s="1146"/>
      <c r="G301" s="1146"/>
      <c r="H301" s="1146"/>
      <c r="I301" s="1147"/>
      <c r="J301" s="1149"/>
      <c r="K301" s="1147"/>
      <c r="L301" s="1146"/>
      <c r="M301" s="1146"/>
    </row>
    <row r="302" spans="3:13">
      <c r="C302" s="878"/>
      <c r="D302" s="1146"/>
      <c r="E302" s="1146"/>
      <c r="F302" s="1146"/>
      <c r="G302" s="1146"/>
      <c r="H302" s="1146"/>
      <c r="I302" s="1147"/>
      <c r="J302" s="1146"/>
      <c r="K302" s="1147"/>
      <c r="L302" s="1146"/>
      <c r="M302" s="1146"/>
    </row>
    <row r="303" spans="3:13">
      <c r="C303" s="878"/>
      <c r="D303" s="1146"/>
      <c r="E303" s="1146"/>
      <c r="F303" s="1146"/>
      <c r="G303" s="1146"/>
      <c r="H303" s="1146"/>
      <c r="I303" s="1147"/>
      <c r="J303" s="1146"/>
      <c r="K303" s="1147"/>
      <c r="L303" s="1146"/>
      <c r="M303" s="1146"/>
    </row>
    <row r="304" spans="3:13">
      <c r="C304" s="878"/>
      <c r="D304" s="1146"/>
      <c r="E304" s="1146"/>
      <c r="F304" s="1146"/>
      <c r="G304" s="1146"/>
      <c r="H304" s="1146"/>
      <c r="I304" s="1147"/>
      <c r="J304" s="1149"/>
      <c r="K304" s="1147"/>
      <c r="L304" s="1146"/>
      <c r="M304" s="1146"/>
    </row>
    <row r="305" spans="3:13">
      <c r="C305" s="878"/>
      <c r="D305" s="1146"/>
      <c r="E305" s="1146"/>
      <c r="F305" s="1146"/>
      <c r="G305" s="1146"/>
      <c r="H305" s="1146"/>
      <c r="I305" s="1147"/>
      <c r="J305" s="1146"/>
      <c r="K305" s="1147"/>
      <c r="L305" s="1146"/>
      <c r="M305" s="1146"/>
    </row>
    <row r="306" spans="3:13">
      <c r="C306" s="878"/>
      <c r="D306" s="1146"/>
      <c r="E306" s="1144"/>
      <c r="F306" s="1146"/>
      <c r="G306" s="1146"/>
      <c r="H306" s="1146"/>
      <c r="I306" s="1147"/>
      <c r="J306" s="1154"/>
      <c r="K306" s="1147"/>
      <c r="L306" s="1146"/>
      <c r="M306" s="1146"/>
    </row>
    <row r="307" spans="3:13">
      <c r="C307" s="878"/>
      <c r="D307" s="1146"/>
      <c r="E307" s="1146"/>
      <c r="F307" s="1146"/>
      <c r="G307" s="1146"/>
      <c r="H307" s="1146"/>
      <c r="I307" s="1146"/>
      <c r="J307" s="1146"/>
      <c r="K307" s="1146"/>
      <c r="L307" s="1146"/>
      <c r="M307" s="1146"/>
    </row>
    <row r="308" spans="3:13">
      <c r="C308" s="878"/>
      <c r="D308" s="1146"/>
      <c r="E308" s="1144"/>
      <c r="F308" s="1146"/>
      <c r="G308" s="1146"/>
      <c r="H308" s="1146"/>
      <c r="I308" s="1146"/>
      <c r="J308" s="1146"/>
      <c r="K308" s="1146"/>
      <c r="L308" s="1146"/>
      <c r="M308" s="1146"/>
    </row>
    <row r="309" spans="3:13">
      <c r="C309" s="878"/>
      <c r="D309" s="1146"/>
      <c r="E309" s="1146"/>
      <c r="F309" s="1146"/>
      <c r="G309" s="1146"/>
      <c r="H309" s="1146"/>
      <c r="I309" s="1146"/>
      <c r="J309" s="1160"/>
      <c r="K309" s="1147"/>
      <c r="L309" s="1150"/>
      <c r="M309" s="1146"/>
    </row>
    <row r="310" spans="3:13">
      <c r="C310" s="878"/>
      <c r="D310" s="1146"/>
      <c r="E310" s="1146"/>
      <c r="F310" s="1146"/>
      <c r="G310" s="1146"/>
      <c r="H310" s="1146"/>
      <c r="I310" s="1146"/>
      <c r="J310" s="1160"/>
      <c r="K310" s="1147"/>
      <c r="L310" s="1150"/>
      <c r="M310" s="1146"/>
    </row>
    <row r="311" spans="3:13">
      <c r="C311" s="878"/>
      <c r="D311" s="1146"/>
      <c r="E311" s="1146"/>
      <c r="F311" s="1146"/>
      <c r="G311" s="1146"/>
      <c r="H311" s="1146"/>
      <c r="I311" s="1146"/>
      <c r="J311" s="1160"/>
      <c r="K311" s="1147"/>
      <c r="L311" s="1150"/>
      <c r="M311" s="1146"/>
    </row>
  </sheetData>
  <mergeCells count="36">
    <mergeCell ref="K6:L7"/>
    <mergeCell ref="J100:J101"/>
    <mergeCell ref="C102:G102"/>
    <mergeCell ref="B6:B7"/>
    <mergeCell ref="C6:G7"/>
    <mergeCell ref="H6:H7"/>
    <mergeCell ref="I6:I7"/>
    <mergeCell ref="J6:J7"/>
    <mergeCell ref="C124:G124"/>
    <mergeCell ref="B100:B101"/>
    <mergeCell ref="C100:G101"/>
    <mergeCell ref="H100:H101"/>
    <mergeCell ref="I100:I101"/>
    <mergeCell ref="B122:B123"/>
    <mergeCell ref="C122:G123"/>
    <mergeCell ref="H122:H123"/>
    <mergeCell ref="I122:I123"/>
    <mergeCell ref="J122:J123"/>
    <mergeCell ref="J173:J174"/>
    <mergeCell ref="K173:L174"/>
    <mergeCell ref="B144:B145"/>
    <mergeCell ref="C144:G145"/>
    <mergeCell ref="H144:H145"/>
    <mergeCell ref="I144:I145"/>
    <mergeCell ref="J144:J145"/>
    <mergeCell ref="C146:G146"/>
    <mergeCell ref="C212:G212"/>
    <mergeCell ref="B173:B174"/>
    <mergeCell ref="C173:G174"/>
    <mergeCell ref="H173:H174"/>
    <mergeCell ref="I173:I174"/>
    <mergeCell ref="B210:B211"/>
    <mergeCell ref="C210:G211"/>
    <mergeCell ref="H210:H211"/>
    <mergeCell ref="I210:I211"/>
    <mergeCell ref="J210:J21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4778C-37C6-452A-B782-D7DD4CA12269}">
  <dimension ref="B2:H59"/>
  <sheetViews>
    <sheetView view="pageBreakPreview" topLeftCell="A13" zoomScale="80" zoomScaleNormal="100" workbookViewId="0">
      <selection activeCell="F30" sqref="F30:F34"/>
    </sheetView>
  </sheetViews>
  <sheetFormatPr defaultColWidth="9.1796875" defaultRowHeight="14"/>
  <cols>
    <col min="1" max="1" width="2.1796875" style="794" customWidth="1"/>
    <col min="2" max="2" width="9.1796875" style="794" hidden="1" customWidth="1"/>
    <col min="3" max="3" width="6.54296875" style="794" customWidth="1"/>
    <col min="4" max="4" width="59" style="794" customWidth="1"/>
    <col min="5" max="5" width="12" style="794" customWidth="1"/>
    <col min="6" max="6" width="12.81640625" style="794" customWidth="1"/>
    <col min="7" max="7" width="14.26953125" style="794" customWidth="1"/>
    <col min="8" max="8" width="24" style="794" customWidth="1"/>
    <col min="9" max="16384" width="9.1796875" style="794"/>
  </cols>
  <sheetData>
    <row r="2" spans="3:8" ht="20">
      <c r="C2" s="1272" t="s">
        <v>2287</v>
      </c>
      <c r="D2" s="1272"/>
      <c r="E2" s="1272"/>
      <c r="F2" s="1272"/>
      <c r="G2" s="1272"/>
      <c r="H2" s="1272"/>
    </row>
    <row r="3" spans="3:8" ht="15">
      <c r="C3" s="795" t="s">
        <v>2430</v>
      </c>
      <c r="D3" s="795"/>
      <c r="E3" s="795"/>
      <c r="F3" s="795"/>
      <c r="G3" s="795"/>
      <c r="H3" s="795"/>
    </row>
    <row r="4" spans="3:8" ht="16" thickBot="1">
      <c r="C4" s="796"/>
      <c r="D4" s="796"/>
      <c r="E4" s="796"/>
      <c r="F4" s="796"/>
      <c r="G4" s="796"/>
      <c r="H4" s="796"/>
    </row>
    <row r="5" spans="3:8" ht="14.5" thickTop="1">
      <c r="C5" s="1273" t="s">
        <v>0</v>
      </c>
      <c r="D5" s="1275" t="s">
        <v>2289</v>
      </c>
      <c r="E5" s="1275" t="s">
        <v>15</v>
      </c>
      <c r="F5" s="1275" t="s">
        <v>2290</v>
      </c>
      <c r="G5" s="1275" t="s">
        <v>14</v>
      </c>
      <c r="H5" s="1277" t="s">
        <v>1740</v>
      </c>
    </row>
    <row r="6" spans="3:8" ht="14.5" thickBot="1">
      <c r="C6" s="1274"/>
      <c r="D6" s="1276"/>
      <c r="E6" s="1276"/>
      <c r="F6" s="1276"/>
      <c r="G6" s="1276"/>
      <c r="H6" s="1278"/>
    </row>
    <row r="7" spans="3:8" ht="16" thickTop="1">
      <c r="C7" s="797"/>
      <c r="D7" s="798"/>
      <c r="E7" s="798"/>
      <c r="F7" s="798"/>
      <c r="G7" s="798"/>
      <c r="H7" s="799"/>
    </row>
    <row r="8" spans="3:8" ht="15.5">
      <c r="C8" s="800" t="s">
        <v>12</v>
      </c>
      <c r="D8" s="801" t="s">
        <v>2291</v>
      </c>
      <c r="E8" s="801"/>
      <c r="F8" s="801"/>
      <c r="G8" s="801"/>
      <c r="H8" s="802"/>
    </row>
    <row r="9" spans="3:8" ht="15.5">
      <c r="C9" s="803">
        <v>1</v>
      </c>
      <c r="D9" s="801" t="s">
        <v>2292</v>
      </c>
      <c r="E9" s="801"/>
      <c r="F9" s="801"/>
      <c r="G9" s="801"/>
      <c r="H9" s="802"/>
    </row>
    <row r="10" spans="3:8" ht="15.5">
      <c r="C10" s="803">
        <v>2</v>
      </c>
      <c r="D10" s="801" t="s">
        <v>2293</v>
      </c>
      <c r="E10" s="804"/>
      <c r="F10" s="801"/>
      <c r="G10" s="804"/>
      <c r="H10" s="802"/>
    </row>
    <row r="11" spans="3:8" ht="15.5">
      <c r="C11" s="803">
        <v>3</v>
      </c>
      <c r="D11" s="801" t="s">
        <v>2294</v>
      </c>
      <c r="E11" s="804" t="s">
        <v>2295</v>
      </c>
      <c r="F11" s="805">
        <v>7</v>
      </c>
      <c r="G11" s="804" t="s">
        <v>1773</v>
      </c>
      <c r="H11" s="802"/>
    </row>
    <row r="12" spans="3:8" ht="15.5">
      <c r="C12" s="803"/>
      <c r="D12" s="801"/>
      <c r="E12" s="804"/>
      <c r="F12" s="805"/>
      <c r="G12" s="804"/>
      <c r="H12" s="802"/>
    </row>
    <row r="13" spans="3:8" ht="15.5">
      <c r="C13" s="803"/>
      <c r="D13" s="801"/>
      <c r="E13" s="804"/>
      <c r="F13" s="805"/>
      <c r="G13" s="804"/>
      <c r="H13" s="802"/>
    </row>
    <row r="14" spans="3:8" ht="15.5">
      <c r="C14" s="800" t="s">
        <v>705</v>
      </c>
      <c r="D14" s="801" t="s">
        <v>2296</v>
      </c>
      <c r="E14" s="804"/>
      <c r="F14" s="805"/>
      <c r="G14" s="804"/>
      <c r="H14" s="802"/>
    </row>
    <row r="15" spans="3:8" ht="15.5">
      <c r="C15" s="803"/>
      <c r="D15" s="801"/>
      <c r="E15" s="804"/>
      <c r="F15" s="805"/>
      <c r="G15" s="804"/>
      <c r="H15" s="802"/>
    </row>
    <row r="16" spans="3:8" ht="15.5">
      <c r="C16" s="806">
        <v>1</v>
      </c>
      <c r="D16" s="801" t="s">
        <v>2297</v>
      </c>
      <c r="E16" s="804"/>
      <c r="F16" s="805"/>
      <c r="G16" s="804"/>
      <c r="H16" s="802"/>
    </row>
    <row r="17" spans="3:8" ht="15.5">
      <c r="C17" s="803"/>
      <c r="D17" s="801" t="s">
        <v>2298</v>
      </c>
      <c r="E17" s="804"/>
      <c r="F17" s="805"/>
      <c r="G17" s="804"/>
      <c r="H17" s="802"/>
    </row>
    <row r="18" spans="3:8" ht="15.5">
      <c r="C18" s="803"/>
      <c r="D18" s="801" t="s">
        <v>2299</v>
      </c>
      <c r="E18" s="804"/>
      <c r="F18" s="805"/>
      <c r="G18" s="804"/>
      <c r="H18" s="802" t="s">
        <v>2300</v>
      </c>
    </row>
    <row r="19" spans="3:8" ht="15.5">
      <c r="C19" s="806"/>
      <c r="D19" s="801" t="s">
        <v>2301</v>
      </c>
      <c r="E19" s="804"/>
      <c r="F19" s="805"/>
      <c r="G19" s="804"/>
      <c r="H19" s="802" t="s">
        <v>2302</v>
      </c>
    </row>
    <row r="20" spans="3:8" ht="18.5">
      <c r="C20" s="803"/>
      <c r="D20" s="801" t="s">
        <v>2303</v>
      </c>
      <c r="E20" s="804" t="s">
        <v>1684</v>
      </c>
      <c r="F20" s="805">
        <v>0.6</v>
      </c>
      <c r="G20" s="804" t="s">
        <v>2304</v>
      </c>
      <c r="H20" s="802" t="s">
        <v>2305</v>
      </c>
    </row>
    <row r="21" spans="3:8" ht="15.5">
      <c r="C21" s="803"/>
      <c r="D21" s="801" t="s">
        <v>2306</v>
      </c>
      <c r="E21" s="804"/>
      <c r="F21" s="805"/>
      <c r="G21" s="804"/>
      <c r="H21" s="802" t="s">
        <v>2307</v>
      </c>
    </row>
    <row r="22" spans="3:8" ht="15.5">
      <c r="C22" s="803"/>
      <c r="D22" s="801" t="s">
        <v>2308</v>
      </c>
      <c r="E22" s="804"/>
      <c r="F22" s="805">
        <v>0.75</v>
      </c>
      <c r="G22" s="804"/>
      <c r="H22" s="802"/>
    </row>
    <row r="23" spans="3:8" ht="15.5">
      <c r="C23" s="803"/>
      <c r="D23" s="801" t="s">
        <v>2309</v>
      </c>
      <c r="E23" s="804"/>
      <c r="F23" s="805"/>
      <c r="G23" s="804"/>
      <c r="H23" s="802"/>
    </row>
    <row r="24" spans="3:8" ht="15.5">
      <c r="C24" s="803"/>
      <c r="D24" s="801" t="s">
        <v>2310</v>
      </c>
      <c r="E24" s="804"/>
      <c r="F24" s="805">
        <v>0.83</v>
      </c>
      <c r="G24" s="804"/>
      <c r="H24" s="802"/>
    </row>
    <row r="25" spans="3:8" ht="15.5">
      <c r="C25" s="803"/>
      <c r="D25" s="801" t="s">
        <v>2311</v>
      </c>
      <c r="E25" s="804"/>
      <c r="F25" s="805">
        <v>0.65</v>
      </c>
      <c r="G25" s="804"/>
      <c r="H25" s="807"/>
    </row>
    <row r="26" spans="3:8" ht="15.5">
      <c r="C26" s="803"/>
      <c r="D26" s="801" t="s">
        <v>2312</v>
      </c>
      <c r="E26" s="804"/>
      <c r="F26" s="805"/>
      <c r="G26" s="804"/>
      <c r="H26" s="802"/>
    </row>
    <row r="27" spans="3:8" ht="15.5">
      <c r="C27" s="803"/>
      <c r="D27" s="801" t="s">
        <v>2313</v>
      </c>
      <c r="E27" s="804"/>
      <c r="F27" s="805">
        <v>0.8</v>
      </c>
      <c r="G27" s="804"/>
      <c r="H27" s="802"/>
    </row>
    <row r="28" spans="3:8" ht="15.5">
      <c r="C28" s="803"/>
      <c r="D28" s="801" t="s">
        <v>2314</v>
      </c>
      <c r="E28" s="804"/>
      <c r="F28" s="805">
        <f>F22*F24*F25*F27</f>
        <v>0.32369999999999999</v>
      </c>
      <c r="G28" s="804"/>
      <c r="H28" s="802"/>
    </row>
    <row r="29" spans="3:8" ht="15.5">
      <c r="C29" s="803"/>
      <c r="D29" s="801" t="s">
        <v>2315</v>
      </c>
      <c r="E29" s="804" t="s">
        <v>2316</v>
      </c>
      <c r="F29" s="805"/>
      <c r="G29" s="804"/>
      <c r="H29" s="802"/>
    </row>
    <row r="30" spans="3:8" ht="15.5">
      <c r="C30" s="803"/>
      <c r="D30" s="808" t="s">
        <v>2317</v>
      </c>
      <c r="E30" s="804" t="s">
        <v>2318</v>
      </c>
      <c r="F30" s="805">
        <v>7</v>
      </c>
      <c r="G30" s="804" t="s">
        <v>2319</v>
      </c>
      <c r="H30" s="802"/>
    </row>
    <row r="31" spans="3:8" ht="15.5">
      <c r="C31" s="803"/>
      <c r="D31" s="808" t="s">
        <v>2320</v>
      </c>
      <c r="E31" s="804" t="s">
        <v>2321</v>
      </c>
      <c r="F31" s="805">
        <v>10</v>
      </c>
      <c r="G31" s="804" t="s">
        <v>2319</v>
      </c>
      <c r="H31" s="802"/>
    </row>
    <row r="32" spans="3:8" ht="15.5">
      <c r="C32" s="803"/>
      <c r="D32" s="808" t="s">
        <v>2322</v>
      </c>
      <c r="E32" s="804" t="s">
        <v>2323</v>
      </c>
      <c r="F32" s="805">
        <v>6</v>
      </c>
      <c r="G32" s="804" t="s">
        <v>2319</v>
      </c>
      <c r="H32" s="802"/>
    </row>
    <row r="33" spans="3:8" ht="15.5">
      <c r="C33" s="803"/>
      <c r="D33" s="808" t="s">
        <v>2324</v>
      </c>
      <c r="E33" s="804" t="s">
        <v>2325</v>
      </c>
      <c r="F33" s="805">
        <v>6</v>
      </c>
      <c r="G33" s="804" t="s">
        <v>2319</v>
      </c>
      <c r="H33" s="802"/>
    </row>
    <row r="34" spans="3:8" ht="15.5">
      <c r="C34" s="803"/>
      <c r="D34" s="808" t="s">
        <v>2326</v>
      </c>
      <c r="E34" s="809" t="s">
        <v>2327</v>
      </c>
      <c r="F34" s="810">
        <v>10</v>
      </c>
      <c r="G34" s="809" t="s">
        <v>2319</v>
      </c>
      <c r="H34" s="802"/>
    </row>
    <row r="35" spans="3:8" ht="15.5">
      <c r="C35" s="803"/>
      <c r="D35" s="801"/>
      <c r="E35" s="804"/>
      <c r="F35" s="805">
        <f>SUM(F30:F34)</f>
        <v>39</v>
      </c>
      <c r="G35" s="804" t="s">
        <v>2319</v>
      </c>
      <c r="H35" s="802"/>
    </row>
    <row r="36" spans="3:8" ht="15.5">
      <c r="C36" s="803"/>
      <c r="D36" s="801"/>
      <c r="E36" s="804" t="s">
        <v>2316</v>
      </c>
      <c r="F36" s="805">
        <f>F35/60</f>
        <v>0.65</v>
      </c>
      <c r="G36" s="804" t="s">
        <v>2328</v>
      </c>
      <c r="H36" s="811"/>
    </row>
    <row r="37" spans="3:8" ht="15.5">
      <c r="C37" s="803"/>
      <c r="D37" s="801"/>
      <c r="E37" s="804"/>
      <c r="F37" s="805"/>
      <c r="G37" s="804"/>
      <c r="H37" s="811"/>
    </row>
    <row r="38" spans="3:8" ht="15.5">
      <c r="C38" s="803"/>
      <c r="D38" s="801" t="s">
        <v>2315</v>
      </c>
      <c r="E38" s="804" t="s">
        <v>2316</v>
      </c>
      <c r="F38" s="805">
        <f>F36</f>
        <v>0.65</v>
      </c>
      <c r="G38" s="804" t="s">
        <v>2328</v>
      </c>
      <c r="H38" s="802"/>
    </row>
    <row r="39" spans="3:8" ht="18.5">
      <c r="C39" s="803"/>
      <c r="D39" s="801" t="s">
        <v>2329</v>
      </c>
      <c r="E39" s="804" t="s">
        <v>2330</v>
      </c>
      <c r="F39" s="805">
        <f>(F20*F28*60)/F38</f>
        <v>17.927999999999997</v>
      </c>
      <c r="G39" s="804" t="s">
        <v>2304</v>
      </c>
      <c r="H39" s="811"/>
    </row>
    <row r="40" spans="3:8" ht="15.5">
      <c r="C40" s="803"/>
      <c r="D40" s="801" t="s">
        <v>2331</v>
      </c>
      <c r="E40" s="804"/>
      <c r="F40" s="812">
        <f>1/F39</f>
        <v>5.5778670236501571E-2</v>
      </c>
      <c r="G40" s="804" t="s">
        <v>1773</v>
      </c>
      <c r="H40" s="811"/>
    </row>
    <row r="41" spans="3:8" ht="15.5">
      <c r="C41" s="803"/>
      <c r="D41" s="801"/>
      <c r="E41" s="804"/>
      <c r="F41" s="812"/>
      <c r="G41" s="804"/>
      <c r="H41" s="811"/>
    </row>
    <row r="42" spans="3:8" ht="18.5">
      <c r="C42" s="803"/>
      <c r="D42" s="801" t="s">
        <v>2329</v>
      </c>
      <c r="E42" s="804" t="s">
        <v>2332</v>
      </c>
      <c r="F42" s="805">
        <f>F39/(1*1*0.15)</f>
        <v>119.51999999999998</v>
      </c>
      <c r="G42" s="804" t="s">
        <v>2333</v>
      </c>
      <c r="H42" s="811"/>
    </row>
    <row r="43" spans="3:8" ht="15.5">
      <c r="C43" s="803"/>
      <c r="D43" s="801" t="s">
        <v>2689</v>
      </c>
      <c r="E43" s="804"/>
      <c r="F43" s="812">
        <f>1/F42</f>
        <v>8.366800535475236E-3</v>
      </c>
      <c r="G43" s="804" t="s">
        <v>1773</v>
      </c>
      <c r="H43" s="811"/>
    </row>
    <row r="44" spans="3:8" ht="15.5">
      <c r="C44" s="803"/>
      <c r="D44" s="801"/>
      <c r="E44" s="804"/>
      <c r="F44" s="812"/>
      <c r="G44" s="804"/>
      <c r="H44" s="811"/>
    </row>
    <row r="45" spans="3:8" ht="15.5">
      <c r="C45" s="803"/>
      <c r="D45" s="801"/>
      <c r="E45" s="801"/>
      <c r="F45" s="801"/>
      <c r="G45" s="801"/>
      <c r="H45" s="802"/>
    </row>
    <row r="46" spans="3:8" ht="15.5">
      <c r="C46" s="803">
        <v>2</v>
      </c>
      <c r="D46" s="801" t="s">
        <v>223</v>
      </c>
      <c r="E46" s="801"/>
      <c r="F46" s="801"/>
      <c r="G46" s="801"/>
      <c r="H46" s="802"/>
    </row>
    <row r="47" spans="3:8" ht="18.5">
      <c r="C47" s="803"/>
      <c r="D47" s="801" t="s">
        <v>2335</v>
      </c>
      <c r="E47" s="804" t="s">
        <v>2332</v>
      </c>
      <c r="F47" s="805">
        <f>F42</f>
        <v>119.51999999999998</v>
      </c>
      <c r="G47" s="804" t="s">
        <v>2333</v>
      </c>
      <c r="H47" s="802"/>
    </row>
    <row r="48" spans="3:8" ht="18.5">
      <c r="C48" s="803"/>
      <c r="D48" s="801" t="s">
        <v>2336</v>
      </c>
      <c r="E48" s="804" t="s">
        <v>2337</v>
      </c>
      <c r="F48" s="813">
        <f>F11*F42</f>
        <v>836.63999999999987</v>
      </c>
      <c r="G48" s="804" t="s">
        <v>2333</v>
      </c>
      <c r="H48" s="802"/>
    </row>
    <row r="49" spans="3:8" ht="15.5">
      <c r="C49" s="803"/>
      <c r="D49" s="801" t="s">
        <v>2338</v>
      </c>
      <c r="E49" s="801"/>
      <c r="F49" s="801"/>
      <c r="G49" s="801"/>
      <c r="H49" s="802"/>
    </row>
    <row r="50" spans="3:8" ht="15.5">
      <c r="C50" s="803"/>
      <c r="D50" s="801" t="s">
        <v>2339</v>
      </c>
      <c r="E50" s="804" t="s">
        <v>1803</v>
      </c>
      <c r="F50" s="805">
        <v>1</v>
      </c>
      <c r="G50" s="804" t="s">
        <v>2340</v>
      </c>
      <c r="H50" s="802"/>
    </row>
    <row r="51" spans="3:8" ht="15.5">
      <c r="C51" s="814"/>
      <c r="D51" s="801" t="s">
        <v>2341</v>
      </c>
      <c r="E51" s="804" t="s">
        <v>1800</v>
      </c>
      <c r="F51" s="805">
        <v>1</v>
      </c>
      <c r="G51" s="804" t="s">
        <v>2340</v>
      </c>
    </row>
    <row r="52" spans="3:8" ht="15.5">
      <c r="C52" s="803"/>
      <c r="D52" s="801"/>
      <c r="E52" s="801"/>
      <c r="F52" s="801"/>
      <c r="G52" s="801"/>
      <c r="H52" s="802"/>
    </row>
    <row r="53" spans="3:8" ht="15.5">
      <c r="C53" s="803"/>
      <c r="D53" s="801" t="s">
        <v>2342</v>
      </c>
      <c r="E53" s="801"/>
      <c r="F53" s="801"/>
      <c r="G53" s="801"/>
      <c r="H53" s="802"/>
    </row>
    <row r="54" spans="3:8" ht="15.5">
      <c r="C54" s="803"/>
      <c r="D54" s="801" t="s">
        <v>2343</v>
      </c>
      <c r="E54" s="801"/>
      <c r="F54" s="815">
        <f>F11*F50/F48</f>
        <v>8.366800535475236E-3</v>
      </c>
      <c r="G54" s="804" t="s">
        <v>1773</v>
      </c>
      <c r="H54" s="802"/>
    </row>
    <row r="55" spans="3:8" ht="15.5">
      <c r="C55" s="803"/>
      <c r="D55" s="801" t="s">
        <v>2344</v>
      </c>
      <c r="E55" s="801"/>
      <c r="F55" s="815">
        <f>F11*F51/F48</f>
        <v>8.366800535475236E-3</v>
      </c>
      <c r="G55" s="804" t="s">
        <v>1773</v>
      </c>
      <c r="H55" s="802"/>
    </row>
    <row r="56" spans="3:8" ht="15.5">
      <c r="C56" s="817"/>
      <c r="D56" s="818"/>
      <c r="E56" s="818"/>
      <c r="F56" s="818"/>
      <c r="G56" s="818"/>
      <c r="H56" s="819"/>
    </row>
    <row r="57" spans="3:8" ht="15.5">
      <c r="C57" s="817"/>
      <c r="D57" s="818"/>
      <c r="E57" s="818"/>
      <c r="F57" s="818"/>
      <c r="G57" s="818"/>
      <c r="H57" s="819"/>
    </row>
    <row r="58" spans="3:8" ht="16" thickBot="1">
      <c r="C58" s="820"/>
      <c r="D58" s="821"/>
      <c r="E58" s="821"/>
      <c r="F58" s="821"/>
      <c r="G58" s="821"/>
      <c r="H58" s="822"/>
    </row>
    <row r="59" spans="3:8" ht="14.5" thickTop="1">
      <c r="C59" s="823"/>
      <c r="D59" s="823"/>
      <c r="E59" s="823"/>
      <c r="F59" s="823"/>
      <c r="G59" s="823"/>
      <c r="H59" s="823"/>
    </row>
  </sheetData>
  <mergeCells count="7">
    <mergeCell ref="C2:H2"/>
    <mergeCell ref="C5:C6"/>
    <mergeCell ref="D5:D6"/>
    <mergeCell ref="E5:E6"/>
    <mergeCell ref="F5:F6"/>
    <mergeCell ref="G5:G6"/>
    <mergeCell ref="H5:H6"/>
  </mergeCells>
  <printOptions horizontalCentered="1"/>
  <pageMargins left="0.39370078740157499" right="0.39370078740157499" top="0.78740157480314998" bottom="0.59055118110236204" header="0.31496062992126" footer="0.31496062992126"/>
  <pageSetup paperSize="9" scale="7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DF46-A9CA-4409-8B71-1CB4973AFF8B}">
  <sheetPr codeName="Sheet6">
    <tabColor theme="6" tint="0.59999389629810485"/>
  </sheetPr>
  <dimension ref="A1:O136"/>
  <sheetViews>
    <sheetView zoomScaleNormal="100" zoomScaleSheetLayoutView="130" workbookViewId="0">
      <selection activeCell="E21" sqref="E21"/>
    </sheetView>
  </sheetViews>
  <sheetFormatPr defaultColWidth="8.90625" defaultRowHeight="13"/>
  <cols>
    <col min="1" max="1" width="4.36328125" style="263" customWidth="1"/>
    <col min="2" max="2" width="1.90625" style="263" customWidth="1"/>
    <col min="3" max="3" width="26.6328125" style="263" customWidth="1"/>
    <col min="4" max="4" width="9.90625" style="263" bestFit="1" customWidth="1"/>
    <col min="5" max="5" width="11.81640625" style="263" bestFit="1" customWidth="1"/>
    <col min="6" max="6" width="10.90625" style="263" bestFit="1" customWidth="1"/>
    <col min="7" max="8" width="7.90625" style="263" bestFit="1" customWidth="1"/>
    <col min="9" max="9" width="8.90625" style="263"/>
    <col min="10" max="10" width="8.453125" style="263" bestFit="1" customWidth="1"/>
    <col min="11" max="11" width="5" style="263" customWidth="1"/>
    <col min="12" max="14" width="8.6328125" style="263" customWidth="1"/>
    <col min="15" max="15" width="15.54296875" style="263" bestFit="1" customWidth="1"/>
    <col min="16" max="16" width="11.6328125" style="263" bestFit="1" customWidth="1"/>
    <col min="17" max="16384" width="8.90625" style="263"/>
  </cols>
  <sheetData>
    <row r="1" spans="1:15" ht="23.4" customHeight="1" thickTop="1">
      <c r="A1" s="1316" t="s">
        <v>1838</v>
      </c>
      <c r="B1" s="1317"/>
      <c r="C1" s="1317"/>
      <c r="D1" s="1317"/>
      <c r="E1" s="1317"/>
      <c r="F1" s="1317"/>
      <c r="G1" s="1317"/>
      <c r="H1" s="1317"/>
      <c r="I1" s="1317"/>
      <c r="J1" s="1317"/>
      <c r="K1" s="1317"/>
      <c r="L1" s="1317"/>
      <c r="M1" s="1317"/>
      <c r="N1" s="1317"/>
      <c r="O1" s="1318"/>
    </row>
    <row r="2" spans="1:15" ht="13.5" thickBot="1">
      <c r="A2" s="264"/>
      <c r="B2" s="265"/>
      <c r="C2" s="265"/>
      <c r="D2" s="265"/>
      <c r="E2" s="265"/>
      <c r="F2" s="265"/>
      <c r="G2" s="265"/>
      <c r="H2" s="265"/>
      <c r="I2" s="265"/>
      <c r="J2" s="266"/>
      <c r="K2" s="265"/>
      <c r="L2" s="265"/>
      <c r="M2" s="265"/>
      <c r="N2" s="265"/>
      <c r="O2" s="267"/>
    </row>
    <row r="3" spans="1:15">
      <c r="A3" s="1319" t="s">
        <v>0</v>
      </c>
      <c r="B3" s="1321" t="s">
        <v>1652</v>
      </c>
      <c r="C3" s="1321"/>
      <c r="D3" s="1322" t="s">
        <v>1659</v>
      </c>
      <c r="E3" s="1322"/>
      <c r="F3" s="1322"/>
      <c r="G3" s="1322"/>
      <c r="H3" s="1322"/>
      <c r="I3" s="1321" t="s">
        <v>1839</v>
      </c>
      <c r="J3" s="1321" t="s">
        <v>14</v>
      </c>
      <c r="K3" s="1321" t="s">
        <v>1840</v>
      </c>
      <c r="L3" s="1321" t="s">
        <v>1841</v>
      </c>
      <c r="M3" s="405"/>
      <c r="N3" s="405"/>
      <c r="O3" s="1323" t="s">
        <v>1740</v>
      </c>
    </row>
    <row r="4" spans="1:15">
      <c r="A4" s="1320"/>
      <c r="B4" s="1313"/>
      <c r="C4" s="1313"/>
      <c r="D4" s="430" t="s">
        <v>1842</v>
      </c>
      <c r="E4" s="430" t="s">
        <v>1843</v>
      </c>
      <c r="F4" s="430" t="s">
        <v>1844</v>
      </c>
      <c r="G4" s="430" t="s">
        <v>1845</v>
      </c>
      <c r="H4" s="430" t="s">
        <v>1846</v>
      </c>
      <c r="I4" s="1313"/>
      <c r="J4" s="1313"/>
      <c r="K4" s="1313"/>
      <c r="L4" s="1313"/>
      <c r="M4" s="444"/>
      <c r="N4" s="444"/>
      <c r="O4" s="1315"/>
    </row>
    <row r="5" spans="1:15" ht="14" customHeight="1">
      <c r="A5" s="268"/>
      <c r="B5" s="269"/>
      <c r="C5" s="270"/>
      <c r="D5" s="271"/>
      <c r="E5" s="272"/>
      <c r="F5" s="272"/>
      <c r="G5" s="273"/>
      <c r="H5" s="273"/>
      <c r="I5" s="273"/>
      <c r="J5" s="274"/>
      <c r="K5" s="271"/>
      <c r="L5" s="275"/>
      <c r="M5" s="275"/>
      <c r="N5" s="275"/>
      <c r="O5" s="551">
        <f>REKAPITULASI!H24</f>
        <v>4625032.9630945474</v>
      </c>
    </row>
    <row r="6" spans="1:15">
      <c r="A6" s="1312" t="s">
        <v>1847</v>
      </c>
      <c r="B6" s="1313"/>
      <c r="C6" s="1313"/>
      <c r="D6" s="1313"/>
      <c r="E6" s="1313"/>
      <c r="F6" s="1313"/>
      <c r="G6" s="1313"/>
      <c r="H6" s="1313"/>
      <c r="I6" s="1313"/>
      <c r="J6" s="1313"/>
      <c r="K6" s="1313"/>
      <c r="L6" s="1313"/>
      <c r="M6" s="1314"/>
      <c r="N6" s="1314"/>
      <c r="O6" s="1315"/>
    </row>
    <row r="7" spans="1:15">
      <c r="A7" s="268">
        <v>1</v>
      </c>
      <c r="B7" s="277" t="s">
        <v>1848</v>
      </c>
      <c r="C7" s="278"/>
      <c r="D7" s="279"/>
      <c r="E7" s="273"/>
      <c r="F7" s="273"/>
      <c r="G7" s="280"/>
      <c r="H7" s="280"/>
      <c r="I7" s="280"/>
      <c r="J7" s="281" t="s">
        <v>1849</v>
      </c>
      <c r="K7" s="278"/>
      <c r="L7" s="282">
        <f>D7*H7</f>
        <v>0</v>
      </c>
      <c r="M7" s="282"/>
      <c r="N7" s="282"/>
      <c r="O7" s="315" t="s">
        <v>1850</v>
      </c>
    </row>
    <row r="8" spans="1:15">
      <c r="A8" s="268"/>
      <c r="B8" s="277"/>
      <c r="C8" s="284"/>
      <c r="D8" s="279"/>
      <c r="E8" s="273"/>
      <c r="F8" s="273"/>
      <c r="G8" s="273"/>
      <c r="H8" s="273"/>
      <c r="I8" s="273"/>
      <c r="J8" s="281"/>
      <c r="K8" s="278"/>
      <c r="L8" s="282"/>
      <c r="M8" s="282"/>
      <c r="N8" s="282"/>
      <c r="O8" s="315"/>
    </row>
    <row r="9" spans="1:15">
      <c r="A9" s="268">
        <v>2</v>
      </c>
      <c r="B9" s="277" t="s">
        <v>1851</v>
      </c>
      <c r="C9" s="284"/>
      <c r="D9" s="279"/>
      <c r="E9" s="273"/>
      <c r="F9" s="273"/>
      <c r="G9" s="280"/>
      <c r="H9" s="280"/>
      <c r="I9" s="280"/>
      <c r="J9" s="281" t="s">
        <v>1849</v>
      </c>
      <c r="K9" s="278"/>
      <c r="L9" s="282">
        <f>SUM(L10:L34)</f>
        <v>8514</v>
      </c>
      <c r="M9" s="282"/>
      <c r="N9" s="282"/>
      <c r="O9" s="316" t="s">
        <v>1852</v>
      </c>
    </row>
    <row r="10" spans="1:15">
      <c r="A10" s="268"/>
      <c r="B10" s="277"/>
      <c r="C10" s="314" t="s">
        <v>2136</v>
      </c>
      <c r="D10" s="289">
        <v>594</v>
      </c>
      <c r="E10" s="273">
        <v>1</v>
      </c>
      <c r="F10" s="273">
        <v>2</v>
      </c>
      <c r="G10" s="273">
        <v>1</v>
      </c>
      <c r="H10" s="280">
        <f>((E10+F10)/2)*G10</f>
        <v>1.5</v>
      </c>
      <c r="I10" s="291">
        <f t="shared" ref="I10:I28" si="0">D10*H10</f>
        <v>891</v>
      </c>
      <c r="J10" s="281" t="s">
        <v>1849</v>
      </c>
      <c r="K10" s="292">
        <v>1</v>
      </c>
      <c r="L10" s="293">
        <f t="shared" ref="L10:L23" si="1">I10*K10</f>
        <v>891</v>
      </c>
      <c r="M10" s="293"/>
      <c r="N10" s="293">
        <v>1</v>
      </c>
      <c r="O10" s="316"/>
    </row>
    <row r="11" spans="1:15">
      <c r="A11" s="268"/>
      <c r="B11" s="277"/>
      <c r="C11" s="314" t="s">
        <v>2137</v>
      </c>
      <c r="D11" s="289">
        <f>1308-200</f>
        <v>1108</v>
      </c>
      <c r="E11" s="273">
        <v>1</v>
      </c>
      <c r="F11" s="273">
        <v>2</v>
      </c>
      <c r="G11" s="273">
        <v>1</v>
      </c>
      <c r="H11" s="280">
        <f>((E11+F11)/2)*G11</f>
        <v>1.5</v>
      </c>
      <c r="I11" s="291">
        <f t="shared" si="0"/>
        <v>1662</v>
      </c>
      <c r="J11" s="281" t="s">
        <v>1849</v>
      </c>
      <c r="K11" s="292">
        <v>2</v>
      </c>
      <c r="L11" s="293">
        <f t="shared" si="1"/>
        <v>3324</v>
      </c>
      <c r="M11" s="293"/>
      <c r="N11" s="293">
        <v>2</v>
      </c>
      <c r="O11" s="316"/>
    </row>
    <row r="12" spans="1:15">
      <c r="A12" s="268"/>
      <c r="B12" s="277"/>
      <c r="C12" s="314" t="s">
        <v>2138</v>
      </c>
      <c r="D12" s="289">
        <v>378</v>
      </c>
      <c r="E12" s="273">
        <v>1</v>
      </c>
      <c r="F12" s="273">
        <v>2</v>
      </c>
      <c r="G12" s="273">
        <v>1</v>
      </c>
      <c r="H12" s="280">
        <f t="shared" ref="H12" si="2">((E12+F12)/2)*G12</f>
        <v>1.5</v>
      </c>
      <c r="I12" s="291">
        <f t="shared" si="0"/>
        <v>567</v>
      </c>
      <c r="J12" s="281" t="s">
        <v>1849</v>
      </c>
      <c r="K12" s="292">
        <v>1</v>
      </c>
      <c r="L12" s="293">
        <f t="shared" si="1"/>
        <v>567</v>
      </c>
      <c r="M12" s="293"/>
      <c r="N12" s="293"/>
      <c r="O12" s="316"/>
    </row>
    <row r="13" spans="1:15">
      <c r="A13" s="268"/>
      <c r="B13" s="277"/>
      <c r="C13" s="314" t="s">
        <v>2139</v>
      </c>
      <c r="D13" s="289">
        <v>374</v>
      </c>
      <c r="E13" s="273">
        <v>1</v>
      </c>
      <c r="F13" s="273">
        <v>2</v>
      </c>
      <c r="G13" s="273">
        <v>1</v>
      </c>
      <c r="H13" s="280">
        <f>((E13+F13)/2)*G13</f>
        <v>1.5</v>
      </c>
      <c r="I13" s="291">
        <f t="shared" si="0"/>
        <v>561</v>
      </c>
      <c r="J13" s="281" t="s">
        <v>1849</v>
      </c>
      <c r="K13" s="292">
        <v>2</v>
      </c>
      <c r="L13" s="293">
        <f t="shared" si="1"/>
        <v>1122</v>
      </c>
      <c r="M13" s="293"/>
      <c r="N13" s="293"/>
      <c r="O13" s="316"/>
    </row>
    <row r="14" spans="1:15">
      <c r="A14" s="268"/>
      <c r="B14" s="277"/>
      <c r="C14" s="314" t="s">
        <v>2140</v>
      </c>
      <c r="D14" s="289">
        <v>832</v>
      </c>
      <c r="E14" s="273">
        <v>1</v>
      </c>
      <c r="F14" s="273">
        <v>2</v>
      </c>
      <c r="G14" s="273">
        <v>1</v>
      </c>
      <c r="H14" s="280">
        <f>((E14+F14)/2)*G14</f>
        <v>1.5</v>
      </c>
      <c r="I14" s="291">
        <f t="shared" si="0"/>
        <v>1248</v>
      </c>
      <c r="J14" s="281" t="s">
        <v>1849</v>
      </c>
      <c r="K14" s="292">
        <v>1</v>
      </c>
      <c r="L14" s="293">
        <f t="shared" si="1"/>
        <v>1248</v>
      </c>
      <c r="M14" s="293"/>
      <c r="N14" s="293"/>
      <c r="O14" s="316"/>
    </row>
    <row r="15" spans="1:15">
      <c r="A15" s="268"/>
      <c r="B15" s="277"/>
      <c r="C15" s="314" t="s">
        <v>2141</v>
      </c>
      <c r="D15" s="289">
        <v>454</v>
      </c>
      <c r="E15" s="273">
        <v>1</v>
      </c>
      <c r="F15" s="273">
        <v>2</v>
      </c>
      <c r="G15" s="273">
        <v>1</v>
      </c>
      <c r="H15" s="280">
        <f>((E15+F15)/2)*G15</f>
        <v>1.5</v>
      </c>
      <c r="I15" s="291">
        <f t="shared" si="0"/>
        <v>681</v>
      </c>
      <c r="J15" s="281" t="s">
        <v>1849</v>
      </c>
      <c r="K15" s="292">
        <v>2</v>
      </c>
      <c r="L15" s="293">
        <f t="shared" si="1"/>
        <v>1362</v>
      </c>
      <c r="M15" s="293"/>
      <c r="N15" s="293"/>
      <c r="O15" s="316"/>
    </row>
    <row r="16" spans="1:15">
      <c r="A16" s="268"/>
      <c r="B16" s="277"/>
      <c r="C16" s="314" t="s">
        <v>2142</v>
      </c>
      <c r="D16" s="289"/>
      <c r="E16" s="273">
        <v>1</v>
      </c>
      <c r="F16" s="273">
        <v>2</v>
      </c>
      <c r="G16" s="273">
        <v>1</v>
      </c>
      <c r="H16" s="280">
        <f>((E16+F16)/2)*G16</f>
        <v>1.5</v>
      </c>
      <c r="I16" s="291">
        <f t="shared" si="0"/>
        <v>0</v>
      </c>
      <c r="J16" s="281" t="s">
        <v>1849</v>
      </c>
      <c r="K16" s="292">
        <v>2</v>
      </c>
      <c r="L16" s="293">
        <f t="shared" si="1"/>
        <v>0</v>
      </c>
      <c r="M16" s="293"/>
      <c r="N16" s="293">
        <v>3</v>
      </c>
      <c r="O16" s="316"/>
    </row>
    <row r="17" spans="1:15">
      <c r="A17" s="268"/>
      <c r="B17" s="277"/>
      <c r="C17" s="314" t="s">
        <v>2143</v>
      </c>
      <c r="D17" s="289"/>
      <c r="E17" s="273">
        <v>1</v>
      </c>
      <c r="F17" s="273">
        <v>2</v>
      </c>
      <c r="G17" s="273">
        <v>1</v>
      </c>
      <c r="H17" s="280">
        <f t="shared" ref="H17" si="3">((E17+F17)/2)*G17</f>
        <v>1.5</v>
      </c>
      <c r="I17" s="291">
        <f t="shared" si="0"/>
        <v>0</v>
      </c>
      <c r="J17" s="281" t="s">
        <v>1849</v>
      </c>
      <c r="K17" s="292">
        <v>2</v>
      </c>
      <c r="L17" s="293">
        <f t="shared" si="1"/>
        <v>0</v>
      </c>
      <c r="M17" s="293"/>
      <c r="N17" s="293">
        <v>4</v>
      </c>
      <c r="O17" s="316"/>
    </row>
    <row r="18" spans="1:15">
      <c r="A18" s="268"/>
      <c r="B18" s="277"/>
      <c r="C18" s="314" t="s">
        <v>2144</v>
      </c>
      <c r="D18" s="289"/>
      <c r="E18" s="273">
        <v>1</v>
      </c>
      <c r="F18" s="273">
        <v>2</v>
      </c>
      <c r="G18" s="273">
        <v>1.5</v>
      </c>
      <c r="H18" s="280">
        <f>((E18+F18)/2)*G18</f>
        <v>2.25</v>
      </c>
      <c r="I18" s="291">
        <f t="shared" si="0"/>
        <v>0</v>
      </c>
      <c r="J18" s="281" t="s">
        <v>1849</v>
      </c>
      <c r="K18" s="292">
        <v>2</v>
      </c>
      <c r="L18" s="293">
        <f t="shared" si="1"/>
        <v>0</v>
      </c>
      <c r="M18" s="293"/>
      <c r="N18" s="293"/>
      <c r="O18" s="316"/>
    </row>
    <row r="19" spans="1:15">
      <c r="A19" s="268"/>
      <c r="B19" s="277"/>
      <c r="C19" s="314" t="s">
        <v>2225</v>
      </c>
      <c r="D19" s="289"/>
      <c r="E19" s="273">
        <v>1</v>
      </c>
      <c r="F19" s="273">
        <v>2</v>
      </c>
      <c r="G19" s="273">
        <v>1</v>
      </c>
      <c r="H19" s="280">
        <f>((E19+F19)/2)*G19</f>
        <v>1.5</v>
      </c>
      <c r="I19" s="291">
        <f t="shared" si="0"/>
        <v>0</v>
      </c>
      <c r="J19" s="281" t="s">
        <v>1849</v>
      </c>
      <c r="K19" s="292">
        <v>2</v>
      </c>
      <c r="L19" s="293">
        <f t="shared" si="1"/>
        <v>0</v>
      </c>
      <c r="M19" s="293"/>
      <c r="N19" s="293"/>
      <c r="O19" s="316"/>
    </row>
    <row r="20" spans="1:15">
      <c r="A20" s="268"/>
      <c r="B20" s="277"/>
      <c r="C20" s="314" t="s">
        <v>2226</v>
      </c>
      <c r="D20" s="289"/>
      <c r="E20" s="273">
        <v>1</v>
      </c>
      <c r="F20" s="273">
        <v>2</v>
      </c>
      <c r="G20" s="273">
        <v>1</v>
      </c>
      <c r="H20" s="280">
        <f t="shared" ref="H20:H25" si="4">((E20+F20)/2)*G20</f>
        <v>1.5</v>
      </c>
      <c r="I20" s="291">
        <f t="shared" si="0"/>
        <v>0</v>
      </c>
      <c r="J20" s="281" t="s">
        <v>1849</v>
      </c>
      <c r="K20" s="292">
        <v>2</v>
      </c>
      <c r="L20" s="293">
        <f t="shared" si="1"/>
        <v>0</v>
      </c>
      <c r="M20" s="293"/>
      <c r="N20" s="293"/>
      <c r="O20" s="316"/>
    </row>
    <row r="21" spans="1:15">
      <c r="A21" s="268"/>
      <c r="B21" s="277"/>
      <c r="C21" s="314" t="s">
        <v>2227</v>
      </c>
      <c r="D21" s="289"/>
      <c r="E21" s="273">
        <v>1</v>
      </c>
      <c r="F21" s="273">
        <v>2</v>
      </c>
      <c r="G21" s="273">
        <v>1</v>
      </c>
      <c r="H21" s="280">
        <f>((E21+F21)/2)*G21</f>
        <v>1.5</v>
      </c>
      <c r="I21" s="291">
        <f t="shared" si="0"/>
        <v>0</v>
      </c>
      <c r="J21" s="281" t="s">
        <v>1849</v>
      </c>
      <c r="K21" s="292">
        <v>2</v>
      </c>
      <c r="L21" s="293">
        <f t="shared" si="1"/>
        <v>0</v>
      </c>
      <c r="M21" s="293"/>
      <c r="N21" s="293"/>
      <c r="O21" s="316"/>
    </row>
    <row r="22" spans="1:15">
      <c r="A22" s="268"/>
      <c r="B22" s="277"/>
      <c r="C22" s="314" t="s">
        <v>2228</v>
      </c>
      <c r="D22" s="289"/>
      <c r="E22" s="273">
        <v>1</v>
      </c>
      <c r="F22" s="273">
        <v>2</v>
      </c>
      <c r="G22" s="273">
        <v>1</v>
      </c>
      <c r="H22" s="280">
        <f t="shared" si="4"/>
        <v>1.5</v>
      </c>
      <c r="I22" s="291">
        <f t="shared" si="0"/>
        <v>0</v>
      </c>
      <c r="J22" s="281" t="s">
        <v>1849</v>
      </c>
      <c r="K22" s="292">
        <v>2</v>
      </c>
      <c r="L22" s="293">
        <f t="shared" si="1"/>
        <v>0</v>
      </c>
      <c r="M22" s="293"/>
      <c r="N22" s="293"/>
      <c r="O22" s="316"/>
    </row>
    <row r="23" spans="1:15">
      <c r="A23" s="268"/>
      <c r="B23" s="277"/>
      <c r="C23" s="314" t="s">
        <v>2229</v>
      </c>
      <c r="D23" s="289"/>
      <c r="E23" s="273">
        <v>1</v>
      </c>
      <c r="F23" s="273">
        <v>2</v>
      </c>
      <c r="G23" s="273">
        <v>1</v>
      </c>
      <c r="H23" s="280">
        <f t="shared" si="4"/>
        <v>1.5</v>
      </c>
      <c r="I23" s="291">
        <f t="shared" si="0"/>
        <v>0</v>
      </c>
      <c r="J23" s="281" t="s">
        <v>1849</v>
      </c>
      <c r="K23" s="292">
        <v>2</v>
      </c>
      <c r="L23" s="293">
        <f t="shared" si="1"/>
        <v>0</v>
      </c>
      <c r="M23" s="293"/>
      <c r="N23" s="293">
        <v>5</v>
      </c>
      <c r="O23" s="316"/>
    </row>
    <row r="24" spans="1:15">
      <c r="A24" s="268"/>
      <c r="B24" s="277"/>
      <c r="C24" s="314" t="s">
        <v>2230</v>
      </c>
      <c r="D24" s="289"/>
      <c r="E24" s="273">
        <v>1</v>
      </c>
      <c r="F24" s="273">
        <v>2</v>
      </c>
      <c r="G24" s="273">
        <v>1</v>
      </c>
      <c r="H24" s="280">
        <f t="shared" si="4"/>
        <v>1.5</v>
      </c>
      <c r="I24" s="291">
        <f t="shared" si="0"/>
        <v>0</v>
      </c>
      <c r="J24" s="281" t="s">
        <v>1849</v>
      </c>
      <c r="K24" s="292">
        <v>2</v>
      </c>
      <c r="L24" s="293">
        <f t="shared" ref="L24:L28" si="5">I24*K24</f>
        <v>0</v>
      </c>
      <c r="M24" s="293"/>
      <c r="N24" s="293">
        <v>6</v>
      </c>
      <c r="O24" s="316"/>
    </row>
    <row r="25" spans="1:15">
      <c r="A25" s="268"/>
      <c r="B25" s="277"/>
      <c r="C25" s="314" t="s">
        <v>2231</v>
      </c>
      <c r="D25" s="289"/>
      <c r="E25" s="273">
        <v>1</v>
      </c>
      <c r="F25" s="273">
        <v>2</v>
      </c>
      <c r="G25" s="273">
        <v>1</v>
      </c>
      <c r="H25" s="280">
        <f t="shared" si="4"/>
        <v>1.5</v>
      </c>
      <c r="I25" s="291">
        <f t="shared" si="0"/>
        <v>0</v>
      </c>
      <c r="J25" s="281" t="s">
        <v>1849</v>
      </c>
      <c r="K25" s="292">
        <v>2</v>
      </c>
      <c r="L25" s="293"/>
      <c r="M25" s="293"/>
      <c r="N25" s="293"/>
      <c r="O25" s="316"/>
    </row>
    <row r="26" spans="1:15">
      <c r="A26" s="268"/>
      <c r="B26" s="277"/>
      <c r="C26" s="314" t="s">
        <v>2232</v>
      </c>
      <c r="D26" s="289"/>
      <c r="E26" s="273">
        <v>1</v>
      </c>
      <c r="F26" s="273">
        <v>2</v>
      </c>
      <c r="G26" s="273">
        <v>1</v>
      </c>
      <c r="H26" s="280">
        <f t="shared" ref="H26:H28" si="6">((E26+F26)/2)*G26</f>
        <v>1.5</v>
      </c>
      <c r="I26" s="291">
        <f t="shared" si="0"/>
        <v>0</v>
      </c>
      <c r="J26" s="281" t="s">
        <v>1849</v>
      </c>
      <c r="K26" s="292">
        <v>2</v>
      </c>
      <c r="L26" s="293">
        <f t="shared" si="5"/>
        <v>0</v>
      </c>
      <c r="M26" s="293"/>
      <c r="N26" s="293"/>
      <c r="O26" s="316"/>
    </row>
    <row r="27" spans="1:15">
      <c r="A27" s="268"/>
      <c r="B27" s="277"/>
      <c r="C27" s="314" t="s">
        <v>2233</v>
      </c>
      <c r="D27" s="289"/>
      <c r="E27" s="273">
        <v>1</v>
      </c>
      <c r="F27" s="273">
        <v>2</v>
      </c>
      <c r="G27" s="273">
        <v>1</v>
      </c>
      <c r="H27" s="280">
        <f t="shared" si="6"/>
        <v>1.5</v>
      </c>
      <c r="I27" s="291">
        <f t="shared" si="0"/>
        <v>0</v>
      </c>
      <c r="J27" s="281" t="s">
        <v>1849</v>
      </c>
      <c r="K27" s="292">
        <v>2</v>
      </c>
      <c r="L27" s="293">
        <f t="shared" si="5"/>
        <v>0</v>
      </c>
      <c r="M27" s="293"/>
      <c r="N27" s="293"/>
      <c r="O27" s="316"/>
    </row>
    <row r="28" spans="1:15">
      <c r="A28" s="268"/>
      <c r="B28" s="277"/>
      <c r="C28" s="314" t="s">
        <v>2234</v>
      </c>
      <c r="D28" s="289"/>
      <c r="E28" s="273">
        <v>1</v>
      </c>
      <c r="F28" s="273">
        <v>2</v>
      </c>
      <c r="G28" s="273">
        <v>1</v>
      </c>
      <c r="H28" s="280">
        <f t="shared" si="6"/>
        <v>1.5</v>
      </c>
      <c r="I28" s="291">
        <f t="shared" si="0"/>
        <v>0</v>
      </c>
      <c r="J28" s="281" t="s">
        <v>1849</v>
      </c>
      <c r="K28" s="292">
        <v>2</v>
      </c>
      <c r="L28" s="293">
        <f t="shared" si="5"/>
        <v>0</v>
      </c>
      <c r="M28" s="293"/>
      <c r="N28" s="293"/>
      <c r="O28" s="316"/>
    </row>
    <row r="29" spans="1:15">
      <c r="A29" s="268"/>
      <c r="B29" s="277"/>
      <c r="C29" s="314" t="s">
        <v>2235</v>
      </c>
      <c r="M29" s="293"/>
      <c r="N29" s="293"/>
      <c r="O29" s="316"/>
    </row>
    <row r="30" spans="1:15">
      <c r="A30" s="268"/>
      <c r="B30" s="277"/>
      <c r="C30" s="314" t="s">
        <v>2236</v>
      </c>
      <c r="D30" s="289"/>
      <c r="E30" s="273"/>
      <c r="F30" s="273"/>
      <c r="G30" s="273"/>
      <c r="H30" s="280"/>
      <c r="I30" s="291"/>
      <c r="J30" s="281"/>
      <c r="K30" s="292"/>
      <c r="L30" s="293"/>
      <c r="M30" s="293"/>
      <c r="N30" s="293"/>
      <c r="O30" s="316"/>
    </row>
    <row r="31" spans="1:15">
      <c r="A31" s="268"/>
      <c r="B31" s="277"/>
      <c r="C31" s="314"/>
      <c r="D31" s="289"/>
      <c r="E31" s="273"/>
      <c r="F31" s="273"/>
      <c r="G31" s="273"/>
      <c r="H31" s="280"/>
      <c r="I31" s="291"/>
      <c r="J31" s="281"/>
      <c r="K31" s="292"/>
      <c r="L31" s="293"/>
      <c r="M31" s="293"/>
      <c r="N31" s="293"/>
      <c r="O31" s="316"/>
    </row>
    <row r="32" spans="1:15">
      <c r="A32" s="268"/>
      <c r="B32" s="277"/>
      <c r="C32" s="314"/>
      <c r="D32" s="289"/>
      <c r="E32" s="273"/>
      <c r="F32" s="273"/>
      <c r="G32" s="273"/>
      <c r="H32" s="280"/>
      <c r="I32" s="291"/>
      <c r="J32" s="281"/>
      <c r="K32" s="292"/>
      <c r="L32" s="293"/>
      <c r="M32" s="293"/>
      <c r="N32" s="293"/>
      <c r="O32" s="316"/>
    </row>
    <row r="33" spans="1:15">
      <c r="A33" s="268"/>
      <c r="B33" s="277"/>
      <c r="C33" s="314"/>
      <c r="D33" s="289"/>
      <c r="E33" s="273"/>
      <c r="F33" s="273"/>
      <c r="G33" s="273"/>
      <c r="H33" s="280"/>
      <c r="I33" s="291"/>
      <c r="J33" s="281"/>
      <c r="K33" s="292"/>
      <c r="L33" s="293"/>
      <c r="M33" s="293"/>
      <c r="N33" s="293"/>
      <c r="O33" s="316"/>
    </row>
    <row r="34" spans="1:15">
      <c r="A34" s="268"/>
      <c r="B34" s="277"/>
      <c r="C34" s="314"/>
      <c r="D34" s="289"/>
      <c r="E34" s="273"/>
      <c r="F34" s="273"/>
      <c r="G34" s="273"/>
      <c r="H34" s="280"/>
      <c r="I34" s="291"/>
      <c r="J34" s="281"/>
      <c r="K34" s="292"/>
      <c r="L34" s="293"/>
      <c r="M34" s="293"/>
      <c r="N34" s="293"/>
      <c r="O34" s="316"/>
    </row>
    <row r="35" spans="1:15">
      <c r="A35" s="268"/>
      <c r="B35" s="277"/>
      <c r="C35" s="284"/>
      <c r="D35" s="289"/>
      <c r="E35" s="273"/>
      <c r="F35" s="273"/>
      <c r="G35" s="273"/>
      <c r="H35" s="273"/>
      <c r="I35" s="273"/>
      <c r="J35" s="286"/>
      <c r="K35" s="271"/>
      <c r="L35" s="273"/>
      <c r="M35" s="273"/>
      <c r="N35" s="273"/>
      <c r="O35" s="316"/>
    </row>
    <row r="36" spans="1:15">
      <c r="A36" s="268">
        <v>3</v>
      </c>
      <c r="B36" s="277" t="s">
        <v>1853</v>
      </c>
      <c r="C36" s="270"/>
      <c r="D36" s="289"/>
      <c r="E36" s="273"/>
      <c r="F36" s="273"/>
      <c r="G36" s="280"/>
      <c r="H36" s="280"/>
      <c r="I36" s="280"/>
      <c r="J36" s="281" t="s">
        <v>1849</v>
      </c>
      <c r="K36" s="278"/>
      <c r="L36" s="282">
        <f>SUM(L37:L63)</f>
        <v>8415</v>
      </c>
      <c r="M36" s="282"/>
      <c r="N36" s="282"/>
      <c r="O36" s="315" t="s">
        <v>1854</v>
      </c>
    </row>
    <row r="37" spans="1:15">
      <c r="A37" s="287"/>
      <c r="B37" s="288"/>
      <c r="C37" s="314" t="s">
        <v>2136</v>
      </c>
      <c r="D37" s="289">
        <v>594</v>
      </c>
      <c r="E37" s="290">
        <v>4</v>
      </c>
      <c r="F37" s="290">
        <v>2</v>
      </c>
      <c r="G37" s="291">
        <v>0.75</v>
      </c>
      <c r="H37" s="280">
        <f t="shared" ref="H37:H46" si="7">((E37+F37)/2)*G37</f>
        <v>2.25</v>
      </c>
      <c r="I37" s="291">
        <f>D37*H37</f>
        <v>1336.5</v>
      </c>
      <c r="J37" s="281" t="s">
        <v>1849</v>
      </c>
      <c r="K37" s="292">
        <v>1</v>
      </c>
      <c r="L37" s="293">
        <f t="shared" ref="L37:L53" si="8">I37*K37</f>
        <v>1336.5</v>
      </c>
      <c r="M37" s="293"/>
      <c r="N37" s="293"/>
      <c r="O37" s="294"/>
    </row>
    <row r="38" spans="1:15">
      <c r="A38" s="287"/>
      <c r="B38" s="288"/>
      <c r="C38" s="314" t="s">
        <v>2137</v>
      </c>
      <c r="D38" s="289">
        <f>1308-200</f>
        <v>1108</v>
      </c>
      <c r="E38" s="290">
        <v>4</v>
      </c>
      <c r="F38" s="290">
        <v>2</v>
      </c>
      <c r="G38" s="291">
        <v>0.75</v>
      </c>
      <c r="H38" s="280">
        <f t="shared" si="7"/>
        <v>2.25</v>
      </c>
      <c r="I38" s="291">
        <f t="shared" ref="I38:I42" si="9">D38*H38</f>
        <v>2493</v>
      </c>
      <c r="J38" s="281" t="s">
        <v>1849</v>
      </c>
      <c r="K38" s="292">
        <v>1</v>
      </c>
      <c r="L38" s="293">
        <f t="shared" si="8"/>
        <v>2493</v>
      </c>
      <c r="M38" s="293"/>
      <c r="N38" s="293"/>
      <c r="O38" s="294"/>
    </row>
    <row r="39" spans="1:15">
      <c r="A39" s="287"/>
      <c r="B39" s="288"/>
      <c r="C39" s="314" t="s">
        <v>2138</v>
      </c>
      <c r="D39" s="289">
        <v>378</v>
      </c>
      <c r="E39" s="290">
        <v>4</v>
      </c>
      <c r="F39" s="290">
        <v>2</v>
      </c>
      <c r="G39" s="291">
        <v>0.75</v>
      </c>
      <c r="H39" s="280">
        <f t="shared" si="7"/>
        <v>2.25</v>
      </c>
      <c r="I39" s="291">
        <f t="shared" si="9"/>
        <v>850.5</v>
      </c>
      <c r="J39" s="281" t="s">
        <v>1849</v>
      </c>
      <c r="K39" s="292">
        <v>1</v>
      </c>
      <c r="L39" s="293">
        <f t="shared" si="8"/>
        <v>850.5</v>
      </c>
      <c r="M39" s="293"/>
      <c r="N39" s="293"/>
      <c r="O39" s="294"/>
    </row>
    <row r="40" spans="1:15">
      <c r="A40" s="287"/>
      <c r="B40" s="288"/>
      <c r="C40" s="314" t="s">
        <v>2139</v>
      </c>
      <c r="D40" s="289">
        <v>374</v>
      </c>
      <c r="E40" s="290">
        <v>4</v>
      </c>
      <c r="F40" s="290">
        <v>2</v>
      </c>
      <c r="G40" s="291">
        <v>0.75</v>
      </c>
      <c r="H40" s="280">
        <f t="shared" si="7"/>
        <v>2.25</v>
      </c>
      <c r="I40" s="291">
        <f t="shared" si="9"/>
        <v>841.5</v>
      </c>
      <c r="J40" s="281" t="s">
        <v>1849</v>
      </c>
      <c r="K40" s="292">
        <v>1</v>
      </c>
      <c r="L40" s="293">
        <f t="shared" si="8"/>
        <v>841.5</v>
      </c>
      <c r="M40" s="293"/>
      <c r="N40" s="293"/>
      <c r="O40" s="294"/>
    </row>
    <row r="41" spans="1:15">
      <c r="A41" s="287"/>
      <c r="B41" s="288"/>
      <c r="C41" s="314" t="s">
        <v>2140</v>
      </c>
      <c r="D41" s="289">
        <v>832</v>
      </c>
      <c r="E41" s="290">
        <v>4</v>
      </c>
      <c r="F41" s="290">
        <v>2</v>
      </c>
      <c r="G41" s="291">
        <v>0.75</v>
      </c>
      <c r="H41" s="280">
        <f t="shared" si="7"/>
        <v>2.25</v>
      </c>
      <c r="I41" s="291">
        <f>D41*H41</f>
        <v>1872</v>
      </c>
      <c r="J41" s="281" t="s">
        <v>1849</v>
      </c>
      <c r="K41" s="292">
        <v>1</v>
      </c>
      <c r="L41" s="293">
        <f t="shared" si="8"/>
        <v>1872</v>
      </c>
      <c r="M41" s="293"/>
      <c r="N41" s="293"/>
      <c r="O41" s="294"/>
    </row>
    <row r="42" spans="1:15">
      <c r="A42" s="287"/>
      <c r="B42" s="288"/>
      <c r="C42" s="314" t="s">
        <v>2141</v>
      </c>
      <c r="D42" s="289">
        <v>454</v>
      </c>
      <c r="E42" s="290">
        <v>4</v>
      </c>
      <c r="F42" s="290">
        <v>2</v>
      </c>
      <c r="G42" s="291">
        <v>0.75</v>
      </c>
      <c r="H42" s="280">
        <f t="shared" si="7"/>
        <v>2.25</v>
      </c>
      <c r="I42" s="291">
        <f t="shared" si="9"/>
        <v>1021.5</v>
      </c>
      <c r="J42" s="281" t="s">
        <v>1849</v>
      </c>
      <c r="K42" s="292">
        <v>1</v>
      </c>
      <c r="L42" s="293">
        <f t="shared" si="8"/>
        <v>1021.5</v>
      </c>
      <c r="M42" s="293"/>
      <c r="N42" s="293"/>
      <c r="O42" s="294"/>
    </row>
    <row r="43" spans="1:15">
      <c r="A43" s="287"/>
      <c r="B43" s="288"/>
      <c r="C43" s="314" t="s">
        <v>2142</v>
      </c>
      <c r="D43" s="289"/>
      <c r="E43" s="290">
        <v>4</v>
      </c>
      <c r="F43" s="290">
        <v>2</v>
      </c>
      <c r="G43" s="291">
        <v>0.75</v>
      </c>
      <c r="H43" s="280">
        <f t="shared" si="7"/>
        <v>2.25</v>
      </c>
      <c r="I43" s="291">
        <f t="shared" ref="I43:I48" si="10">D43*H43</f>
        <v>0</v>
      </c>
      <c r="J43" s="281" t="s">
        <v>1849</v>
      </c>
      <c r="K43" s="292">
        <v>1</v>
      </c>
      <c r="L43" s="293">
        <f t="shared" si="8"/>
        <v>0</v>
      </c>
      <c r="M43" s="293"/>
      <c r="N43" s="293"/>
      <c r="O43" s="294"/>
    </row>
    <row r="44" spans="1:15">
      <c r="A44" s="287"/>
      <c r="B44" s="288"/>
      <c r="C44" s="314" t="s">
        <v>2143</v>
      </c>
      <c r="D44" s="289"/>
      <c r="E44" s="290">
        <v>4</v>
      </c>
      <c r="F44" s="290">
        <v>2</v>
      </c>
      <c r="G44" s="291">
        <v>0.75</v>
      </c>
      <c r="H44" s="280">
        <f t="shared" si="7"/>
        <v>2.25</v>
      </c>
      <c r="I44" s="291">
        <f t="shared" si="10"/>
        <v>0</v>
      </c>
      <c r="J44" s="281" t="s">
        <v>1849</v>
      </c>
      <c r="K44" s="292">
        <v>1</v>
      </c>
      <c r="L44" s="293">
        <f t="shared" si="8"/>
        <v>0</v>
      </c>
      <c r="M44" s="293"/>
      <c r="N44" s="293"/>
      <c r="O44" s="294"/>
    </row>
    <row r="45" spans="1:15">
      <c r="A45" s="287"/>
      <c r="B45" s="288"/>
      <c r="C45" s="314" t="s">
        <v>2144</v>
      </c>
      <c r="D45" s="289"/>
      <c r="E45" s="290">
        <v>4</v>
      </c>
      <c r="F45" s="290">
        <v>2</v>
      </c>
      <c r="G45" s="291">
        <v>0.75</v>
      </c>
      <c r="H45" s="280">
        <f t="shared" si="7"/>
        <v>2.25</v>
      </c>
      <c r="I45" s="291">
        <f t="shared" si="10"/>
        <v>0</v>
      </c>
      <c r="J45" s="281" t="s">
        <v>1849</v>
      </c>
      <c r="K45" s="292">
        <v>1</v>
      </c>
      <c r="L45" s="293">
        <f t="shared" si="8"/>
        <v>0</v>
      </c>
      <c r="M45" s="293"/>
      <c r="N45" s="293"/>
      <c r="O45" s="294"/>
    </row>
    <row r="46" spans="1:15">
      <c r="A46" s="287"/>
      <c r="B46" s="288"/>
      <c r="C46" s="314" t="s">
        <v>2225</v>
      </c>
      <c r="D46" s="289"/>
      <c r="E46" s="290">
        <v>4</v>
      </c>
      <c r="F46" s="290">
        <v>2</v>
      </c>
      <c r="G46" s="291">
        <v>0.75</v>
      </c>
      <c r="H46" s="280">
        <f t="shared" si="7"/>
        <v>2.25</v>
      </c>
      <c r="I46" s="291">
        <f t="shared" si="10"/>
        <v>0</v>
      </c>
      <c r="J46" s="281" t="s">
        <v>1849</v>
      </c>
      <c r="K46" s="292">
        <v>1</v>
      </c>
      <c r="L46" s="293">
        <f t="shared" si="8"/>
        <v>0</v>
      </c>
      <c r="M46" s="293"/>
      <c r="N46" s="293"/>
      <c r="O46" s="294"/>
    </row>
    <row r="47" spans="1:15">
      <c r="A47" s="287"/>
      <c r="B47" s="288"/>
      <c r="C47" s="314" t="s">
        <v>2226</v>
      </c>
      <c r="D47" s="289"/>
      <c r="E47" s="290">
        <v>6</v>
      </c>
      <c r="F47" s="290">
        <v>4</v>
      </c>
      <c r="G47" s="291">
        <v>0.75</v>
      </c>
      <c r="H47" s="280">
        <v>4.4000000000000004</v>
      </c>
      <c r="I47" s="291">
        <f t="shared" si="10"/>
        <v>0</v>
      </c>
      <c r="J47" s="281" t="s">
        <v>1849</v>
      </c>
      <c r="K47" s="292">
        <v>1</v>
      </c>
      <c r="L47" s="293">
        <f t="shared" si="8"/>
        <v>0</v>
      </c>
      <c r="M47" s="293"/>
      <c r="N47" s="293"/>
      <c r="O47" s="294"/>
    </row>
    <row r="48" spans="1:15">
      <c r="A48" s="287"/>
      <c r="B48" s="288"/>
      <c r="C48" s="314" t="s">
        <v>2227</v>
      </c>
      <c r="D48" s="289"/>
      <c r="E48" s="290">
        <v>6</v>
      </c>
      <c r="F48" s="290">
        <v>4</v>
      </c>
      <c r="G48" s="291">
        <v>0.75</v>
      </c>
      <c r="H48" s="280">
        <v>4.4000000000000004</v>
      </c>
      <c r="I48" s="291">
        <f t="shared" si="10"/>
        <v>0</v>
      </c>
      <c r="J48" s="281" t="s">
        <v>1849</v>
      </c>
      <c r="K48" s="292">
        <v>1</v>
      </c>
      <c r="L48" s="293">
        <f t="shared" si="8"/>
        <v>0</v>
      </c>
      <c r="M48" s="293"/>
      <c r="N48" s="293"/>
      <c r="O48" s="294"/>
    </row>
    <row r="49" spans="1:15">
      <c r="A49" s="287"/>
      <c r="B49" s="288"/>
      <c r="C49" s="314" t="s">
        <v>2228</v>
      </c>
      <c r="D49" s="289"/>
      <c r="E49" s="290">
        <v>4</v>
      </c>
      <c r="F49" s="290">
        <v>2</v>
      </c>
      <c r="G49" s="291">
        <v>0.75</v>
      </c>
      <c r="H49" s="280">
        <f t="shared" ref="H49:H51" si="11">((E49+F49)/2)*G49</f>
        <v>2.25</v>
      </c>
      <c r="I49" s="291">
        <f t="shared" ref="I49:I51" si="12">D49*H49</f>
        <v>0</v>
      </c>
      <c r="J49" s="281" t="s">
        <v>1849</v>
      </c>
      <c r="K49" s="292">
        <v>1</v>
      </c>
      <c r="L49" s="293">
        <f t="shared" si="8"/>
        <v>0</v>
      </c>
      <c r="M49" s="293"/>
      <c r="N49" s="293"/>
      <c r="O49" s="294"/>
    </row>
    <row r="50" spans="1:15">
      <c r="A50" s="287"/>
      <c r="B50" s="288"/>
      <c r="C50" s="314" t="s">
        <v>2229</v>
      </c>
      <c r="D50" s="289"/>
      <c r="E50" s="290">
        <v>4</v>
      </c>
      <c r="F50" s="290">
        <v>2</v>
      </c>
      <c r="G50" s="291">
        <v>0.75</v>
      </c>
      <c r="H50" s="280">
        <f t="shared" si="11"/>
        <v>2.25</v>
      </c>
      <c r="I50" s="291">
        <f t="shared" si="12"/>
        <v>0</v>
      </c>
      <c r="J50" s="281" t="s">
        <v>1849</v>
      </c>
      <c r="K50" s="292">
        <v>1</v>
      </c>
      <c r="L50" s="293">
        <f t="shared" si="8"/>
        <v>0</v>
      </c>
      <c r="M50" s="293"/>
      <c r="N50" s="293"/>
      <c r="O50" s="294"/>
    </row>
    <row r="51" spans="1:15">
      <c r="A51" s="287"/>
      <c r="B51" s="288"/>
      <c r="C51" s="314" t="s">
        <v>2230</v>
      </c>
      <c r="D51" s="289"/>
      <c r="E51" s="290">
        <v>4</v>
      </c>
      <c r="F51" s="290">
        <v>2</v>
      </c>
      <c r="G51" s="291">
        <v>0.75</v>
      </c>
      <c r="H51" s="280">
        <f t="shared" si="11"/>
        <v>2.25</v>
      </c>
      <c r="I51" s="291">
        <f t="shared" si="12"/>
        <v>0</v>
      </c>
      <c r="J51" s="281" t="s">
        <v>1849</v>
      </c>
      <c r="K51" s="292">
        <v>1</v>
      </c>
      <c r="L51" s="293">
        <f t="shared" si="8"/>
        <v>0</v>
      </c>
      <c r="M51" s="293"/>
      <c r="N51" s="293"/>
      <c r="O51" s="294"/>
    </row>
    <row r="52" spans="1:15">
      <c r="A52" s="287"/>
      <c r="B52" s="288"/>
      <c r="C52" s="314" t="s">
        <v>2231</v>
      </c>
      <c r="D52" s="289"/>
      <c r="E52" s="290">
        <v>4</v>
      </c>
      <c r="F52" s="290">
        <v>2</v>
      </c>
      <c r="G52" s="291">
        <v>0.75</v>
      </c>
      <c r="H52" s="280">
        <f t="shared" ref="H52" si="13">((E52+F52)/2)*G52</f>
        <v>2.25</v>
      </c>
      <c r="I52" s="291">
        <f t="shared" ref="I52" si="14">D52*H52</f>
        <v>0</v>
      </c>
      <c r="J52" s="281" t="s">
        <v>1849</v>
      </c>
      <c r="K52" s="292">
        <v>1</v>
      </c>
      <c r="L52" s="293">
        <f t="shared" si="8"/>
        <v>0</v>
      </c>
      <c r="M52" s="293"/>
      <c r="N52" s="293"/>
      <c r="O52" s="294"/>
    </row>
    <row r="53" spans="1:15">
      <c r="A53" s="287"/>
      <c r="B53" s="288"/>
      <c r="C53" s="314" t="s">
        <v>2232</v>
      </c>
      <c r="D53" s="289"/>
      <c r="E53" s="290">
        <v>4</v>
      </c>
      <c r="F53" s="290">
        <v>2</v>
      </c>
      <c r="G53" s="291">
        <v>0.75</v>
      </c>
      <c r="H53" s="280">
        <f t="shared" ref="H53:H55" si="15">((E53+F53)/2)*G53</f>
        <v>2.25</v>
      </c>
      <c r="I53" s="291">
        <f t="shared" ref="I53:I55" si="16">D53*H53</f>
        <v>0</v>
      </c>
      <c r="J53" s="281" t="s">
        <v>1849</v>
      </c>
      <c r="K53" s="292">
        <v>1</v>
      </c>
      <c r="L53" s="293">
        <f t="shared" si="8"/>
        <v>0</v>
      </c>
      <c r="M53" s="293"/>
      <c r="N53" s="293"/>
      <c r="O53" s="294"/>
    </row>
    <row r="54" spans="1:15">
      <c r="A54" s="287"/>
      <c r="B54" s="288"/>
      <c r="C54" s="314" t="s">
        <v>2233</v>
      </c>
      <c r="D54" s="289"/>
      <c r="E54" s="290">
        <v>4</v>
      </c>
      <c r="F54" s="290">
        <v>2</v>
      </c>
      <c r="G54" s="291">
        <v>0.75</v>
      </c>
      <c r="H54" s="280">
        <f t="shared" si="15"/>
        <v>2.25</v>
      </c>
      <c r="I54" s="291">
        <f t="shared" si="16"/>
        <v>0</v>
      </c>
      <c r="J54" s="281" t="s">
        <v>1849</v>
      </c>
      <c r="K54" s="292">
        <v>1</v>
      </c>
      <c r="L54" s="293">
        <f t="shared" ref="L54:L55" si="17">I54*K54</f>
        <v>0</v>
      </c>
      <c r="M54" s="293"/>
      <c r="N54" s="293"/>
      <c r="O54" s="294"/>
    </row>
    <row r="55" spans="1:15">
      <c r="A55" s="287"/>
      <c r="B55" s="288"/>
      <c r="C55" s="314" t="s">
        <v>2234</v>
      </c>
      <c r="D55" s="289"/>
      <c r="E55" s="290">
        <v>4</v>
      </c>
      <c r="F55" s="290">
        <v>2</v>
      </c>
      <c r="G55" s="291">
        <v>0.75</v>
      </c>
      <c r="H55" s="280">
        <f t="shared" si="15"/>
        <v>2.25</v>
      </c>
      <c r="I55" s="291">
        <f t="shared" si="16"/>
        <v>0</v>
      </c>
      <c r="J55" s="281" t="s">
        <v>1849</v>
      </c>
      <c r="K55" s="292">
        <v>1</v>
      </c>
      <c r="L55" s="293">
        <f t="shared" si="17"/>
        <v>0</v>
      </c>
      <c r="M55" s="293"/>
      <c r="N55" s="293"/>
      <c r="O55" s="552">
        <f>O5</f>
        <v>4625032.9630945474</v>
      </c>
    </row>
    <row r="56" spans="1:15">
      <c r="A56" s="287"/>
      <c r="B56" s="288"/>
      <c r="C56" s="314" t="s">
        <v>2235</v>
      </c>
      <c r="D56" s="289"/>
      <c r="E56" s="290"/>
      <c r="F56" s="290"/>
      <c r="G56" s="291"/>
      <c r="H56" s="280"/>
      <c r="I56" s="291"/>
      <c r="J56" s="281"/>
      <c r="K56" s="292"/>
      <c r="L56" s="293"/>
      <c r="M56" s="293"/>
      <c r="N56" s="293"/>
      <c r="O56" s="294"/>
    </row>
    <row r="57" spans="1:15">
      <c r="A57" s="287"/>
      <c r="B57" s="288"/>
      <c r="C57" s="314" t="s">
        <v>2236</v>
      </c>
      <c r="D57" s="289"/>
      <c r="E57" s="290"/>
      <c r="F57" s="290"/>
      <c r="G57" s="291"/>
      <c r="H57" s="280"/>
      <c r="I57" s="291"/>
      <c r="J57" s="281"/>
      <c r="K57" s="292"/>
      <c r="L57" s="293"/>
      <c r="M57" s="293"/>
      <c r="N57" s="293"/>
      <c r="O57" s="294"/>
    </row>
    <row r="58" spans="1:15">
      <c r="A58" s="287"/>
      <c r="B58" s="288"/>
      <c r="C58" s="314"/>
      <c r="D58" s="289"/>
      <c r="E58" s="290"/>
      <c r="F58" s="290"/>
      <c r="G58" s="291"/>
      <c r="H58" s="291"/>
      <c r="I58" s="291"/>
      <c r="J58" s="438"/>
      <c r="K58" s="292"/>
      <c r="L58" s="293"/>
      <c r="M58" s="293"/>
      <c r="N58" s="293"/>
      <c r="O58" s="294"/>
    </row>
    <row r="59" spans="1:15">
      <c r="A59" s="287"/>
      <c r="B59" s="288"/>
      <c r="C59" s="314"/>
      <c r="D59" s="289"/>
      <c r="E59" s="290"/>
      <c r="F59" s="290"/>
      <c r="G59" s="291"/>
      <c r="H59" s="291"/>
      <c r="I59" s="291"/>
      <c r="J59" s="438"/>
      <c r="K59" s="292"/>
      <c r="L59" s="293"/>
      <c r="M59" s="293"/>
      <c r="N59" s="293"/>
      <c r="O59" s="294"/>
    </row>
    <row r="60" spans="1:15">
      <c r="A60" s="287"/>
      <c r="B60" s="288"/>
      <c r="C60" s="314"/>
      <c r="D60" s="289"/>
      <c r="E60" s="290"/>
      <c r="F60" s="290"/>
      <c r="G60" s="291"/>
      <c r="H60" s="291"/>
      <c r="I60" s="291"/>
      <c r="J60" s="438"/>
      <c r="K60" s="292"/>
      <c r="L60" s="293"/>
      <c r="M60" s="293"/>
      <c r="N60" s="293"/>
      <c r="O60" s="294"/>
    </row>
    <row r="61" spans="1:15">
      <c r="A61" s="287"/>
      <c r="B61" s="288"/>
      <c r="C61" s="314"/>
      <c r="D61" s="289"/>
      <c r="E61" s="290"/>
      <c r="F61" s="290"/>
      <c r="G61" s="291"/>
      <c r="H61" s="291"/>
      <c r="I61" s="291"/>
      <c r="J61" s="438"/>
      <c r="K61" s="292"/>
      <c r="L61" s="293"/>
      <c r="M61" s="293"/>
      <c r="N61" s="293"/>
      <c r="O61" s="294"/>
    </row>
    <row r="62" spans="1:15">
      <c r="A62" s="287"/>
      <c r="B62" s="288"/>
      <c r="C62" s="314"/>
      <c r="D62" s="289"/>
      <c r="E62" s="290"/>
      <c r="F62" s="290"/>
      <c r="G62" s="291"/>
      <c r="H62" s="291"/>
      <c r="I62" s="291"/>
      <c r="J62" s="438"/>
      <c r="K62" s="292"/>
      <c r="L62" s="293"/>
      <c r="M62" s="293"/>
      <c r="N62" s="293"/>
      <c r="O62" s="294"/>
    </row>
    <row r="63" spans="1:15">
      <c r="A63" s="287"/>
      <c r="B63" s="288"/>
      <c r="C63" s="314"/>
      <c r="D63" s="289"/>
      <c r="E63" s="290"/>
      <c r="F63" s="290"/>
      <c r="G63" s="291"/>
      <c r="H63" s="291"/>
      <c r="I63" s="291"/>
      <c r="J63" s="438"/>
      <c r="K63" s="292"/>
      <c r="L63" s="293"/>
      <c r="M63" s="293"/>
      <c r="N63" s="293"/>
      <c r="O63" s="294"/>
    </row>
    <row r="64" spans="1:15">
      <c r="A64" s="287"/>
      <c r="B64" s="288"/>
      <c r="C64" s="314"/>
      <c r="D64" s="289"/>
      <c r="E64" s="290"/>
      <c r="F64" s="290"/>
      <c r="G64" s="291"/>
      <c r="H64" s="291"/>
      <c r="I64" s="291"/>
      <c r="J64" s="438"/>
      <c r="K64" s="292"/>
      <c r="L64" s="293"/>
      <c r="M64" s="293"/>
      <c r="N64" s="293"/>
      <c r="O64" s="294"/>
    </row>
    <row r="65" spans="1:15">
      <c r="A65" s="287">
        <v>4</v>
      </c>
      <c r="B65" s="288" t="s">
        <v>2051</v>
      </c>
      <c r="C65" s="314"/>
      <c r="D65" s="289"/>
      <c r="E65" s="290"/>
      <c r="F65" s="290"/>
      <c r="G65" s="291"/>
      <c r="H65" s="291"/>
      <c r="I65" s="291"/>
      <c r="J65" s="438"/>
      <c r="K65" s="292"/>
      <c r="L65" s="293">
        <f>SUM(L66:L71)</f>
        <v>0</v>
      </c>
      <c r="M65" s="293"/>
      <c r="N65" s="293"/>
      <c r="O65" s="294"/>
    </row>
    <row r="66" spans="1:15">
      <c r="A66" s="287"/>
      <c r="B66" s="288"/>
      <c r="C66" s="314"/>
      <c r="D66" s="289"/>
      <c r="E66" s="290">
        <v>4</v>
      </c>
      <c r="F66" s="290">
        <v>3</v>
      </c>
      <c r="G66" s="291">
        <v>1.5</v>
      </c>
      <c r="H66" s="280">
        <f>((E66+F66)/2)*G66</f>
        <v>5.25</v>
      </c>
      <c r="I66" s="291">
        <f>D66*H66</f>
        <v>0</v>
      </c>
      <c r="J66" s="281" t="s">
        <v>1849</v>
      </c>
      <c r="K66" s="292">
        <v>1</v>
      </c>
      <c r="L66" s="293">
        <f t="shared" ref="L66:L69" si="18">I66*K66</f>
        <v>0</v>
      </c>
      <c r="M66" s="293"/>
      <c r="N66" s="293"/>
      <c r="O66" s="294"/>
    </row>
    <row r="67" spans="1:15">
      <c r="A67" s="287"/>
      <c r="B67" s="288"/>
      <c r="C67" s="314"/>
      <c r="D67" s="289"/>
      <c r="E67" s="290">
        <v>4</v>
      </c>
      <c r="F67" s="290">
        <v>3</v>
      </c>
      <c r="G67" s="291">
        <v>1.5</v>
      </c>
      <c r="H67" s="280">
        <f t="shared" ref="H67:H68" si="19">((E67+F67)/2)*G67</f>
        <v>5.25</v>
      </c>
      <c r="I67" s="291">
        <f t="shared" ref="I67:I68" si="20">D67*H67</f>
        <v>0</v>
      </c>
      <c r="J67" s="281" t="s">
        <v>1849</v>
      </c>
      <c r="K67" s="292">
        <v>1</v>
      </c>
      <c r="L67" s="293"/>
      <c r="M67" s="293"/>
      <c r="N67" s="293"/>
      <c r="O67" s="294"/>
    </row>
    <row r="68" spans="1:15">
      <c r="A68" s="287"/>
      <c r="B68" s="288"/>
      <c r="C68" s="314"/>
      <c r="D68" s="289"/>
      <c r="E68" s="290">
        <v>4</v>
      </c>
      <c r="F68" s="290">
        <v>3</v>
      </c>
      <c r="G68" s="291">
        <v>1.5</v>
      </c>
      <c r="H68" s="280">
        <f t="shared" si="19"/>
        <v>5.25</v>
      </c>
      <c r="I68" s="291">
        <f t="shared" si="20"/>
        <v>0</v>
      </c>
      <c r="J68" s="281" t="s">
        <v>1849</v>
      </c>
      <c r="K68" s="292">
        <v>1</v>
      </c>
      <c r="L68" s="293">
        <f t="shared" si="18"/>
        <v>0</v>
      </c>
      <c r="M68" s="293"/>
      <c r="N68" s="293"/>
      <c r="O68" s="294"/>
    </row>
    <row r="69" spans="1:15">
      <c r="A69" s="287"/>
      <c r="B69" s="288"/>
      <c r="C69" s="314"/>
      <c r="D69" s="289"/>
      <c r="E69" s="290">
        <v>4</v>
      </c>
      <c r="F69" s="290">
        <v>2</v>
      </c>
      <c r="G69" s="291">
        <v>1.5</v>
      </c>
      <c r="H69" s="280">
        <f t="shared" ref="H69:H70" si="21">((E69+F69)/2)*G69</f>
        <v>4.5</v>
      </c>
      <c r="I69" s="291">
        <f t="shared" ref="I69:I70" si="22">D69*H69</f>
        <v>0</v>
      </c>
      <c r="J69" s="281" t="s">
        <v>1849</v>
      </c>
      <c r="K69" s="292">
        <v>1</v>
      </c>
      <c r="L69" s="293">
        <f t="shared" si="18"/>
        <v>0</v>
      </c>
      <c r="M69" s="293"/>
      <c r="N69" s="293"/>
      <c r="O69" s="294"/>
    </row>
    <row r="70" spans="1:15">
      <c r="A70" s="287"/>
      <c r="B70" s="288"/>
      <c r="C70" s="314"/>
      <c r="D70" s="289"/>
      <c r="E70" s="290">
        <v>3</v>
      </c>
      <c r="F70" s="290">
        <v>2</v>
      </c>
      <c r="G70" s="291">
        <v>1.5</v>
      </c>
      <c r="H70" s="280">
        <f t="shared" si="21"/>
        <v>3.75</v>
      </c>
      <c r="I70" s="291">
        <f t="shared" si="22"/>
        <v>0</v>
      </c>
      <c r="J70" s="281" t="s">
        <v>1849</v>
      </c>
      <c r="K70" s="292">
        <v>1</v>
      </c>
      <c r="L70" s="293"/>
      <c r="M70" s="293"/>
      <c r="N70" s="293"/>
      <c r="O70" s="294"/>
    </row>
    <row r="71" spans="1:15">
      <c r="A71" s="287"/>
      <c r="B71" s="288"/>
      <c r="C71" s="314"/>
      <c r="D71" s="289"/>
      <c r="E71" s="290"/>
      <c r="F71" s="290"/>
      <c r="G71" s="291"/>
      <c r="H71" s="291"/>
      <c r="I71" s="291"/>
      <c r="J71" s="438"/>
      <c r="K71" s="292"/>
      <c r="L71" s="293"/>
      <c r="M71" s="293"/>
      <c r="N71" s="293"/>
      <c r="O71" s="294"/>
    </row>
    <row r="72" spans="1:15">
      <c r="A72" s="287">
        <v>5</v>
      </c>
      <c r="B72" s="288" t="s">
        <v>2080</v>
      </c>
      <c r="C72" s="314"/>
      <c r="D72" s="289"/>
      <c r="E72" s="290"/>
      <c r="F72" s="290"/>
      <c r="G72" s="291"/>
      <c r="H72" s="291"/>
      <c r="I72" s="291"/>
      <c r="J72" s="438"/>
      <c r="K72" s="292"/>
      <c r="L72" s="293"/>
      <c r="M72" s="293"/>
      <c r="N72" s="293"/>
      <c r="O72" s="294"/>
    </row>
    <row r="73" spans="1:15">
      <c r="A73" s="287"/>
      <c r="B73" s="288"/>
      <c r="C73" s="314" t="s">
        <v>2081</v>
      </c>
      <c r="D73" s="289"/>
      <c r="E73" s="290">
        <v>6</v>
      </c>
      <c r="F73" s="290">
        <v>1</v>
      </c>
      <c r="G73" s="291"/>
      <c r="H73" s="291"/>
      <c r="I73" s="291">
        <f>D73*E73</f>
        <v>0</v>
      </c>
      <c r="J73" s="281" t="s">
        <v>470</v>
      </c>
      <c r="K73" s="292">
        <v>1</v>
      </c>
      <c r="L73" s="293">
        <f t="shared" ref="L73" si="23">I73*K73</f>
        <v>0</v>
      </c>
      <c r="M73" s="293"/>
      <c r="N73" s="293"/>
      <c r="O73" s="294"/>
    </row>
    <row r="74" spans="1:15">
      <c r="A74" s="287"/>
      <c r="B74" s="288"/>
      <c r="C74" s="314"/>
      <c r="D74" s="289"/>
      <c r="E74" s="290"/>
      <c r="F74" s="290"/>
      <c r="G74" s="291"/>
      <c r="H74" s="291"/>
      <c r="I74" s="291"/>
      <c r="J74" s="438"/>
      <c r="K74" s="292"/>
      <c r="L74" s="293"/>
      <c r="M74" s="293"/>
      <c r="N74" s="293"/>
      <c r="O74" s="294"/>
    </row>
    <row r="75" spans="1:15">
      <c r="A75" s="287"/>
      <c r="B75" s="288"/>
      <c r="C75" s="314"/>
      <c r="D75" s="289"/>
      <c r="E75" s="290"/>
      <c r="F75" s="290"/>
      <c r="G75" s="291"/>
      <c r="H75" s="291"/>
      <c r="I75" s="291"/>
      <c r="J75" s="438"/>
      <c r="K75" s="292"/>
      <c r="L75" s="293"/>
      <c r="M75" s="293"/>
      <c r="N75" s="293"/>
      <c r="O75" s="294"/>
    </row>
    <row r="76" spans="1:15">
      <c r="A76" s="287">
        <v>6</v>
      </c>
      <c r="B76" s="288" t="s">
        <v>2145</v>
      </c>
      <c r="C76" s="314"/>
      <c r="D76" s="289"/>
      <c r="E76" s="290"/>
      <c r="F76" s="290"/>
      <c r="G76" s="291"/>
      <c r="H76" s="291"/>
      <c r="I76" s="291"/>
      <c r="J76" s="438"/>
      <c r="K76" s="292"/>
      <c r="L76" s="293"/>
      <c r="M76" s="293"/>
      <c r="N76" s="293"/>
      <c r="O76" s="294"/>
    </row>
    <row r="77" spans="1:15">
      <c r="A77" s="287"/>
      <c r="B77" s="288"/>
      <c r="C77" s="314" t="s">
        <v>2146</v>
      </c>
      <c r="D77" s="289"/>
      <c r="E77" s="290"/>
      <c r="F77" s="290"/>
      <c r="G77" s="291"/>
      <c r="H77" s="291"/>
      <c r="I77" s="291"/>
      <c r="J77" s="438"/>
      <c r="K77" s="292"/>
      <c r="L77" s="293">
        <f>L36+L65</f>
        <v>8415</v>
      </c>
      <c r="M77" s="293"/>
      <c r="N77" s="293"/>
      <c r="O77" s="294"/>
    </row>
    <row r="78" spans="1:15">
      <c r="A78" s="287"/>
      <c r="B78" s="288"/>
      <c r="C78" s="314" t="s">
        <v>2147</v>
      </c>
      <c r="D78" s="289"/>
      <c r="E78" s="290"/>
      <c r="F78" s="290"/>
      <c r="G78" s="291"/>
      <c r="H78" s="291"/>
      <c r="I78" s="291"/>
      <c r="J78" s="438"/>
      <c r="K78" s="292"/>
      <c r="L78" s="293">
        <f>L9</f>
        <v>8514</v>
      </c>
      <c r="M78" s="293"/>
      <c r="N78" s="293"/>
      <c r="O78" s="294"/>
    </row>
    <row r="79" spans="1:15" ht="26">
      <c r="A79" s="287"/>
      <c r="B79" s="288"/>
      <c r="C79" s="314" t="s">
        <v>2148</v>
      </c>
      <c r="D79" s="289"/>
      <c r="E79" s="290"/>
      <c r="F79" s="290"/>
      <c r="G79" s="291"/>
      <c r="H79" s="291"/>
      <c r="I79" s="291"/>
      <c r="J79" s="438"/>
      <c r="K79" s="292"/>
      <c r="L79" s="293">
        <f>ABS(L77-L78)</f>
        <v>99</v>
      </c>
      <c r="M79" s="293" t="s">
        <v>26</v>
      </c>
      <c r="N79" s="293"/>
      <c r="O79" s="294"/>
    </row>
    <row r="80" spans="1:15">
      <c r="A80" s="287"/>
      <c r="B80" s="288"/>
      <c r="C80" s="314"/>
      <c r="D80" s="289"/>
      <c r="E80" s="290"/>
      <c r="F80" s="290"/>
      <c r="G80" s="291"/>
      <c r="H80" s="291"/>
      <c r="I80" s="291"/>
      <c r="J80" s="438"/>
      <c r="K80" s="292"/>
      <c r="L80" s="293"/>
      <c r="M80" s="293"/>
      <c r="N80" s="293"/>
      <c r="O80" s="294"/>
    </row>
    <row r="81" spans="1:15">
      <c r="A81" s="287">
        <v>7</v>
      </c>
      <c r="B81" s="288" t="s">
        <v>1676</v>
      </c>
      <c r="C81" s="314"/>
      <c r="D81" s="289"/>
      <c r="E81" s="290" t="s">
        <v>2149</v>
      </c>
      <c r="F81" s="290" t="s">
        <v>2085</v>
      </c>
      <c r="G81" s="291" t="s">
        <v>2149</v>
      </c>
      <c r="H81" s="291"/>
      <c r="I81" s="291"/>
      <c r="J81" s="438"/>
      <c r="K81" s="292"/>
      <c r="L81" s="282">
        <f>SUM(L82:L106)</f>
        <v>22136.400000000005</v>
      </c>
      <c r="M81" s="293" t="s">
        <v>470</v>
      </c>
      <c r="N81" s="293"/>
      <c r="O81" s="552">
        <f>O55</f>
        <v>4625032.9630945474</v>
      </c>
    </row>
    <row r="82" spans="1:15">
      <c r="A82" s="287"/>
      <c r="B82" s="288"/>
      <c r="C82" s="314" t="s">
        <v>2136</v>
      </c>
      <c r="D82" s="289">
        <v>594</v>
      </c>
      <c r="E82" s="290">
        <v>1.45</v>
      </c>
      <c r="F82" s="290">
        <f>E10</f>
        <v>1</v>
      </c>
      <c r="G82" s="291">
        <f>E82</f>
        <v>1.45</v>
      </c>
      <c r="H82" s="291"/>
      <c r="I82" s="291">
        <f>(E82+F82+G82)*D82</f>
        <v>2316.6000000000004</v>
      </c>
      <c r="J82" s="464" t="s">
        <v>470</v>
      </c>
      <c r="K82" s="292">
        <v>1</v>
      </c>
      <c r="L82" s="291">
        <f t="shared" ref="L82:L97" si="24">I82*K82</f>
        <v>2316.6000000000004</v>
      </c>
      <c r="M82" s="291" t="s">
        <v>470</v>
      </c>
      <c r="N82" s="293"/>
      <c r="O82" s="294"/>
    </row>
    <row r="83" spans="1:15">
      <c r="A83" s="287"/>
      <c r="B83" s="288"/>
      <c r="C83" s="314" t="s">
        <v>2137</v>
      </c>
      <c r="D83" s="289">
        <f>1308-200</f>
        <v>1108</v>
      </c>
      <c r="E83" s="290">
        <v>1.45</v>
      </c>
      <c r="F83" s="290">
        <f t="shared" ref="F83:F100" si="25">E11</f>
        <v>1</v>
      </c>
      <c r="G83" s="291">
        <f t="shared" ref="G83:G88" si="26">E83</f>
        <v>1.45</v>
      </c>
      <c r="H83" s="291"/>
      <c r="I83" s="291">
        <f t="shared" ref="I83:I92" si="27">(E83+F83+G83)*D83</f>
        <v>4321.2000000000007</v>
      </c>
      <c r="J83" s="464" t="s">
        <v>470</v>
      </c>
      <c r="K83" s="292">
        <v>2</v>
      </c>
      <c r="L83" s="291">
        <f t="shared" si="24"/>
        <v>8642.4000000000015</v>
      </c>
      <c r="M83" s="291" t="s">
        <v>470</v>
      </c>
      <c r="N83" s="293"/>
      <c r="O83" s="294"/>
    </row>
    <row r="84" spans="1:15">
      <c r="A84" s="287"/>
      <c r="B84" s="288"/>
      <c r="C84" s="314" t="s">
        <v>2138</v>
      </c>
      <c r="D84" s="289">
        <v>378</v>
      </c>
      <c r="E84" s="290">
        <v>1.45</v>
      </c>
      <c r="F84" s="290">
        <f t="shared" si="25"/>
        <v>1</v>
      </c>
      <c r="G84" s="291">
        <f t="shared" si="26"/>
        <v>1.45</v>
      </c>
      <c r="H84" s="291"/>
      <c r="I84" s="291">
        <f t="shared" si="27"/>
        <v>1474.2</v>
      </c>
      <c r="J84" s="464" t="s">
        <v>470</v>
      </c>
      <c r="K84" s="292">
        <v>1</v>
      </c>
      <c r="L84" s="291">
        <f t="shared" si="24"/>
        <v>1474.2</v>
      </c>
      <c r="M84" s="291" t="s">
        <v>470</v>
      </c>
      <c r="N84" s="293"/>
      <c r="O84" s="294"/>
    </row>
    <row r="85" spans="1:15">
      <c r="A85" s="287"/>
      <c r="B85" s="288"/>
      <c r="C85" s="314" t="s">
        <v>2139</v>
      </c>
      <c r="D85" s="289">
        <v>374</v>
      </c>
      <c r="E85" s="290">
        <v>1.45</v>
      </c>
      <c r="F85" s="290">
        <f t="shared" si="25"/>
        <v>1</v>
      </c>
      <c r="G85" s="291">
        <f t="shared" si="26"/>
        <v>1.45</v>
      </c>
      <c r="H85" s="291"/>
      <c r="I85" s="291">
        <f t="shared" si="27"/>
        <v>1458.6000000000001</v>
      </c>
      <c r="J85" s="464" t="s">
        <v>470</v>
      </c>
      <c r="K85" s="292">
        <v>2</v>
      </c>
      <c r="L85" s="291">
        <f t="shared" si="24"/>
        <v>2917.2000000000003</v>
      </c>
      <c r="M85" s="291" t="s">
        <v>470</v>
      </c>
      <c r="N85" s="293"/>
      <c r="O85" s="294"/>
    </row>
    <row r="86" spans="1:15">
      <c r="A86" s="287"/>
      <c r="B86" s="288"/>
      <c r="C86" s="314" t="s">
        <v>2140</v>
      </c>
      <c r="D86" s="289">
        <v>832</v>
      </c>
      <c r="E86" s="290">
        <v>1.45</v>
      </c>
      <c r="F86" s="290">
        <f t="shared" si="25"/>
        <v>1</v>
      </c>
      <c r="G86" s="291">
        <f t="shared" si="26"/>
        <v>1.45</v>
      </c>
      <c r="H86" s="291"/>
      <c r="I86" s="291">
        <f t="shared" si="27"/>
        <v>3244.8</v>
      </c>
      <c r="J86" s="464" t="s">
        <v>470</v>
      </c>
      <c r="K86" s="292">
        <v>1</v>
      </c>
      <c r="L86" s="291">
        <f t="shared" si="24"/>
        <v>3244.8</v>
      </c>
      <c r="M86" s="291" t="s">
        <v>470</v>
      </c>
      <c r="N86" s="293"/>
      <c r="O86" s="294"/>
    </row>
    <row r="87" spans="1:15">
      <c r="A87" s="287"/>
      <c r="B87" s="288"/>
      <c r="C87" s="314" t="s">
        <v>2141</v>
      </c>
      <c r="D87" s="289">
        <v>454</v>
      </c>
      <c r="E87" s="290">
        <v>1.45</v>
      </c>
      <c r="F87" s="290">
        <f t="shared" si="25"/>
        <v>1</v>
      </c>
      <c r="G87" s="291">
        <f t="shared" si="26"/>
        <v>1.45</v>
      </c>
      <c r="H87" s="291"/>
      <c r="I87" s="291">
        <f t="shared" si="27"/>
        <v>1770.6000000000001</v>
      </c>
      <c r="J87" s="464" t="s">
        <v>470</v>
      </c>
      <c r="K87" s="292">
        <v>2</v>
      </c>
      <c r="L87" s="291">
        <f t="shared" si="24"/>
        <v>3541.2000000000003</v>
      </c>
      <c r="M87" s="291" t="s">
        <v>470</v>
      </c>
      <c r="N87" s="293"/>
      <c r="O87" s="294"/>
    </row>
    <row r="88" spans="1:15">
      <c r="A88" s="287"/>
      <c r="B88" s="288"/>
      <c r="C88" s="314" t="s">
        <v>2142</v>
      </c>
      <c r="D88" s="289"/>
      <c r="E88" s="290">
        <v>1.45</v>
      </c>
      <c r="F88" s="290">
        <f t="shared" si="25"/>
        <v>1</v>
      </c>
      <c r="G88" s="291">
        <f t="shared" si="26"/>
        <v>1.45</v>
      </c>
      <c r="H88" s="291"/>
      <c r="I88" s="291">
        <f t="shared" ref="I88" si="28">(E88+F88+G88)*D88</f>
        <v>0</v>
      </c>
      <c r="J88" s="464" t="s">
        <v>470</v>
      </c>
      <c r="K88" s="292">
        <f t="shared" ref="K88:K100" si="29">K16</f>
        <v>2</v>
      </c>
      <c r="L88" s="291">
        <f t="shared" si="24"/>
        <v>0</v>
      </c>
      <c r="M88" s="291" t="s">
        <v>470</v>
      </c>
      <c r="N88" s="293"/>
      <c r="O88" s="294"/>
    </row>
    <row r="89" spans="1:15">
      <c r="A89" s="287"/>
      <c r="B89" s="288"/>
      <c r="C89" s="314" t="s">
        <v>2143</v>
      </c>
      <c r="D89" s="289"/>
      <c r="E89" s="290">
        <v>1.45</v>
      </c>
      <c r="F89" s="290">
        <f t="shared" si="25"/>
        <v>1</v>
      </c>
      <c r="G89" s="291">
        <f t="shared" ref="G89:G91" si="30">E89</f>
        <v>1.45</v>
      </c>
      <c r="H89" s="291"/>
      <c r="I89" s="291">
        <f t="shared" si="27"/>
        <v>0</v>
      </c>
      <c r="J89" s="464" t="s">
        <v>470</v>
      </c>
      <c r="K89" s="292">
        <f t="shared" si="29"/>
        <v>2</v>
      </c>
      <c r="L89" s="291">
        <f t="shared" si="24"/>
        <v>0</v>
      </c>
      <c r="M89" s="291" t="s">
        <v>470</v>
      </c>
      <c r="N89" s="293"/>
      <c r="O89" s="294"/>
    </row>
    <row r="90" spans="1:15">
      <c r="A90" s="287"/>
      <c r="B90" s="288"/>
      <c r="C90" s="314" t="s">
        <v>2144</v>
      </c>
      <c r="D90" s="289"/>
      <c r="E90" s="290">
        <v>1.45</v>
      </c>
      <c r="F90" s="290">
        <f t="shared" si="25"/>
        <v>1</v>
      </c>
      <c r="G90" s="291">
        <f t="shared" si="30"/>
        <v>1.45</v>
      </c>
      <c r="H90" s="291"/>
      <c r="I90" s="291">
        <f t="shared" si="27"/>
        <v>0</v>
      </c>
      <c r="J90" s="464" t="s">
        <v>470</v>
      </c>
      <c r="K90" s="292">
        <f t="shared" si="29"/>
        <v>2</v>
      </c>
      <c r="L90" s="291">
        <f t="shared" si="24"/>
        <v>0</v>
      </c>
      <c r="M90" s="291" t="s">
        <v>470</v>
      </c>
      <c r="N90" s="293"/>
      <c r="O90" s="294"/>
    </row>
    <row r="91" spans="1:15">
      <c r="A91" s="287"/>
      <c r="B91" s="288"/>
      <c r="C91" s="314" t="s">
        <v>2225</v>
      </c>
      <c r="D91" s="289"/>
      <c r="E91" s="290">
        <v>1.45</v>
      </c>
      <c r="F91" s="290">
        <f t="shared" si="25"/>
        <v>1</v>
      </c>
      <c r="G91" s="291">
        <f t="shared" si="30"/>
        <v>1.45</v>
      </c>
      <c r="H91" s="291"/>
      <c r="I91" s="291">
        <f t="shared" si="27"/>
        <v>0</v>
      </c>
      <c r="J91" s="464" t="s">
        <v>470</v>
      </c>
      <c r="K91" s="292">
        <f t="shared" si="29"/>
        <v>2</v>
      </c>
      <c r="L91" s="291">
        <f t="shared" si="24"/>
        <v>0</v>
      </c>
      <c r="M91" s="291" t="s">
        <v>470</v>
      </c>
      <c r="N91" s="293"/>
      <c r="O91" s="294"/>
    </row>
    <row r="92" spans="1:15">
      <c r="A92" s="287"/>
      <c r="B92" s="288"/>
      <c r="C92" s="314" t="s">
        <v>2226</v>
      </c>
      <c r="D92" s="289"/>
      <c r="E92" s="290">
        <v>1.45</v>
      </c>
      <c r="F92" s="290">
        <f t="shared" si="25"/>
        <v>1</v>
      </c>
      <c r="G92" s="291">
        <f t="shared" ref="G92:G96" si="31">E92</f>
        <v>1.45</v>
      </c>
      <c r="H92" s="291"/>
      <c r="I92" s="291">
        <f t="shared" si="27"/>
        <v>0</v>
      </c>
      <c r="J92" s="464" t="s">
        <v>470</v>
      </c>
      <c r="K92" s="292">
        <f t="shared" si="29"/>
        <v>2</v>
      </c>
      <c r="L92" s="291">
        <f t="shared" si="24"/>
        <v>0</v>
      </c>
      <c r="M92" s="291" t="s">
        <v>470</v>
      </c>
      <c r="N92" s="293"/>
      <c r="O92" s="294"/>
    </row>
    <row r="93" spans="1:15">
      <c r="A93" s="287"/>
      <c r="B93" s="288"/>
      <c r="C93" s="314" t="s">
        <v>2227</v>
      </c>
      <c r="D93" s="289"/>
      <c r="E93" s="290">
        <v>1.45</v>
      </c>
      <c r="F93" s="290">
        <f t="shared" si="25"/>
        <v>1</v>
      </c>
      <c r="G93" s="291">
        <f t="shared" si="31"/>
        <v>1.45</v>
      </c>
      <c r="H93" s="291"/>
      <c r="I93" s="291">
        <f t="shared" ref="I93:I96" si="32">(E93+F93+G93)*D93</f>
        <v>0</v>
      </c>
      <c r="J93" s="464" t="s">
        <v>470</v>
      </c>
      <c r="K93" s="292">
        <f t="shared" si="29"/>
        <v>2</v>
      </c>
      <c r="L93" s="291">
        <f t="shared" si="24"/>
        <v>0</v>
      </c>
      <c r="M93" s="291" t="s">
        <v>470</v>
      </c>
      <c r="N93" s="293"/>
      <c r="O93" s="294"/>
    </row>
    <row r="94" spans="1:15">
      <c r="A94" s="287"/>
      <c r="B94" s="288"/>
      <c r="C94" s="314" t="s">
        <v>2228</v>
      </c>
      <c r="D94" s="289"/>
      <c r="E94" s="290">
        <v>1.45</v>
      </c>
      <c r="F94" s="290">
        <f t="shared" si="25"/>
        <v>1</v>
      </c>
      <c r="G94" s="291">
        <f t="shared" si="31"/>
        <v>1.45</v>
      </c>
      <c r="H94" s="291"/>
      <c r="I94" s="291">
        <f t="shared" si="32"/>
        <v>0</v>
      </c>
      <c r="J94" s="464" t="s">
        <v>470</v>
      </c>
      <c r="K94" s="292">
        <f t="shared" si="29"/>
        <v>2</v>
      </c>
      <c r="L94" s="291">
        <f t="shared" si="24"/>
        <v>0</v>
      </c>
      <c r="M94" s="291" t="s">
        <v>470</v>
      </c>
      <c r="N94" s="293"/>
      <c r="O94" s="294"/>
    </row>
    <row r="95" spans="1:15">
      <c r="A95" s="287"/>
      <c r="B95" s="288"/>
      <c r="C95" s="314" t="s">
        <v>2229</v>
      </c>
      <c r="D95" s="289"/>
      <c r="E95" s="290">
        <v>1.45</v>
      </c>
      <c r="F95" s="290">
        <f t="shared" si="25"/>
        <v>1</v>
      </c>
      <c r="G95" s="291">
        <f t="shared" si="31"/>
        <v>1.45</v>
      </c>
      <c r="H95" s="291"/>
      <c r="I95" s="291">
        <f t="shared" si="32"/>
        <v>0</v>
      </c>
      <c r="J95" s="464" t="s">
        <v>470</v>
      </c>
      <c r="K95" s="292">
        <f t="shared" si="29"/>
        <v>2</v>
      </c>
      <c r="L95" s="291">
        <f t="shared" si="24"/>
        <v>0</v>
      </c>
      <c r="M95" s="291" t="s">
        <v>470</v>
      </c>
      <c r="N95" s="293"/>
      <c r="O95" s="294"/>
    </row>
    <row r="96" spans="1:15">
      <c r="A96" s="287"/>
      <c r="B96" s="288"/>
      <c r="C96" s="314" t="s">
        <v>2230</v>
      </c>
      <c r="D96" s="289"/>
      <c r="E96" s="290">
        <v>1.45</v>
      </c>
      <c r="F96" s="290">
        <f t="shared" si="25"/>
        <v>1</v>
      </c>
      <c r="G96" s="291">
        <f t="shared" si="31"/>
        <v>1.45</v>
      </c>
      <c r="H96" s="291"/>
      <c r="I96" s="291">
        <f t="shared" si="32"/>
        <v>0</v>
      </c>
      <c r="J96" s="464" t="s">
        <v>470</v>
      </c>
      <c r="K96" s="292">
        <f t="shared" si="29"/>
        <v>2</v>
      </c>
      <c r="L96" s="291">
        <f t="shared" si="24"/>
        <v>0</v>
      </c>
      <c r="M96" s="291" t="s">
        <v>470</v>
      </c>
      <c r="N96" s="293"/>
      <c r="O96" s="294"/>
    </row>
    <row r="97" spans="1:15">
      <c r="A97" s="287"/>
      <c r="B97" s="288"/>
      <c r="C97" s="314" t="s">
        <v>2231</v>
      </c>
      <c r="D97" s="289"/>
      <c r="E97" s="290">
        <v>1.45</v>
      </c>
      <c r="F97" s="290">
        <f t="shared" si="25"/>
        <v>1</v>
      </c>
      <c r="G97" s="291">
        <f t="shared" ref="G97" si="33">E97</f>
        <v>1.45</v>
      </c>
      <c r="H97" s="291"/>
      <c r="I97" s="291">
        <f t="shared" ref="I97" si="34">(E97+F97+G97)*D97</f>
        <v>0</v>
      </c>
      <c r="J97" s="464" t="s">
        <v>470</v>
      </c>
      <c r="K97" s="292">
        <f t="shared" si="29"/>
        <v>2</v>
      </c>
      <c r="L97" s="291">
        <f t="shared" si="24"/>
        <v>0</v>
      </c>
      <c r="M97" s="291" t="s">
        <v>470</v>
      </c>
      <c r="N97" s="293"/>
      <c r="O97" s="294"/>
    </row>
    <row r="98" spans="1:15">
      <c r="A98" s="287"/>
      <c r="B98" s="288"/>
      <c r="C98" s="314" t="s">
        <v>2232</v>
      </c>
      <c r="D98" s="289"/>
      <c r="E98" s="290">
        <v>1.45</v>
      </c>
      <c r="F98" s="290">
        <f t="shared" si="25"/>
        <v>1</v>
      </c>
      <c r="G98" s="291">
        <f t="shared" ref="G98:G100" si="35">E98</f>
        <v>1.45</v>
      </c>
      <c r="H98" s="291"/>
      <c r="I98" s="291">
        <f t="shared" ref="I98:I100" si="36">(E98+F98+G98)*D98</f>
        <v>0</v>
      </c>
      <c r="J98" s="464" t="s">
        <v>470</v>
      </c>
      <c r="K98" s="292">
        <f t="shared" si="29"/>
        <v>2</v>
      </c>
      <c r="L98" s="291">
        <f t="shared" ref="L98:L100" si="37">I98*K98</f>
        <v>0</v>
      </c>
      <c r="M98" s="291" t="s">
        <v>470</v>
      </c>
      <c r="N98" s="293"/>
      <c r="O98" s="294"/>
    </row>
    <row r="99" spans="1:15">
      <c r="A99" s="287"/>
      <c r="B99" s="288"/>
      <c r="C99" s="314" t="s">
        <v>2233</v>
      </c>
      <c r="D99" s="289"/>
      <c r="E99" s="290">
        <v>1.45</v>
      </c>
      <c r="F99" s="290">
        <f t="shared" si="25"/>
        <v>1</v>
      </c>
      <c r="G99" s="291">
        <f t="shared" si="35"/>
        <v>1.45</v>
      </c>
      <c r="H99" s="291"/>
      <c r="I99" s="291">
        <f t="shared" si="36"/>
        <v>0</v>
      </c>
      <c r="J99" s="464" t="s">
        <v>470</v>
      </c>
      <c r="K99" s="292">
        <f t="shared" si="29"/>
        <v>2</v>
      </c>
      <c r="L99" s="291">
        <f t="shared" si="37"/>
        <v>0</v>
      </c>
      <c r="M99" s="291" t="s">
        <v>470</v>
      </c>
      <c r="N99" s="293"/>
      <c r="O99" s="294"/>
    </row>
    <row r="100" spans="1:15">
      <c r="A100" s="287"/>
      <c r="B100" s="288"/>
      <c r="C100" s="314" t="s">
        <v>2234</v>
      </c>
      <c r="D100" s="289"/>
      <c r="E100" s="290">
        <v>1.45</v>
      </c>
      <c r="F100" s="290">
        <f t="shared" si="25"/>
        <v>1</v>
      </c>
      <c r="G100" s="291">
        <f t="shared" si="35"/>
        <v>1.45</v>
      </c>
      <c r="H100" s="291"/>
      <c r="I100" s="291">
        <f t="shared" si="36"/>
        <v>0</v>
      </c>
      <c r="J100" s="464" t="s">
        <v>470</v>
      </c>
      <c r="K100" s="292">
        <f t="shared" si="29"/>
        <v>2</v>
      </c>
      <c r="L100" s="291">
        <f t="shared" si="37"/>
        <v>0</v>
      </c>
      <c r="M100" s="291" t="s">
        <v>470</v>
      </c>
      <c r="N100" s="293"/>
      <c r="O100" s="294"/>
    </row>
    <row r="101" spans="1:15">
      <c r="A101" s="287"/>
      <c r="B101" s="288"/>
      <c r="C101" s="314" t="s">
        <v>2235</v>
      </c>
      <c r="D101" s="289"/>
      <c r="E101" s="290"/>
      <c r="F101" s="273"/>
      <c r="G101" s="291"/>
      <c r="H101" s="291"/>
      <c r="I101" s="291"/>
      <c r="J101" s="464"/>
      <c r="K101" s="292"/>
      <c r="L101" s="291"/>
      <c r="M101" s="291" t="s">
        <v>470</v>
      </c>
      <c r="N101" s="293"/>
      <c r="O101" s="294"/>
    </row>
    <row r="102" spans="1:15">
      <c r="A102" s="287"/>
      <c r="B102" s="288"/>
      <c r="C102" s="314" t="s">
        <v>2236</v>
      </c>
      <c r="D102" s="289"/>
      <c r="E102" s="290"/>
      <c r="F102" s="273"/>
      <c r="G102" s="291"/>
      <c r="H102" s="291"/>
      <c r="I102" s="291"/>
      <c r="J102" s="464"/>
      <c r="K102" s="292"/>
      <c r="L102" s="291"/>
      <c r="M102" s="291" t="s">
        <v>470</v>
      </c>
      <c r="N102" s="293"/>
      <c r="O102" s="294"/>
    </row>
    <row r="103" spans="1:15">
      <c r="A103" s="287"/>
      <c r="B103" s="288"/>
      <c r="C103" s="314"/>
      <c r="D103" s="289"/>
      <c r="E103" s="290"/>
      <c r="F103" s="290"/>
      <c r="G103" s="291"/>
      <c r="H103" s="291"/>
      <c r="I103" s="291"/>
      <c r="J103" s="464"/>
      <c r="K103" s="292"/>
      <c r="L103" s="291"/>
      <c r="M103" s="291"/>
      <c r="N103" s="293"/>
      <c r="O103" s="294"/>
    </row>
    <row r="104" spans="1:15">
      <c r="A104" s="287"/>
      <c r="B104" s="288"/>
      <c r="C104" s="314"/>
      <c r="D104" s="289"/>
      <c r="E104" s="290"/>
      <c r="F104" s="290"/>
      <c r="G104" s="291"/>
      <c r="H104" s="291"/>
      <c r="I104" s="291"/>
      <c r="J104" s="464"/>
      <c r="K104" s="292"/>
      <c r="L104" s="291"/>
      <c r="M104" s="291"/>
      <c r="N104" s="293"/>
      <c r="O104" s="294"/>
    </row>
    <row r="105" spans="1:15">
      <c r="A105" s="287"/>
      <c r="B105" s="288"/>
      <c r="C105" s="314"/>
      <c r="D105" s="289"/>
      <c r="E105" s="290"/>
      <c r="F105" s="290"/>
      <c r="G105" s="291"/>
      <c r="H105" s="291"/>
      <c r="I105" s="291"/>
      <c r="J105" s="464"/>
      <c r="K105" s="292"/>
      <c r="L105" s="291"/>
      <c r="M105" s="291"/>
      <c r="N105" s="293"/>
      <c r="O105" s="294"/>
    </row>
    <row r="106" spans="1:15">
      <c r="A106" s="287"/>
      <c r="B106" s="288"/>
      <c r="C106" s="314"/>
      <c r="D106" s="289"/>
      <c r="E106" s="290"/>
      <c r="F106" s="290"/>
      <c r="G106" s="291"/>
      <c r="H106" s="291"/>
      <c r="I106" s="291"/>
      <c r="J106" s="438"/>
      <c r="K106" s="292"/>
      <c r="L106" s="293"/>
      <c r="M106" s="293"/>
      <c r="N106" s="293"/>
      <c r="O106" s="294"/>
    </row>
    <row r="107" spans="1:15" ht="14" thickBot="1">
      <c r="A107" s="295"/>
      <c r="B107" s="296"/>
      <c r="C107" s="297"/>
      <c r="D107" s="298"/>
      <c r="E107" s="299"/>
      <c r="F107" s="299"/>
      <c r="G107" s="299"/>
      <c r="H107" s="299"/>
      <c r="I107" s="299"/>
      <c r="J107" s="300"/>
      <c r="K107" s="301"/>
      <c r="L107" s="299"/>
      <c r="M107" s="299"/>
      <c r="N107" s="299"/>
      <c r="O107" s="302"/>
    </row>
    <row r="108" spans="1:15" ht="13.5">
      <c r="A108" s="303"/>
      <c r="B108" s="304"/>
      <c r="C108" s="305"/>
      <c r="D108" s="306"/>
      <c r="E108" s="307"/>
      <c r="F108" s="307"/>
      <c r="G108" s="307"/>
      <c r="H108" s="307"/>
      <c r="I108" s="307"/>
      <c r="J108" s="308"/>
      <c r="K108" s="309"/>
      <c r="L108" s="310"/>
      <c r="M108" s="310"/>
      <c r="N108" s="310"/>
      <c r="O108" s="311"/>
    </row>
    <row r="109" spans="1:15">
      <c r="A109" s="268"/>
      <c r="B109" s="278"/>
      <c r="C109" s="270"/>
      <c r="D109" s="400"/>
      <c r="E109" s="401"/>
      <c r="F109" s="273"/>
      <c r="G109" s="273"/>
      <c r="H109" s="273"/>
      <c r="I109" s="273"/>
      <c r="J109" s="286"/>
      <c r="K109" s="278"/>
      <c r="L109" s="280"/>
      <c r="M109" s="280"/>
      <c r="N109" s="280"/>
      <c r="O109" s="283"/>
    </row>
    <row r="110" spans="1:15">
      <c r="A110" s="268"/>
      <c r="C110" s="443" t="s">
        <v>2040</v>
      </c>
      <c r="D110" s="279"/>
      <c r="E110" s="273"/>
      <c r="F110" s="273"/>
      <c r="G110" s="273"/>
      <c r="H110" s="273"/>
      <c r="I110" s="273"/>
      <c r="J110" s="286"/>
      <c r="K110" s="271"/>
      <c r="L110" s="273"/>
      <c r="M110" s="273"/>
      <c r="N110" s="273"/>
      <c r="O110" s="283"/>
    </row>
    <row r="111" spans="1:15" ht="26">
      <c r="A111" s="268"/>
      <c r="B111" s="399" t="s">
        <v>1754</v>
      </c>
      <c r="C111" s="284" t="s">
        <v>1689</v>
      </c>
      <c r="D111" s="279"/>
      <c r="E111" s="273"/>
      <c r="F111" s="273"/>
      <c r="G111" s="273"/>
      <c r="H111" s="273"/>
      <c r="I111" s="273"/>
      <c r="J111" s="286"/>
      <c r="K111" s="278"/>
      <c r="L111" s="280"/>
      <c r="M111" s="280"/>
      <c r="N111" s="280"/>
      <c r="O111" s="283"/>
    </row>
    <row r="112" spans="1:15" ht="26">
      <c r="A112" s="268"/>
      <c r="B112" s="399" t="s">
        <v>1754</v>
      </c>
      <c r="C112" s="284" t="s">
        <v>1674</v>
      </c>
      <c r="D112" s="279">
        <v>5</v>
      </c>
      <c r="E112" s="273">
        <v>5</v>
      </c>
      <c r="F112" s="273">
        <v>0.4</v>
      </c>
      <c r="G112" s="273"/>
      <c r="H112" s="273"/>
      <c r="I112" s="273">
        <f>D112*E112*F112</f>
        <v>10</v>
      </c>
      <c r="J112" s="281"/>
      <c r="K112" s="278">
        <v>2</v>
      </c>
      <c r="L112" s="313">
        <f>I112*K112</f>
        <v>20</v>
      </c>
      <c r="M112" s="313"/>
      <c r="N112" s="313"/>
      <c r="O112" s="283"/>
    </row>
    <row r="113" spans="1:15" ht="26">
      <c r="A113" s="268"/>
      <c r="B113" s="399" t="s">
        <v>1754</v>
      </c>
      <c r="C113" s="284" t="s">
        <v>1690</v>
      </c>
      <c r="D113" s="279"/>
      <c r="E113" s="273"/>
      <c r="F113" s="273"/>
      <c r="G113" s="273"/>
      <c r="H113" s="273"/>
      <c r="I113" s="273"/>
      <c r="J113" s="286"/>
      <c r="K113" s="278">
        <v>2</v>
      </c>
      <c r="L113" s="280"/>
      <c r="M113" s="280"/>
      <c r="N113" s="280"/>
      <c r="O113" s="283"/>
    </row>
    <row r="114" spans="1:15">
      <c r="A114" s="268"/>
      <c r="B114" s="278"/>
      <c r="C114" s="284" t="s">
        <v>2041</v>
      </c>
      <c r="D114" s="279">
        <v>2.75</v>
      </c>
      <c r="E114" s="273" t="s">
        <v>470</v>
      </c>
      <c r="F114" s="273"/>
      <c r="G114" s="273"/>
      <c r="H114" s="273"/>
      <c r="I114" s="273"/>
      <c r="J114" s="286"/>
      <c r="K114" s="278"/>
      <c r="L114" s="280"/>
      <c r="M114" s="280"/>
      <c r="N114" s="280"/>
      <c r="O114" s="283"/>
    </row>
    <row r="115" spans="1:15">
      <c r="A115" s="268"/>
      <c r="B115" s="278"/>
      <c r="C115" s="284" t="s">
        <v>2030</v>
      </c>
      <c r="D115" s="279">
        <f>10*2</f>
        <v>20</v>
      </c>
      <c r="E115" s="273" t="s">
        <v>37</v>
      </c>
      <c r="F115" s="273"/>
      <c r="G115" s="273"/>
      <c r="H115" s="273"/>
      <c r="I115" s="273"/>
      <c r="J115" s="286"/>
      <c r="K115" s="278"/>
      <c r="L115" s="280"/>
      <c r="M115" s="280"/>
      <c r="N115" s="280"/>
      <c r="O115" s="283"/>
    </row>
    <row r="116" spans="1:15">
      <c r="A116" s="268"/>
      <c r="B116" s="278"/>
      <c r="C116" s="270" t="s">
        <v>2042</v>
      </c>
      <c r="D116" s="400">
        <f>D114*D115</f>
        <v>55</v>
      </c>
      <c r="E116" s="401" t="s">
        <v>26</v>
      </c>
      <c r="F116" s="273"/>
      <c r="G116" s="273"/>
      <c r="H116" s="273"/>
      <c r="I116" s="273"/>
      <c r="J116" s="286"/>
      <c r="K116" s="278"/>
      <c r="L116" s="280"/>
      <c r="M116" s="280"/>
      <c r="N116" s="280"/>
      <c r="O116" s="283"/>
    </row>
    <row r="117" spans="1:15" ht="13.5">
      <c r="A117" s="268"/>
      <c r="B117" s="399" t="s">
        <v>1754</v>
      </c>
      <c r="C117" s="284" t="s">
        <v>1679</v>
      </c>
      <c r="D117" s="279"/>
      <c r="E117" s="273"/>
      <c r="F117" s="273"/>
      <c r="G117" s="273"/>
      <c r="H117" s="273"/>
      <c r="I117" s="273"/>
      <c r="J117" s="286"/>
      <c r="K117" s="278"/>
      <c r="L117" s="280"/>
      <c r="M117" s="280"/>
      <c r="N117" s="280"/>
      <c r="O117" s="283"/>
    </row>
    <row r="118" spans="1:15" ht="13.5">
      <c r="A118" s="268"/>
      <c r="B118" s="399"/>
      <c r="C118" s="284" t="s">
        <v>2043</v>
      </c>
      <c r="D118" s="279">
        <v>7.5</v>
      </c>
      <c r="E118" s="273"/>
      <c r="F118" s="273"/>
      <c r="G118" s="273"/>
      <c r="H118" s="273"/>
      <c r="I118" s="273"/>
      <c r="J118" s="286"/>
      <c r="K118" s="278"/>
      <c r="L118" s="280"/>
      <c r="M118" s="280"/>
      <c r="N118" s="280"/>
      <c r="O118" s="283"/>
    </row>
    <row r="119" spans="1:15" ht="13.5">
      <c r="A119" s="268"/>
      <c r="B119" s="399"/>
      <c r="C119" s="284" t="s">
        <v>2030</v>
      </c>
      <c r="D119" s="279">
        <f>10*2</f>
        <v>20</v>
      </c>
      <c r="E119" s="273"/>
      <c r="F119" s="273"/>
      <c r="G119" s="273"/>
      <c r="H119" s="273"/>
      <c r="I119" s="273"/>
      <c r="J119" s="286"/>
      <c r="K119" s="278"/>
      <c r="L119" s="280"/>
      <c r="M119" s="280"/>
      <c r="N119" s="280"/>
      <c r="O119" s="283"/>
    </row>
    <row r="120" spans="1:15" ht="13.5">
      <c r="A120" s="268"/>
      <c r="B120" s="399"/>
      <c r="C120" s="284" t="s">
        <v>2041</v>
      </c>
      <c r="D120" s="400">
        <f>D118*D119</f>
        <v>150</v>
      </c>
      <c r="E120" s="401" t="s">
        <v>470</v>
      </c>
      <c r="F120" s="273"/>
      <c r="G120" s="273"/>
      <c r="H120" s="273"/>
      <c r="I120" s="273"/>
      <c r="J120" s="286"/>
      <c r="K120" s="278"/>
      <c r="L120" s="280"/>
      <c r="M120" s="280"/>
      <c r="N120" s="280"/>
      <c r="O120" s="283"/>
    </row>
    <row r="121" spans="1:15" ht="13.5">
      <c r="A121" s="268"/>
      <c r="B121" s="399" t="s">
        <v>1754</v>
      </c>
      <c r="C121" s="284" t="s">
        <v>1680</v>
      </c>
      <c r="D121" s="400">
        <f>D120</f>
        <v>150</v>
      </c>
      <c r="E121" s="401" t="s">
        <v>470</v>
      </c>
      <c r="F121" s="273"/>
      <c r="G121" s="273"/>
      <c r="H121" s="273"/>
      <c r="I121" s="273"/>
      <c r="J121" s="286"/>
      <c r="K121" s="278"/>
      <c r="L121" s="280"/>
      <c r="M121" s="280"/>
      <c r="N121" s="280"/>
      <c r="O121" s="283"/>
    </row>
    <row r="122" spans="1:15" ht="13.5">
      <c r="A122" s="268"/>
      <c r="B122" s="399" t="s">
        <v>1754</v>
      </c>
      <c r="C122" s="284" t="s">
        <v>2044</v>
      </c>
      <c r="D122" s="279"/>
      <c r="E122" s="273"/>
      <c r="F122" s="273"/>
      <c r="G122" s="273"/>
      <c r="H122" s="273"/>
      <c r="I122" s="273"/>
      <c r="J122" s="286"/>
      <c r="K122" s="278"/>
      <c r="L122" s="280"/>
      <c r="M122" s="280"/>
      <c r="N122" s="280"/>
      <c r="O122" s="283"/>
    </row>
    <row r="123" spans="1:15" ht="13.5">
      <c r="A123" s="268"/>
      <c r="B123" s="399"/>
      <c r="C123" s="284" t="s">
        <v>2043</v>
      </c>
      <c r="D123" s="402" t="s">
        <v>2045</v>
      </c>
      <c r="E123" s="273" t="s">
        <v>49</v>
      </c>
      <c r="F123" s="273" t="s">
        <v>513</v>
      </c>
      <c r="G123" s="273">
        <v>5</v>
      </c>
      <c r="H123" s="273" t="s">
        <v>27</v>
      </c>
      <c r="I123" s="273"/>
      <c r="J123" s="286"/>
      <c r="K123" s="278"/>
      <c r="L123" s="280"/>
      <c r="M123" s="280"/>
      <c r="N123" s="280"/>
      <c r="O123" s="283"/>
    </row>
    <row r="124" spans="1:15" ht="13.5">
      <c r="A124" s="268"/>
      <c r="B124" s="399"/>
      <c r="C124" s="284" t="s">
        <v>2046</v>
      </c>
      <c r="D124" s="279">
        <v>10</v>
      </c>
      <c r="E124" s="273" t="s">
        <v>49</v>
      </c>
      <c r="F124" s="273" t="s">
        <v>513</v>
      </c>
      <c r="G124" s="273">
        <f>ROUND((D124/0.8),0)</f>
        <v>13</v>
      </c>
      <c r="H124" s="273" t="s">
        <v>2047</v>
      </c>
      <c r="I124" s="273"/>
      <c r="J124" s="286"/>
      <c r="K124" s="278"/>
      <c r="L124" s="280"/>
      <c r="M124" s="280"/>
      <c r="N124" s="280"/>
      <c r="O124" s="283"/>
    </row>
    <row r="125" spans="1:15" ht="13.5">
      <c r="A125" s="268"/>
      <c r="B125" s="399"/>
      <c r="C125" s="284"/>
      <c r="D125" s="279"/>
      <c r="E125" s="273"/>
      <c r="F125" s="273"/>
      <c r="G125" s="273">
        <f>G123*G124</f>
        <v>65</v>
      </c>
      <c r="H125" s="273" t="s">
        <v>2048</v>
      </c>
      <c r="I125" s="273"/>
      <c r="J125" s="286"/>
      <c r="K125" s="278"/>
      <c r="L125" s="280"/>
      <c r="M125" s="280"/>
      <c r="N125" s="280"/>
      <c r="O125" s="283"/>
    </row>
    <row r="126" spans="1:15">
      <c r="A126" s="268"/>
      <c r="B126" s="278"/>
      <c r="C126" s="284" t="s">
        <v>2049</v>
      </c>
      <c r="D126" s="279">
        <v>3</v>
      </c>
      <c r="E126" s="273" t="s">
        <v>49</v>
      </c>
      <c r="F126" s="273"/>
      <c r="G126" s="273"/>
      <c r="H126" s="273"/>
      <c r="I126" s="273"/>
      <c r="J126" s="286"/>
      <c r="K126" s="278"/>
      <c r="L126" s="280"/>
      <c r="M126" s="280"/>
      <c r="N126" s="280"/>
      <c r="O126" s="283"/>
    </row>
    <row r="127" spans="1:15">
      <c r="A127" s="268"/>
      <c r="B127" s="278"/>
      <c r="C127" s="284" t="s">
        <v>2050</v>
      </c>
      <c r="D127" s="279">
        <f>G125*D126*2</f>
        <v>390</v>
      </c>
      <c r="E127" s="273" t="s">
        <v>49</v>
      </c>
      <c r="F127" s="273"/>
      <c r="G127" s="273"/>
      <c r="H127" s="273"/>
      <c r="I127" s="273"/>
      <c r="J127" s="286"/>
      <c r="K127" s="278"/>
      <c r="L127" s="280"/>
      <c r="M127" s="280"/>
      <c r="N127" s="280"/>
      <c r="O127" s="283"/>
    </row>
    <row r="128" spans="1:15">
      <c r="A128" s="268"/>
      <c r="B128" s="277"/>
      <c r="C128" s="284"/>
      <c r="D128" s="279"/>
      <c r="E128" s="273"/>
      <c r="F128" s="273"/>
      <c r="G128" s="273"/>
      <c r="H128" s="273"/>
      <c r="I128" s="273"/>
      <c r="J128" s="286"/>
      <c r="K128" s="278"/>
      <c r="L128" s="280"/>
      <c r="M128" s="280"/>
      <c r="N128" s="280"/>
      <c r="O128" s="285"/>
    </row>
    <row r="129" spans="1:15">
      <c r="A129" s="268"/>
      <c r="B129" s="277"/>
      <c r="C129" s="284"/>
      <c r="D129" s="279"/>
      <c r="E129" s="273"/>
      <c r="F129" s="273"/>
      <c r="G129" s="273"/>
      <c r="H129" s="273"/>
      <c r="I129" s="273"/>
      <c r="J129" s="286"/>
      <c r="K129" s="271"/>
      <c r="L129" s="273"/>
      <c r="M129" s="273"/>
      <c r="N129" s="273"/>
      <c r="O129" s="285"/>
    </row>
    <row r="130" spans="1:15">
      <c r="A130" s="268"/>
      <c r="B130" s="277"/>
      <c r="C130" s="284"/>
      <c r="D130" s="279"/>
      <c r="E130" s="273"/>
      <c r="F130" s="273"/>
      <c r="G130" s="273"/>
      <c r="H130" s="273"/>
      <c r="I130" s="273"/>
      <c r="J130" s="286"/>
      <c r="K130" s="278"/>
      <c r="L130" s="280"/>
      <c r="M130" s="280"/>
      <c r="N130" s="280"/>
      <c r="O130" s="283"/>
    </row>
    <row r="131" spans="1:15">
      <c r="A131" s="268"/>
      <c r="B131" s="277"/>
      <c r="C131" s="442" t="s">
        <v>2083</v>
      </c>
      <c r="D131" s="279"/>
      <c r="E131" s="273"/>
      <c r="F131" s="273"/>
      <c r="G131" s="273"/>
      <c r="H131" s="273"/>
      <c r="I131" s="273"/>
      <c r="J131" s="281"/>
      <c r="K131" s="278"/>
      <c r="L131" s="313"/>
      <c r="M131" s="313"/>
      <c r="N131" s="313"/>
      <c r="O131" s="283"/>
    </row>
    <row r="132" spans="1:15" ht="26">
      <c r="A132" s="268"/>
      <c r="B132" s="277"/>
      <c r="C132" s="270"/>
      <c r="D132" s="279" t="s">
        <v>2085</v>
      </c>
      <c r="E132" s="273" t="s">
        <v>2086</v>
      </c>
      <c r="F132" s="273" t="s">
        <v>2029</v>
      </c>
      <c r="G132" s="273" t="s">
        <v>2087</v>
      </c>
      <c r="H132" s="273"/>
      <c r="I132" s="273" t="s">
        <v>2088</v>
      </c>
      <c r="J132" s="286" t="s">
        <v>2089</v>
      </c>
      <c r="K132" s="278"/>
      <c r="L132" s="313"/>
      <c r="M132" s="313"/>
      <c r="N132" s="313"/>
      <c r="O132" s="283"/>
    </row>
    <row r="133" spans="1:15">
      <c r="A133" s="268"/>
      <c r="B133" s="277"/>
      <c r="C133" s="284" t="s">
        <v>2084</v>
      </c>
      <c r="D133" s="279">
        <v>0.4</v>
      </c>
      <c r="E133" s="273">
        <v>0.6</v>
      </c>
      <c r="F133" s="273">
        <v>1.2</v>
      </c>
      <c r="G133" s="273">
        <v>3</v>
      </c>
      <c r="H133" s="273"/>
      <c r="I133" s="273">
        <f>((D133+E133)*F133)/2</f>
        <v>0.6</v>
      </c>
      <c r="J133" s="281">
        <f>G133*I133</f>
        <v>1.7999999999999998</v>
      </c>
      <c r="L133" s="313"/>
      <c r="M133" s="313"/>
      <c r="N133" s="313"/>
      <c r="O133" s="283"/>
    </row>
    <row r="134" spans="1:15">
      <c r="A134" s="268"/>
      <c r="B134" s="277"/>
      <c r="C134" s="284" t="s">
        <v>2083</v>
      </c>
      <c r="D134" s="279">
        <v>0.4</v>
      </c>
      <c r="E134" s="273">
        <v>0.6</v>
      </c>
      <c r="F134" s="273">
        <v>1.2</v>
      </c>
      <c r="G134" s="273">
        <v>3</v>
      </c>
      <c r="H134" s="273"/>
      <c r="I134" s="273">
        <f>((D134+E134)*F134)/2</f>
        <v>0.6</v>
      </c>
      <c r="J134" s="281">
        <f>G134*I134</f>
        <v>1.7999999999999998</v>
      </c>
      <c r="K134" s="278"/>
      <c r="L134" s="280"/>
      <c r="M134" s="280"/>
      <c r="N134" s="280"/>
      <c r="O134" s="285"/>
    </row>
    <row r="135" spans="1:15">
      <c r="A135" s="268"/>
      <c r="B135" s="277"/>
      <c r="C135" s="284" t="s">
        <v>2090</v>
      </c>
      <c r="D135" s="279"/>
      <c r="E135" s="273"/>
      <c r="F135" s="273">
        <f>1.2+0.4+1.35</f>
        <v>2.95</v>
      </c>
      <c r="G135" s="273">
        <v>3</v>
      </c>
      <c r="H135" s="273"/>
      <c r="I135" s="273">
        <f>F135*G135</f>
        <v>8.8500000000000014</v>
      </c>
      <c r="J135" s="286"/>
      <c r="K135" s="271"/>
      <c r="L135" s="273"/>
      <c r="M135" s="273"/>
      <c r="N135" s="273"/>
      <c r="O135" s="285"/>
    </row>
    <row r="136" spans="1:15">
      <c r="A136" s="268"/>
      <c r="B136" s="277"/>
      <c r="C136" s="284" t="s">
        <v>2091</v>
      </c>
      <c r="D136" s="279"/>
      <c r="E136" s="273"/>
      <c r="F136" s="273">
        <f>1.2+0.4+1.35</f>
        <v>2.95</v>
      </c>
      <c r="G136" s="273">
        <v>3</v>
      </c>
      <c r="H136" s="273"/>
      <c r="I136" s="273">
        <f>F136*G136</f>
        <v>8.8500000000000014</v>
      </c>
      <c r="J136" s="286"/>
      <c r="K136" s="278"/>
      <c r="L136" s="280"/>
      <c r="M136" s="280"/>
      <c r="N136" s="280"/>
      <c r="O136" s="283"/>
    </row>
  </sheetData>
  <mergeCells count="10">
    <mergeCell ref="A6:O6"/>
    <mergeCell ref="A1:O1"/>
    <mergeCell ref="A3:A4"/>
    <mergeCell ref="B3:C4"/>
    <mergeCell ref="D3:H3"/>
    <mergeCell ref="I3:I4"/>
    <mergeCell ref="J3:J4"/>
    <mergeCell ref="K3:K4"/>
    <mergeCell ref="L3:L4"/>
    <mergeCell ref="O3:O4"/>
  </mergeCells>
  <phoneticPr fontId="64" type="noConversion"/>
  <printOptions horizontalCentered="1"/>
  <pageMargins left="0.51181102362204722" right="0.51181102362204722" top="0.78740157480314965" bottom="0.59055118110236227" header="0.31496062992125984" footer="0.31496062992125984"/>
  <pageSetup paperSize="9" scale="97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0BEA5-D6AB-4D0E-B305-85B5CF9884DB}">
  <sheetPr codeName="Sheet7">
    <tabColor theme="6" tint="0.59999389629810485"/>
  </sheetPr>
  <dimension ref="A1:N195"/>
  <sheetViews>
    <sheetView topLeftCell="A36" workbookViewId="0">
      <selection activeCell="E52" sqref="E52"/>
    </sheetView>
  </sheetViews>
  <sheetFormatPr defaultColWidth="8.90625" defaultRowHeight="13"/>
  <cols>
    <col min="1" max="1" width="4.36328125" style="263" customWidth="1"/>
    <col min="2" max="2" width="1.90625" style="263" customWidth="1"/>
    <col min="3" max="3" width="45.6328125" style="263" customWidth="1"/>
    <col min="4" max="4" width="15" style="263" customWidth="1"/>
    <col min="5" max="5" width="7.6328125" style="263" bestFit="1" customWidth="1"/>
    <col min="6" max="6" width="7.453125" style="263" bestFit="1" customWidth="1"/>
    <col min="7" max="7" width="7.90625" style="263" bestFit="1" customWidth="1"/>
    <col min="8" max="8" width="8.90625" style="263"/>
    <col min="9" max="9" width="8.453125" style="263" bestFit="1" customWidth="1"/>
    <col min="10" max="10" width="9.08984375" style="263" customWidth="1"/>
    <col min="11" max="11" width="8.6328125" style="263" customWidth="1"/>
    <col min="12" max="12" width="15.54296875" style="263" bestFit="1" customWidth="1"/>
    <col min="13" max="16384" width="8.90625" style="263"/>
  </cols>
  <sheetData>
    <row r="1" spans="1:12" ht="23.4" customHeight="1" thickTop="1">
      <c r="A1" s="1316" t="s">
        <v>2019</v>
      </c>
      <c r="B1" s="1317"/>
      <c r="C1" s="1317"/>
      <c r="D1" s="1317"/>
      <c r="E1" s="1317"/>
      <c r="F1" s="1317"/>
      <c r="G1" s="1317"/>
      <c r="H1" s="1317"/>
      <c r="I1" s="1317"/>
      <c r="J1" s="1317"/>
      <c r="K1" s="1317"/>
      <c r="L1" s="1318"/>
    </row>
    <row r="2" spans="1:12" ht="13.5" thickBot="1">
      <c r="A2" s="264"/>
      <c r="B2" s="265"/>
      <c r="C2" s="265"/>
      <c r="D2" s="265"/>
      <c r="E2" s="265"/>
      <c r="F2" s="265"/>
      <c r="G2" s="265"/>
      <c r="H2" s="265"/>
      <c r="I2" s="266"/>
      <c r="J2" s="265"/>
      <c r="K2" s="265"/>
      <c r="L2" s="267"/>
    </row>
    <row r="3" spans="1:12">
      <c r="A3" s="1319" t="s">
        <v>0</v>
      </c>
      <c r="B3" s="1321" t="s">
        <v>1652</v>
      </c>
      <c r="C3" s="1321"/>
      <c r="D3" s="1322" t="s">
        <v>1659</v>
      </c>
      <c r="E3" s="1322"/>
      <c r="F3" s="1322"/>
      <c r="G3" s="1322"/>
      <c r="H3" s="1321" t="s">
        <v>1839</v>
      </c>
      <c r="I3" s="1321" t="s">
        <v>14</v>
      </c>
      <c r="J3" s="1321" t="s">
        <v>1840</v>
      </c>
      <c r="K3" s="1321" t="s">
        <v>1841</v>
      </c>
      <c r="L3" s="1323" t="s">
        <v>1740</v>
      </c>
    </row>
    <row r="4" spans="1:12">
      <c r="A4" s="1320"/>
      <c r="B4" s="1313"/>
      <c r="C4" s="1313"/>
      <c r="D4" s="430" t="s">
        <v>1842</v>
      </c>
      <c r="E4" s="430" t="s">
        <v>1977</v>
      </c>
      <c r="F4" s="430" t="s">
        <v>1846</v>
      </c>
      <c r="G4" s="430" t="s">
        <v>1845</v>
      </c>
      <c r="H4" s="1313"/>
      <c r="I4" s="1313"/>
      <c r="J4" s="1313"/>
      <c r="K4" s="1313"/>
      <c r="L4" s="1315"/>
    </row>
    <row r="5" spans="1:12" ht="14" customHeight="1">
      <c r="A5" s="268"/>
      <c r="B5" s="269"/>
      <c r="C5" s="270"/>
      <c r="D5" s="271"/>
      <c r="E5" s="272"/>
      <c r="F5" s="273"/>
      <c r="G5" s="273"/>
      <c r="H5" s="273"/>
      <c r="I5" s="274"/>
      <c r="J5" s="271"/>
      <c r="K5" s="275"/>
      <c r="L5" s="276"/>
    </row>
    <row r="6" spans="1:12">
      <c r="A6" s="1312" t="s">
        <v>2004</v>
      </c>
      <c r="B6" s="1313"/>
      <c r="C6" s="1313"/>
      <c r="D6" s="1313"/>
      <c r="E6" s="1313"/>
      <c r="F6" s="1313"/>
      <c r="G6" s="1313"/>
      <c r="H6" s="1313"/>
      <c r="I6" s="1313"/>
      <c r="J6" s="1313"/>
      <c r="K6" s="1313"/>
      <c r="L6" s="1315"/>
    </row>
    <row r="7" spans="1:12">
      <c r="A7" s="268"/>
      <c r="B7" s="277"/>
      <c r="C7" s="284" t="s">
        <v>2005</v>
      </c>
      <c r="D7" s="263">
        <v>1</v>
      </c>
      <c r="E7" s="273"/>
      <c r="F7" s="273"/>
      <c r="G7" s="273"/>
      <c r="H7" s="273"/>
      <c r="I7" s="281"/>
      <c r="K7" s="313"/>
      <c r="L7" s="283"/>
    </row>
    <row r="8" spans="1:12">
      <c r="A8" s="268">
        <v>1</v>
      </c>
      <c r="B8" s="431" t="s">
        <v>2006</v>
      </c>
      <c r="C8" s="270"/>
      <c r="D8" s="273">
        <v>15</v>
      </c>
      <c r="E8" s="272"/>
      <c r="F8" s="273"/>
      <c r="G8" s="273">
        <v>0.4</v>
      </c>
      <c r="H8" s="273"/>
      <c r="I8" s="274" t="s">
        <v>1849</v>
      </c>
      <c r="J8" s="271"/>
      <c r="K8" s="307">
        <f>D8*G8</f>
        <v>6</v>
      </c>
      <c r="L8" s="283"/>
    </row>
    <row r="9" spans="1:12">
      <c r="A9" s="268"/>
      <c r="B9" s="277"/>
      <c r="C9" s="284" t="s">
        <v>2007</v>
      </c>
      <c r="D9" s="432"/>
      <c r="E9" s="273"/>
      <c r="F9" s="273"/>
      <c r="G9" s="273"/>
      <c r="H9" s="273"/>
      <c r="I9" s="281"/>
      <c r="K9" s="313">
        <f>K8*$D$7</f>
        <v>6</v>
      </c>
      <c r="L9" s="283"/>
    </row>
    <row r="10" spans="1:12" ht="13.5">
      <c r="A10" s="268"/>
      <c r="B10" s="312"/>
      <c r="C10" s="278"/>
      <c r="D10" s="273"/>
      <c r="E10" s="273"/>
      <c r="F10" s="280"/>
      <c r="G10" s="280"/>
      <c r="H10" s="280"/>
      <c r="I10" s="281"/>
      <c r="J10" s="278"/>
      <c r="K10" s="282"/>
      <c r="L10" s="283"/>
    </row>
    <row r="11" spans="1:12">
      <c r="A11" s="268">
        <f>A8+1</f>
        <v>2</v>
      </c>
      <c r="B11" s="277" t="s">
        <v>2008</v>
      </c>
      <c r="C11" s="284"/>
      <c r="D11" s="432">
        <v>50</v>
      </c>
      <c r="E11" s="273">
        <v>3</v>
      </c>
      <c r="F11" s="273"/>
      <c r="G11" s="273"/>
      <c r="H11" s="273">
        <f>D11*E11</f>
        <v>150</v>
      </c>
      <c r="I11" s="274" t="s">
        <v>1849</v>
      </c>
      <c r="J11" s="278">
        <v>1</v>
      </c>
      <c r="K11" s="280">
        <f>H11*J11</f>
        <v>150</v>
      </c>
      <c r="L11" s="283"/>
    </row>
    <row r="12" spans="1:12">
      <c r="A12" s="268"/>
      <c r="B12" s="277"/>
      <c r="C12" s="284" t="s">
        <v>2007</v>
      </c>
      <c r="E12" s="273"/>
      <c r="F12" s="273"/>
      <c r="G12" s="273"/>
      <c r="H12" s="273"/>
      <c r="I12" s="274"/>
      <c r="K12" s="313">
        <f>K11*$D$7</f>
        <v>150</v>
      </c>
      <c r="L12" s="283"/>
    </row>
    <row r="13" spans="1:12" ht="13.5">
      <c r="A13" s="268"/>
      <c r="B13" s="312"/>
      <c r="C13" s="278"/>
      <c r="D13" s="279"/>
      <c r="E13" s="273"/>
      <c r="F13" s="280"/>
      <c r="G13" s="280"/>
      <c r="H13" s="280"/>
      <c r="I13" s="281"/>
      <c r="J13" s="278"/>
      <c r="K13" s="282"/>
      <c r="L13" s="283"/>
    </row>
    <row r="14" spans="1:12">
      <c r="A14" s="268">
        <f>A11+1</f>
        <v>3</v>
      </c>
      <c r="B14" s="277" t="s">
        <v>2009</v>
      </c>
      <c r="C14" s="284"/>
      <c r="D14" s="279">
        <v>3.6</v>
      </c>
      <c r="E14" s="279"/>
      <c r="F14" s="280"/>
      <c r="G14" s="280">
        <v>1.9</v>
      </c>
      <c r="H14" s="280"/>
      <c r="I14" s="274" t="s">
        <v>2010</v>
      </c>
      <c r="J14" s="278">
        <v>6</v>
      </c>
      <c r="K14" s="280">
        <f>D14*G14*J14</f>
        <v>41.04</v>
      </c>
      <c r="L14" s="285"/>
    </row>
    <row r="15" spans="1:12">
      <c r="A15" s="268"/>
      <c r="B15" s="277"/>
      <c r="C15" s="284" t="s">
        <v>2007</v>
      </c>
      <c r="E15" s="273"/>
      <c r="F15" s="273"/>
      <c r="G15" s="273"/>
      <c r="H15" s="273"/>
      <c r="I15" s="274"/>
      <c r="K15" s="313">
        <f>K14*$D$7</f>
        <v>41.04</v>
      </c>
      <c r="L15" s="283"/>
    </row>
    <row r="16" spans="1:12" ht="13.5">
      <c r="A16" s="268"/>
      <c r="B16" s="312"/>
      <c r="C16" s="278"/>
      <c r="D16" s="279"/>
      <c r="E16" s="273"/>
      <c r="F16" s="280"/>
      <c r="G16" s="280"/>
      <c r="H16" s="280"/>
      <c r="I16" s="281"/>
      <c r="J16" s="278"/>
      <c r="K16" s="282"/>
      <c r="L16" s="283"/>
    </row>
    <row r="17" spans="1:12">
      <c r="A17" s="268">
        <f>A14+1</f>
        <v>4</v>
      </c>
      <c r="B17" s="277" t="s">
        <v>2011</v>
      </c>
      <c r="C17" s="284"/>
      <c r="D17" s="279"/>
      <c r="E17" s="279"/>
      <c r="F17" s="433"/>
      <c r="G17" s="280"/>
      <c r="H17" s="280"/>
      <c r="I17" s="274" t="s">
        <v>1849</v>
      </c>
      <c r="J17" s="278"/>
      <c r="K17" s="401">
        <f>SUM(K18:K19)</f>
        <v>30.6</v>
      </c>
      <c r="L17" s="285"/>
    </row>
    <row r="18" spans="1:12">
      <c r="A18" s="268"/>
      <c r="B18" s="277"/>
      <c r="C18" s="284" t="s">
        <v>2012</v>
      </c>
      <c r="D18" s="434">
        <f>9.6-D19</f>
        <v>6</v>
      </c>
      <c r="E18" s="279"/>
      <c r="F18" s="433">
        <v>2.2200000000000002</v>
      </c>
      <c r="G18" s="280"/>
      <c r="H18" s="280"/>
      <c r="I18" s="419" t="s">
        <v>1849</v>
      </c>
      <c r="J18" s="435"/>
      <c r="K18" s="310">
        <f>D18*F18</f>
        <v>13.32</v>
      </c>
      <c r="L18" s="285"/>
    </row>
    <row r="19" spans="1:12">
      <c r="A19" s="268"/>
      <c r="B19" s="277"/>
      <c r="C19" s="284" t="s">
        <v>2013</v>
      </c>
      <c r="D19" s="434">
        <v>3.6</v>
      </c>
      <c r="E19" s="279"/>
      <c r="F19" s="433">
        <f>7.8-3</f>
        <v>4.8</v>
      </c>
      <c r="G19" s="280"/>
      <c r="H19" s="280"/>
      <c r="I19" s="419" t="s">
        <v>1849</v>
      </c>
      <c r="J19" s="435"/>
      <c r="K19" s="310">
        <f>D19*F19</f>
        <v>17.28</v>
      </c>
      <c r="L19" s="285"/>
    </row>
    <row r="20" spans="1:12">
      <c r="A20" s="268"/>
      <c r="B20" s="278"/>
      <c r="C20" s="284" t="s">
        <v>2007</v>
      </c>
      <c r="E20" s="273"/>
      <c r="F20" s="273"/>
      <c r="G20" s="273"/>
      <c r="H20" s="273"/>
      <c r="I20" s="274"/>
      <c r="K20" s="313">
        <f>K17*$D$7</f>
        <v>30.6</v>
      </c>
      <c r="L20" s="283"/>
    </row>
    <row r="21" spans="1:12">
      <c r="A21" s="268"/>
      <c r="B21" s="278"/>
      <c r="C21" s="278"/>
      <c r="D21" s="279"/>
      <c r="E21" s="279"/>
      <c r="F21" s="280"/>
      <c r="G21" s="280"/>
      <c r="H21" s="280"/>
      <c r="I21" s="419"/>
      <c r="J21" s="278"/>
      <c r="K21" s="280"/>
      <c r="L21" s="283"/>
    </row>
    <row r="22" spans="1:12">
      <c r="A22" s="268">
        <f>A17+1</f>
        <v>5</v>
      </c>
      <c r="B22" s="277" t="s">
        <v>2014</v>
      </c>
      <c r="C22" s="284"/>
      <c r="D22" s="279"/>
      <c r="E22" s="273"/>
      <c r="F22" s="273"/>
      <c r="G22" s="273"/>
      <c r="H22" s="273"/>
      <c r="I22" s="274" t="s">
        <v>24</v>
      </c>
      <c r="J22" s="271"/>
      <c r="K22" s="273">
        <f>SUM(K24:K28)</f>
        <v>0</v>
      </c>
      <c r="L22" s="285"/>
    </row>
    <row r="23" spans="1:12">
      <c r="A23" s="268"/>
      <c r="B23" s="436" t="s">
        <v>2012</v>
      </c>
      <c r="C23" s="284"/>
      <c r="D23" s="279"/>
      <c r="E23" s="273"/>
      <c r="F23" s="273"/>
      <c r="G23" s="273"/>
      <c r="H23" s="273"/>
      <c r="I23" s="274"/>
      <c r="J23" s="271"/>
      <c r="K23" s="307"/>
      <c r="L23" s="285"/>
    </row>
    <row r="24" spans="1:12">
      <c r="A24" s="268"/>
      <c r="B24" s="269"/>
      <c r="C24" s="278" t="s">
        <v>2015</v>
      </c>
      <c r="D24" s="279">
        <f>D18-0.2</f>
        <v>5.8</v>
      </c>
      <c r="E24" s="273"/>
      <c r="F24" s="280"/>
      <c r="G24" s="280"/>
      <c r="H24" s="280"/>
      <c r="I24" s="419" t="s">
        <v>24</v>
      </c>
      <c r="J24" s="278"/>
      <c r="K24" s="310">
        <f>7.4/12*(D24*J24)</f>
        <v>0</v>
      </c>
      <c r="L24" s="429" t="s">
        <v>2016</v>
      </c>
    </row>
    <row r="25" spans="1:12">
      <c r="A25" s="268"/>
      <c r="B25" s="269"/>
      <c r="C25" s="278" t="s">
        <v>2017</v>
      </c>
      <c r="D25" s="279">
        <f>1.1*2+0.5</f>
        <v>2.7</v>
      </c>
      <c r="E25" s="273"/>
      <c r="F25" s="280"/>
      <c r="G25" s="280"/>
      <c r="H25" s="280"/>
      <c r="I25" s="419" t="s">
        <v>24</v>
      </c>
      <c r="J25" s="278"/>
      <c r="K25" s="310">
        <f>7.4/12*(D25*J25)</f>
        <v>0</v>
      </c>
      <c r="L25" s="429" t="s">
        <v>2016</v>
      </c>
    </row>
    <row r="26" spans="1:12">
      <c r="A26" s="268"/>
      <c r="B26" s="436" t="s">
        <v>2013</v>
      </c>
      <c r="C26" s="284"/>
      <c r="D26" s="279"/>
      <c r="E26" s="273"/>
      <c r="F26" s="273"/>
      <c r="G26" s="273"/>
      <c r="H26" s="273"/>
      <c r="I26" s="274"/>
      <c r="J26" s="271"/>
      <c r="K26" s="307"/>
      <c r="L26" s="285"/>
    </row>
    <row r="27" spans="1:12">
      <c r="A27" s="268"/>
      <c r="B27" s="269"/>
      <c r="C27" s="278" t="s">
        <v>2015</v>
      </c>
      <c r="D27" s="279">
        <f>D19-0.2</f>
        <v>3.4</v>
      </c>
      <c r="E27" s="273"/>
      <c r="F27" s="280"/>
      <c r="G27" s="280"/>
      <c r="H27" s="280"/>
      <c r="I27" s="419" t="s">
        <v>24</v>
      </c>
      <c r="J27" s="278"/>
      <c r="K27" s="310">
        <f>7.4/12*(D27*J27)</f>
        <v>0</v>
      </c>
      <c r="L27" s="429" t="s">
        <v>2016</v>
      </c>
    </row>
    <row r="28" spans="1:12">
      <c r="A28" s="268"/>
      <c r="B28" s="269"/>
      <c r="C28" s="278" t="s">
        <v>2017</v>
      </c>
      <c r="D28" s="279">
        <v>13</v>
      </c>
      <c r="E28" s="273"/>
      <c r="F28" s="280"/>
      <c r="G28" s="280"/>
      <c r="H28" s="280"/>
      <c r="I28" s="419" t="s">
        <v>24</v>
      </c>
      <c r="J28" s="278"/>
      <c r="K28" s="310">
        <f>7.4/12*(D28*J28)</f>
        <v>0</v>
      </c>
      <c r="L28" s="429" t="s">
        <v>2016</v>
      </c>
    </row>
    <row r="29" spans="1:12">
      <c r="A29" s="268"/>
      <c r="B29" s="278"/>
      <c r="C29" s="284" t="s">
        <v>2007</v>
      </c>
      <c r="E29" s="273"/>
      <c r="F29" s="273"/>
      <c r="G29" s="273"/>
      <c r="H29" s="273"/>
      <c r="I29" s="274"/>
      <c r="K29" s="313">
        <f>K22*$D$7</f>
        <v>0</v>
      </c>
      <c r="L29" s="283"/>
    </row>
    <row r="30" spans="1:12">
      <c r="A30" s="268"/>
      <c r="B30" s="269"/>
      <c r="C30" s="278"/>
      <c r="D30" s="279"/>
      <c r="E30" s="273"/>
      <c r="F30" s="280"/>
      <c r="G30" s="280"/>
      <c r="H30" s="280"/>
      <c r="I30" s="419"/>
      <c r="J30" s="278"/>
      <c r="K30" s="310"/>
      <c r="L30" s="429"/>
    </row>
    <row r="31" spans="1:12">
      <c r="A31" s="268">
        <f>A22+1</f>
        <v>6</v>
      </c>
      <c r="B31" s="277" t="s">
        <v>2023</v>
      </c>
      <c r="C31" s="284"/>
      <c r="D31" s="279"/>
      <c r="E31" s="273"/>
      <c r="F31" s="280"/>
      <c r="G31" s="280"/>
      <c r="H31" s="280"/>
      <c r="I31" s="274" t="s">
        <v>2018</v>
      </c>
      <c r="J31" s="278"/>
      <c r="K31" s="310">
        <v>1</v>
      </c>
      <c r="L31" s="283"/>
    </row>
    <row r="32" spans="1:12">
      <c r="A32" s="268"/>
      <c r="B32" s="278"/>
      <c r="C32" s="284" t="s">
        <v>2007</v>
      </c>
      <c r="E32" s="273"/>
      <c r="F32" s="273"/>
      <c r="G32" s="273"/>
      <c r="H32" s="273"/>
      <c r="I32" s="274"/>
      <c r="K32" s="313">
        <f>K31*$D$7</f>
        <v>1</v>
      </c>
      <c r="L32" s="283"/>
    </row>
    <row r="33" spans="1:12" ht="13.5">
      <c r="A33" s="268"/>
      <c r="B33" s="312"/>
      <c r="C33" s="278"/>
      <c r="D33" s="279"/>
      <c r="E33" s="273"/>
      <c r="F33" s="280"/>
      <c r="G33" s="280"/>
      <c r="H33" s="280"/>
      <c r="I33" s="281"/>
      <c r="J33" s="278"/>
      <c r="K33" s="282"/>
      <c r="L33" s="283"/>
    </row>
    <row r="34" spans="1:12">
      <c r="A34" s="303">
        <v>7</v>
      </c>
      <c r="B34" s="437" t="s">
        <v>2022</v>
      </c>
      <c r="C34" s="305"/>
      <c r="D34" s="306"/>
      <c r="E34" s="307"/>
      <c r="F34" s="307"/>
      <c r="G34" s="307"/>
      <c r="H34" s="307"/>
      <c r="I34" s="308"/>
      <c r="J34" s="309"/>
      <c r="K34" s="313">
        <f>SUM(K35:K36)</f>
        <v>31.6</v>
      </c>
      <c r="L34" s="315" t="s">
        <v>26</v>
      </c>
    </row>
    <row r="35" spans="1:12">
      <c r="A35" s="268"/>
      <c r="B35" s="277"/>
      <c r="C35" s="284" t="s">
        <v>2024</v>
      </c>
      <c r="D35" s="279">
        <v>2.4</v>
      </c>
      <c r="E35" s="273">
        <v>0.4</v>
      </c>
      <c r="F35" s="273"/>
      <c r="G35" s="273">
        <v>10</v>
      </c>
      <c r="H35" s="273">
        <f>D35*E35*G35</f>
        <v>9.6</v>
      </c>
      <c r="I35" s="281" t="s">
        <v>26</v>
      </c>
      <c r="J35" s="278">
        <v>2</v>
      </c>
      <c r="K35" s="280">
        <f>H35*J35</f>
        <v>19.2</v>
      </c>
      <c r="L35" s="315" t="s">
        <v>26</v>
      </c>
    </row>
    <row r="36" spans="1:12">
      <c r="A36" s="268"/>
      <c r="B36" s="277"/>
      <c r="C36" s="284" t="s">
        <v>2025</v>
      </c>
      <c r="D36" s="279">
        <v>3.1</v>
      </c>
      <c r="E36" s="273">
        <v>0.4</v>
      </c>
      <c r="F36" s="273"/>
      <c r="G36" s="273">
        <v>10</v>
      </c>
      <c r="H36" s="273">
        <f>D36*E36*G36</f>
        <v>12.400000000000002</v>
      </c>
      <c r="I36" s="281" t="s">
        <v>26</v>
      </c>
      <c r="J36" s="278">
        <v>1</v>
      </c>
      <c r="K36" s="280">
        <f>H36*J36</f>
        <v>12.400000000000002</v>
      </c>
      <c r="L36" s="315" t="s">
        <v>26</v>
      </c>
    </row>
    <row r="37" spans="1:12">
      <c r="A37" s="268"/>
      <c r="B37" s="277"/>
      <c r="C37" s="284"/>
      <c r="D37" s="279"/>
      <c r="E37" s="273"/>
      <c r="F37" s="273"/>
      <c r="G37" s="273"/>
      <c r="H37" s="273"/>
      <c r="I37" s="286"/>
      <c r="J37" s="271"/>
      <c r="K37" s="273"/>
      <c r="L37" s="285"/>
    </row>
    <row r="38" spans="1:12">
      <c r="A38" s="268">
        <v>8</v>
      </c>
      <c r="B38" s="277" t="s">
        <v>2026</v>
      </c>
      <c r="C38" s="284"/>
      <c r="D38" s="279" t="s">
        <v>2030</v>
      </c>
      <c r="E38" s="273" t="s">
        <v>2029</v>
      </c>
      <c r="F38" s="273"/>
      <c r="G38" s="273"/>
      <c r="H38" s="273"/>
      <c r="I38" s="286"/>
      <c r="J38" s="271"/>
      <c r="K38" s="313">
        <f>SUM(K39:K40)</f>
        <v>17.759999999999998</v>
      </c>
      <c r="L38" s="427" t="s">
        <v>470</v>
      </c>
    </row>
    <row r="39" spans="1:12" ht="13.5">
      <c r="A39" s="268"/>
      <c r="B39" s="312"/>
      <c r="C39" s="284" t="s">
        <v>2027</v>
      </c>
      <c r="D39" s="279">
        <f>1.4+0.45+0.45+1.4</f>
        <v>3.6999999999999997</v>
      </c>
      <c r="E39" s="273">
        <v>2.4</v>
      </c>
      <c r="F39" s="273"/>
      <c r="G39" s="273"/>
      <c r="H39" s="273">
        <f>D39*E39</f>
        <v>8.879999999999999</v>
      </c>
      <c r="I39" s="286" t="s">
        <v>470</v>
      </c>
      <c r="J39" s="278">
        <v>1</v>
      </c>
      <c r="K39" s="280">
        <f>H39*J39</f>
        <v>8.879999999999999</v>
      </c>
      <c r="L39" s="315" t="s">
        <v>470</v>
      </c>
    </row>
    <row r="40" spans="1:12">
      <c r="A40" s="268"/>
      <c r="B40" s="277"/>
      <c r="C40" s="284" t="s">
        <v>2028</v>
      </c>
      <c r="D40" s="279">
        <f>1.4+0.45+0.45+1.4</f>
        <v>3.6999999999999997</v>
      </c>
      <c r="E40" s="273">
        <v>2.4</v>
      </c>
      <c r="F40" s="273"/>
      <c r="G40" s="273"/>
      <c r="H40" s="273">
        <f>D40*E40</f>
        <v>8.879999999999999</v>
      </c>
      <c r="I40" s="286" t="s">
        <v>470</v>
      </c>
      <c r="J40" s="278">
        <v>1</v>
      </c>
      <c r="K40" s="280">
        <f>H40*J40</f>
        <v>8.879999999999999</v>
      </c>
      <c r="L40" s="315" t="s">
        <v>470</v>
      </c>
    </row>
    <row r="41" spans="1:12">
      <c r="A41" s="268"/>
      <c r="B41" s="278"/>
      <c r="C41" s="284"/>
      <c r="D41" s="279"/>
      <c r="E41" s="273"/>
      <c r="F41" s="273"/>
      <c r="G41" s="273"/>
      <c r="H41" s="273"/>
      <c r="I41" s="286"/>
      <c r="J41" s="278"/>
      <c r="K41" s="280"/>
      <c r="L41" s="283"/>
    </row>
    <row r="42" spans="1:12">
      <c r="A42" s="268"/>
      <c r="B42" s="278"/>
      <c r="C42" s="284"/>
      <c r="D42" s="279"/>
      <c r="E42" s="273"/>
      <c r="F42" s="273"/>
      <c r="G42" s="273"/>
      <c r="H42" s="273"/>
      <c r="I42" s="286"/>
      <c r="J42" s="278"/>
      <c r="K42" s="280"/>
      <c r="L42" s="283"/>
    </row>
    <row r="43" spans="1:12">
      <c r="A43" s="465"/>
      <c r="B43" s="466"/>
      <c r="C43" s="467"/>
      <c r="D43" s="468"/>
      <c r="E43" s="469"/>
      <c r="F43" s="469"/>
      <c r="G43" s="469"/>
      <c r="H43" s="469"/>
      <c r="I43" s="470"/>
      <c r="J43" s="466"/>
      <c r="K43" s="471"/>
      <c r="L43" s="472"/>
    </row>
    <row r="44" spans="1:12">
      <c r="A44" s="303"/>
      <c r="B44" s="309"/>
      <c r="C44" s="305"/>
      <c r="D44" s="306"/>
      <c r="E44" s="307"/>
      <c r="F44" s="307"/>
      <c r="G44" s="307"/>
      <c r="H44" s="307"/>
      <c r="I44" s="473"/>
      <c r="J44" s="309"/>
      <c r="K44" s="310"/>
      <c r="L44" s="311"/>
    </row>
    <row r="45" spans="1:12">
      <c r="A45" s="1312" t="s">
        <v>2004</v>
      </c>
      <c r="B45" s="1313"/>
      <c r="C45" s="1313"/>
      <c r="D45" s="1313"/>
      <c r="E45" s="1313"/>
      <c r="F45" s="1313"/>
      <c r="G45" s="1313"/>
      <c r="H45" s="1313"/>
      <c r="I45" s="1313"/>
      <c r="J45" s="1313"/>
      <c r="K45" s="1313"/>
      <c r="L45" s="1315"/>
    </row>
    <row r="46" spans="1:12">
      <c r="A46" s="303"/>
      <c r="B46" s="435"/>
      <c r="C46" s="305"/>
      <c r="D46" s="306"/>
      <c r="E46" s="307"/>
      <c r="F46" s="307"/>
      <c r="G46" s="307"/>
      <c r="H46" s="307"/>
      <c r="I46" s="473"/>
      <c r="J46" s="309"/>
      <c r="K46" s="310"/>
      <c r="L46" s="311"/>
    </row>
    <row r="47" spans="1:12">
      <c r="A47" s="268">
        <v>5</v>
      </c>
      <c r="B47" s="446" t="s">
        <v>2113</v>
      </c>
      <c r="C47" s="270"/>
      <c r="D47" s="400"/>
      <c r="E47" s="401"/>
      <c r="F47" s="273"/>
      <c r="G47" s="273"/>
      <c r="H47" s="273"/>
      <c r="I47" s="273"/>
      <c r="J47" s="286"/>
      <c r="K47" s="278"/>
      <c r="L47" s="283"/>
    </row>
    <row r="48" spans="1:12">
      <c r="A48" s="268"/>
      <c r="B48" s="446"/>
      <c r="C48" s="270"/>
      <c r="D48" s="474"/>
      <c r="E48" s="475"/>
      <c r="F48" s="476"/>
      <c r="G48" s="273"/>
      <c r="H48" s="273"/>
      <c r="I48" s="273"/>
      <c r="J48" s="286"/>
      <c r="K48" s="278"/>
      <c r="L48" s="283"/>
    </row>
    <row r="49" spans="1:12" ht="14.5">
      <c r="A49" s="268"/>
      <c r="B49" s="446"/>
      <c r="C49" t="s">
        <v>2150</v>
      </c>
      <c r="D49" s="477" t="s">
        <v>209</v>
      </c>
      <c r="E49" s="478">
        <v>5</v>
      </c>
      <c r="F49" t="s">
        <v>49</v>
      </c>
      <c r="G49" t="s">
        <v>2151</v>
      </c>
      <c r="H49" s="273"/>
      <c r="I49" s="273"/>
      <c r="J49" s="286"/>
      <c r="K49" s="278"/>
      <c r="L49" s="283"/>
    </row>
    <row r="50" spans="1:12" ht="14.5">
      <c r="A50" s="268"/>
      <c r="B50" s="446"/>
      <c r="C50" t="s">
        <v>2152</v>
      </c>
      <c r="D50" s="477" t="s">
        <v>209</v>
      </c>
      <c r="E50" s="478">
        <v>1</v>
      </c>
      <c r="F50" t="s">
        <v>49</v>
      </c>
      <c r="G50"/>
      <c r="H50" s="273"/>
      <c r="I50" s="273"/>
      <c r="J50" s="286"/>
      <c r="K50" s="278"/>
      <c r="L50" s="283"/>
    </row>
    <row r="51" spans="1:12" ht="14.5">
      <c r="A51" s="268"/>
      <c r="B51" s="446"/>
      <c r="C51" t="s">
        <v>2153</v>
      </c>
      <c r="D51" s="477" t="s">
        <v>209</v>
      </c>
      <c r="E51" s="478">
        <v>1.5</v>
      </c>
      <c r="F51" t="s">
        <v>49</v>
      </c>
      <c r="G51" t="s">
        <v>2154</v>
      </c>
      <c r="H51" s="273"/>
      <c r="I51" s="273"/>
      <c r="J51" s="286"/>
      <c r="K51" s="278"/>
      <c r="L51" s="283"/>
    </row>
    <row r="52" spans="1:12" ht="14.5">
      <c r="A52" s="268"/>
      <c r="B52" s="446"/>
      <c r="C52" t="s">
        <v>2220</v>
      </c>
      <c r="D52" s="477" t="s">
        <v>209</v>
      </c>
      <c r="E52" s="538">
        <v>1</v>
      </c>
      <c r="F52"/>
      <c r="G52"/>
      <c r="H52" s="273"/>
      <c r="I52" s="273"/>
      <c r="J52" s="286"/>
      <c r="K52" s="278"/>
      <c r="L52" s="283"/>
    </row>
    <row r="53" spans="1:12">
      <c r="A53" s="268"/>
      <c r="B53" s="446"/>
      <c r="C53" s="270"/>
      <c r="D53" s="474"/>
      <c r="E53" s="475"/>
      <c r="F53" s="476"/>
      <c r="G53" s="273"/>
      <c r="H53" s="273"/>
      <c r="I53" s="273"/>
      <c r="J53" s="286"/>
      <c r="K53" s="278"/>
      <c r="L53" s="283"/>
    </row>
    <row r="54" spans="1:12">
      <c r="A54" s="268"/>
      <c r="B54" s="435"/>
      <c r="C54" s="284" t="s">
        <v>2114</v>
      </c>
      <c r="D54" s="447" t="s">
        <v>2115</v>
      </c>
      <c r="G54" s="273"/>
      <c r="H54" s="401" t="s">
        <v>2116</v>
      </c>
      <c r="I54" s="273"/>
      <c r="J54" s="286"/>
      <c r="K54" s="278"/>
      <c r="L54" s="283"/>
    </row>
    <row r="55" spans="1:12">
      <c r="A55" s="268"/>
      <c r="B55" s="435"/>
      <c r="C55" s="284"/>
      <c r="D55" s="279" t="s">
        <v>2117</v>
      </c>
      <c r="E55" s="273">
        <f>(E49-E50)/2</f>
        <v>2</v>
      </c>
      <c r="F55" s="273"/>
      <c r="G55" s="273"/>
      <c r="H55" s="273" t="s">
        <v>2118</v>
      </c>
      <c r="I55" s="479">
        <v>1.2</v>
      </c>
      <c r="J55" s="286"/>
      <c r="K55" s="278"/>
      <c r="L55" s="283"/>
    </row>
    <row r="56" spans="1:12">
      <c r="A56" s="268"/>
      <c r="B56" s="435"/>
      <c r="C56" s="284"/>
      <c r="D56" s="279" t="s">
        <v>2119</v>
      </c>
      <c r="E56" s="273">
        <f>E55</f>
        <v>2</v>
      </c>
      <c r="F56" s="273"/>
      <c r="G56" s="273"/>
      <c r="H56" s="273" t="s">
        <v>1837</v>
      </c>
      <c r="I56" s="273">
        <v>0.4</v>
      </c>
      <c r="J56" s="286"/>
      <c r="K56" s="278"/>
      <c r="L56" s="283"/>
    </row>
    <row r="57" spans="1:12">
      <c r="A57" s="268"/>
      <c r="B57" s="435"/>
      <c r="C57" s="284"/>
      <c r="D57" s="279" t="s">
        <v>2120</v>
      </c>
      <c r="E57" s="273">
        <v>1</v>
      </c>
      <c r="F57" s="273"/>
      <c r="G57" s="273"/>
      <c r="H57" s="273" t="s">
        <v>2030</v>
      </c>
      <c r="I57" s="273">
        <v>1</v>
      </c>
      <c r="J57" s="286"/>
      <c r="K57" s="278"/>
      <c r="L57" s="283"/>
    </row>
    <row r="58" spans="1:12">
      <c r="A58" s="268"/>
      <c r="B58" s="435"/>
      <c r="C58" s="284"/>
      <c r="D58" s="279" t="s">
        <v>2121</v>
      </c>
      <c r="E58" s="273">
        <v>3</v>
      </c>
      <c r="F58" s="273"/>
      <c r="G58" s="273"/>
      <c r="H58" s="273"/>
      <c r="I58" s="273"/>
      <c r="J58" s="286"/>
      <c r="K58" s="278"/>
      <c r="L58" s="283"/>
    </row>
    <row r="59" spans="1:12">
      <c r="A59" s="268"/>
      <c r="B59" s="435"/>
      <c r="C59" s="284"/>
      <c r="D59" s="279" t="s">
        <v>1890</v>
      </c>
      <c r="E59" s="273">
        <f>E56*E58*E57</f>
        <v>6</v>
      </c>
      <c r="F59" s="273"/>
      <c r="G59" s="273"/>
      <c r="H59" s="273"/>
      <c r="I59" s="273"/>
      <c r="J59" s="286"/>
      <c r="K59" s="278"/>
      <c r="L59" s="283"/>
    </row>
    <row r="60" spans="1:12">
      <c r="A60" s="268"/>
      <c r="B60" s="435"/>
      <c r="C60" s="284"/>
      <c r="D60" s="279" t="s">
        <v>2122</v>
      </c>
      <c r="E60" s="273">
        <v>2</v>
      </c>
      <c r="F60" s="273"/>
      <c r="G60" s="273"/>
      <c r="H60" s="273"/>
      <c r="I60" s="273"/>
      <c r="J60" s="286"/>
      <c r="K60" s="278"/>
      <c r="L60" s="285"/>
    </row>
    <row r="61" spans="1:12">
      <c r="A61" s="268"/>
      <c r="B61" s="435"/>
      <c r="C61" s="284"/>
      <c r="D61" s="279" t="s">
        <v>2123</v>
      </c>
      <c r="E61" s="273">
        <f>E59*E60</f>
        <v>12</v>
      </c>
      <c r="F61" s="273" t="s">
        <v>26</v>
      </c>
      <c r="G61" s="273"/>
      <c r="H61" s="401" t="s">
        <v>2124</v>
      </c>
      <c r="I61" s="401">
        <f>I55*I56*I57</f>
        <v>0.48</v>
      </c>
      <c r="J61" s="281" t="s">
        <v>26</v>
      </c>
      <c r="K61" s="278"/>
      <c r="L61" s="285"/>
    </row>
    <row r="62" spans="1:12">
      <c r="A62" s="268"/>
      <c r="B62" s="435"/>
      <c r="C62" s="284"/>
      <c r="D62" s="279"/>
      <c r="E62" s="273"/>
      <c r="F62" s="273"/>
      <c r="G62" s="273"/>
      <c r="H62" s="273"/>
      <c r="I62" s="273"/>
      <c r="J62" s="286"/>
      <c r="K62" s="278"/>
      <c r="L62" s="285"/>
    </row>
    <row r="63" spans="1:12">
      <c r="A63" s="268"/>
      <c r="B63" s="435"/>
      <c r="C63" s="284"/>
      <c r="D63" s="400" t="s">
        <v>2155</v>
      </c>
      <c r="E63" s="273"/>
      <c r="F63" s="273"/>
      <c r="G63" s="273"/>
      <c r="H63" s="273"/>
      <c r="I63" s="273"/>
      <c r="J63" s="286"/>
      <c r="K63" s="278"/>
      <c r="L63" s="285"/>
    </row>
    <row r="64" spans="1:12">
      <c r="A64" s="268"/>
      <c r="B64" s="435"/>
      <c r="C64" s="284"/>
      <c r="D64" s="279" t="s">
        <v>2156</v>
      </c>
      <c r="E64" s="273">
        <v>0.4</v>
      </c>
      <c r="F64" s="273"/>
      <c r="G64" s="273"/>
      <c r="H64" s="273"/>
      <c r="I64" s="273"/>
      <c r="J64" s="286"/>
      <c r="K64" s="278"/>
      <c r="L64" s="285"/>
    </row>
    <row r="65" spans="1:12">
      <c r="A65" s="268"/>
      <c r="B65" s="435"/>
      <c r="C65" s="284"/>
      <c r="D65" s="279" t="s">
        <v>1985</v>
      </c>
      <c r="E65" s="273">
        <f>E51*120%</f>
        <v>1.7999999999999998</v>
      </c>
      <c r="F65" s="273"/>
      <c r="G65" s="273"/>
      <c r="H65" s="273"/>
      <c r="I65" s="273"/>
      <c r="J65" s="286"/>
      <c r="K65" s="278"/>
      <c r="L65" s="285"/>
    </row>
    <row r="66" spans="1:12">
      <c r="A66" s="268"/>
      <c r="B66" s="435"/>
      <c r="C66" s="284"/>
      <c r="D66" s="279" t="s">
        <v>2157</v>
      </c>
      <c r="E66" s="273">
        <v>0.2</v>
      </c>
      <c r="F66" s="273"/>
      <c r="G66" s="273"/>
      <c r="H66" s="273"/>
      <c r="I66" s="273"/>
      <c r="J66" s="286"/>
      <c r="K66" s="278"/>
      <c r="L66" s="285"/>
    </row>
    <row r="67" spans="1:12">
      <c r="A67" s="268"/>
      <c r="B67" s="435"/>
      <c r="C67" s="284"/>
      <c r="D67" s="279" t="s">
        <v>2158</v>
      </c>
      <c r="E67" s="273">
        <f>E49-2*E64</f>
        <v>4.2</v>
      </c>
      <c r="F67" s="273"/>
      <c r="G67" s="273"/>
      <c r="H67" s="273"/>
      <c r="I67" s="273"/>
      <c r="J67" s="286"/>
      <c r="K67" s="278"/>
      <c r="L67" s="285"/>
    </row>
    <row r="68" spans="1:12">
      <c r="A68" s="268"/>
      <c r="B68" s="435"/>
      <c r="C68" s="284"/>
      <c r="D68" s="279" t="s">
        <v>2159</v>
      </c>
      <c r="E68" s="273">
        <v>4</v>
      </c>
      <c r="F68" s="273" t="s">
        <v>2160</v>
      </c>
      <c r="G68" s="273"/>
      <c r="H68" s="273"/>
      <c r="I68" s="273"/>
      <c r="J68" s="286"/>
      <c r="K68" s="278"/>
      <c r="L68" s="285"/>
    </row>
    <row r="69" spans="1:12">
      <c r="A69" s="268"/>
      <c r="B69" s="435"/>
      <c r="C69" s="284"/>
      <c r="D69" s="279" t="s">
        <v>2161</v>
      </c>
      <c r="E69" s="273">
        <f>E64*E65*E68</f>
        <v>2.88</v>
      </c>
      <c r="F69" s="273" t="s">
        <v>26</v>
      </c>
      <c r="G69" s="273"/>
      <c r="H69" s="273"/>
      <c r="I69" s="273"/>
      <c r="J69" s="286"/>
      <c r="K69" s="278"/>
      <c r="L69" s="285"/>
    </row>
    <row r="70" spans="1:12">
      <c r="A70" s="268"/>
      <c r="B70" s="435"/>
      <c r="C70" s="284"/>
      <c r="D70" s="279" t="s">
        <v>2162</v>
      </c>
      <c r="E70" s="273">
        <f>E66*E67*E68</f>
        <v>3.3600000000000003</v>
      </c>
      <c r="F70" s="273" t="s">
        <v>26</v>
      </c>
      <c r="G70" s="273"/>
      <c r="H70" s="273"/>
      <c r="I70" s="273"/>
      <c r="J70" s="286"/>
      <c r="K70" s="278"/>
      <c r="L70" s="285"/>
    </row>
    <row r="71" spans="1:12" ht="4.5" customHeight="1">
      <c r="A71" s="268"/>
      <c r="B71" s="435"/>
      <c r="C71" s="284"/>
      <c r="D71" s="279"/>
      <c r="E71" s="273"/>
      <c r="F71" s="273"/>
      <c r="G71" s="273"/>
      <c r="H71" s="273"/>
      <c r="I71" s="273"/>
      <c r="J71" s="286"/>
      <c r="K71" s="278"/>
      <c r="L71" s="285"/>
    </row>
    <row r="72" spans="1:12">
      <c r="A72" s="268"/>
      <c r="B72" s="435"/>
      <c r="C72" s="284"/>
      <c r="D72" s="400" t="s">
        <v>2163</v>
      </c>
      <c r="E72" s="401">
        <f>(E69+E70)*2</f>
        <v>12.48</v>
      </c>
      <c r="F72" s="401" t="s">
        <v>26</v>
      </c>
      <c r="G72" s="273"/>
      <c r="H72" s="273"/>
      <c r="I72" s="273"/>
      <c r="J72" s="286"/>
      <c r="K72" s="278"/>
      <c r="L72" s="285"/>
    </row>
    <row r="73" spans="1:12">
      <c r="A73" s="268"/>
      <c r="B73" s="435"/>
      <c r="C73" s="284"/>
      <c r="D73" s="279"/>
      <c r="E73" s="273"/>
      <c r="F73" s="273"/>
      <c r="G73" s="273"/>
      <c r="H73" s="273"/>
      <c r="I73" s="273"/>
      <c r="J73" s="286"/>
      <c r="K73" s="278"/>
      <c r="L73" s="285"/>
    </row>
    <row r="74" spans="1:12">
      <c r="A74" s="268"/>
      <c r="B74" s="435"/>
      <c r="C74" s="284"/>
      <c r="D74" s="279"/>
      <c r="E74" s="273"/>
      <c r="F74" s="273"/>
      <c r="G74" s="273"/>
      <c r="H74" s="273"/>
      <c r="I74" s="273"/>
      <c r="J74" s="286"/>
      <c r="K74" s="278"/>
      <c r="L74" s="285"/>
    </row>
    <row r="75" spans="1:12">
      <c r="A75" s="268"/>
      <c r="B75" s="435"/>
      <c r="C75" s="284"/>
      <c r="D75" s="400" t="s">
        <v>2125</v>
      </c>
      <c r="E75" s="401">
        <f>E61+I61+E72</f>
        <v>24.96</v>
      </c>
      <c r="F75" s="401" t="s">
        <v>26</v>
      </c>
      <c r="G75" s="273" t="s">
        <v>1893</v>
      </c>
      <c r="H75" s="479">
        <f>E52</f>
        <v>1</v>
      </c>
      <c r="I75" s="273" t="s">
        <v>508</v>
      </c>
      <c r="J75" s="286" t="s">
        <v>513</v>
      </c>
      <c r="K75" s="278">
        <f>E75*H75</f>
        <v>24.96</v>
      </c>
      <c r="L75" s="283" t="s">
        <v>26</v>
      </c>
    </row>
    <row r="76" spans="1:12">
      <c r="A76" s="268"/>
      <c r="B76" s="435"/>
      <c r="C76" s="284"/>
      <c r="D76" s="279"/>
      <c r="E76" s="273"/>
      <c r="F76" s="273"/>
      <c r="G76" s="273"/>
      <c r="H76" s="273"/>
      <c r="I76" s="273"/>
      <c r="J76" s="286"/>
      <c r="K76" s="278"/>
      <c r="L76" s="283"/>
    </row>
    <row r="77" spans="1:12">
      <c r="A77" s="268"/>
      <c r="B77" s="435"/>
      <c r="C77" s="284"/>
      <c r="D77" s="279"/>
      <c r="E77" s="273"/>
      <c r="F77" s="273"/>
      <c r="G77" s="273"/>
      <c r="H77" s="273"/>
      <c r="I77" s="273"/>
      <c r="J77" s="286"/>
      <c r="K77" s="278"/>
      <c r="L77" s="283"/>
    </row>
    <row r="78" spans="1:12">
      <c r="A78" s="268"/>
      <c r="B78" s="435"/>
      <c r="C78" s="284" t="s">
        <v>2126</v>
      </c>
      <c r="D78" s="400" t="s">
        <v>2115</v>
      </c>
      <c r="E78" s="273"/>
      <c r="F78" s="273"/>
      <c r="G78" s="273"/>
      <c r="H78" s="401" t="s">
        <v>2116</v>
      </c>
      <c r="I78" s="273"/>
      <c r="J78" s="286"/>
      <c r="K78" s="278"/>
      <c r="L78" s="283"/>
    </row>
    <row r="79" spans="1:12">
      <c r="A79" s="268"/>
      <c r="B79" s="435"/>
      <c r="C79" s="284"/>
      <c r="D79" s="279" t="s">
        <v>2030</v>
      </c>
      <c r="E79" s="273">
        <v>1</v>
      </c>
      <c r="F79" s="273"/>
      <c r="G79" s="273"/>
      <c r="H79" s="273" t="s">
        <v>2118</v>
      </c>
      <c r="I79" s="273">
        <v>1.2</v>
      </c>
      <c r="J79" s="286"/>
      <c r="K79" s="278"/>
      <c r="L79" s="285"/>
    </row>
    <row r="80" spans="1:12">
      <c r="A80" s="268"/>
      <c r="B80" s="435"/>
      <c r="C80" s="284"/>
      <c r="D80" s="279" t="s">
        <v>2121</v>
      </c>
      <c r="E80" s="273">
        <v>3</v>
      </c>
      <c r="F80" s="273"/>
      <c r="G80" s="273"/>
      <c r="H80" s="273" t="s">
        <v>1837</v>
      </c>
      <c r="I80" s="273"/>
      <c r="J80" s="286"/>
      <c r="K80" s="278"/>
      <c r="L80" s="285"/>
    </row>
    <row r="81" spans="1:12">
      <c r="A81" s="268"/>
      <c r="B81" s="435"/>
      <c r="C81" s="284"/>
      <c r="D81" s="279" t="s">
        <v>2127</v>
      </c>
      <c r="E81" s="273">
        <f>E55</f>
        <v>2</v>
      </c>
      <c r="F81" s="273"/>
      <c r="G81" s="273"/>
      <c r="H81" s="273" t="s">
        <v>2030</v>
      </c>
      <c r="I81" s="273">
        <v>1</v>
      </c>
      <c r="J81" s="286"/>
      <c r="K81" s="278"/>
      <c r="L81" s="283"/>
    </row>
    <row r="82" spans="1:12">
      <c r="A82" s="268"/>
      <c r="B82" s="435"/>
      <c r="C82" s="284"/>
      <c r="D82" s="279" t="s">
        <v>2128</v>
      </c>
      <c r="E82" s="273">
        <f>(+E81+E79+E81)*E80</f>
        <v>15</v>
      </c>
      <c r="F82" s="273" t="s">
        <v>470</v>
      </c>
      <c r="G82" s="273"/>
      <c r="H82" s="273"/>
      <c r="I82" s="273"/>
      <c r="J82" s="286"/>
      <c r="K82" s="278"/>
      <c r="L82" s="283"/>
    </row>
    <row r="83" spans="1:12">
      <c r="A83" s="268"/>
      <c r="B83" s="435"/>
      <c r="C83" s="284"/>
      <c r="D83" s="279" t="s">
        <v>2122</v>
      </c>
      <c r="E83" s="273">
        <v>2</v>
      </c>
      <c r="F83" s="273"/>
      <c r="G83" s="273"/>
      <c r="H83" s="273"/>
      <c r="I83" s="273"/>
      <c r="J83" s="286"/>
      <c r="K83" s="278"/>
      <c r="L83" s="283"/>
    </row>
    <row r="84" spans="1:12">
      <c r="A84" s="268"/>
      <c r="B84" s="435"/>
      <c r="C84" s="284"/>
      <c r="D84" s="400" t="s">
        <v>2123</v>
      </c>
      <c r="E84" s="401">
        <f>E82*E83</f>
        <v>30</v>
      </c>
      <c r="F84" s="401" t="s">
        <v>470</v>
      </c>
      <c r="G84" s="273"/>
      <c r="H84" s="400" t="s">
        <v>2123</v>
      </c>
      <c r="I84" s="401">
        <f>I79*I81</f>
        <v>1.2</v>
      </c>
      <c r="J84" s="401" t="s">
        <v>470</v>
      </c>
      <c r="K84" s="278"/>
      <c r="L84" s="283"/>
    </row>
    <row r="85" spans="1:12">
      <c r="A85" s="268"/>
      <c r="B85" s="435"/>
      <c r="C85" s="284"/>
      <c r="D85" s="279"/>
      <c r="E85" s="273"/>
      <c r="F85" s="273"/>
      <c r="G85" s="273"/>
      <c r="H85" s="400"/>
      <c r="I85" s="401"/>
      <c r="J85" s="401"/>
      <c r="K85" s="278"/>
      <c r="L85" s="283"/>
    </row>
    <row r="86" spans="1:12">
      <c r="A86" s="268"/>
      <c r="B86" s="435"/>
      <c r="C86" s="284"/>
      <c r="D86" s="279"/>
      <c r="E86" s="273"/>
      <c r="F86" s="273"/>
      <c r="G86" s="273"/>
      <c r="H86" s="400"/>
      <c r="I86" s="401"/>
      <c r="J86" s="401"/>
      <c r="K86" s="278"/>
      <c r="L86" s="283"/>
    </row>
    <row r="87" spans="1:12">
      <c r="A87" s="268"/>
      <c r="B87" s="435"/>
      <c r="C87" s="284"/>
      <c r="D87" s="400" t="s">
        <v>2155</v>
      </c>
      <c r="E87" s="273"/>
      <c r="F87" s="273"/>
      <c r="G87" s="273"/>
      <c r="H87" s="400"/>
      <c r="I87" s="401"/>
      <c r="J87" s="401"/>
      <c r="K87" s="278"/>
      <c r="L87" s="283"/>
    </row>
    <row r="88" spans="1:12">
      <c r="A88" s="268"/>
      <c r="B88" s="435"/>
      <c r="C88" s="284"/>
      <c r="D88" s="279" t="s">
        <v>2156</v>
      </c>
      <c r="E88" s="273">
        <v>0.4</v>
      </c>
      <c r="F88" s="273"/>
      <c r="G88" s="273"/>
      <c r="H88" s="400"/>
      <c r="I88" s="401"/>
      <c r="J88" s="401"/>
      <c r="K88" s="278"/>
      <c r="L88" s="283"/>
    </row>
    <row r="89" spans="1:12">
      <c r="A89" s="268"/>
      <c r="B89" s="435"/>
      <c r="C89" s="284"/>
      <c r="D89" s="279" t="s">
        <v>1985</v>
      </c>
      <c r="E89" s="273">
        <f>E65</f>
        <v>1.7999999999999998</v>
      </c>
      <c r="F89" s="273"/>
      <c r="G89" s="273"/>
      <c r="H89" s="400"/>
      <c r="I89" s="401"/>
      <c r="J89" s="401"/>
      <c r="K89" s="278"/>
      <c r="L89" s="283"/>
    </row>
    <row r="90" spans="1:12">
      <c r="A90" s="268"/>
      <c r="B90" s="435"/>
      <c r="C90" s="284"/>
      <c r="D90" s="279" t="s">
        <v>2158</v>
      </c>
      <c r="E90" s="273">
        <f>E67</f>
        <v>4.2</v>
      </c>
      <c r="F90" s="273"/>
      <c r="G90" s="273"/>
      <c r="H90" s="400"/>
      <c r="I90" s="401"/>
      <c r="J90" s="401"/>
      <c r="K90" s="278"/>
      <c r="L90" s="283"/>
    </row>
    <row r="91" spans="1:12">
      <c r="A91" s="268"/>
      <c r="B91" s="435"/>
      <c r="C91" s="284"/>
      <c r="D91" s="279" t="s">
        <v>2030</v>
      </c>
      <c r="E91" s="273">
        <f>E68</f>
        <v>4</v>
      </c>
      <c r="F91" s="273" t="s">
        <v>49</v>
      </c>
      <c r="G91" s="273" t="s">
        <v>2164</v>
      </c>
      <c r="H91" s="400"/>
      <c r="I91" s="401"/>
      <c r="J91" s="401"/>
      <c r="K91" s="278"/>
      <c r="L91" s="283"/>
    </row>
    <row r="92" spans="1:12">
      <c r="A92" s="268"/>
      <c r="B92" s="435"/>
      <c r="C92" s="284"/>
      <c r="D92" s="400" t="s">
        <v>2165</v>
      </c>
      <c r="E92" s="401">
        <f>+E88+E89+E90+E89+E88</f>
        <v>8.6</v>
      </c>
      <c r="F92" s="401" t="s">
        <v>470</v>
      </c>
      <c r="G92" s="273"/>
      <c r="H92" s="400"/>
      <c r="I92" s="401"/>
      <c r="J92" s="401"/>
      <c r="K92" s="278"/>
      <c r="L92" s="283"/>
    </row>
    <row r="93" spans="1:12">
      <c r="A93" s="268"/>
      <c r="B93" s="435"/>
      <c r="C93" s="284"/>
      <c r="D93" s="279"/>
      <c r="E93" s="273"/>
      <c r="F93" s="273"/>
      <c r="G93" s="273"/>
      <c r="H93" s="400"/>
      <c r="I93" s="401"/>
      <c r="J93" s="401"/>
      <c r="K93" s="278"/>
      <c r="L93" s="283"/>
    </row>
    <row r="94" spans="1:12">
      <c r="A94" s="268"/>
      <c r="B94" s="435"/>
      <c r="C94" s="284"/>
      <c r="D94" s="279"/>
      <c r="E94" s="273"/>
      <c r="F94" s="273"/>
      <c r="G94" s="273"/>
      <c r="H94" s="400"/>
      <c r="I94" s="401"/>
      <c r="J94" s="401"/>
      <c r="K94" s="278"/>
      <c r="L94" s="283"/>
    </row>
    <row r="95" spans="1:12">
      <c r="A95" s="268"/>
      <c r="B95" s="435"/>
      <c r="C95" s="284"/>
      <c r="D95" s="400" t="s">
        <v>2129</v>
      </c>
      <c r="E95" s="401">
        <f>E84+I84+E92</f>
        <v>39.799999999999997</v>
      </c>
      <c r="F95" s="401" t="s">
        <v>470</v>
      </c>
      <c r="G95" s="273" t="s">
        <v>1893</v>
      </c>
      <c r="H95" s="479">
        <f>H75</f>
        <v>1</v>
      </c>
      <c r="I95" s="273" t="s">
        <v>508</v>
      </c>
      <c r="J95" s="286" t="s">
        <v>513</v>
      </c>
      <c r="K95" s="278">
        <f>E95*H95</f>
        <v>39.799999999999997</v>
      </c>
      <c r="L95" s="283" t="s">
        <v>470</v>
      </c>
    </row>
    <row r="96" spans="1:12">
      <c r="A96" s="268"/>
      <c r="B96" s="435"/>
      <c r="C96" s="284"/>
      <c r="D96" s="279"/>
      <c r="E96" s="273"/>
      <c r="F96" s="273"/>
      <c r="G96" s="273"/>
      <c r="H96" s="273"/>
      <c r="I96" s="273"/>
      <c r="J96" s="286"/>
      <c r="K96" s="278"/>
      <c r="L96" s="285"/>
    </row>
    <row r="97" spans="1:14">
      <c r="A97" s="268"/>
      <c r="B97" s="435"/>
      <c r="C97" s="284" t="s">
        <v>2166</v>
      </c>
      <c r="D97" s="279"/>
      <c r="E97" s="273">
        <f>E50*0.5</f>
        <v>0.5</v>
      </c>
      <c r="F97" s="273" t="s">
        <v>470</v>
      </c>
      <c r="G97" s="273" t="s">
        <v>1893</v>
      </c>
      <c r="H97" s="479">
        <f>H95</f>
        <v>1</v>
      </c>
      <c r="I97" s="273" t="s">
        <v>508</v>
      </c>
      <c r="J97" s="286" t="s">
        <v>513</v>
      </c>
      <c r="K97" s="278">
        <f>E97*H97</f>
        <v>0.5</v>
      </c>
      <c r="L97" s="283" t="s">
        <v>470</v>
      </c>
    </row>
    <row r="98" spans="1:14">
      <c r="A98" s="268"/>
      <c r="B98" s="435"/>
      <c r="C98" s="284" t="s">
        <v>2167</v>
      </c>
      <c r="D98" s="279"/>
      <c r="E98" s="273">
        <f>E97*0.1</f>
        <v>0.05</v>
      </c>
      <c r="F98" s="273" t="s">
        <v>26</v>
      </c>
      <c r="G98" s="273" t="s">
        <v>1893</v>
      </c>
      <c r="H98" s="479">
        <f>H97</f>
        <v>1</v>
      </c>
      <c r="I98" s="273" t="s">
        <v>508</v>
      </c>
      <c r="J98" s="286" t="s">
        <v>513</v>
      </c>
      <c r="K98" s="278">
        <f>E98*H98</f>
        <v>0.05</v>
      </c>
      <c r="L98" s="283" t="s">
        <v>26</v>
      </c>
    </row>
    <row r="99" spans="1:14">
      <c r="A99" s="268"/>
      <c r="B99" s="435"/>
      <c r="C99" s="284" t="s">
        <v>2168</v>
      </c>
      <c r="D99" s="279"/>
      <c r="E99" s="273">
        <f>E98*150</f>
        <v>7.5</v>
      </c>
      <c r="F99" s="273" t="s">
        <v>24</v>
      </c>
      <c r="G99" s="273" t="s">
        <v>1893</v>
      </c>
      <c r="H99" s="479">
        <f>H98</f>
        <v>1</v>
      </c>
      <c r="I99" s="273" t="s">
        <v>508</v>
      </c>
      <c r="J99" s="286" t="s">
        <v>513</v>
      </c>
      <c r="K99" s="278">
        <f>E99*H99</f>
        <v>7.5</v>
      </c>
      <c r="L99" s="283" t="s">
        <v>24</v>
      </c>
    </row>
    <row r="100" spans="1:14">
      <c r="A100" s="268"/>
      <c r="B100" s="435"/>
      <c r="C100" s="284"/>
      <c r="D100" s="279"/>
      <c r="E100" s="273"/>
      <c r="F100" s="273"/>
      <c r="G100" s="273"/>
      <c r="H100" s="273"/>
      <c r="I100" s="273"/>
      <c r="J100" s="286"/>
      <c r="K100" s="278"/>
      <c r="L100" s="283"/>
    </row>
    <row r="101" spans="1:14">
      <c r="A101" s="268"/>
      <c r="B101" s="435"/>
      <c r="C101" s="284" t="s">
        <v>2130</v>
      </c>
      <c r="D101" s="279" t="s">
        <v>2043</v>
      </c>
      <c r="E101" s="273">
        <f>E49</f>
        <v>5</v>
      </c>
      <c r="F101" s="273" t="s">
        <v>2131</v>
      </c>
      <c r="G101" s="273">
        <v>0.5</v>
      </c>
      <c r="H101" s="273"/>
      <c r="I101" s="273" t="s">
        <v>2061</v>
      </c>
      <c r="J101" s="286">
        <f>E101/G101</f>
        <v>10</v>
      </c>
      <c r="K101" s="278"/>
      <c r="L101" s="283"/>
    </row>
    <row r="102" spans="1:14">
      <c r="A102" s="268"/>
      <c r="B102" s="435"/>
      <c r="C102" s="284"/>
      <c r="D102" s="279" t="s">
        <v>2030</v>
      </c>
      <c r="E102" s="273">
        <v>5</v>
      </c>
      <c r="F102" s="273" t="s">
        <v>2131</v>
      </c>
      <c r="G102" s="273">
        <v>0.5</v>
      </c>
      <c r="H102" s="273"/>
      <c r="I102" s="273" t="s">
        <v>2061</v>
      </c>
      <c r="J102" s="286">
        <f>E102/G102</f>
        <v>10</v>
      </c>
      <c r="K102" s="278"/>
      <c r="L102" s="283"/>
    </row>
    <row r="103" spans="1:14">
      <c r="A103" s="268"/>
      <c r="B103" s="435"/>
      <c r="C103" s="284"/>
      <c r="D103" s="279"/>
      <c r="E103" s="273"/>
      <c r="F103" s="273"/>
      <c r="G103" s="273"/>
      <c r="H103" s="273"/>
      <c r="I103" s="401" t="s">
        <v>2132</v>
      </c>
      <c r="J103" s="281">
        <f>J101*J102</f>
        <v>100</v>
      </c>
      <c r="K103" s="277" t="s">
        <v>27</v>
      </c>
      <c r="L103" s="283"/>
    </row>
    <row r="104" spans="1:14">
      <c r="A104" s="539"/>
      <c r="B104" s="435"/>
      <c r="C104" s="540"/>
      <c r="D104" s="434"/>
      <c r="E104" s="476"/>
      <c r="F104" s="476"/>
      <c r="G104" s="476"/>
      <c r="H104" s="476"/>
      <c r="I104" s="475" t="s">
        <v>1893</v>
      </c>
      <c r="J104" s="541">
        <f>H95</f>
        <v>1</v>
      </c>
      <c r="K104" s="446" t="s">
        <v>508</v>
      </c>
      <c r="L104" s="283"/>
    </row>
    <row r="105" spans="1:14">
      <c r="A105" s="539"/>
      <c r="B105" s="435"/>
      <c r="C105" s="540"/>
      <c r="D105" s="434"/>
      <c r="E105" s="476"/>
      <c r="F105" s="476"/>
      <c r="G105" s="476"/>
      <c r="H105" s="476"/>
      <c r="I105" s="475"/>
      <c r="J105" s="542">
        <f>J103*J104</f>
        <v>100</v>
      </c>
      <c r="K105" s="446" t="s">
        <v>27</v>
      </c>
      <c r="L105" s="283"/>
    </row>
    <row r="106" spans="1:14" ht="14.5">
      <c r="A106"/>
      <c r="B106"/>
      <c r="C106"/>
      <c r="D106"/>
      <c r="E106"/>
      <c r="F106"/>
      <c r="G106"/>
      <c r="H106"/>
      <c r="I106"/>
      <c r="J106"/>
      <c r="K106"/>
      <c r="L106" s="283"/>
    </row>
    <row r="107" spans="1:14" ht="14.5">
      <c r="A107"/>
      <c r="B107"/>
      <c r="C107" s="284" t="s">
        <v>2169</v>
      </c>
      <c r="D107"/>
      <c r="E107">
        <v>1</v>
      </c>
      <c r="F107" t="s">
        <v>508</v>
      </c>
      <c r="G107" s="273" t="s">
        <v>1893</v>
      </c>
      <c r="H107" s="479">
        <f>H95</f>
        <v>1</v>
      </c>
      <c r="I107" s="273" t="s">
        <v>508</v>
      </c>
      <c r="J107" s="286" t="s">
        <v>513</v>
      </c>
      <c r="K107" s="278">
        <f>E107*H107</f>
        <v>1</v>
      </c>
      <c r="L107" s="283" t="s">
        <v>508</v>
      </c>
    </row>
    <row r="108" spans="1:14">
      <c r="A108" s="268"/>
      <c r="B108" s="277"/>
      <c r="C108" s="284"/>
      <c r="D108" s="279"/>
      <c r="E108" s="273"/>
      <c r="F108" s="273"/>
      <c r="G108" s="273"/>
      <c r="H108" s="273"/>
      <c r="I108" s="286"/>
      <c r="J108" s="271"/>
      <c r="K108" s="273"/>
      <c r="L108" s="285"/>
    </row>
    <row r="109" spans="1:14">
      <c r="A109" s="465"/>
      <c r="B109" s="480"/>
      <c r="C109" s="467"/>
      <c r="D109" s="468"/>
      <c r="E109" s="469"/>
      <c r="F109" s="469"/>
      <c r="G109" s="469"/>
      <c r="H109" s="469"/>
      <c r="I109" s="470"/>
      <c r="J109" s="466"/>
      <c r="K109" s="471"/>
      <c r="L109" s="472"/>
    </row>
    <row r="110" spans="1:14">
      <c r="A110" s="303"/>
      <c r="B110" s="437"/>
      <c r="C110" s="305"/>
      <c r="D110" s="306"/>
      <c r="E110" s="307"/>
      <c r="F110" s="307"/>
      <c r="G110" s="307"/>
      <c r="H110" s="307"/>
      <c r="I110" s="473"/>
      <c r="J110" s="309"/>
      <c r="K110" s="310"/>
      <c r="L110" s="311"/>
    </row>
    <row r="111" spans="1:14" ht="18.5">
      <c r="A111" s="268"/>
      <c r="B111" s="277"/>
      <c r="C111" s="481" t="s">
        <v>2170</v>
      </c>
      <c r="D111" s="482"/>
      <c r="E111" s="66"/>
      <c r="F111"/>
      <c r="G111"/>
      <c r="H111"/>
      <c r="I111"/>
      <c r="J111"/>
      <c r="K111"/>
      <c r="L111"/>
      <c r="M111"/>
      <c r="N111"/>
    </row>
    <row r="112" spans="1:14" ht="14.5">
      <c r="A112" s="268"/>
      <c r="B112" s="277"/>
      <c r="C112" t="s">
        <v>2150</v>
      </c>
      <c r="D112" s="477" t="s">
        <v>209</v>
      </c>
      <c r="E112" s="66">
        <v>3</v>
      </c>
      <c r="F112" t="s">
        <v>49</v>
      </c>
      <c r="G112" t="s">
        <v>2151</v>
      </c>
      <c r="H112"/>
      <c r="I112"/>
      <c r="J112"/>
      <c r="K112"/>
      <c r="L112"/>
      <c r="M112"/>
      <c r="N112"/>
    </row>
    <row r="113" spans="1:14" ht="14.5">
      <c r="A113" s="268"/>
      <c r="B113" s="277"/>
      <c r="C113" t="s">
        <v>2152</v>
      </c>
      <c r="D113" s="477" t="s">
        <v>209</v>
      </c>
      <c r="E113" s="66">
        <v>2</v>
      </c>
      <c r="F113" t="s">
        <v>49</v>
      </c>
      <c r="G113"/>
      <c r="H113"/>
      <c r="I113"/>
      <c r="J113"/>
      <c r="K113"/>
      <c r="L113"/>
      <c r="M113"/>
      <c r="N113"/>
    </row>
    <row r="114" spans="1:14" ht="14.5">
      <c r="A114" s="268"/>
      <c r="B114" s="277"/>
      <c r="C114" t="s">
        <v>2153</v>
      </c>
      <c r="D114" s="477" t="s">
        <v>209</v>
      </c>
      <c r="E114" s="66">
        <v>1.5</v>
      </c>
      <c r="F114" t="s">
        <v>49</v>
      </c>
      <c r="G114" t="s">
        <v>2154</v>
      </c>
      <c r="H114"/>
      <c r="I114"/>
      <c r="J114"/>
      <c r="K114"/>
      <c r="L114"/>
      <c r="M114"/>
      <c r="N114"/>
    </row>
    <row r="115" spans="1:14" ht="14.5">
      <c r="A115" s="268"/>
      <c r="B115" s="277"/>
      <c r="C115" t="s">
        <v>2171</v>
      </c>
      <c r="D115" s="477" t="s">
        <v>209</v>
      </c>
      <c r="E115" s="66">
        <v>0.5</v>
      </c>
      <c r="F115" t="s">
        <v>49</v>
      </c>
      <c r="G115"/>
      <c r="H115"/>
      <c r="I115"/>
      <c r="J115"/>
      <c r="K115"/>
      <c r="L115"/>
      <c r="M115"/>
      <c r="N115"/>
    </row>
    <row r="116" spans="1:14" ht="14.5">
      <c r="A116" s="268"/>
      <c r="B116" s="277"/>
      <c r="C116"/>
      <c r="D116" s="477"/>
      <c r="E116" s="66"/>
      <c r="F116"/>
      <c r="G116"/>
      <c r="H116"/>
      <c r="I116"/>
      <c r="J116"/>
      <c r="K116"/>
      <c r="L116"/>
      <c r="M116"/>
      <c r="N116"/>
    </row>
    <row r="117" spans="1:14" ht="14.5">
      <c r="A117" s="268"/>
      <c r="B117" s="277"/>
      <c r="C117"/>
      <c r="D117" s="477"/>
      <c r="E117" s="66"/>
      <c r="F117"/>
      <c r="G117"/>
      <c r="H117"/>
      <c r="I117"/>
      <c r="J117"/>
      <c r="K117"/>
      <c r="L117"/>
      <c r="M117"/>
      <c r="N117"/>
    </row>
    <row r="118" spans="1:14" ht="14.5">
      <c r="A118" s="268"/>
      <c r="B118" s="277"/>
      <c r="C118" s="483" t="s">
        <v>2172</v>
      </c>
      <c r="D118" s="477"/>
      <c r="E118" s="66"/>
      <c r="F118"/>
      <c r="G118"/>
      <c r="H118"/>
      <c r="I118"/>
      <c r="J118"/>
      <c r="K118"/>
      <c r="L118"/>
      <c r="M118"/>
      <c r="N118"/>
    </row>
    <row r="119" spans="1:14" ht="14.5">
      <c r="A119" s="268"/>
      <c r="B119" s="277"/>
      <c r="C119" t="s">
        <v>1983</v>
      </c>
      <c r="D119" s="477"/>
      <c r="E119" s="66">
        <f>E115</f>
        <v>0.5</v>
      </c>
      <c r="F119" t="s">
        <v>49</v>
      </c>
      <c r="G119"/>
      <c r="H119"/>
      <c r="I119"/>
      <c r="J119"/>
      <c r="K119"/>
      <c r="L119"/>
      <c r="M119"/>
      <c r="N119"/>
    </row>
    <row r="120" spans="1:14" ht="14.5">
      <c r="A120" s="268"/>
      <c r="B120" s="277"/>
      <c r="C120" t="s">
        <v>2173</v>
      </c>
      <c r="D120" s="477"/>
      <c r="E120" s="66">
        <v>1.5</v>
      </c>
      <c r="F120" t="s">
        <v>49</v>
      </c>
      <c r="G120" t="s">
        <v>2154</v>
      </c>
      <c r="H120"/>
      <c r="I120"/>
      <c r="J120"/>
      <c r="K120"/>
      <c r="L120"/>
      <c r="M120"/>
      <c r="N120"/>
    </row>
    <row r="121" spans="1:14" ht="14.5">
      <c r="A121" s="268"/>
      <c r="B121" s="277"/>
      <c r="C121" t="s">
        <v>2174</v>
      </c>
      <c r="D121" s="477"/>
      <c r="E121" s="66">
        <f>E119*E119*E120</f>
        <v>0.375</v>
      </c>
      <c r="F121" t="s">
        <v>26</v>
      </c>
      <c r="G121"/>
      <c r="H121"/>
      <c r="I121"/>
      <c r="J121"/>
      <c r="K121"/>
      <c r="L121"/>
      <c r="M121"/>
      <c r="N121"/>
    </row>
    <row r="122" spans="1:14" ht="14.5">
      <c r="A122" s="268"/>
      <c r="B122" s="277"/>
      <c r="C122" s="484" t="s">
        <v>2175</v>
      </c>
      <c r="D122" s="484"/>
      <c r="E122" s="485">
        <f>E121*2</f>
        <v>0.75</v>
      </c>
      <c r="F122" s="484" t="s">
        <v>26</v>
      </c>
      <c r="G122"/>
      <c r="H122"/>
      <c r="I122"/>
      <c r="J122"/>
      <c r="K122"/>
      <c r="L122"/>
      <c r="M122"/>
      <c r="N122"/>
    </row>
    <row r="123" spans="1:14" ht="14.5">
      <c r="A123" s="268"/>
      <c r="B123" s="277"/>
      <c r="C123"/>
      <c r="D123"/>
      <c r="E123" s="66"/>
      <c r="F123"/>
      <c r="G123"/>
      <c r="H123"/>
      <c r="I123" s="486" t="s">
        <v>215</v>
      </c>
      <c r="J123" s="486" t="s">
        <v>2176</v>
      </c>
      <c r="K123" s="486" t="s">
        <v>218</v>
      </c>
      <c r="L123" s="486" t="s">
        <v>2177</v>
      </c>
      <c r="M123" s="486" t="s">
        <v>2178</v>
      </c>
      <c r="N123" s="486" t="s">
        <v>2179</v>
      </c>
    </row>
    <row r="124" spans="1:14" ht="14.5">
      <c r="A124" s="268"/>
      <c r="B124" s="277"/>
      <c r="C124" s="483" t="s">
        <v>2180</v>
      </c>
      <c r="D124"/>
      <c r="E124" s="66"/>
      <c r="F124"/>
      <c r="G124"/>
      <c r="H124"/>
      <c r="I124" s="486">
        <v>1</v>
      </c>
      <c r="J124" s="487" t="s">
        <v>2181</v>
      </c>
      <c r="K124" s="487" t="s">
        <v>26</v>
      </c>
      <c r="L124" s="488">
        <f>E149*1.1</f>
        <v>0.19800000000000004</v>
      </c>
      <c r="M124" s="487"/>
      <c r="N124" s="487"/>
    </row>
    <row r="125" spans="1:14" ht="14.5">
      <c r="A125" s="268"/>
      <c r="B125" s="277"/>
      <c r="C125" t="s">
        <v>1983</v>
      </c>
      <c r="D125"/>
      <c r="E125" s="66">
        <f>E115</f>
        <v>0.5</v>
      </c>
      <c r="F125" t="s">
        <v>49</v>
      </c>
      <c r="G125"/>
      <c r="H125"/>
      <c r="I125" s="486">
        <v>2</v>
      </c>
      <c r="J125" s="487" t="s">
        <v>2182</v>
      </c>
      <c r="K125" s="487" t="s">
        <v>26</v>
      </c>
      <c r="L125" s="488">
        <f>E155</f>
        <v>0.18000000000000002</v>
      </c>
      <c r="M125" s="487"/>
      <c r="N125" s="487"/>
    </row>
    <row r="126" spans="1:14" ht="14.5">
      <c r="A126" s="268"/>
      <c r="B126" s="277"/>
      <c r="C126" t="s">
        <v>13</v>
      </c>
      <c r="D126"/>
      <c r="E126" s="66">
        <f>(E112-E113-(2*E119))/2</f>
        <v>0</v>
      </c>
      <c r="F126" t="s">
        <v>49</v>
      </c>
      <c r="G126"/>
      <c r="H126"/>
      <c r="I126" s="486">
        <v>3</v>
      </c>
      <c r="J126" s="487" t="s">
        <v>2183</v>
      </c>
      <c r="K126" s="487" t="s">
        <v>470</v>
      </c>
      <c r="L126" s="488">
        <f>((E126+E119+E119+E119+E126)*E114)*2</f>
        <v>4.5</v>
      </c>
      <c r="M126" s="487"/>
      <c r="N126" s="487"/>
    </row>
    <row r="127" spans="1:14" ht="14.5">
      <c r="A127" s="268"/>
      <c r="B127" s="277"/>
      <c r="C127" t="s">
        <v>2173</v>
      </c>
      <c r="D127"/>
      <c r="E127" s="66">
        <f>E120</f>
        <v>1.5</v>
      </c>
      <c r="F127" t="s">
        <v>49</v>
      </c>
      <c r="G127"/>
      <c r="H127"/>
      <c r="I127" s="486">
        <v>4</v>
      </c>
      <c r="J127" s="487" t="s">
        <v>2184</v>
      </c>
      <c r="K127" s="487" t="s">
        <v>24</v>
      </c>
      <c r="L127" s="488">
        <f>250*L125</f>
        <v>45.000000000000007</v>
      </c>
      <c r="M127" s="487"/>
      <c r="N127" s="487"/>
    </row>
    <row r="128" spans="1:14" ht="14.5">
      <c r="A128" s="268"/>
      <c r="B128" s="277"/>
      <c r="C128" t="s">
        <v>2185</v>
      </c>
      <c r="D128"/>
      <c r="E128" s="66">
        <f>E125*E126*E127</f>
        <v>0</v>
      </c>
      <c r="F128" t="s">
        <v>26</v>
      </c>
      <c r="G128"/>
      <c r="H128"/>
      <c r="I128" s="486">
        <v>5</v>
      </c>
      <c r="J128" s="487" t="s">
        <v>2186</v>
      </c>
      <c r="K128" s="487" t="s">
        <v>26</v>
      </c>
      <c r="L128" s="488">
        <f>E137</f>
        <v>1.3499999999999999</v>
      </c>
      <c r="M128" s="487"/>
      <c r="N128" s="487"/>
    </row>
    <row r="129" spans="1:14" ht="14.5">
      <c r="A129" s="268"/>
      <c r="B129" s="277"/>
      <c r="C129" s="484" t="s">
        <v>2175</v>
      </c>
      <c r="D129" s="484"/>
      <c r="E129" s="485">
        <f>E128*2</f>
        <v>0</v>
      </c>
      <c r="F129" s="484" t="s">
        <v>26</v>
      </c>
      <c r="G129"/>
      <c r="H129"/>
      <c r="I129" s="486">
        <v>6</v>
      </c>
      <c r="J129" s="487" t="s">
        <v>2187</v>
      </c>
      <c r="K129" s="487" t="s">
        <v>470</v>
      </c>
      <c r="L129" s="488">
        <f>E143</f>
        <v>0.6</v>
      </c>
      <c r="M129" s="487"/>
      <c r="N129" s="487"/>
    </row>
    <row r="130" spans="1:14" ht="14.5">
      <c r="A130" s="268"/>
      <c r="B130" s="277"/>
      <c r="C130"/>
      <c r="D130"/>
      <c r="E130" s="66"/>
      <c r="F130"/>
      <c r="G130"/>
      <c r="H130"/>
      <c r="I130" s="486">
        <v>7</v>
      </c>
      <c r="J130" s="487" t="s">
        <v>2188</v>
      </c>
      <c r="K130" s="487" t="s">
        <v>508</v>
      </c>
      <c r="L130" s="488">
        <v>1</v>
      </c>
      <c r="M130" s="487"/>
      <c r="N130" s="487"/>
    </row>
    <row r="131" spans="1:14" ht="14.5">
      <c r="A131" s="268"/>
      <c r="B131" s="277"/>
      <c r="C131" s="483" t="s">
        <v>2189</v>
      </c>
      <c r="D131"/>
      <c r="E131" s="66"/>
      <c r="F131"/>
      <c r="G131"/>
      <c r="H131"/>
      <c r="I131"/>
      <c r="J131"/>
      <c r="K131"/>
      <c r="L131"/>
      <c r="M131"/>
      <c r="N131"/>
    </row>
    <row r="132" spans="1:14" ht="14.5">
      <c r="A132" s="268"/>
      <c r="B132" s="277"/>
      <c r="C132" t="s">
        <v>2190</v>
      </c>
      <c r="D132"/>
      <c r="E132" s="66">
        <v>0.3</v>
      </c>
      <c r="F132" t="s">
        <v>49</v>
      </c>
      <c r="G132"/>
      <c r="H132"/>
      <c r="I132"/>
      <c r="J132"/>
      <c r="K132"/>
      <c r="L132"/>
      <c r="M132"/>
      <c r="N132"/>
    </row>
    <row r="133" spans="1:14" ht="14.5">
      <c r="A133" s="268"/>
      <c r="B133" s="277"/>
      <c r="C133" t="s">
        <v>2191</v>
      </c>
      <c r="D133"/>
      <c r="E133" s="66">
        <v>0.6</v>
      </c>
      <c r="F133" t="s">
        <v>49</v>
      </c>
      <c r="G133"/>
      <c r="H133"/>
      <c r="I133"/>
      <c r="J133"/>
      <c r="K133"/>
      <c r="L133"/>
      <c r="M133"/>
      <c r="N133"/>
    </row>
    <row r="134" spans="1:14" ht="14.5">
      <c r="A134" s="268"/>
      <c r="B134" s="277"/>
      <c r="C134" t="s">
        <v>2173</v>
      </c>
      <c r="D134"/>
      <c r="E134" s="66">
        <f>E114</f>
        <v>1.5</v>
      </c>
      <c r="F134" t="s">
        <v>49</v>
      </c>
      <c r="G134"/>
      <c r="H134"/>
      <c r="I134"/>
      <c r="J134"/>
      <c r="K134"/>
      <c r="L134"/>
      <c r="M134"/>
      <c r="N134"/>
    </row>
    <row r="135" spans="1:14" ht="14.5">
      <c r="A135" s="268"/>
      <c r="B135" s="277"/>
      <c r="C135" t="s">
        <v>2087</v>
      </c>
      <c r="D135"/>
      <c r="E135" s="66">
        <v>1</v>
      </c>
      <c r="F135" t="s">
        <v>49</v>
      </c>
      <c r="G135"/>
      <c r="H135"/>
      <c r="I135"/>
      <c r="J135"/>
      <c r="K135"/>
      <c r="L135"/>
      <c r="M135"/>
      <c r="N135"/>
    </row>
    <row r="136" spans="1:14" ht="14.5">
      <c r="A136" s="268"/>
      <c r="B136" s="277"/>
      <c r="C136" s="484" t="s">
        <v>2192</v>
      </c>
      <c r="D136" s="484"/>
      <c r="E136" s="485">
        <f>(((E132+E133)*E134)/2)*E135</f>
        <v>0.67499999999999993</v>
      </c>
      <c r="F136" s="484" t="s">
        <v>26</v>
      </c>
      <c r="G136"/>
      <c r="H136"/>
      <c r="I136"/>
      <c r="J136"/>
      <c r="K136"/>
      <c r="L136"/>
      <c r="M136"/>
      <c r="N136"/>
    </row>
    <row r="137" spans="1:14" ht="14.5">
      <c r="A137" s="268"/>
      <c r="B137" s="277"/>
      <c r="C137" s="484" t="s">
        <v>2193</v>
      </c>
      <c r="D137" s="484"/>
      <c r="E137" s="485">
        <f>E136*2</f>
        <v>1.3499999999999999</v>
      </c>
      <c r="F137" s="484" t="s">
        <v>26</v>
      </c>
      <c r="G137"/>
      <c r="H137"/>
      <c r="I137"/>
      <c r="J137"/>
      <c r="K137"/>
      <c r="L137"/>
      <c r="M137"/>
      <c r="N137"/>
    </row>
    <row r="138" spans="1:14" ht="14.5">
      <c r="A138" s="268"/>
      <c r="B138" s="277"/>
      <c r="C138"/>
      <c r="D138"/>
      <c r="E138" s="66"/>
      <c r="F138"/>
      <c r="G138"/>
      <c r="H138"/>
      <c r="I138"/>
      <c r="J138"/>
      <c r="K138"/>
      <c r="L138"/>
      <c r="M138"/>
      <c r="N138"/>
    </row>
    <row r="139" spans="1:14" ht="14.5">
      <c r="A139" s="268"/>
      <c r="B139" s="277"/>
      <c r="C139" s="483" t="s">
        <v>1954</v>
      </c>
      <c r="D139"/>
      <c r="E139" s="66"/>
      <c r="F139"/>
      <c r="G139"/>
      <c r="H139"/>
      <c r="I139"/>
      <c r="J139"/>
      <c r="K139"/>
      <c r="L139"/>
      <c r="M139"/>
      <c r="N139"/>
    </row>
    <row r="140" spans="1:14" ht="14.5">
      <c r="A140" s="268"/>
      <c r="B140" s="277"/>
      <c r="C140" t="s">
        <v>2190</v>
      </c>
      <c r="D140"/>
      <c r="E140" s="66">
        <f>E132</f>
        <v>0.3</v>
      </c>
      <c r="F140" t="s">
        <v>470</v>
      </c>
      <c r="G140"/>
      <c r="H140"/>
      <c r="I140"/>
      <c r="J140"/>
      <c r="K140"/>
      <c r="L140"/>
      <c r="M140"/>
      <c r="N140"/>
    </row>
    <row r="141" spans="1:14" ht="14.5">
      <c r="A141" s="268"/>
      <c r="B141" s="277"/>
      <c r="C141" t="s">
        <v>2087</v>
      </c>
      <c r="D141"/>
      <c r="E141" s="66">
        <f>E135</f>
        <v>1</v>
      </c>
      <c r="F141"/>
      <c r="G141"/>
      <c r="H141"/>
      <c r="I141"/>
      <c r="J141"/>
      <c r="K141"/>
      <c r="L141"/>
      <c r="M141"/>
      <c r="N141"/>
    </row>
    <row r="142" spans="1:14" ht="14.5">
      <c r="A142" s="268"/>
      <c r="B142" s="277"/>
      <c r="C142" t="s">
        <v>2122</v>
      </c>
      <c r="D142"/>
      <c r="E142" s="66">
        <v>2</v>
      </c>
      <c r="F142"/>
      <c r="G142"/>
      <c r="H142"/>
      <c r="I142"/>
      <c r="J142"/>
      <c r="K142"/>
      <c r="L142"/>
      <c r="M142"/>
      <c r="N142"/>
    </row>
    <row r="143" spans="1:14" ht="14.5">
      <c r="A143" s="268"/>
      <c r="B143" s="277"/>
      <c r="C143" s="484" t="s">
        <v>2194</v>
      </c>
      <c r="D143" s="484"/>
      <c r="E143" s="485">
        <f>E140*E141*E142</f>
        <v>0.6</v>
      </c>
      <c r="F143" s="484" t="s">
        <v>470</v>
      </c>
      <c r="G143"/>
      <c r="H143"/>
      <c r="I143"/>
      <c r="J143"/>
      <c r="K143"/>
      <c r="L143"/>
      <c r="M143"/>
      <c r="N143"/>
    </row>
    <row r="144" spans="1:14" ht="14.5">
      <c r="A144" s="268"/>
      <c r="B144" s="277"/>
      <c r="C144"/>
      <c r="D144" s="477"/>
      <c r="E144" s="66"/>
      <c r="F144"/>
      <c r="G144"/>
      <c r="H144"/>
      <c r="I144"/>
      <c r="J144"/>
      <c r="K144"/>
      <c r="L144"/>
      <c r="M144"/>
      <c r="N144"/>
    </row>
    <row r="145" spans="1:14" ht="14.5">
      <c r="A145" s="268"/>
      <c r="B145" s="277"/>
      <c r="C145" s="483" t="s">
        <v>2195</v>
      </c>
      <c r="D145" s="477"/>
      <c r="E145" s="66"/>
      <c r="F145"/>
      <c r="G145"/>
      <c r="H145"/>
      <c r="I145"/>
      <c r="J145"/>
      <c r="K145"/>
      <c r="L145"/>
      <c r="M145"/>
      <c r="N145"/>
    </row>
    <row r="146" spans="1:14" ht="14.5">
      <c r="A146" s="268"/>
      <c r="B146" s="277"/>
      <c r="C146" t="s">
        <v>1837</v>
      </c>
      <c r="D146" s="477"/>
      <c r="E146" s="66">
        <v>0.2</v>
      </c>
      <c r="F146" t="s">
        <v>49</v>
      </c>
      <c r="G146"/>
      <c r="H146"/>
      <c r="I146"/>
      <c r="J146"/>
      <c r="K146"/>
      <c r="L146"/>
      <c r="M146"/>
      <c r="N146"/>
    </row>
    <row r="147" spans="1:14" ht="14.5">
      <c r="A147" s="268"/>
      <c r="B147" s="277"/>
      <c r="C147" t="s">
        <v>2043</v>
      </c>
      <c r="D147" s="477"/>
      <c r="E147" s="66">
        <f>E115</f>
        <v>0.5</v>
      </c>
      <c r="F147" t="s">
        <v>49</v>
      </c>
      <c r="G147"/>
      <c r="H147"/>
      <c r="I147"/>
      <c r="J147"/>
      <c r="K147"/>
      <c r="L147"/>
      <c r="M147"/>
      <c r="N147"/>
    </row>
    <row r="148" spans="1:14" ht="14.5">
      <c r="A148" s="268"/>
      <c r="B148" s="277"/>
      <c r="C148" t="s">
        <v>2030</v>
      </c>
      <c r="D148" s="477"/>
      <c r="E148" s="66">
        <f>E112-(2*E133)</f>
        <v>1.8</v>
      </c>
      <c r="F148" t="s">
        <v>49</v>
      </c>
      <c r="G148"/>
      <c r="H148"/>
      <c r="I148"/>
      <c r="J148"/>
      <c r="K148"/>
      <c r="L148"/>
      <c r="M148"/>
      <c r="N148"/>
    </row>
    <row r="149" spans="1:14" ht="14.5">
      <c r="A149" s="268"/>
      <c r="B149" s="277"/>
      <c r="C149" s="484" t="s">
        <v>2196</v>
      </c>
      <c r="D149" s="484"/>
      <c r="E149" s="485">
        <f>E146*E147*E148</f>
        <v>0.18000000000000002</v>
      </c>
      <c r="F149" s="484" t="s">
        <v>26</v>
      </c>
      <c r="G149"/>
      <c r="H149"/>
      <c r="I149"/>
      <c r="J149"/>
      <c r="K149"/>
      <c r="L149"/>
      <c r="M149"/>
      <c r="N149"/>
    </row>
    <row r="150" spans="1:14" ht="14.5">
      <c r="A150" s="268"/>
      <c r="B150" s="277"/>
      <c r="C150"/>
      <c r="D150"/>
      <c r="E150" s="66"/>
      <c r="F150"/>
      <c r="G150"/>
      <c r="H150"/>
      <c r="I150"/>
      <c r="J150"/>
      <c r="K150"/>
      <c r="L150"/>
      <c r="M150"/>
      <c r="N150"/>
    </row>
    <row r="151" spans="1:14" ht="14.5">
      <c r="A151" s="268"/>
      <c r="B151" s="277"/>
      <c r="C151" s="483" t="s">
        <v>2197</v>
      </c>
      <c r="D151"/>
      <c r="E151" s="66"/>
      <c r="F151"/>
      <c r="G151"/>
      <c r="H151"/>
      <c r="I151"/>
      <c r="J151"/>
      <c r="K151"/>
      <c r="L151"/>
      <c r="M151"/>
      <c r="N151"/>
    </row>
    <row r="152" spans="1:14" ht="14.5">
      <c r="A152" s="268"/>
      <c r="B152" s="277"/>
      <c r="C152" t="s">
        <v>1837</v>
      </c>
      <c r="D152" s="477"/>
      <c r="E152" s="66">
        <v>0.2</v>
      </c>
      <c r="F152" t="s">
        <v>49</v>
      </c>
      <c r="G152"/>
      <c r="H152"/>
      <c r="I152"/>
      <c r="J152"/>
      <c r="K152"/>
      <c r="L152"/>
      <c r="M152"/>
      <c r="N152"/>
    </row>
    <row r="153" spans="1:14" ht="14.5">
      <c r="A153" s="268"/>
      <c r="B153" s="277"/>
      <c r="C153" t="s">
        <v>2043</v>
      </c>
      <c r="D153" s="477"/>
      <c r="E153" s="66">
        <f>E115</f>
        <v>0.5</v>
      </c>
      <c r="F153" t="s">
        <v>49</v>
      </c>
      <c r="G153"/>
      <c r="H153"/>
      <c r="I153"/>
      <c r="J153"/>
      <c r="K153"/>
      <c r="L153"/>
      <c r="M153"/>
      <c r="N153"/>
    </row>
    <row r="154" spans="1:14" ht="14.5">
      <c r="A154" s="268"/>
      <c r="B154" s="277"/>
      <c r="C154" t="s">
        <v>2030</v>
      </c>
      <c r="D154" s="477"/>
      <c r="E154" s="66">
        <f>E112-(2*E133)</f>
        <v>1.8</v>
      </c>
      <c r="F154" t="s">
        <v>49</v>
      </c>
      <c r="G154"/>
      <c r="H154"/>
      <c r="I154"/>
      <c r="J154"/>
      <c r="K154"/>
      <c r="L154"/>
      <c r="M154"/>
      <c r="N154"/>
    </row>
    <row r="155" spans="1:14" ht="14.5">
      <c r="A155" s="268"/>
      <c r="B155" s="277"/>
      <c r="C155" s="484" t="s">
        <v>2196</v>
      </c>
      <c r="D155" s="484"/>
      <c r="E155" s="485">
        <f>E152*E153*E154</f>
        <v>0.18000000000000002</v>
      </c>
      <c r="F155" s="484" t="s">
        <v>26</v>
      </c>
      <c r="G155"/>
      <c r="H155"/>
      <c r="I155"/>
      <c r="J155"/>
      <c r="K155"/>
      <c r="L155"/>
      <c r="M155"/>
      <c r="N155"/>
    </row>
    <row r="156" spans="1:14" ht="14.5">
      <c r="A156" s="268"/>
      <c r="B156" s="277"/>
      <c r="C156"/>
      <c r="D156"/>
      <c r="E156" s="66"/>
      <c r="F156"/>
      <c r="G156"/>
      <c r="H156"/>
      <c r="I156"/>
      <c r="J156"/>
      <c r="K156"/>
      <c r="L156"/>
      <c r="M156"/>
      <c r="N156"/>
    </row>
    <row r="157" spans="1:14" ht="14.5">
      <c r="A157" s="268"/>
      <c r="B157" s="277"/>
      <c r="C157"/>
      <c r="D157"/>
      <c r="E157" s="66"/>
      <c r="F157"/>
      <c r="G157"/>
      <c r="H157"/>
      <c r="I157"/>
      <c r="J157"/>
      <c r="K157"/>
      <c r="L157"/>
      <c r="M157"/>
      <c r="N157"/>
    </row>
    <row r="158" spans="1:14">
      <c r="A158" s="268"/>
      <c r="B158" s="277"/>
      <c r="C158" s="284"/>
      <c r="D158" s="279"/>
      <c r="E158" s="273"/>
      <c r="F158" s="273"/>
      <c r="G158" s="273"/>
      <c r="H158" s="273"/>
      <c r="I158" s="281"/>
      <c r="K158" s="313"/>
      <c r="L158" s="283"/>
    </row>
    <row r="159" spans="1:14">
      <c r="A159" s="268"/>
      <c r="B159" s="277"/>
      <c r="C159" s="284"/>
      <c r="D159" s="279"/>
      <c r="E159" s="273"/>
      <c r="F159" s="273"/>
      <c r="G159" s="273"/>
      <c r="H159" s="273"/>
      <c r="I159" s="281"/>
      <c r="K159" s="313"/>
      <c r="L159" s="283"/>
    </row>
    <row r="160" spans="1:14">
      <c r="A160" s="268"/>
      <c r="B160" s="277"/>
      <c r="C160" s="284"/>
      <c r="D160" s="279"/>
      <c r="E160" s="273"/>
      <c r="F160" s="273"/>
      <c r="G160" s="273"/>
      <c r="H160" s="273"/>
      <c r="I160" s="281"/>
      <c r="K160" s="313"/>
      <c r="L160" s="283"/>
    </row>
    <row r="161" spans="1:12">
      <c r="A161" s="268"/>
      <c r="B161" s="277"/>
      <c r="C161" s="284"/>
      <c r="D161" s="279"/>
      <c r="E161" s="273"/>
      <c r="F161" s="273"/>
      <c r="G161" s="273"/>
      <c r="H161" s="273"/>
      <c r="I161" s="281"/>
      <c r="K161" s="313"/>
      <c r="L161" s="294"/>
    </row>
    <row r="162" spans="1:12">
      <c r="A162" s="268"/>
      <c r="B162" s="277"/>
      <c r="C162" s="284"/>
      <c r="D162" s="279"/>
      <c r="E162" s="273"/>
      <c r="F162" s="273"/>
      <c r="G162" s="273"/>
      <c r="H162" s="273"/>
      <c r="I162" s="281"/>
      <c r="K162" s="313"/>
      <c r="L162" s="489"/>
    </row>
    <row r="163" spans="1:12">
      <c r="A163" s="268"/>
      <c r="B163" s="277"/>
      <c r="C163" s="284"/>
      <c r="D163" s="279"/>
      <c r="E163" s="273"/>
      <c r="F163" s="273"/>
      <c r="G163" s="273"/>
      <c r="H163" s="273"/>
      <c r="I163" s="281"/>
      <c r="K163" s="313"/>
      <c r="L163" s="489"/>
    </row>
    <row r="164" spans="1:12">
      <c r="A164" s="268"/>
      <c r="B164" s="277"/>
      <c r="C164" s="284"/>
      <c r="D164" s="279"/>
      <c r="E164" s="273"/>
      <c r="F164" s="273"/>
      <c r="G164" s="273"/>
      <c r="H164" s="273"/>
      <c r="I164" s="281"/>
      <c r="K164" s="313"/>
      <c r="L164" s="489"/>
    </row>
    <row r="165" spans="1:12">
      <c r="A165" s="268"/>
      <c r="B165" s="277"/>
      <c r="C165" s="284"/>
      <c r="D165" s="279"/>
      <c r="E165" s="273"/>
      <c r="F165" s="273"/>
      <c r="G165" s="273"/>
      <c r="H165" s="273"/>
      <c r="I165" s="281"/>
      <c r="K165" s="313"/>
      <c r="L165" s="489"/>
    </row>
    <row r="166" spans="1:12">
      <c r="A166" s="268"/>
      <c r="B166" s="277"/>
      <c r="C166" s="284"/>
      <c r="D166" s="279"/>
      <c r="E166" s="273"/>
      <c r="F166" s="273"/>
      <c r="G166" s="273"/>
      <c r="H166" s="273"/>
      <c r="I166" s="281"/>
      <c r="K166" s="313"/>
      <c r="L166" s="489"/>
    </row>
    <row r="167" spans="1:12">
      <c r="A167" s="268"/>
      <c r="B167" s="277"/>
      <c r="C167" s="284"/>
      <c r="D167" s="279"/>
      <c r="E167" s="273"/>
      <c r="F167" s="273"/>
      <c r="G167" s="273"/>
      <c r="H167" s="273"/>
      <c r="I167" s="281"/>
      <c r="K167" s="313"/>
      <c r="L167" s="489"/>
    </row>
    <row r="168" spans="1:12">
      <c r="A168" s="268"/>
      <c r="B168" s="277"/>
      <c r="C168" s="284"/>
      <c r="D168" s="279"/>
      <c r="E168" s="273"/>
      <c r="F168" s="273"/>
      <c r="G168" s="273"/>
      <c r="H168" s="273"/>
      <c r="I168" s="281"/>
      <c r="K168" s="313"/>
      <c r="L168" s="489"/>
    </row>
    <row r="169" spans="1:12">
      <c r="A169" s="268"/>
      <c r="B169" s="277"/>
      <c r="C169" s="284"/>
      <c r="D169" s="279"/>
      <c r="E169" s="273"/>
      <c r="F169" s="273"/>
      <c r="G169" s="273"/>
      <c r="H169" s="273"/>
      <c r="I169" s="281"/>
      <c r="K169" s="313"/>
      <c r="L169" s="489"/>
    </row>
    <row r="170" spans="1:12">
      <c r="A170" s="268"/>
      <c r="B170" s="277"/>
      <c r="C170" s="284"/>
      <c r="D170" s="279"/>
      <c r="E170" s="273"/>
      <c r="F170" s="273"/>
      <c r="G170" s="273"/>
      <c r="H170" s="273"/>
      <c r="I170" s="281"/>
      <c r="K170" s="313"/>
      <c r="L170" s="489"/>
    </row>
    <row r="171" spans="1:12">
      <c r="A171" s="268"/>
      <c r="B171" s="277"/>
      <c r="C171" s="284"/>
      <c r="D171" s="279"/>
      <c r="E171" s="273"/>
      <c r="F171" s="273"/>
      <c r="G171" s="273"/>
      <c r="H171" s="273"/>
      <c r="I171" s="281"/>
      <c r="K171" s="313"/>
      <c r="L171" s="489"/>
    </row>
    <row r="172" spans="1:12">
      <c r="A172" s="268"/>
      <c r="B172" s="277"/>
      <c r="C172" s="284"/>
      <c r="D172" s="279"/>
      <c r="E172" s="273"/>
      <c r="F172" s="273"/>
      <c r="G172" s="273"/>
      <c r="H172" s="273"/>
      <c r="I172" s="281"/>
      <c r="K172" s="313"/>
      <c r="L172" s="489"/>
    </row>
    <row r="173" spans="1:12">
      <c r="A173" s="268"/>
      <c r="B173" s="277"/>
      <c r="C173" s="284"/>
      <c r="D173" s="279"/>
      <c r="E173" s="273"/>
      <c r="F173" s="273"/>
      <c r="G173" s="273"/>
      <c r="H173" s="273"/>
      <c r="I173" s="281"/>
      <c r="K173" s="313"/>
      <c r="L173" s="489"/>
    </row>
    <row r="174" spans="1:12">
      <c r="A174" s="268"/>
      <c r="B174" s="277"/>
      <c r="C174" s="284"/>
      <c r="D174" s="279"/>
      <c r="E174" s="273"/>
      <c r="F174" s="273"/>
      <c r="G174" s="273"/>
      <c r="H174" s="273"/>
      <c r="I174" s="281"/>
      <c r="K174" s="313"/>
      <c r="L174" s="489"/>
    </row>
    <row r="175" spans="1:12">
      <c r="A175" s="268"/>
      <c r="B175" s="277"/>
      <c r="C175" s="284"/>
      <c r="D175" s="279"/>
      <c r="E175" s="273"/>
      <c r="F175" s="273"/>
      <c r="G175" s="273"/>
      <c r="H175" s="273"/>
      <c r="I175" s="281"/>
      <c r="K175" s="313"/>
      <c r="L175" s="489"/>
    </row>
    <row r="176" spans="1:12">
      <c r="A176" s="268"/>
      <c r="B176" s="277"/>
      <c r="C176" s="284"/>
      <c r="D176" s="279"/>
      <c r="E176" s="273"/>
      <c r="F176" s="273"/>
      <c r="G176" s="273"/>
      <c r="H176" s="273"/>
      <c r="I176" s="281"/>
      <c r="K176" s="313"/>
      <c r="L176" s="489"/>
    </row>
    <row r="177" spans="1:12">
      <c r="A177" s="268"/>
      <c r="B177" s="277"/>
      <c r="C177" s="284"/>
      <c r="D177" s="279"/>
      <c r="E177" s="273"/>
      <c r="F177" s="273"/>
      <c r="G177" s="273"/>
      <c r="H177" s="273"/>
      <c r="I177" s="281"/>
      <c r="K177" s="313"/>
      <c r="L177" s="489"/>
    </row>
    <row r="178" spans="1:12">
      <c r="A178" s="268"/>
      <c r="B178" s="277"/>
      <c r="C178" s="284"/>
      <c r="D178" s="279"/>
      <c r="E178" s="273"/>
      <c r="F178" s="273"/>
      <c r="G178" s="273"/>
      <c r="H178" s="273"/>
      <c r="I178" s="281"/>
      <c r="K178" s="313"/>
      <c r="L178" s="489"/>
    </row>
    <row r="179" spans="1:12">
      <c r="A179" s="268"/>
      <c r="B179" s="277"/>
      <c r="C179" s="284"/>
      <c r="D179" s="279"/>
      <c r="E179" s="273"/>
      <c r="F179" s="273"/>
      <c r="G179" s="273"/>
      <c r="H179" s="273"/>
      <c r="I179" s="281"/>
      <c r="K179" s="313"/>
      <c r="L179" s="489"/>
    </row>
    <row r="180" spans="1:12">
      <c r="A180" s="268"/>
      <c r="B180" s="277"/>
      <c r="C180" s="284"/>
      <c r="D180" s="279"/>
      <c r="E180" s="273"/>
      <c r="F180" s="273"/>
      <c r="G180" s="273"/>
      <c r="H180" s="273"/>
      <c r="I180" s="281"/>
      <c r="K180" s="313"/>
      <c r="L180" s="489"/>
    </row>
    <row r="181" spans="1:12">
      <c r="A181" s="268"/>
      <c r="B181" s="277"/>
      <c r="C181" s="284"/>
      <c r="D181" s="279"/>
      <c r="E181" s="273"/>
      <c r="F181" s="273"/>
      <c r="G181" s="273"/>
      <c r="H181" s="273"/>
      <c r="I181" s="281"/>
      <c r="K181" s="313"/>
      <c r="L181" s="489"/>
    </row>
    <row r="182" spans="1:12">
      <c r="A182" s="268"/>
      <c r="B182" s="277"/>
      <c r="C182" s="284"/>
      <c r="D182" s="279"/>
      <c r="E182" s="273"/>
      <c r="F182" s="273"/>
      <c r="G182" s="273"/>
      <c r="H182" s="273"/>
      <c r="I182" s="281"/>
      <c r="K182" s="313"/>
      <c r="L182" s="489"/>
    </row>
    <row r="183" spans="1:12">
      <c r="A183" s="268"/>
      <c r="B183" s="277"/>
      <c r="C183" s="284"/>
      <c r="D183" s="279"/>
      <c r="E183" s="273"/>
      <c r="F183" s="273"/>
      <c r="G183" s="273"/>
      <c r="H183" s="273"/>
      <c r="I183" s="281"/>
      <c r="K183" s="313"/>
      <c r="L183" s="489"/>
    </row>
    <row r="184" spans="1:12">
      <c r="A184" s="268"/>
      <c r="B184" s="277"/>
      <c r="C184" s="284"/>
      <c r="D184" s="279"/>
      <c r="E184" s="273"/>
      <c r="F184" s="273"/>
      <c r="G184" s="273"/>
      <c r="H184" s="273"/>
      <c r="I184" s="286"/>
      <c r="J184" s="278"/>
      <c r="K184" s="280"/>
      <c r="L184" s="490"/>
    </row>
    <row r="185" spans="1:12">
      <c r="A185" s="268"/>
      <c r="B185" s="277"/>
      <c r="C185" s="284"/>
      <c r="D185" s="279"/>
      <c r="E185" s="273"/>
      <c r="F185" s="273"/>
      <c r="G185" s="273"/>
      <c r="H185" s="273"/>
      <c r="I185" s="286"/>
      <c r="J185" s="271"/>
      <c r="K185" s="273"/>
      <c r="L185" s="490"/>
    </row>
    <row r="186" spans="1:12">
      <c r="A186" s="268"/>
      <c r="B186" s="277"/>
      <c r="C186" s="284"/>
      <c r="D186" s="279"/>
      <c r="E186" s="273"/>
      <c r="F186" s="273"/>
      <c r="G186" s="273"/>
      <c r="H186" s="273"/>
      <c r="I186" s="286"/>
      <c r="J186" s="278"/>
      <c r="K186" s="280"/>
      <c r="L186" s="489"/>
    </row>
    <row r="187" spans="1:12">
      <c r="A187" s="268"/>
      <c r="B187" s="277"/>
      <c r="C187" s="284"/>
      <c r="D187" s="279"/>
      <c r="E187" s="273"/>
      <c r="F187" s="273"/>
      <c r="G187" s="273"/>
      <c r="H187" s="273"/>
      <c r="I187" s="286"/>
      <c r="J187" s="278"/>
      <c r="K187" s="280"/>
      <c r="L187" s="489"/>
    </row>
    <row r="188" spans="1:12">
      <c r="A188" s="268"/>
      <c r="B188" s="277"/>
      <c r="C188" s="284"/>
      <c r="D188" s="279"/>
      <c r="E188" s="273"/>
      <c r="F188" s="273"/>
      <c r="G188" s="273"/>
      <c r="H188" s="273"/>
      <c r="I188" s="286"/>
      <c r="J188" s="278"/>
      <c r="K188" s="280"/>
      <c r="L188" s="489"/>
    </row>
    <row r="189" spans="1:12">
      <c r="A189" s="268"/>
      <c r="B189" s="277"/>
      <c r="C189" s="284"/>
      <c r="D189" s="279"/>
      <c r="E189" s="273"/>
      <c r="F189" s="273"/>
      <c r="G189" s="273"/>
      <c r="H189" s="273"/>
      <c r="I189" s="286"/>
      <c r="J189" s="278"/>
      <c r="K189" s="280"/>
      <c r="L189" s="489"/>
    </row>
    <row r="190" spans="1:12">
      <c r="A190" s="268"/>
      <c r="B190" s="277"/>
      <c r="C190" s="284"/>
      <c r="D190" s="279"/>
      <c r="E190" s="273"/>
      <c r="F190" s="273"/>
      <c r="G190" s="273"/>
      <c r="H190" s="273"/>
      <c r="I190" s="286"/>
      <c r="J190" s="278"/>
      <c r="K190" s="280"/>
      <c r="L190" s="489"/>
    </row>
    <row r="191" spans="1:12">
      <c r="A191" s="268"/>
      <c r="B191" s="277"/>
      <c r="C191" s="284"/>
      <c r="D191" s="279"/>
      <c r="E191" s="273"/>
      <c r="F191" s="273"/>
      <c r="G191" s="273"/>
      <c r="H191" s="273"/>
      <c r="I191" s="286"/>
      <c r="J191" s="278"/>
      <c r="K191" s="280"/>
      <c r="L191" s="490"/>
    </row>
    <row r="192" spans="1:12">
      <c r="A192" s="268"/>
      <c r="B192" s="277"/>
      <c r="C192" s="284"/>
      <c r="D192" s="279"/>
      <c r="E192" s="273"/>
      <c r="F192" s="273"/>
      <c r="G192" s="273"/>
      <c r="H192" s="273"/>
      <c r="I192" s="286"/>
      <c r="J192" s="271"/>
      <c r="K192" s="273"/>
      <c r="L192" s="490"/>
    </row>
    <row r="193" spans="1:12">
      <c r="A193" s="268"/>
      <c r="B193" s="277"/>
      <c r="C193" s="284"/>
      <c r="D193" s="279"/>
      <c r="E193" s="273"/>
      <c r="F193" s="273"/>
      <c r="G193" s="273"/>
      <c r="H193" s="273"/>
      <c r="I193" s="286"/>
      <c r="J193" s="278"/>
      <c r="K193" s="280"/>
      <c r="L193" s="489"/>
    </row>
    <row r="194" spans="1:12">
      <c r="A194" s="268"/>
      <c r="B194" s="277"/>
      <c r="C194" s="284"/>
      <c r="D194" s="279"/>
      <c r="E194" s="273"/>
      <c r="F194" s="273"/>
      <c r="G194" s="273"/>
      <c r="H194" s="273"/>
      <c r="I194" s="286"/>
      <c r="J194" s="278"/>
      <c r="K194" s="280"/>
      <c r="L194" s="489"/>
    </row>
    <row r="195" spans="1:12">
      <c r="A195" s="268"/>
      <c r="B195" s="277"/>
      <c r="C195" s="284"/>
      <c r="D195" s="279"/>
      <c r="E195" s="273"/>
      <c r="F195" s="273"/>
      <c r="G195" s="273"/>
      <c r="H195" s="273"/>
      <c r="I195" s="286"/>
      <c r="J195" s="278"/>
      <c r="K195" s="280"/>
      <c r="L195" s="489"/>
    </row>
  </sheetData>
  <mergeCells count="11">
    <mergeCell ref="A6:L6"/>
    <mergeCell ref="A45:L45"/>
    <mergeCell ref="A1:L1"/>
    <mergeCell ref="A3:A4"/>
    <mergeCell ref="B3:C4"/>
    <mergeCell ref="D3:G3"/>
    <mergeCell ref="H3:H4"/>
    <mergeCell ref="I3:I4"/>
    <mergeCell ref="J3:J4"/>
    <mergeCell ref="K3:K4"/>
    <mergeCell ref="L3:L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D9C9A-44FC-4300-9BA4-7B2BB0774707}">
  <sheetPr codeName="Sheet8">
    <tabColor theme="6" tint="0.59999389629810485"/>
    <pageSetUpPr fitToPage="1"/>
  </sheetPr>
  <dimension ref="A3:AC147"/>
  <sheetViews>
    <sheetView view="pageBreakPreview" topLeftCell="A96" zoomScale="115" zoomScaleSheetLayoutView="115" workbookViewId="0">
      <selection activeCell="D17" sqref="D17"/>
    </sheetView>
  </sheetViews>
  <sheetFormatPr defaultColWidth="9.1796875" defaultRowHeight="12.5"/>
  <cols>
    <col min="1" max="1" width="4" style="320" customWidth="1"/>
    <col min="2" max="2" width="49" style="320" customWidth="1"/>
    <col min="3" max="3" width="5.81640625" style="320" customWidth="1"/>
    <col min="4" max="4" width="5" style="320" customWidth="1"/>
    <col min="5" max="5" width="6.1796875" style="320" customWidth="1"/>
    <col min="6" max="6" width="11.54296875" style="320" customWidth="1"/>
    <col min="7" max="7" width="12.54296875" style="320" customWidth="1"/>
    <col min="8" max="8" width="8.453125" style="320" bestFit="1" customWidth="1"/>
    <col min="9" max="9" width="3.453125" style="320" customWidth="1"/>
    <col min="10" max="10" width="8.7265625" style="320" customWidth="1"/>
    <col min="11" max="11" width="4" style="320" customWidth="1"/>
    <col min="12" max="12" width="5.7265625" style="320" customWidth="1"/>
    <col min="13" max="13" width="4" style="320" customWidth="1"/>
    <col min="14" max="14" width="3.81640625" style="320" customWidth="1"/>
    <col min="15" max="15" width="9.1796875" style="321"/>
    <col min="16" max="16" width="8.54296875" style="320" customWidth="1"/>
    <col min="17" max="17" width="16.453125" style="320" customWidth="1"/>
    <col min="18" max="18" width="0" style="320" hidden="1" customWidth="1"/>
    <col min="19" max="19" width="34.453125" style="320" hidden="1" customWidth="1"/>
    <col min="20" max="25" width="0" style="320" hidden="1" customWidth="1"/>
    <col min="26" max="26" width="9.1796875" style="320"/>
    <col min="27" max="27" width="13.1796875" style="320" bestFit="1" customWidth="1"/>
    <col min="28" max="256" width="9.1796875" style="320"/>
    <col min="257" max="257" width="4" style="320" customWidth="1"/>
    <col min="258" max="258" width="49" style="320" customWidth="1"/>
    <col min="259" max="259" width="5.81640625" style="320" customWidth="1"/>
    <col min="260" max="260" width="5" style="320" customWidth="1"/>
    <col min="261" max="261" width="6.1796875" style="320" customWidth="1"/>
    <col min="262" max="262" width="11.54296875" style="320" customWidth="1"/>
    <col min="263" max="263" width="1.7265625" style="320" customWidth="1"/>
    <col min="264" max="264" width="5.7265625" style="320" customWidth="1"/>
    <col min="265" max="265" width="3.453125" style="320" customWidth="1"/>
    <col min="266" max="266" width="8.7265625" style="320" customWidth="1"/>
    <col min="267" max="267" width="4" style="320" customWidth="1"/>
    <col min="268" max="268" width="5.7265625" style="320" customWidth="1"/>
    <col min="269" max="269" width="4" style="320" customWidth="1"/>
    <col min="270" max="270" width="3.81640625" style="320" customWidth="1"/>
    <col min="271" max="271" width="9.1796875" style="320"/>
    <col min="272" max="272" width="8.54296875" style="320" customWidth="1"/>
    <col min="273" max="273" width="16.453125" style="320" customWidth="1"/>
    <col min="274" max="281" width="0" style="320" hidden="1" customWidth="1"/>
    <col min="282" max="282" width="9.1796875" style="320"/>
    <col min="283" max="283" width="13.1796875" style="320" bestFit="1" customWidth="1"/>
    <col min="284" max="512" width="9.1796875" style="320"/>
    <col min="513" max="513" width="4" style="320" customWidth="1"/>
    <col min="514" max="514" width="49" style="320" customWidth="1"/>
    <col min="515" max="515" width="5.81640625" style="320" customWidth="1"/>
    <col min="516" max="516" width="5" style="320" customWidth="1"/>
    <col min="517" max="517" width="6.1796875" style="320" customWidth="1"/>
    <col min="518" max="518" width="11.54296875" style="320" customWidth="1"/>
    <col min="519" max="519" width="1.7265625" style="320" customWidth="1"/>
    <col min="520" max="520" width="5.7265625" style="320" customWidth="1"/>
    <col min="521" max="521" width="3.453125" style="320" customWidth="1"/>
    <col min="522" max="522" width="8.7265625" style="320" customWidth="1"/>
    <col min="523" max="523" width="4" style="320" customWidth="1"/>
    <col min="524" max="524" width="5.7265625" style="320" customWidth="1"/>
    <col min="525" max="525" width="4" style="320" customWidth="1"/>
    <col min="526" max="526" width="3.81640625" style="320" customWidth="1"/>
    <col min="527" max="527" width="9.1796875" style="320"/>
    <col min="528" max="528" width="8.54296875" style="320" customWidth="1"/>
    <col min="529" max="529" width="16.453125" style="320" customWidth="1"/>
    <col min="530" max="537" width="0" style="320" hidden="1" customWidth="1"/>
    <col min="538" max="538" width="9.1796875" style="320"/>
    <col min="539" max="539" width="13.1796875" style="320" bestFit="1" customWidth="1"/>
    <col min="540" max="768" width="9.1796875" style="320"/>
    <col min="769" max="769" width="4" style="320" customWidth="1"/>
    <col min="770" max="770" width="49" style="320" customWidth="1"/>
    <col min="771" max="771" width="5.81640625" style="320" customWidth="1"/>
    <col min="772" max="772" width="5" style="320" customWidth="1"/>
    <col min="773" max="773" width="6.1796875" style="320" customWidth="1"/>
    <col min="774" max="774" width="11.54296875" style="320" customWidth="1"/>
    <col min="775" max="775" width="1.7265625" style="320" customWidth="1"/>
    <col min="776" max="776" width="5.7265625" style="320" customWidth="1"/>
    <col min="777" max="777" width="3.453125" style="320" customWidth="1"/>
    <col min="778" max="778" width="8.7265625" style="320" customWidth="1"/>
    <col min="779" max="779" width="4" style="320" customWidth="1"/>
    <col min="780" max="780" width="5.7265625" style="320" customWidth="1"/>
    <col min="781" max="781" width="4" style="320" customWidth="1"/>
    <col min="782" max="782" width="3.81640625" style="320" customWidth="1"/>
    <col min="783" max="783" width="9.1796875" style="320"/>
    <col min="784" max="784" width="8.54296875" style="320" customWidth="1"/>
    <col min="785" max="785" width="16.453125" style="320" customWidth="1"/>
    <col min="786" max="793" width="0" style="320" hidden="1" customWidth="1"/>
    <col min="794" max="794" width="9.1796875" style="320"/>
    <col min="795" max="795" width="13.1796875" style="320" bestFit="1" customWidth="1"/>
    <col min="796" max="1024" width="9.1796875" style="320"/>
    <col min="1025" max="1025" width="4" style="320" customWidth="1"/>
    <col min="1026" max="1026" width="49" style="320" customWidth="1"/>
    <col min="1027" max="1027" width="5.81640625" style="320" customWidth="1"/>
    <col min="1028" max="1028" width="5" style="320" customWidth="1"/>
    <col min="1029" max="1029" width="6.1796875" style="320" customWidth="1"/>
    <col min="1030" max="1030" width="11.54296875" style="320" customWidth="1"/>
    <col min="1031" max="1031" width="1.7265625" style="320" customWidth="1"/>
    <col min="1032" max="1032" width="5.7265625" style="320" customWidth="1"/>
    <col min="1033" max="1033" width="3.453125" style="320" customWidth="1"/>
    <col min="1034" max="1034" width="8.7265625" style="320" customWidth="1"/>
    <col min="1035" max="1035" width="4" style="320" customWidth="1"/>
    <col min="1036" max="1036" width="5.7265625" style="320" customWidth="1"/>
    <col min="1037" max="1037" width="4" style="320" customWidth="1"/>
    <col min="1038" max="1038" width="3.81640625" style="320" customWidth="1"/>
    <col min="1039" max="1039" width="9.1796875" style="320"/>
    <col min="1040" max="1040" width="8.54296875" style="320" customWidth="1"/>
    <col min="1041" max="1041" width="16.453125" style="320" customWidth="1"/>
    <col min="1042" max="1049" width="0" style="320" hidden="1" customWidth="1"/>
    <col min="1050" max="1050" width="9.1796875" style="320"/>
    <col min="1051" max="1051" width="13.1796875" style="320" bestFit="1" customWidth="1"/>
    <col min="1052" max="1280" width="9.1796875" style="320"/>
    <col min="1281" max="1281" width="4" style="320" customWidth="1"/>
    <col min="1282" max="1282" width="49" style="320" customWidth="1"/>
    <col min="1283" max="1283" width="5.81640625" style="320" customWidth="1"/>
    <col min="1284" max="1284" width="5" style="320" customWidth="1"/>
    <col min="1285" max="1285" width="6.1796875" style="320" customWidth="1"/>
    <col min="1286" max="1286" width="11.54296875" style="320" customWidth="1"/>
    <col min="1287" max="1287" width="1.7265625" style="320" customWidth="1"/>
    <col min="1288" max="1288" width="5.7265625" style="320" customWidth="1"/>
    <col min="1289" max="1289" width="3.453125" style="320" customWidth="1"/>
    <col min="1290" max="1290" width="8.7265625" style="320" customWidth="1"/>
    <col min="1291" max="1291" width="4" style="320" customWidth="1"/>
    <col min="1292" max="1292" width="5.7265625" style="320" customWidth="1"/>
    <col min="1293" max="1293" width="4" style="320" customWidth="1"/>
    <col min="1294" max="1294" width="3.81640625" style="320" customWidth="1"/>
    <col min="1295" max="1295" width="9.1796875" style="320"/>
    <col min="1296" max="1296" width="8.54296875" style="320" customWidth="1"/>
    <col min="1297" max="1297" width="16.453125" style="320" customWidth="1"/>
    <col min="1298" max="1305" width="0" style="320" hidden="1" customWidth="1"/>
    <col min="1306" max="1306" width="9.1796875" style="320"/>
    <col min="1307" max="1307" width="13.1796875" style="320" bestFit="1" customWidth="1"/>
    <col min="1308" max="1536" width="9.1796875" style="320"/>
    <col min="1537" max="1537" width="4" style="320" customWidth="1"/>
    <col min="1538" max="1538" width="49" style="320" customWidth="1"/>
    <col min="1539" max="1539" width="5.81640625" style="320" customWidth="1"/>
    <col min="1540" max="1540" width="5" style="320" customWidth="1"/>
    <col min="1541" max="1541" width="6.1796875" style="320" customWidth="1"/>
    <col min="1542" max="1542" width="11.54296875" style="320" customWidth="1"/>
    <col min="1543" max="1543" width="1.7265625" style="320" customWidth="1"/>
    <col min="1544" max="1544" width="5.7265625" style="320" customWidth="1"/>
    <col min="1545" max="1545" width="3.453125" style="320" customWidth="1"/>
    <col min="1546" max="1546" width="8.7265625" style="320" customWidth="1"/>
    <col min="1547" max="1547" width="4" style="320" customWidth="1"/>
    <col min="1548" max="1548" width="5.7265625" style="320" customWidth="1"/>
    <col min="1549" max="1549" width="4" style="320" customWidth="1"/>
    <col min="1550" max="1550" width="3.81640625" style="320" customWidth="1"/>
    <col min="1551" max="1551" width="9.1796875" style="320"/>
    <col min="1552" max="1552" width="8.54296875" style="320" customWidth="1"/>
    <col min="1553" max="1553" width="16.453125" style="320" customWidth="1"/>
    <col min="1554" max="1561" width="0" style="320" hidden="1" customWidth="1"/>
    <col min="1562" max="1562" width="9.1796875" style="320"/>
    <col min="1563" max="1563" width="13.1796875" style="320" bestFit="1" customWidth="1"/>
    <col min="1564" max="1792" width="9.1796875" style="320"/>
    <col min="1793" max="1793" width="4" style="320" customWidth="1"/>
    <col min="1794" max="1794" width="49" style="320" customWidth="1"/>
    <col min="1795" max="1795" width="5.81640625" style="320" customWidth="1"/>
    <col min="1796" max="1796" width="5" style="320" customWidth="1"/>
    <col min="1797" max="1797" width="6.1796875" style="320" customWidth="1"/>
    <col min="1798" max="1798" width="11.54296875" style="320" customWidth="1"/>
    <col min="1799" max="1799" width="1.7265625" style="320" customWidth="1"/>
    <col min="1800" max="1800" width="5.7265625" style="320" customWidth="1"/>
    <col min="1801" max="1801" width="3.453125" style="320" customWidth="1"/>
    <col min="1802" max="1802" width="8.7265625" style="320" customWidth="1"/>
    <col min="1803" max="1803" width="4" style="320" customWidth="1"/>
    <col min="1804" max="1804" width="5.7265625" style="320" customWidth="1"/>
    <col min="1805" max="1805" width="4" style="320" customWidth="1"/>
    <col min="1806" max="1806" width="3.81640625" style="320" customWidth="1"/>
    <col min="1807" max="1807" width="9.1796875" style="320"/>
    <col min="1808" max="1808" width="8.54296875" style="320" customWidth="1"/>
    <col min="1809" max="1809" width="16.453125" style="320" customWidth="1"/>
    <col min="1810" max="1817" width="0" style="320" hidden="1" customWidth="1"/>
    <col min="1818" max="1818" width="9.1796875" style="320"/>
    <col min="1819" max="1819" width="13.1796875" style="320" bestFit="1" customWidth="1"/>
    <col min="1820" max="2048" width="9.1796875" style="320"/>
    <col min="2049" max="2049" width="4" style="320" customWidth="1"/>
    <col min="2050" max="2050" width="49" style="320" customWidth="1"/>
    <col min="2051" max="2051" width="5.81640625" style="320" customWidth="1"/>
    <col min="2052" max="2052" width="5" style="320" customWidth="1"/>
    <col min="2053" max="2053" width="6.1796875" style="320" customWidth="1"/>
    <col min="2054" max="2054" width="11.54296875" style="320" customWidth="1"/>
    <col min="2055" max="2055" width="1.7265625" style="320" customWidth="1"/>
    <col min="2056" max="2056" width="5.7265625" style="320" customWidth="1"/>
    <col min="2057" max="2057" width="3.453125" style="320" customWidth="1"/>
    <col min="2058" max="2058" width="8.7265625" style="320" customWidth="1"/>
    <col min="2059" max="2059" width="4" style="320" customWidth="1"/>
    <col min="2060" max="2060" width="5.7265625" style="320" customWidth="1"/>
    <col min="2061" max="2061" width="4" style="320" customWidth="1"/>
    <col min="2062" max="2062" width="3.81640625" style="320" customWidth="1"/>
    <col min="2063" max="2063" width="9.1796875" style="320"/>
    <col min="2064" max="2064" width="8.54296875" style="320" customWidth="1"/>
    <col min="2065" max="2065" width="16.453125" style="320" customWidth="1"/>
    <col min="2066" max="2073" width="0" style="320" hidden="1" customWidth="1"/>
    <col min="2074" max="2074" width="9.1796875" style="320"/>
    <col min="2075" max="2075" width="13.1796875" style="320" bestFit="1" customWidth="1"/>
    <col min="2076" max="2304" width="9.1796875" style="320"/>
    <col min="2305" max="2305" width="4" style="320" customWidth="1"/>
    <col min="2306" max="2306" width="49" style="320" customWidth="1"/>
    <col min="2307" max="2307" width="5.81640625" style="320" customWidth="1"/>
    <col min="2308" max="2308" width="5" style="320" customWidth="1"/>
    <col min="2309" max="2309" width="6.1796875" style="320" customWidth="1"/>
    <col min="2310" max="2310" width="11.54296875" style="320" customWidth="1"/>
    <col min="2311" max="2311" width="1.7265625" style="320" customWidth="1"/>
    <col min="2312" max="2312" width="5.7265625" style="320" customWidth="1"/>
    <col min="2313" max="2313" width="3.453125" style="320" customWidth="1"/>
    <col min="2314" max="2314" width="8.7265625" style="320" customWidth="1"/>
    <col min="2315" max="2315" width="4" style="320" customWidth="1"/>
    <col min="2316" max="2316" width="5.7265625" style="320" customWidth="1"/>
    <col min="2317" max="2317" width="4" style="320" customWidth="1"/>
    <col min="2318" max="2318" width="3.81640625" style="320" customWidth="1"/>
    <col min="2319" max="2319" width="9.1796875" style="320"/>
    <col min="2320" max="2320" width="8.54296875" style="320" customWidth="1"/>
    <col min="2321" max="2321" width="16.453125" style="320" customWidth="1"/>
    <col min="2322" max="2329" width="0" style="320" hidden="1" customWidth="1"/>
    <col min="2330" max="2330" width="9.1796875" style="320"/>
    <col min="2331" max="2331" width="13.1796875" style="320" bestFit="1" customWidth="1"/>
    <col min="2332" max="2560" width="9.1796875" style="320"/>
    <col min="2561" max="2561" width="4" style="320" customWidth="1"/>
    <col min="2562" max="2562" width="49" style="320" customWidth="1"/>
    <col min="2563" max="2563" width="5.81640625" style="320" customWidth="1"/>
    <col min="2564" max="2564" width="5" style="320" customWidth="1"/>
    <col min="2565" max="2565" width="6.1796875" style="320" customWidth="1"/>
    <col min="2566" max="2566" width="11.54296875" style="320" customWidth="1"/>
    <col min="2567" max="2567" width="1.7265625" style="320" customWidth="1"/>
    <col min="2568" max="2568" width="5.7265625" style="320" customWidth="1"/>
    <col min="2569" max="2569" width="3.453125" style="320" customWidth="1"/>
    <col min="2570" max="2570" width="8.7265625" style="320" customWidth="1"/>
    <col min="2571" max="2571" width="4" style="320" customWidth="1"/>
    <col min="2572" max="2572" width="5.7265625" style="320" customWidth="1"/>
    <col min="2573" max="2573" width="4" style="320" customWidth="1"/>
    <col min="2574" max="2574" width="3.81640625" style="320" customWidth="1"/>
    <col min="2575" max="2575" width="9.1796875" style="320"/>
    <col min="2576" max="2576" width="8.54296875" style="320" customWidth="1"/>
    <col min="2577" max="2577" width="16.453125" style="320" customWidth="1"/>
    <col min="2578" max="2585" width="0" style="320" hidden="1" customWidth="1"/>
    <col min="2586" max="2586" width="9.1796875" style="320"/>
    <col min="2587" max="2587" width="13.1796875" style="320" bestFit="1" customWidth="1"/>
    <col min="2588" max="2816" width="9.1796875" style="320"/>
    <col min="2817" max="2817" width="4" style="320" customWidth="1"/>
    <col min="2818" max="2818" width="49" style="320" customWidth="1"/>
    <col min="2819" max="2819" width="5.81640625" style="320" customWidth="1"/>
    <col min="2820" max="2820" width="5" style="320" customWidth="1"/>
    <col min="2821" max="2821" width="6.1796875" style="320" customWidth="1"/>
    <col min="2822" max="2822" width="11.54296875" style="320" customWidth="1"/>
    <col min="2823" max="2823" width="1.7265625" style="320" customWidth="1"/>
    <col min="2824" max="2824" width="5.7265625" style="320" customWidth="1"/>
    <col min="2825" max="2825" width="3.453125" style="320" customWidth="1"/>
    <col min="2826" max="2826" width="8.7265625" style="320" customWidth="1"/>
    <col min="2827" max="2827" width="4" style="320" customWidth="1"/>
    <col min="2828" max="2828" width="5.7265625" style="320" customWidth="1"/>
    <col min="2829" max="2829" width="4" style="320" customWidth="1"/>
    <col min="2830" max="2830" width="3.81640625" style="320" customWidth="1"/>
    <col min="2831" max="2831" width="9.1796875" style="320"/>
    <col min="2832" max="2832" width="8.54296875" style="320" customWidth="1"/>
    <col min="2833" max="2833" width="16.453125" style="320" customWidth="1"/>
    <col min="2834" max="2841" width="0" style="320" hidden="1" customWidth="1"/>
    <col min="2842" max="2842" width="9.1796875" style="320"/>
    <col min="2843" max="2843" width="13.1796875" style="320" bestFit="1" customWidth="1"/>
    <col min="2844" max="3072" width="9.1796875" style="320"/>
    <col min="3073" max="3073" width="4" style="320" customWidth="1"/>
    <col min="3074" max="3074" width="49" style="320" customWidth="1"/>
    <col min="3075" max="3075" width="5.81640625" style="320" customWidth="1"/>
    <col min="3076" max="3076" width="5" style="320" customWidth="1"/>
    <col min="3077" max="3077" width="6.1796875" style="320" customWidth="1"/>
    <col min="3078" max="3078" width="11.54296875" style="320" customWidth="1"/>
    <col min="3079" max="3079" width="1.7265625" style="320" customWidth="1"/>
    <col min="3080" max="3080" width="5.7265625" style="320" customWidth="1"/>
    <col min="3081" max="3081" width="3.453125" style="320" customWidth="1"/>
    <col min="3082" max="3082" width="8.7265625" style="320" customWidth="1"/>
    <col min="3083" max="3083" width="4" style="320" customWidth="1"/>
    <col min="3084" max="3084" width="5.7265625" style="320" customWidth="1"/>
    <col min="3085" max="3085" width="4" style="320" customWidth="1"/>
    <col min="3086" max="3086" width="3.81640625" style="320" customWidth="1"/>
    <col min="3087" max="3087" width="9.1796875" style="320"/>
    <col min="3088" max="3088" width="8.54296875" style="320" customWidth="1"/>
    <col min="3089" max="3089" width="16.453125" style="320" customWidth="1"/>
    <col min="3090" max="3097" width="0" style="320" hidden="1" customWidth="1"/>
    <col min="3098" max="3098" width="9.1796875" style="320"/>
    <col min="3099" max="3099" width="13.1796875" style="320" bestFit="1" customWidth="1"/>
    <col min="3100" max="3328" width="9.1796875" style="320"/>
    <col min="3329" max="3329" width="4" style="320" customWidth="1"/>
    <col min="3330" max="3330" width="49" style="320" customWidth="1"/>
    <col min="3331" max="3331" width="5.81640625" style="320" customWidth="1"/>
    <col min="3332" max="3332" width="5" style="320" customWidth="1"/>
    <col min="3333" max="3333" width="6.1796875" style="320" customWidth="1"/>
    <col min="3334" max="3334" width="11.54296875" style="320" customWidth="1"/>
    <col min="3335" max="3335" width="1.7265625" style="320" customWidth="1"/>
    <col min="3336" max="3336" width="5.7265625" style="320" customWidth="1"/>
    <col min="3337" max="3337" width="3.453125" style="320" customWidth="1"/>
    <col min="3338" max="3338" width="8.7265625" style="320" customWidth="1"/>
    <col min="3339" max="3339" width="4" style="320" customWidth="1"/>
    <col min="3340" max="3340" width="5.7265625" style="320" customWidth="1"/>
    <col min="3341" max="3341" width="4" style="320" customWidth="1"/>
    <col min="3342" max="3342" width="3.81640625" style="320" customWidth="1"/>
    <col min="3343" max="3343" width="9.1796875" style="320"/>
    <col min="3344" max="3344" width="8.54296875" style="320" customWidth="1"/>
    <col min="3345" max="3345" width="16.453125" style="320" customWidth="1"/>
    <col min="3346" max="3353" width="0" style="320" hidden="1" customWidth="1"/>
    <col min="3354" max="3354" width="9.1796875" style="320"/>
    <col min="3355" max="3355" width="13.1796875" style="320" bestFit="1" customWidth="1"/>
    <col min="3356" max="3584" width="9.1796875" style="320"/>
    <col min="3585" max="3585" width="4" style="320" customWidth="1"/>
    <col min="3586" max="3586" width="49" style="320" customWidth="1"/>
    <col min="3587" max="3587" width="5.81640625" style="320" customWidth="1"/>
    <col min="3588" max="3588" width="5" style="320" customWidth="1"/>
    <col min="3589" max="3589" width="6.1796875" style="320" customWidth="1"/>
    <col min="3590" max="3590" width="11.54296875" style="320" customWidth="1"/>
    <col min="3591" max="3591" width="1.7265625" style="320" customWidth="1"/>
    <col min="3592" max="3592" width="5.7265625" style="320" customWidth="1"/>
    <col min="3593" max="3593" width="3.453125" style="320" customWidth="1"/>
    <col min="3594" max="3594" width="8.7265625" style="320" customWidth="1"/>
    <col min="3595" max="3595" width="4" style="320" customWidth="1"/>
    <col min="3596" max="3596" width="5.7265625" style="320" customWidth="1"/>
    <col min="3597" max="3597" width="4" style="320" customWidth="1"/>
    <col min="3598" max="3598" width="3.81640625" style="320" customWidth="1"/>
    <col min="3599" max="3599" width="9.1796875" style="320"/>
    <col min="3600" max="3600" width="8.54296875" style="320" customWidth="1"/>
    <col min="3601" max="3601" width="16.453125" style="320" customWidth="1"/>
    <col min="3602" max="3609" width="0" style="320" hidden="1" customWidth="1"/>
    <col min="3610" max="3610" width="9.1796875" style="320"/>
    <col min="3611" max="3611" width="13.1796875" style="320" bestFit="1" customWidth="1"/>
    <col min="3612" max="3840" width="9.1796875" style="320"/>
    <col min="3841" max="3841" width="4" style="320" customWidth="1"/>
    <col min="3842" max="3842" width="49" style="320" customWidth="1"/>
    <col min="3843" max="3843" width="5.81640625" style="320" customWidth="1"/>
    <col min="3844" max="3844" width="5" style="320" customWidth="1"/>
    <col min="3845" max="3845" width="6.1796875" style="320" customWidth="1"/>
    <col min="3846" max="3846" width="11.54296875" style="320" customWidth="1"/>
    <col min="3847" max="3847" width="1.7265625" style="320" customWidth="1"/>
    <col min="3848" max="3848" width="5.7265625" style="320" customWidth="1"/>
    <col min="3849" max="3849" width="3.453125" style="320" customWidth="1"/>
    <col min="3850" max="3850" width="8.7265625" style="320" customWidth="1"/>
    <col min="3851" max="3851" width="4" style="320" customWidth="1"/>
    <col min="3852" max="3852" width="5.7265625" style="320" customWidth="1"/>
    <col min="3853" max="3853" width="4" style="320" customWidth="1"/>
    <col min="3854" max="3854" width="3.81640625" style="320" customWidth="1"/>
    <col min="3855" max="3855" width="9.1796875" style="320"/>
    <col min="3856" max="3856" width="8.54296875" style="320" customWidth="1"/>
    <col min="3857" max="3857" width="16.453125" style="320" customWidth="1"/>
    <col min="3858" max="3865" width="0" style="320" hidden="1" customWidth="1"/>
    <col min="3866" max="3866" width="9.1796875" style="320"/>
    <col min="3867" max="3867" width="13.1796875" style="320" bestFit="1" customWidth="1"/>
    <col min="3868" max="4096" width="9.1796875" style="320"/>
    <col min="4097" max="4097" width="4" style="320" customWidth="1"/>
    <col min="4098" max="4098" width="49" style="320" customWidth="1"/>
    <col min="4099" max="4099" width="5.81640625" style="320" customWidth="1"/>
    <col min="4100" max="4100" width="5" style="320" customWidth="1"/>
    <col min="4101" max="4101" width="6.1796875" style="320" customWidth="1"/>
    <col min="4102" max="4102" width="11.54296875" style="320" customWidth="1"/>
    <col min="4103" max="4103" width="1.7265625" style="320" customWidth="1"/>
    <col min="4104" max="4104" width="5.7265625" style="320" customWidth="1"/>
    <col min="4105" max="4105" width="3.453125" style="320" customWidth="1"/>
    <col min="4106" max="4106" width="8.7265625" style="320" customWidth="1"/>
    <col min="4107" max="4107" width="4" style="320" customWidth="1"/>
    <col min="4108" max="4108" width="5.7265625" style="320" customWidth="1"/>
    <col min="4109" max="4109" width="4" style="320" customWidth="1"/>
    <col min="4110" max="4110" width="3.81640625" style="320" customWidth="1"/>
    <col min="4111" max="4111" width="9.1796875" style="320"/>
    <col min="4112" max="4112" width="8.54296875" style="320" customWidth="1"/>
    <col min="4113" max="4113" width="16.453125" style="320" customWidth="1"/>
    <col min="4114" max="4121" width="0" style="320" hidden="1" customWidth="1"/>
    <col min="4122" max="4122" width="9.1796875" style="320"/>
    <col min="4123" max="4123" width="13.1796875" style="320" bestFit="1" customWidth="1"/>
    <col min="4124" max="4352" width="9.1796875" style="320"/>
    <col min="4353" max="4353" width="4" style="320" customWidth="1"/>
    <col min="4354" max="4354" width="49" style="320" customWidth="1"/>
    <col min="4355" max="4355" width="5.81640625" style="320" customWidth="1"/>
    <col min="4356" max="4356" width="5" style="320" customWidth="1"/>
    <col min="4357" max="4357" width="6.1796875" style="320" customWidth="1"/>
    <col min="4358" max="4358" width="11.54296875" style="320" customWidth="1"/>
    <col min="4359" max="4359" width="1.7265625" style="320" customWidth="1"/>
    <col min="4360" max="4360" width="5.7265625" style="320" customWidth="1"/>
    <col min="4361" max="4361" width="3.453125" style="320" customWidth="1"/>
    <col min="4362" max="4362" width="8.7265625" style="320" customWidth="1"/>
    <col min="4363" max="4363" width="4" style="320" customWidth="1"/>
    <col min="4364" max="4364" width="5.7265625" style="320" customWidth="1"/>
    <col min="4365" max="4365" width="4" style="320" customWidth="1"/>
    <col min="4366" max="4366" width="3.81640625" style="320" customWidth="1"/>
    <col min="4367" max="4367" width="9.1796875" style="320"/>
    <col min="4368" max="4368" width="8.54296875" style="320" customWidth="1"/>
    <col min="4369" max="4369" width="16.453125" style="320" customWidth="1"/>
    <col min="4370" max="4377" width="0" style="320" hidden="1" customWidth="1"/>
    <col min="4378" max="4378" width="9.1796875" style="320"/>
    <col min="4379" max="4379" width="13.1796875" style="320" bestFit="1" customWidth="1"/>
    <col min="4380" max="4608" width="9.1796875" style="320"/>
    <col min="4609" max="4609" width="4" style="320" customWidth="1"/>
    <col min="4610" max="4610" width="49" style="320" customWidth="1"/>
    <col min="4611" max="4611" width="5.81640625" style="320" customWidth="1"/>
    <col min="4612" max="4612" width="5" style="320" customWidth="1"/>
    <col min="4613" max="4613" width="6.1796875" style="320" customWidth="1"/>
    <col min="4614" max="4614" width="11.54296875" style="320" customWidth="1"/>
    <col min="4615" max="4615" width="1.7265625" style="320" customWidth="1"/>
    <col min="4616" max="4616" width="5.7265625" style="320" customWidth="1"/>
    <col min="4617" max="4617" width="3.453125" style="320" customWidth="1"/>
    <col min="4618" max="4618" width="8.7265625" style="320" customWidth="1"/>
    <col min="4619" max="4619" width="4" style="320" customWidth="1"/>
    <col min="4620" max="4620" width="5.7265625" style="320" customWidth="1"/>
    <col min="4621" max="4621" width="4" style="320" customWidth="1"/>
    <col min="4622" max="4622" width="3.81640625" style="320" customWidth="1"/>
    <col min="4623" max="4623" width="9.1796875" style="320"/>
    <col min="4624" max="4624" width="8.54296875" style="320" customWidth="1"/>
    <col min="4625" max="4625" width="16.453125" style="320" customWidth="1"/>
    <col min="4626" max="4633" width="0" style="320" hidden="1" customWidth="1"/>
    <col min="4634" max="4634" width="9.1796875" style="320"/>
    <col min="4635" max="4635" width="13.1796875" style="320" bestFit="1" customWidth="1"/>
    <col min="4636" max="4864" width="9.1796875" style="320"/>
    <col min="4865" max="4865" width="4" style="320" customWidth="1"/>
    <col min="4866" max="4866" width="49" style="320" customWidth="1"/>
    <col min="4867" max="4867" width="5.81640625" style="320" customWidth="1"/>
    <col min="4868" max="4868" width="5" style="320" customWidth="1"/>
    <col min="4869" max="4869" width="6.1796875" style="320" customWidth="1"/>
    <col min="4870" max="4870" width="11.54296875" style="320" customWidth="1"/>
    <col min="4871" max="4871" width="1.7265625" style="320" customWidth="1"/>
    <col min="4872" max="4872" width="5.7265625" style="320" customWidth="1"/>
    <col min="4873" max="4873" width="3.453125" style="320" customWidth="1"/>
    <col min="4874" max="4874" width="8.7265625" style="320" customWidth="1"/>
    <col min="4875" max="4875" width="4" style="320" customWidth="1"/>
    <col min="4876" max="4876" width="5.7265625" style="320" customWidth="1"/>
    <col min="4877" max="4877" width="4" style="320" customWidth="1"/>
    <col min="4878" max="4878" width="3.81640625" style="320" customWidth="1"/>
    <col min="4879" max="4879" width="9.1796875" style="320"/>
    <col min="4880" max="4880" width="8.54296875" style="320" customWidth="1"/>
    <col min="4881" max="4881" width="16.453125" style="320" customWidth="1"/>
    <col min="4882" max="4889" width="0" style="320" hidden="1" customWidth="1"/>
    <col min="4890" max="4890" width="9.1796875" style="320"/>
    <col min="4891" max="4891" width="13.1796875" style="320" bestFit="1" customWidth="1"/>
    <col min="4892" max="5120" width="9.1796875" style="320"/>
    <col min="5121" max="5121" width="4" style="320" customWidth="1"/>
    <col min="5122" max="5122" width="49" style="320" customWidth="1"/>
    <col min="5123" max="5123" width="5.81640625" style="320" customWidth="1"/>
    <col min="5124" max="5124" width="5" style="320" customWidth="1"/>
    <col min="5125" max="5125" width="6.1796875" style="320" customWidth="1"/>
    <col min="5126" max="5126" width="11.54296875" style="320" customWidth="1"/>
    <col min="5127" max="5127" width="1.7265625" style="320" customWidth="1"/>
    <col min="5128" max="5128" width="5.7265625" style="320" customWidth="1"/>
    <col min="5129" max="5129" width="3.453125" style="320" customWidth="1"/>
    <col min="5130" max="5130" width="8.7265625" style="320" customWidth="1"/>
    <col min="5131" max="5131" width="4" style="320" customWidth="1"/>
    <col min="5132" max="5132" width="5.7265625" style="320" customWidth="1"/>
    <col min="5133" max="5133" width="4" style="320" customWidth="1"/>
    <col min="5134" max="5134" width="3.81640625" style="320" customWidth="1"/>
    <col min="5135" max="5135" width="9.1796875" style="320"/>
    <col min="5136" max="5136" width="8.54296875" style="320" customWidth="1"/>
    <col min="5137" max="5137" width="16.453125" style="320" customWidth="1"/>
    <col min="5138" max="5145" width="0" style="320" hidden="1" customWidth="1"/>
    <col min="5146" max="5146" width="9.1796875" style="320"/>
    <col min="5147" max="5147" width="13.1796875" style="320" bestFit="1" customWidth="1"/>
    <col min="5148" max="5376" width="9.1796875" style="320"/>
    <col min="5377" max="5377" width="4" style="320" customWidth="1"/>
    <col min="5378" max="5378" width="49" style="320" customWidth="1"/>
    <col min="5379" max="5379" width="5.81640625" style="320" customWidth="1"/>
    <col min="5380" max="5380" width="5" style="320" customWidth="1"/>
    <col min="5381" max="5381" width="6.1796875" style="320" customWidth="1"/>
    <col min="5382" max="5382" width="11.54296875" style="320" customWidth="1"/>
    <col min="5383" max="5383" width="1.7265625" style="320" customWidth="1"/>
    <col min="5384" max="5384" width="5.7265625" style="320" customWidth="1"/>
    <col min="5385" max="5385" width="3.453125" style="320" customWidth="1"/>
    <col min="5386" max="5386" width="8.7265625" style="320" customWidth="1"/>
    <col min="5387" max="5387" width="4" style="320" customWidth="1"/>
    <col min="5388" max="5388" width="5.7265625" style="320" customWidth="1"/>
    <col min="5389" max="5389" width="4" style="320" customWidth="1"/>
    <col min="5390" max="5390" width="3.81640625" style="320" customWidth="1"/>
    <col min="5391" max="5391" width="9.1796875" style="320"/>
    <col min="5392" max="5392" width="8.54296875" style="320" customWidth="1"/>
    <col min="5393" max="5393" width="16.453125" style="320" customWidth="1"/>
    <col min="5394" max="5401" width="0" style="320" hidden="1" customWidth="1"/>
    <col min="5402" max="5402" width="9.1796875" style="320"/>
    <col min="5403" max="5403" width="13.1796875" style="320" bestFit="1" customWidth="1"/>
    <col min="5404" max="5632" width="9.1796875" style="320"/>
    <col min="5633" max="5633" width="4" style="320" customWidth="1"/>
    <col min="5634" max="5634" width="49" style="320" customWidth="1"/>
    <col min="5635" max="5635" width="5.81640625" style="320" customWidth="1"/>
    <col min="5636" max="5636" width="5" style="320" customWidth="1"/>
    <col min="5637" max="5637" width="6.1796875" style="320" customWidth="1"/>
    <col min="5638" max="5638" width="11.54296875" style="320" customWidth="1"/>
    <col min="5639" max="5639" width="1.7265625" style="320" customWidth="1"/>
    <col min="5640" max="5640" width="5.7265625" style="320" customWidth="1"/>
    <col min="5641" max="5641" width="3.453125" style="320" customWidth="1"/>
    <col min="5642" max="5642" width="8.7265625" style="320" customWidth="1"/>
    <col min="5643" max="5643" width="4" style="320" customWidth="1"/>
    <col min="5644" max="5644" width="5.7265625" style="320" customWidth="1"/>
    <col min="5645" max="5645" width="4" style="320" customWidth="1"/>
    <col min="5646" max="5646" width="3.81640625" style="320" customWidth="1"/>
    <col min="5647" max="5647" width="9.1796875" style="320"/>
    <col min="5648" max="5648" width="8.54296875" style="320" customWidth="1"/>
    <col min="5649" max="5649" width="16.453125" style="320" customWidth="1"/>
    <col min="5650" max="5657" width="0" style="320" hidden="1" customWidth="1"/>
    <col min="5658" max="5658" width="9.1796875" style="320"/>
    <col min="5659" max="5659" width="13.1796875" style="320" bestFit="1" customWidth="1"/>
    <col min="5660" max="5888" width="9.1796875" style="320"/>
    <col min="5889" max="5889" width="4" style="320" customWidth="1"/>
    <col min="5890" max="5890" width="49" style="320" customWidth="1"/>
    <col min="5891" max="5891" width="5.81640625" style="320" customWidth="1"/>
    <col min="5892" max="5892" width="5" style="320" customWidth="1"/>
    <col min="5893" max="5893" width="6.1796875" style="320" customWidth="1"/>
    <col min="5894" max="5894" width="11.54296875" style="320" customWidth="1"/>
    <col min="5895" max="5895" width="1.7265625" style="320" customWidth="1"/>
    <col min="5896" max="5896" width="5.7265625" style="320" customWidth="1"/>
    <col min="5897" max="5897" width="3.453125" style="320" customWidth="1"/>
    <col min="5898" max="5898" width="8.7265625" style="320" customWidth="1"/>
    <col min="5899" max="5899" width="4" style="320" customWidth="1"/>
    <col min="5900" max="5900" width="5.7265625" style="320" customWidth="1"/>
    <col min="5901" max="5901" width="4" style="320" customWidth="1"/>
    <col min="5902" max="5902" width="3.81640625" style="320" customWidth="1"/>
    <col min="5903" max="5903" width="9.1796875" style="320"/>
    <col min="5904" max="5904" width="8.54296875" style="320" customWidth="1"/>
    <col min="5905" max="5905" width="16.453125" style="320" customWidth="1"/>
    <col min="5906" max="5913" width="0" style="320" hidden="1" customWidth="1"/>
    <col min="5914" max="5914" width="9.1796875" style="320"/>
    <col min="5915" max="5915" width="13.1796875" style="320" bestFit="1" customWidth="1"/>
    <col min="5916" max="6144" width="9.1796875" style="320"/>
    <col min="6145" max="6145" width="4" style="320" customWidth="1"/>
    <col min="6146" max="6146" width="49" style="320" customWidth="1"/>
    <col min="6147" max="6147" width="5.81640625" style="320" customWidth="1"/>
    <col min="6148" max="6148" width="5" style="320" customWidth="1"/>
    <col min="6149" max="6149" width="6.1796875" style="320" customWidth="1"/>
    <col min="6150" max="6150" width="11.54296875" style="320" customWidth="1"/>
    <col min="6151" max="6151" width="1.7265625" style="320" customWidth="1"/>
    <col min="6152" max="6152" width="5.7265625" style="320" customWidth="1"/>
    <col min="6153" max="6153" width="3.453125" style="320" customWidth="1"/>
    <col min="6154" max="6154" width="8.7265625" style="320" customWidth="1"/>
    <col min="6155" max="6155" width="4" style="320" customWidth="1"/>
    <col min="6156" max="6156" width="5.7265625" style="320" customWidth="1"/>
    <col min="6157" max="6157" width="4" style="320" customWidth="1"/>
    <col min="6158" max="6158" width="3.81640625" style="320" customWidth="1"/>
    <col min="6159" max="6159" width="9.1796875" style="320"/>
    <col min="6160" max="6160" width="8.54296875" style="320" customWidth="1"/>
    <col min="6161" max="6161" width="16.453125" style="320" customWidth="1"/>
    <col min="6162" max="6169" width="0" style="320" hidden="1" customWidth="1"/>
    <col min="6170" max="6170" width="9.1796875" style="320"/>
    <col min="6171" max="6171" width="13.1796875" style="320" bestFit="1" customWidth="1"/>
    <col min="6172" max="6400" width="9.1796875" style="320"/>
    <col min="6401" max="6401" width="4" style="320" customWidth="1"/>
    <col min="6402" max="6402" width="49" style="320" customWidth="1"/>
    <col min="6403" max="6403" width="5.81640625" style="320" customWidth="1"/>
    <col min="6404" max="6404" width="5" style="320" customWidth="1"/>
    <col min="6405" max="6405" width="6.1796875" style="320" customWidth="1"/>
    <col min="6406" max="6406" width="11.54296875" style="320" customWidth="1"/>
    <col min="6407" max="6407" width="1.7265625" style="320" customWidth="1"/>
    <col min="6408" max="6408" width="5.7265625" style="320" customWidth="1"/>
    <col min="6409" max="6409" width="3.453125" style="320" customWidth="1"/>
    <col min="6410" max="6410" width="8.7265625" style="320" customWidth="1"/>
    <col min="6411" max="6411" width="4" style="320" customWidth="1"/>
    <col min="6412" max="6412" width="5.7265625" style="320" customWidth="1"/>
    <col min="6413" max="6413" width="4" style="320" customWidth="1"/>
    <col min="6414" max="6414" width="3.81640625" style="320" customWidth="1"/>
    <col min="6415" max="6415" width="9.1796875" style="320"/>
    <col min="6416" max="6416" width="8.54296875" style="320" customWidth="1"/>
    <col min="6417" max="6417" width="16.453125" style="320" customWidth="1"/>
    <col min="6418" max="6425" width="0" style="320" hidden="1" customWidth="1"/>
    <col min="6426" max="6426" width="9.1796875" style="320"/>
    <col min="6427" max="6427" width="13.1796875" style="320" bestFit="1" customWidth="1"/>
    <col min="6428" max="6656" width="9.1796875" style="320"/>
    <col min="6657" max="6657" width="4" style="320" customWidth="1"/>
    <col min="6658" max="6658" width="49" style="320" customWidth="1"/>
    <col min="6659" max="6659" width="5.81640625" style="320" customWidth="1"/>
    <col min="6660" max="6660" width="5" style="320" customWidth="1"/>
    <col min="6661" max="6661" width="6.1796875" style="320" customWidth="1"/>
    <col min="6662" max="6662" width="11.54296875" style="320" customWidth="1"/>
    <col min="6663" max="6663" width="1.7265625" style="320" customWidth="1"/>
    <col min="6664" max="6664" width="5.7265625" style="320" customWidth="1"/>
    <col min="6665" max="6665" width="3.453125" style="320" customWidth="1"/>
    <col min="6666" max="6666" width="8.7265625" style="320" customWidth="1"/>
    <col min="6667" max="6667" width="4" style="320" customWidth="1"/>
    <col min="6668" max="6668" width="5.7265625" style="320" customWidth="1"/>
    <col min="6669" max="6669" width="4" style="320" customWidth="1"/>
    <col min="6670" max="6670" width="3.81640625" style="320" customWidth="1"/>
    <col min="6671" max="6671" width="9.1796875" style="320"/>
    <col min="6672" max="6672" width="8.54296875" style="320" customWidth="1"/>
    <col min="6673" max="6673" width="16.453125" style="320" customWidth="1"/>
    <col min="6674" max="6681" width="0" style="320" hidden="1" customWidth="1"/>
    <col min="6682" max="6682" width="9.1796875" style="320"/>
    <col min="6683" max="6683" width="13.1796875" style="320" bestFit="1" customWidth="1"/>
    <col min="6684" max="6912" width="9.1796875" style="320"/>
    <col min="6913" max="6913" width="4" style="320" customWidth="1"/>
    <col min="6914" max="6914" width="49" style="320" customWidth="1"/>
    <col min="6915" max="6915" width="5.81640625" style="320" customWidth="1"/>
    <col min="6916" max="6916" width="5" style="320" customWidth="1"/>
    <col min="6917" max="6917" width="6.1796875" style="320" customWidth="1"/>
    <col min="6918" max="6918" width="11.54296875" style="320" customWidth="1"/>
    <col min="6919" max="6919" width="1.7265625" style="320" customWidth="1"/>
    <col min="6920" max="6920" width="5.7265625" style="320" customWidth="1"/>
    <col min="6921" max="6921" width="3.453125" style="320" customWidth="1"/>
    <col min="6922" max="6922" width="8.7265625" style="320" customWidth="1"/>
    <col min="6923" max="6923" width="4" style="320" customWidth="1"/>
    <col min="6924" max="6924" width="5.7265625" style="320" customWidth="1"/>
    <col min="6925" max="6925" width="4" style="320" customWidth="1"/>
    <col min="6926" max="6926" width="3.81640625" style="320" customWidth="1"/>
    <col min="6927" max="6927" width="9.1796875" style="320"/>
    <col min="6928" max="6928" width="8.54296875" style="320" customWidth="1"/>
    <col min="6929" max="6929" width="16.453125" style="320" customWidth="1"/>
    <col min="6930" max="6937" width="0" style="320" hidden="1" customWidth="1"/>
    <col min="6938" max="6938" width="9.1796875" style="320"/>
    <col min="6939" max="6939" width="13.1796875" style="320" bestFit="1" customWidth="1"/>
    <col min="6940" max="7168" width="9.1796875" style="320"/>
    <col min="7169" max="7169" width="4" style="320" customWidth="1"/>
    <col min="7170" max="7170" width="49" style="320" customWidth="1"/>
    <col min="7171" max="7171" width="5.81640625" style="320" customWidth="1"/>
    <col min="7172" max="7172" width="5" style="320" customWidth="1"/>
    <col min="7173" max="7173" width="6.1796875" style="320" customWidth="1"/>
    <col min="7174" max="7174" width="11.54296875" style="320" customWidth="1"/>
    <col min="7175" max="7175" width="1.7265625" style="320" customWidth="1"/>
    <col min="7176" max="7176" width="5.7265625" style="320" customWidth="1"/>
    <col min="7177" max="7177" width="3.453125" style="320" customWidth="1"/>
    <col min="7178" max="7178" width="8.7265625" style="320" customWidth="1"/>
    <col min="7179" max="7179" width="4" style="320" customWidth="1"/>
    <col min="7180" max="7180" width="5.7265625" style="320" customWidth="1"/>
    <col min="7181" max="7181" width="4" style="320" customWidth="1"/>
    <col min="7182" max="7182" width="3.81640625" style="320" customWidth="1"/>
    <col min="7183" max="7183" width="9.1796875" style="320"/>
    <col min="7184" max="7184" width="8.54296875" style="320" customWidth="1"/>
    <col min="7185" max="7185" width="16.453125" style="320" customWidth="1"/>
    <col min="7186" max="7193" width="0" style="320" hidden="1" customWidth="1"/>
    <col min="7194" max="7194" width="9.1796875" style="320"/>
    <col min="7195" max="7195" width="13.1796875" style="320" bestFit="1" customWidth="1"/>
    <col min="7196" max="7424" width="9.1796875" style="320"/>
    <col min="7425" max="7425" width="4" style="320" customWidth="1"/>
    <col min="7426" max="7426" width="49" style="320" customWidth="1"/>
    <col min="7427" max="7427" width="5.81640625" style="320" customWidth="1"/>
    <col min="7428" max="7428" width="5" style="320" customWidth="1"/>
    <col min="7429" max="7429" width="6.1796875" style="320" customWidth="1"/>
    <col min="7430" max="7430" width="11.54296875" style="320" customWidth="1"/>
    <col min="7431" max="7431" width="1.7265625" style="320" customWidth="1"/>
    <col min="7432" max="7432" width="5.7265625" style="320" customWidth="1"/>
    <col min="7433" max="7433" width="3.453125" style="320" customWidth="1"/>
    <col min="7434" max="7434" width="8.7265625" style="320" customWidth="1"/>
    <col min="7435" max="7435" width="4" style="320" customWidth="1"/>
    <col min="7436" max="7436" width="5.7265625" style="320" customWidth="1"/>
    <col min="7437" max="7437" width="4" style="320" customWidth="1"/>
    <col min="7438" max="7438" width="3.81640625" style="320" customWidth="1"/>
    <col min="7439" max="7439" width="9.1796875" style="320"/>
    <col min="7440" max="7440" width="8.54296875" style="320" customWidth="1"/>
    <col min="7441" max="7441" width="16.453125" style="320" customWidth="1"/>
    <col min="7442" max="7449" width="0" style="320" hidden="1" customWidth="1"/>
    <col min="7450" max="7450" width="9.1796875" style="320"/>
    <col min="7451" max="7451" width="13.1796875" style="320" bestFit="1" customWidth="1"/>
    <col min="7452" max="7680" width="9.1796875" style="320"/>
    <col min="7681" max="7681" width="4" style="320" customWidth="1"/>
    <col min="7682" max="7682" width="49" style="320" customWidth="1"/>
    <col min="7683" max="7683" width="5.81640625" style="320" customWidth="1"/>
    <col min="7684" max="7684" width="5" style="320" customWidth="1"/>
    <col min="7685" max="7685" width="6.1796875" style="320" customWidth="1"/>
    <col min="7686" max="7686" width="11.54296875" style="320" customWidth="1"/>
    <col min="7687" max="7687" width="1.7265625" style="320" customWidth="1"/>
    <col min="7688" max="7688" width="5.7265625" style="320" customWidth="1"/>
    <col min="7689" max="7689" width="3.453125" style="320" customWidth="1"/>
    <col min="7690" max="7690" width="8.7265625" style="320" customWidth="1"/>
    <col min="7691" max="7691" width="4" style="320" customWidth="1"/>
    <col min="7692" max="7692" width="5.7265625" style="320" customWidth="1"/>
    <col min="7693" max="7693" width="4" style="320" customWidth="1"/>
    <col min="7694" max="7694" width="3.81640625" style="320" customWidth="1"/>
    <col min="7695" max="7695" width="9.1796875" style="320"/>
    <col min="7696" max="7696" width="8.54296875" style="320" customWidth="1"/>
    <col min="7697" max="7697" width="16.453125" style="320" customWidth="1"/>
    <col min="7698" max="7705" width="0" style="320" hidden="1" customWidth="1"/>
    <col min="7706" max="7706" width="9.1796875" style="320"/>
    <col min="7707" max="7707" width="13.1796875" style="320" bestFit="1" customWidth="1"/>
    <col min="7708" max="7936" width="9.1796875" style="320"/>
    <col min="7937" max="7937" width="4" style="320" customWidth="1"/>
    <col min="7938" max="7938" width="49" style="320" customWidth="1"/>
    <col min="7939" max="7939" width="5.81640625" style="320" customWidth="1"/>
    <col min="7940" max="7940" width="5" style="320" customWidth="1"/>
    <col min="7941" max="7941" width="6.1796875" style="320" customWidth="1"/>
    <col min="7942" max="7942" width="11.54296875" style="320" customWidth="1"/>
    <col min="7943" max="7943" width="1.7265625" style="320" customWidth="1"/>
    <col min="7944" max="7944" width="5.7265625" style="320" customWidth="1"/>
    <col min="7945" max="7945" width="3.453125" style="320" customWidth="1"/>
    <col min="7946" max="7946" width="8.7265625" style="320" customWidth="1"/>
    <col min="7947" max="7947" width="4" style="320" customWidth="1"/>
    <col min="7948" max="7948" width="5.7265625" style="320" customWidth="1"/>
    <col min="7949" max="7949" width="4" style="320" customWidth="1"/>
    <col min="7950" max="7950" width="3.81640625" style="320" customWidth="1"/>
    <col min="7951" max="7951" width="9.1796875" style="320"/>
    <col min="7952" max="7952" width="8.54296875" style="320" customWidth="1"/>
    <col min="7953" max="7953" width="16.453125" style="320" customWidth="1"/>
    <col min="7954" max="7961" width="0" style="320" hidden="1" customWidth="1"/>
    <col min="7962" max="7962" width="9.1796875" style="320"/>
    <col min="7963" max="7963" width="13.1796875" style="320" bestFit="1" customWidth="1"/>
    <col min="7964" max="8192" width="9.1796875" style="320"/>
    <col min="8193" max="8193" width="4" style="320" customWidth="1"/>
    <col min="8194" max="8194" width="49" style="320" customWidth="1"/>
    <col min="8195" max="8195" width="5.81640625" style="320" customWidth="1"/>
    <col min="8196" max="8196" width="5" style="320" customWidth="1"/>
    <col min="8197" max="8197" width="6.1796875" style="320" customWidth="1"/>
    <col min="8198" max="8198" width="11.54296875" style="320" customWidth="1"/>
    <col min="8199" max="8199" width="1.7265625" style="320" customWidth="1"/>
    <col min="8200" max="8200" width="5.7265625" style="320" customWidth="1"/>
    <col min="8201" max="8201" width="3.453125" style="320" customWidth="1"/>
    <col min="8202" max="8202" width="8.7265625" style="320" customWidth="1"/>
    <col min="8203" max="8203" width="4" style="320" customWidth="1"/>
    <col min="8204" max="8204" width="5.7265625" style="320" customWidth="1"/>
    <col min="8205" max="8205" width="4" style="320" customWidth="1"/>
    <col min="8206" max="8206" width="3.81640625" style="320" customWidth="1"/>
    <col min="8207" max="8207" width="9.1796875" style="320"/>
    <col min="8208" max="8208" width="8.54296875" style="320" customWidth="1"/>
    <col min="8209" max="8209" width="16.453125" style="320" customWidth="1"/>
    <col min="8210" max="8217" width="0" style="320" hidden="1" customWidth="1"/>
    <col min="8218" max="8218" width="9.1796875" style="320"/>
    <col min="8219" max="8219" width="13.1796875" style="320" bestFit="1" customWidth="1"/>
    <col min="8220" max="8448" width="9.1796875" style="320"/>
    <col min="8449" max="8449" width="4" style="320" customWidth="1"/>
    <col min="8450" max="8450" width="49" style="320" customWidth="1"/>
    <col min="8451" max="8451" width="5.81640625" style="320" customWidth="1"/>
    <col min="8452" max="8452" width="5" style="320" customWidth="1"/>
    <col min="8453" max="8453" width="6.1796875" style="320" customWidth="1"/>
    <col min="8454" max="8454" width="11.54296875" style="320" customWidth="1"/>
    <col min="8455" max="8455" width="1.7265625" style="320" customWidth="1"/>
    <col min="8456" max="8456" width="5.7265625" style="320" customWidth="1"/>
    <col min="8457" max="8457" width="3.453125" style="320" customWidth="1"/>
    <col min="8458" max="8458" width="8.7265625" style="320" customWidth="1"/>
    <col min="8459" max="8459" width="4" style="320" customWidth="1"/>
    <col min="8460" max="8460" width="5.7265625" style="320" customWidth="1"/>
    <col min="8461" max="8461" width="4" style="320" customWidth="1"/>
    <col min="8462" max="8462" width="3.81640625" style="320" customWidth="1"/>
    <col min="8463" max="8463" width="9.1796875" style="320"/>
    <col min="8464" max="8464" width="8.54296875" style="320" customWidth="1"/>
    <col min="8465" max="8465" width="16.453125" style="320" customWidth="1"/>
    <col min="8466" max="8473" width="0" style="320" hidden="1" customWidth="1"/>
    <col min="8474" max="8474" width="9.1796875" style="320"/>
    <col min="8475" max="8475" width="13.1796875" style="320" bestFit="1" customWidth="1"/>
    <col min="8476" max="8704" width="9.1796875" style="320"/>
    <col min="8705" max="8705" width="4" style="320" customWidth="1"/>
    <col min="8706" max="8706" width="49" style="320" customWidth="1"/>
    <col min="8707" max="8707" width="5.81640625" style="320" customWidth="1"/>
    <col min="8708" max="8708" width="5" style="320" customWidth="1"/>
    <col min="8709" max="8709" width="6.1796875" style="320" customWidth="1"/>
    <col min="8710" max="8710" width="11.54296875" style="320" customWidth="1"/>
    <col min="8711" max="8711" width="1.7265625" style="320" customWidth="1"/>
    <col min="8712" max="8712" width="5.7265625" style="320" customWidth="1"/>
    <col min="8713" max="8713" width="3.453125" style="320" customWidth="1"/>
    <col min="8714" max="8714" width="8.7265625" style="320" customWidth="1"/>
    <col min="8715" max="8715" width="4" style="320" customWidth="1"/>
    <col min="8716" max="8716" width="5.7265625" style="320" customWidth="1"/>
    <col min="8717" max="8717" width="4" style="320" customWidth="1"/>
    <col min="8718" max="8718" width="3.81640625" style="320" customWidth="1"/>
    <col min="8719" max="8719" width="9.1796875" style="320"/>
    <col min="8720" max="8720" width="8.54296875" style="320" customWidth="1"/>
    <col min="8721" max="8721" width="16.453125" style="320" customWidth="1"/>
    <col min="8722" max="8729" width="0" style="320" hidden="1" customWidth="1"/>
    <col min="8730" max="8730" width="9.1796875" style="320"/>
    <col min="8731" max="8731" width="13.1796875" style="320" bestFit="1" customWidth="1"/>
    <col min="8732" max="8960" width="9.1796875" style="320"/>
    <col min="8961" max="8961" width="4" style="320" customWidth="1"/>
    <col min="8962" max="8962" width="49" style="320" customWidth="1"/>
    <col min="8963" max="8963" width="5.81640625" style="320" customWidth="1"/>
    <col min="8964" max="8964" width="5" style="320" customWidth="1"/>
    <col min="8965" max="8965" width="6.1796875" style="320" customWidth="1"/>
    <col min="8966" max="8966" width="11.54296875" style="320" customWidth="1"/>
    <col min="8967" max="8967" width="1.7265625" style="320" customWidth="1"/>
    <col min="8968" max="8968" width="5.7265625" style="320" customWidth="1"/>
    <col min="8969" max="8969" width="3.453125" style="320" customWidth="1"/>
    <col min="8970" max="8970" width="8.7265625" style="320" customWidth="1"/>
    <col min="8971" max="8971" width="4" style="320" customWidth="1"/>
    <col min="8972" max="8972" width="5.7265625" style="320" customWidth="1"/>
    <col min="8973" max="8973" width="4" style="320" customWidth="1"/>
    <col min="8974" max="8974" width="3.81640625" style="320" customWidth="1"/>
    <col min="8975" max="8975" width="9.1796875" style="320"/>
    <col min="8976" max="8976" width="8.54296875" style="320" customWidth="1"/>
    <col min="8977" max="8977" width="16.453125" style="320" customWidth="1"/>
    <col min="8978" max="8985" width="0" style="320" hidden="1" customWidth="1"/>
    <col min="8986" max="8986" width="9.1796875" style="320"/>
    <col min="8987" max="8987" width="13.1796875" style="320" bestFit="1" customWidth="1"/>
    <col min="8988" max="9216" width="9.1796875" style="320"/>
    <col min="9217" max="9217" width="4" style="320" customWidth="1"/>
    <col min="9218" max="9218" width="49" style="320" customWidth="1"/>
    <col min="9219" max="9219" width="5.81640625" style="320" customWidth="1"/>
    <col min="9220" max="9220" width="5" style="320" customWidth="1"/>
    <col min="9221" max="9221" width="6.1796875" style="320" customWidth="1"/>
    <col min="9222" max="9222" width="11.54296875" style="320" customWidth="1"/>
    <col min="9223" max="9223" width="1.7265625" style="320" customWidth="1"/>
    <col min="9224" max="9224" width="5.7265625" style="320" customWidth="1"/>
    <col min="9225" max="9225" width="3.453125" style="320" customWidth="1"/>
    <col min="9226" max="9226" width="8.7265625" style="320" customWidth="1"/>
    <col min="9227" max="9227" width="4" style="320" customWidth="1"/>
    <col min="9228" max="9228" width="5.7265625" style="320" customWidth="1"/>
    <col min="9229" max="9229" width="4" style="320" customWidth="1"/>
    <col min="9230" max="9230" width="3.81640625" style="320" customWidth="1"/>
    <col min="9231" max="9231" width="9.1796875" style="320"/>
    <col min="9232" max="9232" width="8.54296875" style="320" customWidth="1"/>
    <col min="9233" max="9233" width="16.453125" style="320" customWidth="1"/>
    <col min="9234" max="9241" width="0" style="320" hidden="1" customWidth="1"/>
    <col min="9242" max="9242" width="9.1796875" style="320"/>
    <col min="9243" max="9243" width="13.1796875" style="320" bestFit="1" customWidth="1"/>
    <col min="9244" max="9472" width="9.1796875" style="320"/>
    <col min="9473" max="9473" width="4" style="320" customWidth="1"/>
    <col min="9474" max="9474" width="49" style="320" customWidth="1"/>
    <col min="9475" max="9475" width="5.81640625" style="320" customWidth="1"/>
    <col min="9476" max="9476" width="5" style="320" customWidth="1"/>
    <col min="9477" max="9477" width="6.1796875" style="320" customWidth="1"/>
    <col min="9478" max="9478" width="11.54296875" style="320" customWidth="1"/>
    <col min="9479" max="9479" width="1.7265625" style="320" customWidth="1"/>
    <col min="9480" max="9480" width="5.7265625" style="320" customWidth="1"/>
    <col min="9481" max="9481" width="3.453125" style="320" customWidth="1"/>
    <col min="9482" max="9482" width="8.7265625" style="320" customWidth="1"/>
    <col min="9483" max="9483" width="4" style="320" customWidth="1"/>
    <col min="9484" max="9484" width="5.7265625" style="320" customWidth="1"/>
    <col min="9485" max="9485" width="4" style="320" customWidth="1"/>
    <col min="9486" max="9486" width="3.81640625" style="320" customWidth="1"/>
    <col min="9487" max="9487" width="9.1796875" style="320"/>
    <col min="9488" max="9488" width="8.54296875" style="320" customWidth="1"/>
    <col min="9489" max="9489" width="16.453125" style="320" customWidth="1"/>
    <col min="9490" max="9497" width="0" style="320" hidden="1" customWidth="1"/>
    <col min="9498" max="9498" width="9.1796875" style="320"/>
    <col min="9499" max="9499" width="13.1796875" style="320" bestFit="1" customWidth="1"/>
    <col min="9500" max="9728" width="9.1796875" style="320"/>
    <col min="9729" max="9729" width="4" style="320" customWidth="1"/>
    <col min="9730" max="9730" width="49" style="320" customWidth="1"/>
    <col min="9731" max="9731" width="5.81640625" style="320" customWidth="1"/>
    <col min="9732" max="9732" width="5" style="320" customWidth="1"/>
    <col min="9733" max="9733" width="6.1796875" style="320" customWidth="1"/>
    <col min="9734" max="9734" width="11.54296875" style="320" customWidth="1"/>
    <col min="9735" max="9735" width="1.7265625" style="320" customWidth="1"/>
    <col min="9736" max="9736" width="5.7265625" style="320" customWidth="1"/>
    <col min="9737" max="9737" width="3.453125" style="320" customWidth="1"/>
    <col min="9738" max="9738" width="8.7265625" style="320" customWidth="1"/>
    <col min="9739" max="9739" width="4" style="320" customWidth="1"/>
    <col min="9740" max="9740" width="5.7265625" style="320" customWidth="1"/>
    <col min="9741" max="9741" width="4" style="320" customWidth="1"/>
    <col min="9742" max="9742" width="3.81640625" style="320" customWidth="1"/>
    <col min="9743" max="9743" width="9.1796875" style="320"/>
    <col min="9744" max="9744" width="8.54296875" style="320" customWidth="1"/>
    <col min="9745" max="9745" width="16.453125" style="320" customWidth="1"/>
    <col min="9746" max="9753" width="0" style="320" hidden="1" customWidth="1"/>
    <col min="9754" max="9754" width="9.1796875" style="320"/>
    <col min="9755" max="9755" width="13.1796875" style="320" bestFit="1" customWidth="1"/>
    <col min="9756" max="9984" width="9.1796875" style="320"/>
    <col min="9985" max="9985" width="4" style="320" customWidth="1"/>
    <col min="9986" max="9986" width="49" style="320" customWidth="1"/>
    <col min="9987" max="9987" width="5.81640625" style="320" customWidth="1"/>
    <col min="9988" max="9988" width="5" style="320" customWidth="1"/>
    <col min="9989" max="9989" width="6.1796875" style="320" customWidth="1"/>
    <col min="9990" max="9990" width="11.54296875" style="320" customWidth="1"/>
    <col min="9991" max="9991" width="1.7265625" style="320" customWidth="1"/>
    <col min="9992" max="9992" width="5.7265625" style="320" customWidth="1"/>
    <col min="9993" max="9993" width="3.453125" style="320" customWidth="1"/>
    <col min="9994" max="9994" width="8.7265625" style="320" customWidth="1"/>
    <col min="9995" max="9995" width="4" style="320" customWidth="1"/>
    <col min="9996" max="9996" width="5.7265625" style="320" customWidth="1"/>
    <col min="9997" max="9997" width="4" style="320" customWidth="1"/>
    <col min="9998" max="9998" width="3.81640625" style="320" customWidth="1"/>
    <col min="9999" max="9999" width="9.1796875" style="320"/>
    <col min="10000" max="10000" width="8.54296875" style="320" customWidth="1"/>
    <col min="10001" max="10001" width="16.453125" style="320" customWidth="1"/>
    <col min="10002" max="10009" width="0" style="320" hidden="1" customWidth="1"/>
    <col min="10010" max="10010" width="9.1796875" style="320"/>
    <col min="10011" max="10011" width="13.1796875" style="320" bestFit="1" customWidth="1"/>
    <col min="10012" max="10240" width="9.1796875" style="320"/>
    <col min="10241" max="10241" width="4" style="320" customWidth="1"/>
    <col min="10242" max="10242" width="49" style="320" customWidth="1"/>
    <col min="10243" max="10243" width="5.81640625" style="320" customWidth="1"/>
    <col min="10244" max="10244" width="5" style="320" customWidth="1"/>
    <col min="10245" max="10245" width="6.1796875" style="320" customWidth="1"/>
    <col min="10246" max="10246" width="11.54296875" style="320" customWidth="1"/>
    <col min="10247" max="10247" width="1.7265625" style="320" customWidth="1"/>
    <col min="10248" max="10248" width="5.7265625" style="320" customWidth="1"/>
    <col min="10249" max="10249" width="3.453125" style="320" customWidth="1"/>
    <col min="10250" max="10250" width="8.7265625" style="320" customWidth="1"/>
    <col min="10251" max="10251" width="4" style="320" customWidth="1"/>
    <col min="10252" max="10252" width="5.7265625" style="320" customWidth="1"/>
    <col min="10253" max="10253" width="4" style="320" customWidth="1"/>
    <col min="10254" max="10254" width="3.81640625" style="320" customWidth="1"/>
    <col min="10255" max="10255" width="9.1796875" style="320"/>
    <col min="10256" max="10256" width="8.54296875" style="320" customWidth="1"/>
    <col min="10257" max="10257" width="16.453125" style="320" customWidth="1"/>
    <col min="10258" max="10265" width="0" style="320" hidden="1" customWidth="1"/>
    <col min="10266" max="10266" width="9.1796875" style="320"/>
    <col min="10267" max="10267" width="13.1796875" style="320" bestFit="1" customWidth="1"/>
    <col min="10268" max="10496" width="9.1796875" style="320"/>
    <col min="10497" max="10497" width="4" style="320" customWidth="1"/>
    <col min="10498" max="10498" width="49" style="320" customWidth="1"/>
    <col min="10499" max="10499" width="5.81640625" style="320" customWidth="1"/>
    <col min="10500" max="10500" width="5" style="320" customWidth="1"/>
    <col min="10501" max="10501" width="6.1796875" style="320" customWidth="1"/>
    <col min="10502" max="10502" width="11.54296875" style="320" customWidth="1"/>
    <col min="10503" max="10503" width="1.7265625" style="320" customWidth="1"/>
    <col min="10504" max="10504" width="5.7265625" style="320" customWidth="1"/>
    <col min="10505" max="10505" width="3.453125" style="320" customWidth="1"/>
    <col min="10506" max="10506" width="8.7265625" style="320" customWidth="1"/>
    <col min="10507" max="10507" width="4" style="320" customWidth="1"/>
    <col min="10508" max="10508" width="5.7265625" style="320" customWidth="1"/>
    <col min="10509" max="10509" width="4" style="320" customWidth="1"/>
    <col min="10510" max="10510" width="3.81640625" style="320" customWidth="1"/>
    <col min="10511" max="10511" width="9.1796875" style="320"/>
    <col min="10512" max="10512" width="8.54296875" style="320" customWidth="1"/>
    <col min="10513" max="10513" width="16.453125" style="320" customWidth="1"/>
    <col min="10514" max="10521" width="0" style="320" hidden="1" customWidth="1"/>
    <col min="10522" max="10522" width="9.1796875" style="320"/>
    <col min="10523" max="10523" width="13.1796875" style="320" bestFit="1" customWidth="1"/>
    <col min="10524" max="10752" width="9.1796875" style="320"/>
    <col min="10753" max="10753" width="4" style="320" customWidth="1"/>
    <col min="10754" max="10754" width="49" style="320" customWidth="1"/>
    <col min="10755" max="10755" width="5.81640625" style="320" customWidth="1"/>
    <col min="10756" max="10756" width="5" style="320" customWidth="1"/>
    <col min="10757" max="10757" width="6.1796875" style="320" customWidth="1"/>
    <col min="10758" max="10758" width="11.54296875" style="320" customWidth="1"/>
    <col min="10759" max="10759" width="1.7265625" style="320" customWidth="1"/>
    <col min="10760" max="10760" width="5.7265625" style="320" customWidth="1"/>
    <col min="10761" max="10761" width="3.453125" style="320" customWidth="1"/>
    <col min="10762" max="10762" width="8.7265625" style="320" customWidth="1"/>
    <col min="10763" max="10763" width="4" style="320" customWidth="1"/>
    <col min="10764" max="10764" width="5.7265625" style="320" customWidth="1"/>
    <col min="10765" max="10765" width="4" style="320" customWidth="1"/>
    <col min="10766" max="10766" width="3.81640625" style="320" customWidth="1"/>
    <col min="10767" max="10767" width="9.1796875" style="320"/>
    <col min="10768" max="10768" width="8.54296875" style="320" customWidth="1"/>
    <col min="10769" max="10769" width="16.453125" style="320" customWidth="1"/>
    <col min="10770" max="10777" width="0" style="320" hidden="1" customWidth="1"/>
    <col min="10778" max="10778" width="9.1796875" style="320"/>
    <col min="10779" max="10779" width="13.1796875" style="320" bestFit="1" customWidth="1"/>
    <col min="10780" max="11008" width="9.1796875" style="320"/>
    <col min="11009" max="11009" width="4" style="320" customWidth="1"/>
    <col min="11010" max="11010" width="49" style="320" customWidth="1"/>
    <col min="11011" max="11011" width="5.81640625" style="320" customWidth="1"/>
    <col min="11012" max="11012" width="5" style="320" customWidth="1"/>
    <col min="11013" max="11013" width="6.1796875" style="320" customWidth="1"/>
    <col min="11014" max="11014" width="11.54296875" style="320" customWidth="1"/>
    <col min="11015" max="11015" width="1.7265625" style="320" customWidth="1"/>
    <col min="11016" max="11016" width="5.7265625" style="320" customWidth="1"/>
    <col min="11017" max="11017" width="3.453125" style="320" customWidth="1"/>
    <col min="11018" max="11018" width="8.7265625" style="320" customWidth="1"/>
    <col min="11019" max="11019" width="4" style="320" customWidth="1"/>
    <col min="11020" max="11020" width="5.7265625" style="320" customWidth="1"/>
    <col min="11021" max="11021" width="4" style="320" customWidth="1"/>
    <col min="11022" max="11022" width="3.81640625" style="320" customWidth="1"/>
    <col min="11023" max="11023" width="9.1796875" style="320"/>
    <col min="11024" max="11024" width="8.54296875" style="320" customWidth="1"/>
    <col min="11025" max="11025" width="16.453125" style="320" customWidth="1"/>
    <col min="11026" max="11033" width="0" style="320" hidden="1" customWidth="1"/>
    <col min="11034" max="11034" width="9.1796875" style="320"/>
    <col min="11035" max="11035" width="13.1796875" style="320" bestFit="1" customWidth="1"/>
    <col min="11036" max="11264" width="9.1796875" style="320"/>
    <col min="11265" max="11265" width="4" style="320" customWidth="1"/>
    <col min="11266" max="11266" width="49" style="320" customWidth="1"/>
    <col min="11267" max="11267" width="5.81640625" style="320" customWidth="1"/>
    <col min="11268" max="11268" width="5" style="320" customWidth="1"/>
    <col min="11269" max="11269" width="6.1796875" style="320" customWidth="1"/>
    <col min="11270" max="11270" width="11.54296875" style="320" customWidth="1"/>
    <col min="11271" max="11271" width="1.7265625" style="320" customWidth="1"/>
    <col min="11272" max="11272" width="5.7265625" style="320" customWidth="1"/>
    <col min="11273" max="11273" width="3.453125" style="320" customWidth="1"/>
    <col min="11274" max="11274" width="8.7265625" style="320" customWidth="1"/>
    <col min="11275" max="11275" width="4" style="320" customWidth="1"/>
    <col min="11276" max="11276" width="5.7265625" style="320" customWidth="1"/>
    <col min="11277" max="11277" width="4" style="320" customWidth="1"/>
    <col min="11278" max="11278" width="3.81640625" style="320" customWidth="1"/>
    <col min="11279" max="11279" width="9.1796875" style="320"/>
    <col min="11280" max="11280" width="8.54296875" style="320" customWidth="1"/>
    <col min="11281" max="11281" width="16.453125" style="320" customWidth="1"/>
    <col min="11282" max="11289" width="0" style="320" hidden="1" customWidth="1"/>
    <col min="11290" max="11290" width="9.1796875" style="320"/>
    <col min="11291" max="11291" width="13.1796875" style="320" bestFit="1" customWidth="1"/>
    <col min="11292" max="11520" width="9.1796875" style="320"/>
    <col min="11521" max="11521" width="4" style="320" customWidth="1"/>
    <col min="11522" max="11522" width="49" style="320" customWidth="1"/>
    <col min="11523" max="11523" width="5.81640625" style="320" customWidth="1"/>
    <col min="11524" max="11524" width="5" style="320" customWidth="1"/>
    <col min="11525" max="11525" width="6.1796875" style="320" customWidth="1"/>
    <col min="11526" max="11526" width="11.54296875" style="320" customWidth="1"/>
    <col min="11527" max="11527" width="1.7265625" style="320" customWidth="1"/>
    <col min="11528" max="11528" width="5.7265625" style="320" customWidth="1"/>
    <col min="11529" max="11529" width="3.453125" style="320" customWidth="1"/>
    <col min="11530" max="11530" width="8.7265625" style="320" customWidth="1"/>
    <col min="11531" max="11531" width="4" style="320" customWidth="1"/>
    <col min="11532" max="11532" width="5.7265625" style="320" customWidth="1"/>
    <col min="11533" max="11533" width="4" style="320" customWidth="1"/>
    <col min="11534" max="11534" width="3.81640625" style="320" customWidth="1"/>
    <col min="11535" max="11535" width="9.1796875" style="320"/>
    <col min="11536" max="11536" width="8.54296875" style="320" customWidth="1"/>
    <col min="11537" max="11537" width="16.453125" style="320" customWidth="1"/>
    <col min="11538" max="11545" width="0" style="320" hidden="1" customWidth="1"/>
    <col min="11546" max="11546" width="9.1796875" style="320"/>
    <col min="11547" max="11547" width="13.1796875" style="320" bestFit="1" customWidth="1"/>
    <col min="11548" max="11776" width="9.1796875" style="320"/>
    <col min="11777" max="11777" width="4" style="320" customWidth="1"/>
    <col min="11778" max="11778" width="49" style="320" customWidth="1"/>
    <col min="11779" max="11779" width="5.81640625" style="320" customWidth="1"/>
    <col min="11780" max="11780" width="5" style="320" customWidth="1"/>
    <col min="11781" max="11781" width="6.1796875" style="320" customWidth="1"/>
    <col min="11782" max="11782" width="11.54296875" style="320" customWidth="1"/>
    <col min="11783" max="11783" width="1.7265625" style="320" customWidth="1"/>
    <col min="11784" max="11784" width="5.7265625" style="320" customWidth="1"/>
    <col min="11785" max="11785" width="3.453125" style="320" customWidth="1"/>
    <col min="11786" max="11786" width="8.7265625" style="320" customWidth="1"/>
    <col min="11787" max="11787" width="4" style="320" customWidth="1"/>
    <col min="11788" max="11788" width="5.7265625" style="320" customWidth="1"/>
    <col min="11789" max="11789" width="4" style="320" customWidth="1"/>
    <col min="11790" max="11790" width="3.81640625" style="320" customWidth="1"/>
    <col min="11791" max="11791" width="9.1796875" style="320"/>
    <col min="11792" max="11792" width="8.54296875" style="320" customWidth="1"/>
    <col min="11793" max="11793" width="16.453125" style="320" customWidth="1"/>
    <col min="11794" max="11801" width="0" style="320" hidden="1" customWidth="1"/>
    <col min="11802" max="11802" width="9.1796875" style="320"/>
    <col min="11803" max="11803" width="13.1796875" style="320" bestFit="1" customWidth="1"/>
    <col min="11804" max="12032" width="9.1796875" style="320"/>
    <col min="12033" max="12033" width="4" style="320" customWidth="1"/>
    <col min="12034" max="12034" width="49" style="320" customWidth="1"/>
    <col min="12035" max="12035" width="5.81640625" style="320" customWidth="1"/>
    <col min="12036" max="12036" width="5" style="320" customWidth="1"/>
    <col min="12037" max="12037" width="6.1796875" style="320" customWidth="1"/>
    <col min="12038" max="12038" width="11.54296875" style="320" customWidth="1"/>
    <col min="12039" max="12039" width="1.7265625" style="320" customWidth="1"/>
    <col min="12040" max="12040" width="5.7265625" style="320" customWidth="1"/>
    <col min="12041" max="12041" width="3.453125" style="320" customWidth="1"/>
    <col min="12042" max="12042" width="8.7265625" style="320" customWidth="1"/>
    <col min="12043" max="12043" width="4" style="320" customWidth="1"/>
    <col min="12044" max="12044" width="5.7265625" style="320" customWidth="1"/>
    <col min="12045" max="12045" width="4" style="320" customWidth="1"/>
    <col min="12046" max="12046" width="3.81640625" style="320" customWidth="1"/>
    <col min="12047" max="12047" width="9.1796875" style="320"/>
    <col min="12048" max="12048" width="8.54296875" style="320" customWidth="1"/>
    <col min="12049" max="12049" width="16.453125" style="320" customWidth="1"/>
    <col min="12050" max="12057" width="0" style="320" hidden="1" customWidth="1"/>
    <col min="12058" max="12058" width="9.1796875" style="320"/>
    <col min="12059" max="12059" width="13.1796875" style="320" bestFit="1" customWidth="1"/>
    <col min="12060" max="12288" width="9.1796875" style="320"/>
    <col min="12289" max="12289" width="4" style="320" customWidth="1"/>
    <col min="12290" max="12290" width="49" style="320" customWidth="1"/>
    <col min="12291" max="12291" width="5.81640625" style="320" customWidth="1"/>
    <col min="12292" max="12292" width="5" style="320" customWidth="1"/>
    <col min="12293" max="12293" width="6.1796875" style="320" customWidth="1"/>
    <col min="12294" max="12294" width="11.54296875" style="320" customWidth="1"/>
    <col min="12295" max="12295" width="1.7265625" style="320" customWidth="1"/>
    <col min="12296" max="12296" width="5.7265625" style="320" customWidth="1"/>
    <col min="12297" max="12297" width="3.453125" style="320" customWidth="1"/>
    <col min="12298" max="12298" width="8.7265625" style="320" customWidth="1"/>
    <col min="12299" max="12299" width="4" style="320" customWidth="1"/>
    <col min="12300" max="12300" width="5.7265625" style="320" customWidth="1"/>
    <col min="12301" max="12301" width="4" style="320" customWidth="1"/>
    <col min="12302" max="12302" width="3.81640625" style="320" customWidth="1"/>
    <col min="12303" max="12303" width="9.1796875" style="320"/>
    <col min="12304" max="12304" width="8.54296875" style="320" customWidth="1"/>
    <col min="12305" max="12305" width="16.453125" style="320" customWidth="1"/>
    <col min="12306" max="12313" width="0" style="320" hidden="1" customWidth="1"/>
    <col min="12314" max="12314" width="9.1796875" style="320"/>
    <col min="12315" max="12315" width="13.1796875" style="320" bestFit="1" customWidth="1"/>
    <col min="12316" max="12544" width="9.1796875" style="320"/>
    <col min="12545" max="12545" width="4" style="320" customWidth="1"/>
    <col min="12546" max="12546" width="49" style="320" customWidth="1"/>
    <col min="12547" max="12547" width="5.81640625" style="320" customWidth="1"/>
    <col min="12548" max="12548" width="5" style="320" customWidth="1"/>
    <col min="12549" max="12549" width="6.1796875" style="320" customWidth="1"/>
    <col min="12550" max="12550" width="11.54296875" style="320" customWidth="1"/>
    <col min="12551" max="12551" width="1.7265625" style="320" customWidth="1"/>
    <col min="12552" max="12552" width="5.7265625" style="320" customWidth="1"/>
    <col min="12553" max="12553" width="3.453125" style="320" customWidth="1"/>
    <col min="12554" max="12554" width="8.7265625" style="320" customWidth="1"/>
    <col min="12555" max="12555" width="4" style="320" customWidth="1"/>
    <col min="12556" max="12556" width="5.7265625" style="320" customWidth="1"/>
    <col min="12557" max="12557" width="4" style="320" customWidth="1"/>
    <col min="12558" max="12558" width="3.81640625" style="320" customWidth="1"/>
    <col min="12559" max="12559" width="9.1796875" style="320"/>
    <col min="12560" max="12560" width="8.54296875" style="320" customWidth="1"/>
    <col min="12561" max="12561" width="16.453125" style="320" customWidth="1"/>
    <col min="12562" max="12569" width="0" style="320" hidden="1" customWidth="1"/>
    <col min="12570" max="12570" width="9.1796875" style="320"/>
    <col min="12571" max="12571" width="13.1796875" style="320" bestFit="1" customWidth="1"/>
    <col min="12572" max="12800" width="9.1796875" style="320"/>
    <col min="12801" max="12801" width="4" style="320" customWidth="1"/>
    <col min="12802" max="12802" width="49" style="320" customWidth="1"/>
    <col min="12803" max="12803" width="5.81640625" style="320" customWidth="1"/>
    <col min="12804" max="12804" width="5" style="320" customWidth="1"/>
    <col min="12805" max="12805" width="6.1796875" style="320" customWidth="1"/>
    <col min="12806" max="12806" width="11.54296875" style="320" customWidth="1"/>
    <col min="12807" max="12807" width="1.7265625" style="320" customWidth="1"/>
    <col min="12808" max="12808" width="5.7265625" style="320" customWidth="1"/>
    <col min="12809" max="12809" width="3.453125" style="320" customWidth="1"/>
    <col min="12810" max="12810" width="8.7265625" style="320" customWidth="1"/>
    <col min="12811" max="12811" width="4" style="320" customWidth="1"/>
    <col min="12812" max="12812" width="5.7265625" style="320" customWidth="1"/>
    <col min="12813" max="12813" width="4" style="320" customWidth="1"/>
    <col min="12814" max="12814" width="3.81640625" style="320" customWidth="1"/>
    <col min="12815" max="12815" width="9.1796875" style="320"/>
    <col min="12816" max="12816" width="8.54296875" style="320" customWidth="1"/>
    <col min="12817" max="12817" width="16.453125" style="320" customWidth="1"/>
    <col min="12818" max="12825" width="0" style="320" hidden="1" customWidth="1"/>
    <col min="12826" max="12826" width="9.1796875" style="320"/>
    <col min="12827" max="12827" width="13.1796875" style="320" bestFit="1" customWidth="1"/>
    <col min="12828" max="13056" width="9.1796875" style="320"/>
    <col min="13057" max="13057" width="4" style="320" customWidth="1"/>
    <col min="13058" max="13058" width="49" style="320" customWidth="1"/>
    <col min="13059" max="13059" width="5.81640625" style="320" customWidth="1"/>
    <col min="13060" max="13060" width="5" style="320" customWidth="1"/>
    <col min="13061" max="13061" width="6.1796875" style="320" customWidth="1"/>
    <col min="13062" max="13062" width="11.54296875" style="320" customWidth="1"/>
    <col min="13063" max="13063" width="1.7265625" style="320" customWidth="1"/>
    <col min="13064" max="13064" width="5.7265625" style="320" customWidth="1"/>
    <col min="13065" max="13065" width="3.453125" style="320" customWidth="1"/>
    <col min="13066" max="13066" width="8.7265625" style="320" customWidth="1"/>
    <col min="13067" max="13067" width="4" style="320" customWidth="1"/>
    <col min="13068" max="13068" width="5.7265625" style="320" customWidth="1"/>
    <col min="13069" max="13069" width="4" style="320" customWidth="1"/>
    <col min="13070" max="13070" width="3.81640625" style="320" customWidth="1"/>
    <col min="13071" max="13071" width="9.1796875" style="320"/>
    <col min="13072" max="13072" width="8.54296875" style="320" customWidth="1"/>
    <col min="13073" max="13073" width="16.453125" style="320" customWidth="1"/>
    <col min="13074" max="13081" width="0" style="320" hidden="1" customWidth="1"/>
    <col min="13082" max="13082" width="9.1796875" style="320"/>
    <col min="13083" max="13083" width="13.1796875" style="320" bestFit="1" customWidth="1"/>
    <col min="13084" max="13312" width="9.1796875" style="320"/>
    <col min="13313" max="13313" width="4" style="320" customWidth="1"/>
    <col min="13314" max="13314" width="49" style="320" customWidth="1"/>
    <col min="13315" max="13315" width="5.81640625" style="320" customWidth="1"/>
    <col min="13316" max="13316" width="5" style="320" customWidth="1"/>
    <col min="13317" max="13317" width="6.1796875" style="320" customWidth="1"/>
    <col min="13318" max="13318" width="11.54296875" style="320" customWidth="1"/>
    <col min="13319" max="13319" width="1.7265625" style="320" customWidth="1"/>
    <col min="13320" max="13320" width="5.7265625" style="320" customWidth="1"/>
    <col min="13321" max="13321" width="3.453125" style="320" customWidth="1"/>
    <col min="13322" max="13322" width="8.7265625" style="320" customWidth="1"/>
    <col min="13323" max="13323" width="4" style="320" customWidth="1"/>
    <col min="13324" max="13324" width="5.7265625" style="320" customWidth="1"/>
    <col min="13325" max="13325" width="4" style="320" customWidth="1"/>
    <col min="13326" max="13326" width="3.81640625" style="320" customWidth="1"/>
    <col min="13327" max="13327" width="9.1796875" style="320"/>
    <col min="13328" max="13328" width="8.54296875" style="320" customWidth="1"/>
    <col min="13329" max="13329" width="16.453125" style="320" customWidth="1"/>
    <col min="13330" max="13337" width="0" style="320" hidden="1" customWidth="1"/>
    <col min="13338" max="13338" width="9.1796875" style="320"/>
    <col min="13339" max="13339" width="13.1796875" style="320" bestFit="1" customWidth="1"/>
    <col min="13340" max="13568" width="9.1796875" style="320"/>
    <col min="13569" max="13569" width="4" style="320" customWidth="1"/>
    <col min="13570" max="13570" width="49" style="320" customWidth="1"/>
    <col min="13571" max="13571" width="5.81640625" style="320" customWidth="1"/>
    <col min="13572" max="13572" width="5" style="320" customWidth="1"/>
    <col min="13573" max="13573" width="6.1796875" style="320" customWidth="1"/>
    <col min="13574" max="13574" width="11.54296875" style="320" customWidth="1"/>
    <col min="13575" max="13575" width="1.7265625" style="320" customWidth="1"/>
    <col min="13576" max="13576" width="5.7265625" style="320" customWidth="1"/>
    <col min="13577" max="13577" width="3.453125" style="320" customWidth="1"/>
    <col min="13578" max="13578" width="8.7265625" style="320" customWidth="1"/>
    <col min="13579" max="13579" width="4" style="320" customWidth="1"/>
    <col min="13580" max="13580" width="5.7265625" style="320" customWidth="1"/>
    <col min="13581" max="13581" width="4" style="320" customWidth="1"/>
    <col min="13582" max="13582" width="3.81640625" style="320" customWidth="1"/>
    <col min="13583" max="13583" width="9.1796875" style="320"/>
    <col min="13584" max="13584" width="8.54296875" style="320" customWidth="1"/>
    <col min="13585" max="13585" width="16.453125" style="320" customWidth="1"/>
    <col min="13586" max="13593" width="0" style="320" hidden="1" customWidth="1"/>
    <col min="13594" max="13594" width="9.1796875" style="320"/>
    <col min="13595" max="13595" width="13.1796875" style="320" bestFit="1" customWidth="1"/>
    <col min="13596" max="13824" width="9.1796875" style="320"/>
    <col min="13825" max="13825" width="4" style="320" customWidth="1"/>
    <col min="13826" max="13826" width="49" style="320" customWidth="1"/>
    <col min="13827" max="13827" width="5.81640625" style="320" customWidth="1"/>
    <col min="13828" max="13828" width="5" style="320" customWidth="1"/>
    <col min="13829" max="13829" width="6.1796875" style="320" customWidth="1"/>
    <col min="13830" max="13830" width="11.54296875" style="320" customWidth="1"/>
    <col min="13831" max="13831" width="1.7265625" style="320" customWidth="1"/>
    <col min="13832" max="13832" width="5.7265625" style="320" customWidth="1"/>
    <col min="13833" max="13833" width="3.453125" style="320" customWidth="1"/>
    <col min="13834" max="13834" width="8.7265625" style="320" customWidth="1"/>
    <col min="13835" max="13835" width="4" style="320" customWidth="1"/>
    <col min="13836" max="13836" width="5.7265625" style="320" customWidth="1"/>
    <col min="13837" max="13837" width="4" style="320" customWidth="1"/>
    <col min="13838" max="13838" width="3.81640625" style="320" customWidth="1"/>
    <col min="13839" max="13839" width="9.1796875" style="320"/>
    <col min="13840" max="13840" width="8.54296875" style="320" customWidth="1"/>
    <col min="13841" max="13841" width="16.453125" style="320" customWidth="1"/>
    <col min="13842" max="13849" width="0" style="320" hidden="1" customWidth="1"/>
    <col min="13850" max="13850" width="9.1796875" style="320"/>
    <col min="13851" max="13851" width="13.1796875" style="320" bestFit="1" customWidth="1"/>
    <col min="13852" max="14080" width="9.1796875" style="320"/>
    <col min="14081" max="14081" width="4" style="320" customWidth="1"/>
    <col min="14082" max="14082" width="49" style="320" customWidth="1"/>
    <col min="14083" max="14083" width="5.81640625" style="320" customWidth="1"/>
    <col min="14084" max="14084" width="5" style="320" customWidth="1"/>
    <col min="14085" max="14085" width="6.1796875" style="320" customWidth="1"/>
    <col min="14086" max="14086" width="11.54296875" style="320" customWidth="1"/>
    <col min="14087" max="14087" width="1.7265625" style="320" customWidth="1"/>
    <col min="14088" max="14088" width="5.7265625" style="320" customWidth="1"/>
    <col min="14089" max="14089" width="3.453125" style="320" customWidth="1"/>
    <col min="14090" max="14090" width="8.7265625" style="320" customWidth="1"/>
    <col min="14091" max="14091" width="4" style="320" customWidth="1"/>
    <col min="14092" max="14092" width="5.7265625" style="320" customWidth="1"/>
    <col min="14093" max="14093" width="4" style="320" customWidth="1"/>
    <col min="14094" max="14094" width="3.81640625" style="320" customWidth="1"/>
    <col min="14095" max="14095" width="9.1796875" style="320"/>
    <col min="14096" max="14096" width="8.54296875" style="320" customWidth="1"/>
    <col min="14097" max="14097" width="16.453125" style="320" customWidth="1"/>
    <col min="14098" max="14105" width="0" style="320" hidden="1" customWidth="1"/>
    <col min="14106" max="14106" width="9.1796875" style="320"/>
    <col min="14107" max="14107" width="13.1796875" style="320" bestFit="1" customWidth="1"/>
    <col min="14108" max="14336" width="9.1796875" style="320"/>
    <col min="14337" max="14337" width="4" style="320" customWidth="1"/>
    <col min="14338" max="14338" width="49" style="320" customWidth="1"/>
    <col min="14339" max="14339" width="5.81640625" style="320" customWidth="1"/>
    <col min="14340" max="14340" width="5" style="320" customWidth="1"/>
    <col min="14341" max="14341" width="6.1796875" style="320" customWidth="1"/>
    <col min="14342" max="14342" width="11.54296875" style="320" customWidth="1"/>
    <col min="14343" max="14343" width="1.7265625" style="320" customWidth="1"/>
    <col min="14344" max="14344" width="5.7265625" style="320" customWidth="1"/>
    <col min="14345" max="14345" width="3.453125" style="320" customWidth="1"/>
    <col min="14346" max="14346" width="8.7265625" style="320" customWidth="1"/>
    <col min="14347" max="14347" width="4" style="320" customWidth="1"/>
    <col min="14348" max="14348" width="5.7265625" style="320" customWidth="1"/>
    <col min="14349" max="14349" width="4" style="320" customWidth="1"/>
    <col min="14350" max="14350" width="3.81640625" style="320" customWidth="1"/>
    <col min="14351" max="14351" width="9.1796875" style="320"/>
    <col min="14352" max="14352" width="8.54296875" style="320" customWidth="1"/>
    <col min="14353" max="14353" width="16.453125" style="320" customWidth="1"/>
    <col min="14354" max="14361" width="0" style="320" hidden="1" customWidth="1"/>
    <col min="14362" max="14362" width="9.1796875" style="320"/>
    <col min="14363" max="14363" width="13.1796875" style="320" bestFit="1" customWidth="1"/>
    <col min="14364" max="14592" width="9.1796875" style="320"/>
    <col min="14593" max="14593" width="4" style="320" customWidth="1"/>
    <col min="14594" max="14594" width="49" style="320" customWidth="1"/>
    <col min="14595" max="14595" width="5.81640625" style="320" customWidth="1"/>
    <col min="14596" max="14596" width="5" style="320" customWidth="1"/>
    <col min="14597" max="14597" width="6.1796875" style="320" customWidth="1"/>
    <col min="14598" max="14598" width="11.54296875" style="320" customWidth="1"/>
    <col min="14599" max="14599" width="1.7265625" style="320" customWidth="1"/>
    <col min="14600" max="14600" width="5.7265625" style="320" customWidth="1"/>
    <col min="14601" max="14601" width="3.453125" style="320" customWidth="1"/>
    <col min="14602" max="14602" width="8.7265625" style="320" customWidth="1"/>
    <col min="14603" max="14603" width="4" style="320" customWidth="1"/>
    <col min="14604" max="14604" width="5.7265625" style="320" customWidth="1"/>
    <col min="14605" max="14605" width="4" style="320" customWidth="1"/>
    <col min="14606" max="14606" width="3.81640625" style="320" customWidth="1"/>
    <col min="14607" max="14607" width="9.1796875" style="320"/>
    <col min="14608" max="14608" width="8.54296875" style="320" customWidth="1"/>
    <col min="14609" max="14609" width="16.453125" style="320" customWidth="1"/>
    <col min="14610" max="14617" width="0" style="320" hidden="1" customWidth="1"/>
    <col min="14618" max="14618" width="9.1796875" style="320"/>
    <col min="14619" max="14619" width="13.1796875" style="320" bestFit="1" customWidth="1"/>
    <col min="14620" max="14848" width="9.1796875" style="320"/>
    <col min="14849" max="14849" width="4" style="320" customWidth="1"/>
    <col min="14850" max="14850" width="49" style="320" customWidth="1"/>
    <col min="14851" max="14851" width="5.81640625" style="320" customWidth="1"/>
    <col min="14852" max="14852" width="5" style="320" customWidth="1"/>
    <col min="14853" max="14853" width="6.1796875" style="320" customWidth="1"/>
    <col min="14854" max="14854" width="11.54296875" style="320" customWidth="1"/>
    <col min="14855" max="14855" width="1.7265625" style="320" customWidth="1"/>
    <col min="14856" max="14856" width="5.7265625" style="320" customWidth="1"/>
    <col min="14857" max="14857" width="3.453125" style="320" customWidth="1"/>
    <col min="14858" max="14858" width="8.7265625" style="320" customWidth="1"/>
    <col min="14859" max="14859" width="4" style="320" customWidth="1"/>
    <col min="14860" max="14860" width="5.7265625" style="320" customWidth="1"/>
    <col min="14861" max="14861" width="4" style="320" customWidth="1"/>
    <col min="14862" max="14862" width="3.81640625" style="320" customWidth="1"/>
    <col min="14863" max="14863" width="9.1796875" style="320"/>
    <col min="14864" max="14864" width="8.54296875" style="320" customWidth="1"/>
    <col min="14865" max="14865" width="16.453125" style="320" customWidth="1"/>
    <col min="14866" max="14873" width="0" style="320" hidden="1" customWidth="1"/>
    <col min="14874" max="14874" width="9.1796875" style="320"/>
    <col min="14875" max="14875" width="13.1796875" style="320" bestFit="1" customWidth="1"/>
    <col min="14876" max="15104" width="9.1796875" style="320"/>
    <col min="15105" max="15105" width="4" style="320" customWidth="1"/>
    <col min="15106" max="15106" width="49" style="320" customWidth="1"/>
    <col min="15107" max="15107" width="5.81640625" style="320" customWidth="1"/>
    <col min="15108" max="15108" width="5" style="320" customWidth="1"/>
    <col min="15109" max="15109" width="6.1796875" style="320" customWidth="1"/>
    <col min="15110" max="15110" width="11.54296875" style="320" customWidth="1"/>
    <col min="15111" max="15111" width="1.7265625" style="320" customWidth="1"/>
    <col min="15112" max="15112" width="5.7265625" style="320" customWidth="1"/>
    <col min="15113" max="15113" width="3.453125" style="320" customWidth="1"/>
    <col min="15114" max="15114" width="8.7265625" style="320" customWidth="1"/>
    <col min="15115" max="15115" width="4" style="320" customWidth="1"/>
    <col min="15116" max="15116" width="5.7265625" style="320" customWidth="1"/>
    <col min="15117" max="15117" width="4" style="320" customWidth="1"/>
    <col min="15118" max="15118" width="3.81640625" style="320" customWidth="1"/>
    <col min="15119" max="15119" width="9.1796875" style="320"/>
    <col min="15120" max="15120" width="8.54296875" style="320" customWidth="1"/>
    <col min="15121" max="15121" width="16.453125" style="320" customWidth="1"/>
    <col min="15122" max="15129" width="0" style="320" hidden="1" customWidth="1"/>
    <col min="15130" max="15130" width="9.1796875" style="320"/>
    <col min="15131" max="15131" width="13.1796875" style="320" bestFit="1" customWidth="1"/>
    <col min="15132" max="15360" width="9.1796875" style="320"/>
    <col min="15361" max="15361" width="4" style="320" customWidth="1"/>
    <col min="15362" max="15362" width="49" style="320" customWidth="1"/>
    <col min="15363" max="15363" width="5.81640625" style="320" customWidth="1"/>
    <col min="15364" max="15364" width="5" style="320" customWidth="1"/>
    <col min="15365" max="15365" width="6.1796875" style="320" customWidth="1"/>
    <col min="15366" max="15366" width="11.54296875" style="320" customWidth="1"/>
    <col min="15367" max="15367" width="1.7265625" style="320" customWidth="1"/>
    <col min="15368" max="15368" width="5.7265625" style="320" customWidth="1"/>
    <col min="15369" max="15369" width="3.453125" style="320" customWidth="1"/>
    <col min="15370" max="15370" width="8.7265625" style="320" customWidth="1"/>
    <col min="15371" max="15371" width="4" style="320" customWidth="1"/>
    <col min="15372" max="15372" width="5.7265625" style="320" customWidth="1"/>
    <col min="15373" max="15373" width="4" style="320" customWidth="1"/>
    <col min="15374" max="15374" width="3.81640625" style="320" customWidth="1"/>
    <col min="15375" max="15375" width="9.1796875" style="320"/>
    <col min="15376" max="15376" width="8.54296875" style="320" customWidth="1"/>
    <col min="15377" max="15377" width="16.453125" style="320" customWidth="1"/>
    <col min="15378" max="15385" width="0" style="320" hidden="1" customWidth="1"/>
    <col min="15386" max="15386" width="9.1796875" style="320"/>
    <col min="15387" max="15387" width="13.1796875" style="320" bestFit="1" customWidth="1"/>
    <col min="15388" max="15616" width="9.1796875" style="320"/>
    <col min="15617" max="15617" width="4" style="320" customWidth="1"/>
    <col min="15618" max="15618" width="49" style="320" customWidth="1"/>
    <col min="15619" max="15619" width="5.81640625" style="320" customWidth="1"/>
    <col min="15620" max="15620" width="5" style="320" customWidth="1"/>
    <col min="15621" max="15621" width="6.1796875" style="320" customWidth="1"/>
    <col min="15622" max="15622" width="11.54296875" style="320" customWidth="1"/>
    <col min="15623" max="15623" width="1.7265625" style="320" customWidth="1"/>
    <col min="15624" max="15624" width="5.7265625" style="320" customWidth="1"/>
    <col min="15625" max="15625" width="3.453125" style="320" customWidth="1"/>
    <col min="15626" max="15626" width="8.7265625" style="320" customWidth="1"/>
    <col min="15627" max="15627" width="4" style="320" customWidth="1"/>
    <col min="15628" max="15628" width="5.7265625" style="320" customWidth="1"/>
    <col min="15629" max="15629" width="4" style="320" customWidth="1"/>
    <col min="15630" max="15630" width="3.81640625" style="320" customWidth="1"/>
    <col min="15631" max="15631" width="9.1796875" style="320"/>
    <col min="15632" max="15632" width="8.54296875" style="320" customWidth="1"/>
    <col min="15633" max="15633" width="16.453125" style="320" customWidth="1"/>
    <col min="15634" max="15641" width="0" style="320" hidden="1" customWidth="1"/>
    <col min="15642" max="15642" width="9.1796875" style="320"/>
    <col min="15643" max="15643" width="13.1796875" style="320" bestFit="1" customWidth="1"/>
    <col min="15644" max="15872" width="9.1796875" style="320"/>
    <col min="15873" max="15873" width="4" style="320" customWidth="1"/>
    <col min="15874" max="15874" width="49" style="320" customWidth="1"/>
    <col min="15875" max="15875" width="5.81640625" style="320" customWidth="1"/>
    <col min="15876" max="15876" width="5" style="320" customWidth="1"/>
    <col min="15877" max="15877" width="6.1796875" style="320" customWidth="1"/>
    <col min="15878" max="15878" width="11.54296875" style="320" customWidth="1"/>
    <col min="15879" max="15879" width="1.7265625" style="320" customWidth="1"/>
    <col min="15880" max="15880" width="5.7265625" style="320" customWidth="1"/>
    <col min="15881" max="15881" width="3.453125" style="320" customWidth="1"/>
    <col min="15882" max="15882" width="8.7265625" style="320" customWidth="1"/>
    <col min="15883" max="15883" width="4" style="320" customWidth="1"/>
    <col min="15884" max="15884" width="5.7265625" style="320" customWidth="1"/>
    <col min="15885" max="15885" width="4" style="320" customWidth="1"/>
    <col min="15886" max="15886" width="3.81640625" style="320" customWidth="1"/>
    <col min="15887" max="15887" width="9.1796875" style="320"/>
    <col min="15888" max="15888" width="8.54296875" style="320" customWidth="1"/>
    <col min="15889" max="15889" width="16.453125" style="320" customWidth="1"/>
    <col min="15890" max="15897" width="0" style="320" hidden="1" customWidth="1"/>
    <col min="15898" max="15898" width="9.1796875" style="320"/>
    <col min="15899" max="15899" width="13.1796875" style="320" bestFit="1" customWidth="1"/>
    <col min="15900" max="16128" width="9.1796875" style="320"/>
    <col min="16129" max="16129" width="4" style="320" customWidth="1"/>
    <col min="16130" max="16130" width="49" style="320" customWidth="1"/>
    <col min="16131" max="16131" width="5.81640625" style="320" customWidth="1"/>
    <col min="16132" max="16132" width="5" style="320" customWidth="1"/>
    <col min="16133" max="16133" width="6.1796875" style="320" customWidth="1"/>
    <col min="16134" max="16134" width="11.54296875" style="320" customWidth="1"/>
    <col min="16135" max="16135" width="1.7265625" style="320" customWidth="1"/>
    <col min="16136" max="16136" width="5.7265625" style="320" customWidth="1"/>
    <col min="16137" max="16137" width="3.453125" style="320" customWidth="1"/>
    <col min="16138" max="16138" width="8.7265625" style="320" customWidth="1"/>
    <col min="16139" max="16139" width="4" style="320" customWidth="1"/>
    <col min="16140" max="16140" width="5.7265625" style="320" customWidth="1"/>
    <col min="16141" max="16141" width="4" style="320" customWidth="1"/>
    <col min="16142" max="16142" width="3.81640625" style="320" customWidth="1"/>
    <col min="16143" max="16143" width="9.1796875" style="320"/>
    <col min="16144" max="16144" width="8.54296875" style="320" customWidth="1"/>
    <col min="16145" max="16145" width="16.453125" style="320" customWidth="1"/>
    <col min="16146" max="16153" width="0" style="320" hidden="1" customWidth="1"/>
    <col min="16154" max="16154" width="9.1796875" style="320"/>
    <col min="16155" max="16155" width="13.1796875" style="320" bestFit="1" customWidth="1"/>
    <col min="16156" max="16384" width="9.1796875" style="320"/>
  </cols>
  <sheetData>
    <row r="3" spans="1:17" ht="15.5">
      <c r="A3" s="1325" t="s">
        <v>1887</v>
      </c>
      <c r="B3" s="1325"/>
      <c r="C3" s="1325"/>
      <c r="D3" s="1325"/>
      <c r="E3" s="1325"/>
      <c r="F3" s="1325"/>
      <c r="G3" s="1325"/>
      <c r="H3" s="1325"/>
      <c r="I3" s="1325"/>
      <c r="J3" s="1325"/>
      <c r="K3" s="1325"/>
      <c r="L3" s="1325"/>
      <c r="M3" s="1325"/>
      <c r="N3" s="1325"/>
      <c r="O3" s="1325"/>
      <c r="P3" s="1325"/>
      <c r="Q3" s="1325"/>
    </row>
    <row r="4" spans="1:17" ht="13" thickBot="1"/>
    <row r="5" spans="1:17">
      <c r="A5" s="322"/>
      <c r="B5" s="323"/>
      <c r="C5" s="323"/>
      <c r="D5" s="324"/>
      <c r="E5" s="325"/>
      <c r="F5" s="325"/>
      <c r="G5" s="325"/>
      <c r="H5" s="325"/>
      <c r="I5" s="325"/>
      <c r="J5" s="325"/>
      <c r="K5" s="325"/>
      <c r="L5" s="325"/>
      <c r="M5" s="325"/>
      <c r="N5" s="326"/>
      <c r="O5" s="327"/>
      <c r="P5" s="326"/>
      <c r="Q5" s="328"/>
    </row>
    <row r="6" spans="1:17">
      <c r="A6" s="329" t="s">
        <v>215</v>
      </c>
      <c r="B6" s="330" t="s">
        <v>1888</v>
      </c>
      <c r="C6" s="330" t="s">
        <v>1889</v>
      </c>
      <c r="D6" s="1326" t="s">
        <v>216</v>
      </c>
      <c r="E6" s="1324"/>
      <c r="F6" s="1324"/>
      <c r="G6" s="1324"/>
      <c r="H6" s="1324"/>
      <c r="I6" s="1324"/>
      <c r="J6" s="1324"/>
      <c r="K6" s="1324"/>
      <c r="L6" s="1324"/>
      <c r="M6" s="1324"/>
      <c r="N6" s="1327"/>
      <c r="O6" s="1326" t="s">
        <v>1890</v>
      </c>
      <c r="P6" s="1327"/>
      <c r="Q6" s="332" t="s">
        <v>1891</v>
      </c>
    </row>
    <row r="7" spans="1:17">
      <c r="A7" s="333"/>
      <c r="B7" s="334"/>
      <c r="C7" s="334"/>
      <c r="D7" s="335"/>
      <c r="E7" s="336"/>
      <c r="F7" s="336"/>
      <c r="G7" s="336"/>
      <c r="H7" s="336"/>
      <c r="I7" s="336"/>
      <c r="J7" s="336"/>
      <c r="K7" s="336"/>
      <c r="L7" s="336"/>
      <c r="M7" s="336"/>
      <c r="N7" s="337"/>
      <c r="O7" s="338"/>
      <c r="P7" s="337"/>
      <c r="Q7" s="339"/>
    </row>
    <row r="8" spans="1:17">
      <c r="A8" s="340"/>
      <c r="B8" s="341"/>
      <c r="C8" s="1328" t="s">
        <v>1871</v>
      </c>
      <c r="D8" s="342"/>
      <c r="N8" s="343"/>
      <c r="O8" s="344"/>
      <c r="P8" s="343"/>
      <c r="Q8" s="345"/>
    </row>
    <row r="9" spans="1:17">
      <c r="A9" s="340"/>
      <c r="B9" s="341"/>
      <c r="C9" s="1329"/>
      <c r="D9" s="342" t="s">
        <v>1892</v>
      </c>
      <c r="N9" s="343"/>
      <c r="O9" s="344"/>
      <c r="P9" s="343"/>
      <c r="Q9" s="345"/>
    </row>
    <row r="10" spans="1:17">
      <c r="A10" s="340"/>
      <c r="B10" s="341"/>
      <c r="C10" s="1329"/>
      <c r="D10" s="342"/>
      <c r="F10" s="347" t="s">
        <v>1836</v>
      </c>
      <c r="G10" s="320" t="s">
        <v>1893</v>
      </c>
      <c r="H10" s="320" t="s">
        <v>1835</v>
      </c>
      <c r="N10" s="343"/>
      <c r="O10" s="344"/>
      <c r="P10" s="343"/>
      <c r="Q10" s="345"/>
    </row>
    <row r="11" spans="1:17">
      <c r="A11" s="340"/>
      <c r="B11" s="341"/>
      <c r="C11" s="1329"/>
      <c r="D11" s="335"/>
      <c r="E11" s="336"/>
      <c r="F11" s="348">
        <v>9</v>
      </c>
      <c r="G11" s="336" t="s">
        <v>1893</v>
      </c>
      <c r="H11" s="349">
        <v>6</v>
      </c>
      <c r="I11" s="336"/>
      <c r="J11" s="336"/>
      <c r="K11" s="336"/>
      <c r="L11" s="336"/>
      <c r="M11" s="336"/>
      <c r="N11" s="337"/>
      <c r="O11" s="338">
        <f>F11*H11</f>
        <v>54</v>
      </c>
      <c r="P11" s="337" t="s">
        <v>470</v>
      </c>
      <c r="Q11" s="345"/>
    </row>
    <row r="12" spans="1:17">
      <c r="A12" s="340"/>
      <c r="B12" s="341"/>
      <c r="C12" s="1329"/>
      <c r="D12" s="342" t="s">
        <v>1894</v>
      </c>
      <c r="N12" s="343"/>
      <c r="O12" s="344"/>
      <c r="P12" s="343"/>
      <c r="Q12" s="345"/>
    </row>
    <row r="13" spans="1:17">
      <c r="A13" s="340"/>
      <c r="B13" s="341"/>
      <c r="C13" s="1329"/>
      <c r="D13" s="342"/>
      <c r="F13" s="347" t="s">
        <v>1803</v>
      </c>
      <c r="G13" s="320" t="s">
        <v>1895</v>
      </c>
      <c r="H13" s="320" t="s">
        <v>13</v>
      </c>
      <c r="N13" s="343"/>
      <c r="O13" s="344"/>
      <c r="P13" s="343"/>
      <c r="Q13" s="345"/>
    </row>
    <row r="14" spans="1:17">
      <c r="A14" s="340"/>
      <c r="B14" s="341"/>
      <c r="C14" s="1329"/>
      <c r="D14" s="342"/>
      <c r="E14" s="350"/>
      <c r="F14" s="320">
        <f>F11</f>
        <v>9</v>
      </c>
      <c r="G14" s="320" t="s">
        <v>1895</v>
      </c>
      <c r="H14" s="351">
        <f>H11</f>
        <v>6</v>
      </c>
      <c r="I14" s="320" t="s">
        <v>1893</v>
      </c>
      <c r="J14" s="320">
        <v>2</v>
      </c>
      <c r="N14" s="343"/>
      <c r="O14" s="352">
        <f>((F14+H14)*J14)</f>
        <v>30</v>
      </c>
      <c r="P14" s="343" t="s">
        <v>49</v>
      </c>
      <c r="Q14" s="345"/>
    </row>
    <row r="15" spans="1:17">
      <c r="A15" s="340"/>
      <c r="B15" s="341"/>
      <c r="C15" s="1329"/>
      <c r="D15" s="335"/>
      <c r="E15" s="353"/>
      <c r="F15" s="336"/>
      <c r="G15" s="336"/>
      <c r="H15" s="354"/>
      <c r="I15" s="336"/>
      <c r="J15" s="336"/>
      <c r="K15" s="336"/>
      <c r="L15" s="336"/>
      <c r="M15" s="336"/>
      <c r="N15" s="337"/>
      <c r="O15" s="355"/>
      <c r="P15" s="337"/>
      <c r="Q15" s="345"/>
    </row>
    <row r="16" spans="1:17">
      <c r="A16" s="340"/>
      <c r="B16" s="341"/>
      <c r="C16" s="1329"/>
      <c r="D16" s="491" t="s">
        <v>1896</v>
      </c>
      <c r="E16" s="492"/>
      <c r="F16" s="492"/>
      <c r="G16" s="492"/>
      <c r="H16" s="492"/>
      <c r="I16" s="492"/>
      <c r="J16" s="492"/>
      <c r="K16" s="492"/>
      <c r="L16" s="492"/>
      <c r="M16" s="492"/>
      <c r="N16" s="493"/>
      <c r="O16" s="494"/>
      <c r="P16" s="493"/>
      <c r="Q16" s="345"/>
    </row>
    <row r="17" spans="1:17">
      <c r="A17" s="340"/>
      <c r="B17" s="341"/>
      <c r="C17" s="1329"/>
      <c r="D17" s="342"/>
      <c r="E17" s="320">
        <v>1</v>
      </c>
      <c r="F17" s="347" t="s">
        <v>1803</v>
      </c>
      <c r="G17" s="320" t="s">
        <v>1893</v>
      </c>
      <c r="H17" s="320" t="s">
        <v>13</v>
      </c>
      <c r="I17" s="320" t="s">
        <v>1893</v>
      </c>
      <c r="J17" s="320" t="s">
        <v>1897</v>
      </c>
      <c r="N17" s="343"/>
      <c r="O17" s="344"/>
      <c r="P17" s="343"/>
      <c r="Q17" s="345"/>
    </row>
    <row r="18" spans="1:17" ht="14.5">
      <c r="A18" s="340"/>
      <c r="B18" s="341"/>
      <c r="C18" s="1329"/>
      <c r="D18" s="335"/>
      <c r="E18" s="336"/>
      <c r="F18" s="336">
        <f>F11</f>
        <v>9</v>
      </c>
      <c r="G18" s="336" t="s">
        <v>1893</v>
      </c>
      <c r="H18" s="354">
        <f>H11</f>
        <v>6</v>
      </c>
      <c r="I18" s="336" t="s">
        <v>1893</v>
      </c>
      <c r="J18" s="354">
        <v>2.5</v>
      </c>
      <c r="K18" s="336"/>
      <c r="L18" s="336"/>
      <c r="M18" s="336"/>
      <c r="N18" s="337"/>
      <c r="O18" s="356">
        <f>(F18*H18*J18)</f>
        <v>135</v>
      </c>
      <c r="P18" s="337" t="s">
        <v>1898</v>
      </c>
      <c r="Q18" s="345"/>
    </row>
    <row r="19" spans="1:17">
      <c r="A19" s="340"/>
      <c r="B19" s="341"/>
      <c r="C19" s="346"/>
      <c r="D19" s="342" t="s">
        <v>1899</v>
      </c>
      <c r="N19" s="343"/>
      <c r="O19" s="344"/>
      <c r="P19" s="343"/>
      <c r="Q19" s="345"/>
    </row>
    <row r="20" spans="1:17">
      <c r="A20" s="340"/>
      <c r="B20" s="341"/>
      <c r="C20" s="346"/>
      <c r="D20" s="342"/>
      <c r="E20" s="320">
        <v>1</v>
      </c>
      <c r="F20" s="347" t="s">
        <v>1803</v>
      </c>
      <c r="G20" s="320" t="s">
        <v>1895</v>
      </c>
      <c r="H20" s="320" t="s">
        <v>13</v>
      </c>
      <c r="I20" s="320" t="s">
        <v>1895</v>
      </c>
      <c r="J20" s="320" t="s">
        <v>13</v>
      </c>
      <c r="N20" s="343"/>
      <c r="O20" s="344"/>
      <c r="P20" s="343"/>
      <c r="Q20" s="345"/>
    </row>
    <row r="21" spans="1:17">
      <c r="A21" s="340"/>
      <c r="B21" s="341"/>
      <c r="C21" s="346"/>
      <c r="D21" s="342"/>
      <c r="F21" s="320">
        <f>F11</f>
        <v>9</v>
      </c>
      <c r="G21" s="320" t="s">
        <v>1895</v>
      </c>
      <c r="H21" s="351" cm="1">
        <f t="array" ref="H21:H23">H11:H13/3</f>
        <v>2</v>
      </c>
      <c r="I21" s="320" t="s">
        <v>1895</v>
      </c>
      <c r="J21" s="351">
        <v>2</v>
      </c>
      <c r="K21" s="320" t="s">
        <v>1893</v>
      </c>
      <c r="L21" s="320">
        <v>2</v>
      </c>
      <c r="N21" s="343"/>
      <c r="O21" s="357">
        <f>(F21+H21+J21)*L21</f>
        <v>26</v>
      </c>
      <c r="P21" s="343" t="s">
        <v>49</v>
      </c>
      <c r="Q21" s="345"/>
    </row>
    <row r="22" spans="1:17">
      <c r="A22" s="340"/>
      <c r="B22" s="341"/>
      <c r="C22" s="346"/>
      <c r="D22" s="342" t="s">
        <v>1900</v>
      </c>
      <c r="H22" s="351">
        <v>0</v>
      </c>
      <c r="J22" s="351"/>
      <c r="N22" s="343"/>
      <c r="O22" s="357"/>
      <c r="Q22" s="345"/>
    </row>
    <row r="23" spans="1:17">
      <c r="A23" s="340"/>
      <c r="B23" s="341"/>
      <c r="C23" s="346"/>
      <c r="D23" s="320" t="s">
        <v>1000</v>
      </c>
      <c r="E23" s="320" t="s">
        <v>1901</v>
      </c>
      <c r="H23" s="320" t="e">
        <v>#VALUE!</v>
      </c>
      <c r="I23" s="351"/>
      <c r="K23" s="358">
        <v>10</v>
      </c>
      <c r="L23" s="320" t="s">
        <v>27</v>
      </c>
      <c r="N23" s="343"/>
      <c r="O23" s="357">
        <f>O21*K23</f>
        <v>260</v>
      </c>
      <c r="P23" s="343" t="s">
        <v>27</v>
      </c>
      <c r="Q23" s="359"/>
    </row>
    <row r="24" spans="1:17">
      <c r="A24" s="340"/>
      <c r="B24" s="341"/>
      <c r="C24" s="346"/>
      <c r="D24" s="342" t="s">
        <v>1018</v>
      </c>
      <c r="E24" s="320" t="s">
        <v>1902</v>
      </c>
      <c r="H24" s="351"/>
      <c r="J24" s="351"/>
      <c r="N24" s="343"/>
      <c r="O24" s="357">
        <f>O21</f>
        <v>26</v>
      </c>
      <c r="P24" s="343" t="s">
        <v>49</v>
      </c>
      <c r="Q24" s="345"/>
    </row>
    <row r="25" spans="1:17">
      <c r="A25" s="340"/>
      <c r="B25" s="341"/>
      <c r="C25" s="346"/>
      <c r="D25" s="342" t="s">
        <v>1503</v>
      </c>
      <c r="E25" s="350" t="s">
        <v>1903</v>
      </c>
      <c r="H25" s="351"/>
      <c r="I25" s="320">
        <v>25</v>
      </c>
      <c r="J25" s="351" t="s">
        <v>24</v>
      </c>
      <c r="N25" s="343"/>
      <c r="O25" s="357">
        <f>(O23*I25)/J26</f>
        <v>4.6428571428571432</v>
      </c>
      <c r="P25" s="343" t="s">
        <v>26</v>
      </c>
      <c r="Q25" s="345"/>
    </row>
    <row r="26" spans="1:17">
      <c r="A26" s="340"/>
      <c r="B26" s="341"/>
      <c r="C26" s="360"/>
      <c r="D26" s="335"/>
      <c r="E26" s="353" t="s">
        <v>1904</v>
      </c>
      <c r="F26" s="336"/>
      <c r="G26" s="336"/>
      <c r="H26" s="354"/>
      <c r="I26" s="354"/>
      <c r="J26" s="354">
        <v>1400</v>
      </c>
      <c r="K26" s="336" t="s">
        <v>1905</v>
      </c>
      <c r="L26" s="336"/>
      <c r="M26" s="336"/>
      <c r="N26" s="337"/>
      <c r="O26" s="356"/>
      <c r="P26" s="337"/>
      <c r="Q26" s="345"/>
    </row>
    <row r="27" spans="1:17">
      <c r="A27" s="340"/>
      <c r="B27" s="341"/>
      <c r="C27" s="1329" t="s">
        <v>1906</v>
      </c>
      <c r="D27" s="342" t="s">
        <v>1907</v>
      </c>
      <c r="N27" s="343"/>
      <c r="O27" s="344"/>
      <c r="P27" s="343"/>
      <c r="Q27" s="345"/>
    </row>
    <row r="28" spans="1:17" ht="14">
      <c r="A28" s="340"/>
      <c r="B28" s="341"/>
      <c r="C28" s="1329"/>
      <c r="D28" s="342" t="s">
        <v>1908</v>
      </c>
      <c r="N28" s="343"/>
      <c r="O28" s="344"/>
      <c r="P28" s="343"/>
      <c r="Q28" s="345"/>
    </row>
    <row r="29" spans="1:17">
      <c r="A29" s="340"/>
      <c r="B29" s="341"/>
      <c r="C29" s="1329"/>
      <c r="D29" s="342"/>
      <c r="F29" s="347" t="s">
        <v>1803</v>
      </c>
      <c r="G29" s="320" t="s">
        <v>1893</v>
      </c>
      <c r="H29" s="320" t="s">
        <v>13</v>
      </c>
      <c r="J29" s="347" t="s">
        <v>1836</v>
      </c>
      <c r="K29" s="320" t="s">
        <v>1893</v>
      </c>
      <c r="L29" s="320" t="s">
        <v>1835</v>
      </c>
      <c r="N29" s="343"/>
      <c r="O29" s="344"/>
      <c r="P29" s="343"/>
      <c r="Q29" s="345"/>
    </row>
    <row r="30" spans="1:17" ht="14.5">
      <c r="A30" s="340"/>
      <c r="B30" s="341"/>
      <c r="C30" s="1329"/>
      <c r="D30" s="342"/>
      <c r="F30" s="361">
        <v>6</v>
      </c>
      <c r="G30" s="320" t="s">
        <v>1893</v>
      </c>
      <c r="H30" s="351">
        <v>3</v>
      </c>
      <c r="I30" s="350" t="s">
        <v>1895</v>
      </c>
      <c r="J30" s="362">
        <v>0.3</v>
      </c>
      <c r="K30" s="320" t="s">
        <v>1893</v>
      </c>
      <c r="L30" s="320">
        <v>2</v>
      </c>
      <c r="M30" s="320" t="s">
        <v>1893</v>
      </c>
      <c r="N30" s="343">
        <v>4</v>
      </c>
      <c r="O30" s="363">
        <f>(+F30*H30)+(J30*L30*4)</f>
        <v>20.399999999999999</v>
      </c>
      <c r="P30" s="343" t="s">
        <v>1909</v>
      </c>
      <c r="Q30" s="345"/>
    </row>
    <row r="31" spans="1:17">
      <c r="A31" s="340"/>
      <c r="B31" s="341"/>
      <c r="C31" s="1329"/>
      <c r="D31" s="342" t="s">
        <v>1900</v>
      </c>
      <c r="F31" s="361"/>
      <c r="H31" s="351"/>
      <c r="I31" s="350"/>
      <c r="J31" s="362"/>
      <c r="N31" s="343"/>
      <c r="O31" s="363"/>
      <c r="P31" s="343"/>
      <c r="Q31" s="345"/>
    </row>
    <row r="32" spans="1:17">
      <c r="A32" s="340"/>
      <c r="B32" s="341"/>
      <c r="C32" s="1329"/>
      <c r="D32" s="342" t="s">
        <v>1000</v>
      </c>
      <c r="E32" s="320" t="s">
        <v>1910</v>
      </c>
      <c r="F32" s="361"/>
      <c r="H32" s="358">
        <f>3/0.3</f>
        <v>10</v>
      </c>
      <c r="I32" s="350" t="s">
        <v>27</v>
      </c>
      <c r="J32" s="362"/>
      <c r="N32" s="343"/>
      <c r="O32" s="363"/>
      <c r="P32" s="343"/>
      <c r="Q32" s="345"/>
    </row>
    <row r="33" spans="1:27">
      <c r="A33" s="340"/>
      <c r="B33" s="341"/>
      <c r="C33" s="1329"/>
      <c r="D33" s="342" t="s">
        <v>1018</v>
      </c>
      <c r="E33" s="320" t="s">
        <v>1911</v>
      </c>
      <c r="F33" s="361"/>
      <c r="H33" s="358">
        <f>6/0.3</f>
        <v>20</v>
      </c>
      <c r="I33" s="350" t="s">
        <v>27</v>
      </c>
      <c r="J33" s="362"/>
      <c r="N33" s="343"/>
      <c r="O33" s="363"/>
      <c r="P33" s="343"/>
      <c r="Q33" s="345"/>
    </row>
    <row r="34" spans="1:27">
      <c r="A34" s="340"/>
      <c r="B34" s="341"/>
      <c r="C34" s="1329"/>
      <c r="D34" s="342" t="s">
        <v>1912</v>
      </c>
      <c r="E34" s="320" t="s">
        <v>1913</v>
      </c>
      <c r="F34" s="361"/>
      <c r="H34" s="358">
        <v>5</v>
      </c>
      <c r="I34" s="350" t="s">
        <v>27</v>
      </c>
      <c r="J34" s="362" t="s">
        <v>1893</v>
      </c>
      <c r="K34" s="320">
        <v>4</v>
      </c>
      <c r="L34" s="320" t="s">
        <v>513</v>
      </c>
      <c r="M34" s="320">
        <v>20</v>
      </c>
      <c r="N34" s="343" t="s">
        <v>27</v>
      </c>
      <c r="O34" s="363">
        <f>(H32*H33)+M34</f>
        <v>220</v>
      </c>
      <c r="P34" s="343" t="s">
        <v>27</v>
      </c>
      <c r="Q34" s="345"/>
    </row>
    <row r="35" spans="1:27">
      <c r="A35" s="340"/>
      <c r="B35" s="341"/>
      <c r="C35" s="1329"/>
      <c r="D35" s="335"/>
      <c r="E35" s="353"/>
      <c r="F35" s="336"/>
      <c r="G35" s="336"/>
      <c r="H35" s="336"/>
      <c r="I35" s="336"/>
      <c r="J35" s="336"/>
      <c r="K35" s="336"/>
      <c r="L35" s="336"/>
      <c r="M35" s="336"/>
      <c r="N35" s="337"/>
      <c r="O35" s="355"/>
      <c r="P35" s="337" t="s">
        <v>1914</v>
      </c>
      <c r="Q35" s="345"/>
    </row>
    <row r="36" spans="1:27">
      <c r="A36" s="340"/>
      <c r="B36" s="341"/>
      <c r="C36" s="1329"/>
      <c r="D36" s="342" t="s">
        <v>1915</v>
      </c>
      <c r="E36" s="350"/>
      <c r="N36" s="343"/>
      <c r="O36" s="363"/>
      <c r="P36" s="343"/>
      <c r="Q36" s="345"/>
    </row>
    <row r="37" spans="1:27">
      <c r="A37" s="340"/>
      <c r="B37" s="341"/>
      <c r="C37" s="1329"/>
      <c r="D37" s="342"/>
      <c r="E37" s="350"/>
      <c r="F37" s="347" t="s">
        <v>1803</v>
      </c>
      <c r="G37" s="320" t="s">
        <v>1893</v>
      </c>
      <c r="H37" s="320" t="s">
        <v>13</v>
      </c>
      <c r="I37" s="320" t="s">
        <v>1893</v>
      </c>
      <c r="J37" s="320" t="s">
        <v>1897</v>
      </c>
      <c r="N37" s="343"/>
      <c r="O37" s="363"/>
      <c r="P37" s="343"/>
      <c r="Q37" s="345"/>
    </row>
    <row r="38" spans="1:27" ht="14.5">
      <c r="A38" s="340"/>
      <c r="B38" s="341"/>
      <c r="C38" s="1329"/>
      <c r="D38" s="342"/>
      <c r="E38" s="350" t="s">
        <v>1916</v>
      </c>
      <c r="F38" s="364">
        <v>2</v>
      </c>
      <c r="G38" s="320" t="s">
        <v>1893</v>
      </c>
      <c r="H38" s="351">
        <v>1</v>
      </c>
      <c r="I38" s="320" t="s">
        <v>1893</v>
      </c>
      <c r="J38" s="365">
        <v>0.2</v>
      </c>
      <c r="K38" s="320" t="s">
        <v>1893</v>
      </c>
      <c r="L38" s="320">
        <v>4</v>
      </c>
      <c r="N38" s="343"/>
      <c r="O38" s="363">
        <f>+F38*H38*J38*L38</f>
        <v>1.6</v>
      </c>
      <c r="P38" s="343" t="s">
        <v>1898</v>
      </c>
      <c r="Q38" s="345"/>
    </row>
    <row r="39" spans="1:27" ht="5.25" customHeight="1">
      <c r="A39" s="340"/>
      <c r="B39" s="341"/>
      <c r="C39" s="1329"/>
      <c r="D39" s="342"/>
      <c r="E39" s="350"/>
      <c r="N39" s="343"/>
      <c r="O39" s="363"/>
      <c r="P39" s="343"/>
      <c r="Q39" s="345"/>
    </row>
    <row r="40" spans="1:27">
      <c r="A40" s="340"/>
      <c r="B40" s="341"/>
      <c r="C40" s="1329"/>
      <c r="D40" s="342"/>
      <c r="E40" s="320" t="s">
        <v>1917</v>
      </c>
      <c r="F40" s="347" t="s">
        <v>1803</v>
      </c>
      <c r="G40" s="320" t="s">
        <v>1893</v>
      </c>
      <c r="H40" s="320" t="s">
        <v>13</v>
      </c>
      <c r="I40" s="320" t="s">
        <v>1893</v>
      </c>
      <c r="J40" s="320" t="s">
        <v>1897</v>
      </c>
      <c r="N40" s="343"/>
      <c r="O40" s="344"/>
      <c r="P40" s="343"/>
      <c r="Q40" s="345"/>
    </row>
    <row r="41" spans="1:27" ht="14.5">
      <c r="A41" s="340"/>
      <c r="B41" s="341"/>
      <c r="C41" s="1329"/>
      <c r="D41" s="342"/>
      <c r="E41" s="350"/>
      <c r="F41" s="364">
        <v>6</v>
      </c>
      <c r="G41" s="320" t="s">
        <v>1893</v>
      </c>
      <c r="H41" s="351">
        <v>3</v>
      </c>
      <c r="I41" s="320" t="s">
        <v>1893</v>
      </c>
      <c r="J41" s="365">
        <v>0.2</v>
      </c>
      <c r="N41" s="343"/>
      <c r="O41" s="363">
        <f>+F41*H41*J41</f>
        <v>3.6</v>
      </c>
      <c r="P41" s="343" t="s">
        <v>1898</v>
      </c>
      <c r="Q41" s="345"/>
      <c r="AA41" s="366">
        <v>0</v>
      </c>
    </row>
    <row r="42" spans="1:27" ht="14.5">
      <c r="A42" s="340"/>
      <c r="B42" s="341"/>
      <c r="C42" s="346"/>
      <c r="D42" s="342" t="s">
        <v>1918</v>
      </c>
      <c r="E42" s="350"/>
      <c r="F42" s="364"/>
      <c r="H42" s="351"/>
      <c r="J42" s="365"/>
      <c r="N42" s="343"/>
      <c r="O42" s="363">
        <f>SUM(O38,O41)</f>
        <v>5.2</v>
      </c>
      <c r="P42" s="343" t="s">
        <v>1898</v>
      </c>
      <c r="Q42" s="345"/>
      <c r="AA42" s="366"/>
    </row>
    <row r="43" spans="1:27">
      <c r="A43" s="340"/>
      <c r="B43" s="341"/>
      <c r="C43" s="346"/>
      <c r="D43" s="342"/>
      <c r="E43" s="350" t="s">
        <v>1919</v>
      </c>
      <c r="F43" s="364"/>
      <c r="H43" s="351"/>
      <c r="J43" s="367">
        <v>2325</v>
      </c>
      <c r="K43" s="320" t="s">
        <v>1905</v>
      </c>
      <c r="N43" s="343"/>
      <c r="O43" s="363"/>
      <c r="P43" s="343"/>
      <c r="Q43" s="345"/>
      <c r="AA43" s="366"/>
    </row>
    <row r="44" spans="1:27">
      <c r="A44" s="340"/>
      <c r="B44" s="341"/>
      <c r="C44" s="346"/>
      <c r="D44" s="342"/>
      <c r="E44" s="320" t="s">
        <v>1920</v>
      </c>
      <c r="F44" s="364"/>
      <c r="H44" s="351"/>
      <c r="J44" s="368">
        <f>0.15*J43</f>
        <v>348.75</v>
      </c>
      <c r="K44" s="320" t="s">
        <v>1905</v>
      </c>
      <c r="M44" s="320">
        <f>0.15*$O$42</f>
        <v>0.78</v>
      </c>
      <c r="N44" s="343" t="s">
        <v>26</v>
      </c>
      <c r="O44" s="363">
        <f>M44*J44</f>
        <v>272.02500000000003</v>
      </c>
      <c r="P44" s="343" t="s">
        <v>24</v>
      </c>
      <c r="Q44" s="345"/>
      <c r="AA44" s="366"/>
    </row>
    <row r="45" spans="1:27">
      <c r="A45" s="329" t="s">
        <v>215</v>
      </c>
      <c r="B45" s="330" t="s">
        <v>1888</v>
      </c>
      <c r="C45" s="330" t="s">
        <v>1889</v>
      </c>
      <c r="D45" s="1326" t="s">
        <v>216</v>
      </c>
      <c r="E45" s="1324"/>
      <c r="F45" s="1324"/>
      <c r="G45" s="1324"/>
      <c r="H45" s="1324"/>
      <c r="I45" s="1324"/>
      <c r="J45" s="1324"/>
      <c r="K45" s="1324"/>
      <c r="L45" s="1324"/>
      <c r="N45" s="343"/>
      <c r="O45" s="363"/>
      <c r="P45" s="343"/>
      <c r="Q45" s="345"/>
      <c r="AA45" s="366"/>
    </row>
    <row r="46" spans="1:27">
      <c r="A46" s="340"/>
      <c r="B46" s="341"/>
      <c r="C46" s="346"/>
      <c r="D46" s="342"/>
      <c r="F46" s="364"/>
      <c r="H46" s="351"/>
      <c r="J46" s="368"/>
      <c r="N46" s="343"/>
      <c r="O46" s="363"/>
      <c r="P46" s="343"/>
      <c r="Q46" s="345"/>
      <c r="AA46" s="366"/>
    </row>
    <row r="47" spans="1:27">
      <c r="A47" s="340"/>
      <c r="B47" s="341"/>
      <c r="C47" s="346"/>
      <c r="D47" s="342"/>
      <c r="E47" s="350" t="s">
        <v>1921</v>
      </c>
      <c r="F47" s="364"/>
      <c r="H47" s="351"/>
      <c r="J47" s="367">
        <f>0.31*J43</f>
        <v>720.75</v>
      </c>
      <c r="K47" s="320" t="s">
        <v>1905</v>
      </c>
      <c r="M47" s="320">
        <f>0.31*$O$42</f>
        <v>1.6120000000000001</v>
      </c>
      <c r="N47" s="343" t="s">
        <v>26</v>
      </c>
      <c r="O47" s="363">
        <f>0.31*O42</f>
        <v>1.6120000000000001</v>
      </c>
      <c r="P47" s="343" t="s">
        <v>26</v>
      </c>
      <c r="Q47" s="345"/>
      <c r="AA47" s="366"/>
    </row>
    <row r="48" spans="1:27">
      <c r="A48" s="340"/>
      <c r="B48" s="341"/>
      <c r="C48" s="346"/>
      <c r="D48" s="342"/>
      <c r="E48" s="350" t="s">
        <v>1922</v>
      </c>
      <c r="F48" s="364"/>
      <c r="H48" s="351"/>
      <c r="J48" s="367">
        <f>0.46*J43</f>
        <v>1069.5</v>
      </c>
      <c r="K48" s="320" t="s">
        <v>1905</v>
      </c>
      <c r="M48" s="320">
        <f>0.46*$O$42</f>
        <v>2.3920000000000003</v>
      </c>
      <c r="N48" s="343" t="s">
        <v>26</v>
      </c>
      <c r="O48" s="363">
        <f>0.46*O42</f>
        <v>2.3920000000000003</v>
      </c>
      <c r="P48" s="343" t="s">
        <v>26</v>
      </c>
      <c r="Q48" s="345"/>
      <c r="AA48" s="366"/>
    </row>
    <row r="49" spans="1:27">
      <c r="A49" s="340"/>
      <c r="B49" s="341"/>
      <c r="C49" s="360"/>
      <c r="D49" s="335"/>
      <c r="E49" s="353"/>
      <c r="F49" s="369"/>
      <c r="G49" s="336"/>
      <c r="H49" s="354"/>
      <c r="I49" s="336"/>
      <c r="J49" s="370"/>
      <c r="K49" s="336"/>
      <c r="L49" s="336"/>
      <c r="M49" s="336"/>
      <c r="N49" s="337"/>
      <c r="O49" s="371"/>
      <c r="P49" s="337"/>
      <c r="Q49" s="345"/>
      <c r="AA49" s="366"/>
    </row>
    <row r="50" spans="1:27" hidden="1">
      <c r="A50" s="340"/>
      <c r="B50" s="341"/>
      <c r="C50" s="372"/>
      <c r="D50" s="342" t="s">
        <v>2244</v>
      </c>
      <c r="N50" s="343"/>
      <c r="O50" s="363"/>
      <c r="P50" s="343"/>
      <c r="Q50" s="345"/>
    </row>
    <row r="51" spans="1:27" hidden="1">
      <c r="A51" s="340"/>
      <c r="B51" s="341"/>
      <c r="C51" s="372"/>
      <c r="D51" s="342"/>
      <c r="E51" s="350"/>
      <c r="F51" s="320" t="s">
        <v>1923</v>
      </c>
      <c r="G51" s="320" t="str">
        <f>G40</f>
        <v>x</v>
      </c>
      <c r="H51" s="320" t="s">
        <v>1924</v>
      </c>
      <c r="I51" s="320" t="str">
        <f>I40</f>
        <v>x</v>
      </c>
      <c r="J51" s="320" t="str">
        <f>J40</f>
        <v>T</v>
      </c>
      <c r="L51" s="347" t="s">
        <v>1925</v>
      </c>
      <c r="M51" s="347"/>
      <c r="N51" s="343"/>
      <c r="O51" s="363"/>
      <c r="P51" s="343"/>
      <c r="Q51" s="345"/>
    </row>
    <row r="52" spans="1:27" hidden="1">
      <c r="A52" s="340"/>
      <c r="B52" s="341"/>
      <c r="C52" s="372"/>
      <c r="D52" s="342"/>
      <c r="F52" s="320">
        <v>0</v>
      </c>
      <c r="H52" s="320">
        <v>0</v>
      </c>
      <c r="J52" s="320">
        <v>0</v>
      </c>
      <c r="L52" s="320">
        <v>0</v>
      </c>
      <c r="N52" s="343"/>
      <c r="O52" s="363"/>
      <c r="P52" s="343"/>
      <c r="Q52" s="345"/>
    </row>
    <row r="53" spans="1:27" ht="14.5" hidden="1">
      <c r="A53" s="340"/>
      <c r="B53" s="341"/>
      <c r="C53" s="372"/>
      <c r="D53" s="1330"/>
      <c r="E53" s="1331"/>
      <c r="F53" s="1331"/>
      <c r="G53" s="1331"/>
      <c r="H53" s="1331"/>
      <c r="I53" s="1331"/>
      <c r="J53" s="1331"/>
      <c r="K53" s="1331"/>
      <c r="L53" s="1331"/>
      <c r="M53" s="373"/>
      <c r="N53" s="337"/>
      <c r="O53" s="371">
        <f>((F52+H52)/2*J52)*L52</f>
        <v>0</v>
      </c>
      <c r="P53" s="337" t="s">
        <v>1898</v>
      </c>
      <c r="Q53" s="345"/>
    </row>
    <row r="54" spans="1:27" hidden="1">
      <c r="A54" s="340"/>
      <c r="B54" s="341"/>
      <c r="C54" s="1329" t="s">
        <v>1926</v>
      </c>
      <c r="D54" s="374"/>
      <c r="E54" s="351" t="s">
        <v>1927</v>
      </c>
      <c r="F54" s="351"/>
      <c r="G54" s="351"/>
      <c r="H54" s="351"/>
      <c r="J54" s="320" t="s">
        <v>1928</v>
      </c>
      <c r="N54" s="343"/>
      <c r="O54" s="363"/>
      <c r="P54" s="343"/>
      <c r="Q54" s="345"/>
    </row>
    <row r="55" spans="1:27" hidden="1">
      <c r="A55" s="340"/>
      <c r="B55" s="341"/>
      <c r="C55" s="1329"/>
      <c r="D55" s="374"/>
      <c r="F55" s="347" t="s">
        <v>1803</v>
      </c>
      <c r="G55" s="320" t="s">
        <v>1929</v>
      </c>
      <c r="H55" s="320" t="s">
        <v>1930</v>
      </c>
      <c r="I55" s="320" t="s">
        <v>1893</v>
      </c>
      <c r="J55" s="320" t="s">
        <v>1931</v>
      </c>
      <c r="N55" s="343"/>
      <c r="O55" s="363"/>
      <c r="P55" s="343"/>
      <c r="Q55" s="345"/>
    </row>
    <row r="56" spans="1:27" hidden="1">
      <c r="A56" s="340"/>
      <c r="B56" s="341"/>
      <c r="C56" s="1329"/>
      <c r="D56" s="375"/>
      <c r="E56" s="353"/>
      <c r="F56" s="336"/>
      <c r="G56" s="336" t="s">
        <v>1929</v>
      </c>
      <c r="H56" s="354">
        <v>0.15</v>
      </c>
      <c r="I56" s="336" t="s">
        <v>1893</v>
      </c>
      <c r="J56" s="354">
        <v>1.45</v>
      </c>
      <c r="K56" s="336"/>
      <c r="L56" s="336">
        <f>F56/H56*J56</f>
        <v>0</v>
      </c>
      <c r="M56" s="336"/>
      <c r="N56" s="337" t="s">
        <v>49</v>
      </c>
      <c r="O56" s="371">
        <f>L56/12</f>
        <v>0</v>
      </c>
      <c r="P56" s="337" t="s">
        <v>1932</v>
      </c>
      <c r="Q56" s="345"/>
    </row>
    <row r="57" spans="1:27" hidden="1">
      <c r="A57" s="340"/>
      <c r="B57" s="341"/>
      <c r="C57" s="1329"/>
      <c r="D57" s="374"/>
      <c r="E57" s="351" t="s">
        <v>1933</v>
      </c>
      <c r="F57" s="351"/>
      <c r="G57" s="351"/>
      <c r="H57" s="351"/>
      <c r="J57" s="320" t="s">
        <v>1928</v>
      </c>
      <c r="N57" s="343"/>
      <c r="O57" s="363"/>
      <c r="P57" s="343"/>
      <c r="Q57" s="345"/>
    </row>
    <row r="58" spans="1:27" hidden="1">
      <c r="A58" s="340"/>
      <c r="B58" s="341"/>
      <c r="C58" s="1329"/>
      <c r="D58" s="374"/>
      <c r="F58" s="347" t="s">
        <v>1803</v>
      </c>
      <c r="G58" s="320" t="s">
        <v>1929</v>
      </c>
      <c r="H58" s="320" t="s">
        <v>1930</v>
      </c>
      <c r="I58" s="320" t="s">
        <v>1893</v>
      </c>
      <c r="J58" s="320" t="s">
        <v>1931</v>
      </c>
      <c r="N58" s="343"/>
      <c r="O58" s="363"/>
      <c r="P58" s="343"/>
      <c r="Q58" s="345"/>
    </row>
    <row r="59" spans="1:27" hidden="1">
      <c r="A59" s="340"/>
      <c r="B59" s="341"/>
      <c r="C59" s="1329"/>
      <c r="D59" s="375"/>
      <c r="E59" s="353"/>
      <c r="F59" s="336"/>
      <c r="G59" s="336" t="s">
        <v>1929</v>
      </c>
      <c r="H59" s="354">
        <v>0.15</v>
      </c>
      <c r="I59" s="336" t="s">
        <v>1893</v>
      </c>
      <c r="J59" s="354">
        <v>4</v>
      </c>
      <c r="K59" s="336"/>
      <c r="L59" s="336">
        <f>F59/H59*J59</f>
        <v>0</v>
      </c>
      <c r="M59" s="336"/>
      <c r="N59" s="337" t="s">
        <v>49</v>
      </c>
      <c r="O59" s="371">
        <f>L59/12</f>
        <v>0</v>
      </c>
      <c r="P59" s="343" t="s">
        <v>1932</v>
      </c>
      <c r="Q59" s="345"/>
    </row>
    <row r="60" spans="1:27">
      <c r="A60" s="340"/>
      <c r="B60" s="341"/>
      <c r="C60" s="1329"/>
      <c r="D60" s="374"/>
      <c r="E60" s="351" t="s">
        <v>1934</v>
      </c>
      <c r="F60" s="351"/>
      <c r="G60" s="351"/>
      <c r="H60" s="351"/>
      <c r="N60" s="343"/>
      <c r="O60" s="363"/>
      <c r="P60" s="493"/>
      <c r="Q60" s="345"/>
    </row>
    <row r="61" spans="1:27">
      <c r="A61" s="340"/>
      <c r="B61" s="341"/>
      <c r="C61" s="1329"/>
      <c r="D61" s="374"/>
      <c r="E61" s="320" t="s">
        <v>1935</v>
      </c>
      <c r="F61" s="347" t="s">
        <v>1803</v>
      </c>
      <c r="G61" s="320" t="s">
        <v>1893</v>
      </c>
      <c r="H61" s="320" t="s">
        <v>13</v>
      </c>
      <c r="I61" s="320" t="s">
        <v>1893</v>
      </c>
      <c r="J61" s="320" t="s">
        <v>1897</v>
      </c>
      <c r="N61" s="343"/>
      <c r="O61" s="363"/>
      <c r="P61" s="343"/>
      <c r="Q61" s="345"/>
    </row>
    <row r="62" spans="1:27">
      <c r="A62" s="340"/>
      <c r="B62" s="341"/>
      <c r="C62" s="1329"/>
      <c r="D62" s="374"/>
      <c r="F62" s="320">
        <v>2</v>
      </c>
      <c r="G62" s="320" t="s">
        <v>1893</v>
      </c>
      <c r="H62" s="351">
        <v>0.2</v>
      </c>
      <c r="I62" s="320" t="s">
        <v>1893</v>
      </c>
      <c r="J62" s="351">
        <v>2</v>
      </c>
      <c r="K62" s="320" t="s">
        <v>1893</v>
      </c>
      <c r="L62" s="320">
        <v>4</v>
      </c>
      <c r="N62" s="343"/>
      <c r="O62" s="363">
        <f>F62*H62*J62*L62</f>
        <v>3.2</v>
      </c>
      <c r="P62" s="343" t="s">
        <v>22</v>
      </c>
      <c r="Q62" s="345"/>
    </row>
    <row r="63" spans="1:27">
      <c r="A63" s="340"/>
      <c r="B63" s="341"/>
      <c r="C63" s="1329"/>
      <c r="D63" s="374"/>
      <c r="E63" s="320" t="s">
        <v>1936</v>
      </c>
      <c r="F63" s="347" t="s">
        <v>1803</v>
      </c>
      <c r="G63" s="320" t="s">
        <v>1893</v>
      </c>
      <c r="H63" s="320" t="s">
        <v>13</v>
      </c>
      <c r="I63" s="320" t="s">
        <v>1893</v>
      </c>
      <c r="J63" s="320" t="s">
        <v>1897</v>
      </c>
      <c r="N63" s="343"/>
      <c r="O63" s="363"/>
      <c r="P63" s="343"/>
      <c r="Q63" s="345"/>
    </row>
    <row r="64" spans="1:27">
      <c r="A64" s="340"/>
      <c r="B64" s="341"/>
      <c r="C64" s="1329"/>
      <c r="D64" s="374"/>
      <c r="E64" s="350">
        <f>3+6+6+3</f>
        <v>18</v>
      </c>
      <c r="F64" s="320">
        <f>E64</f>
        <v>18</v>
      </c>
      <c r="G64" s="320" t="s">
        <v>1893</v>
      </c>
      <c r="H64" s="351">
        <v>0.2</v>
      </c>
      <c r="I64" s="320" t="s">
        <v>1893</v>
      </c>
      <c r="J64" s="351">
        <v>2</v>
      </c>
      <c r="L64" s="320">
        <v>1</v>
      </c>
      <c r="N64" s="343"/>
      <c r="O64" s="363">
        <f>F64*H64*J64</f>
        <v>7.2</v>
      </c>
      <c r="P64" s="343" t="s">
        <v>22</v>
      </c>
      <c r="Q64" s="345"/>
    </row>
    <row r="65" spans="1:17">
      <c r="A65" s="340"/>
      <c r="B65" s="341"/>
      <c r="C65" s="346"/>
      <c r="D65" s="374"/>
      <c r="E65" s="350"/>
      <c r="F65" s="320">
        <v>3</v>
      </c>
      <c r="G65" s="320" t="s">
        <v>1893</v>
      </c>
      <c r="H65" s="351">
        <v>0.2</v>
      </c>
      <c r="I65" s="320" t="s">
        <v>1893</v>
      </c>
      <c r="J65" s="351">
        <v>2</v>
      </c>
      <c r="K65" s="320" t="s">
        <v>1893</v>
      </c>
      <c r="L65" s="320">
        <v>0</v>
      </c>
      <c r="N65" s="343"/>
      <c r="O65" s="363">
        <f>F65*H65*J65*L65</f>
        <v>0</v>
      </c>
      <c r="P65" s="343" t="s">
        <v>22</v>
      </c>
      <c r="Q65" s="345"/>
    </row>
    <row r="66" spans="1:17">
      <c r="A66" s="340"/>
      <c r="B66" s="341"/>
      <c r="C66" s="346"/>
      <c r="D66" s="374"/>
      <c r="E66" s="350"/>
      <c r="H66" s="351"/>
      <c r="J66" s="351"/>
      <c r="N66" s="343"/>
      <c r="O66" s="363">
        <f>SUM(O62,O64,O65)</f>
        <v>10.4</v>
      </c>
      <c r="P66" s="343" t="s">
        <v>22</v>
      </c>
      <c r="Q66" s="345"/>
    </row>
    <row r="67" spans="1:17">
      <c r="A67" s="340"/>
      <c r="B67" s="341"/>
      <c r="C67" s="346"/>
      <c r="D67" s="374"/>
      <c r="E67" s="320" t="s">
        <v>1918</v>
      </c>
      <c r="H67" s="351"/>
      <c r="J67" s="351"/>
      <c r="M67" s="320" t="s">
        <v>1937</v>
      </c>
      <c r="N67" s="343"/>
      <c r="O67" s="363"/>
      <c r="P67" s="343"/>
      <c r="Q67" s="345"/>
    </row>
    <row r="68" spans="1:17">
      <c r="A68" s="340"/>
      <c r="B68" s="341"/>
      <c r="C68" s="346"/>
      <c r="D68" s="374"/>
      <c r="E68" s="350" t="s">
        <v>1919</v>
      </c>
      <c r="F68" s="364"/>
      <c r="H68" s="351"/>
      <c r="J68" s="367">
        <v>2325</v>
      </c>
      <c r="K68" s="320" t="s">
        <v>1905</v>
      </c>
      <c r="N68" s="343"/>
      <c r="O68" s="363"/>
      <c r="P68" s="343"/>
      <c r="Q68" s="345"/>
    </row>
    <row r="69" spans="1:17">
      <c r="A69" s="340"/>
      <c r="B69" s="341"/>
      <c r="C69" s="346"/>
      <c r="D69" s="374"/>
      <c r="E69" s="320" t="s">
        <v>1920</v>
      </c>
      <c r="H69" s="351"/>
      <c r="J69" s="368">
        <f>0.15*J68</f>
        <v>348.75</v>
      </c>
      <c r="K69" s="320" t="s">
        <v>1905</v>
      </c>
      <c r="M69" s="320">
        <f>0.15*$O$66</f>
        <v>1.56</v>
      </c>
      <c r="N69" s="343" t="s">
        <v>26</v>
      </c>
      <c r="O69" s="376">
        <f>M69*J69</f>
        <v>544.05000000000007</v>
      </c>
      <c r="P69" s="343" t="s">
        <v>24</v>
      </c>
      <c r="Q69" s="345"/>
    </row>
    <row r="70" spans="1:17">
      <c r="A70" s="340"/>
      <c r="B70" s="341"/>
      <c r="C70" s="346"/>
      <c r="D70" s="374"/>
      <c r="E70" s="350" t="s">
        <v>1921</v>
      </c>
      <c r="H70" s="351"/>
      <c r="J70" s="367">
        <f>0.31*J68</f>
        <v>720.75</v>
      </c>
      <c r="K70" s="320" t="s">
        <v>1905</v>
      </c>
      <c r="M70" s="320">
        <f>0.31*$O$66</f>
        <v>3.2240000000000002</v>
      </c>
      <c r="N70" s="343" t="s">
        <v>26</v>
      </c>
      <c r="O70" s="376">
        <f>M70*J70</f>
        <v>2323.6980000000003</v>
      </c>
      <c r="P70" s="343" t="s">
        <v>24</v>
      </c>
      <c r="Q70" s="345"/>
    </row>
    <row r="71" spans="1:17">
      <c r="A71" s="340"/>
      <c r="B71" s="341"/>
      <c r="C71" s="346"/>
      <c r="D71" s="374"/>
      <c r="E71" s="350" t="s">
        <v>1922</v>
      </c>
      <c r="H71" s="351"/>
      <c r="J71" s="367">
        <f>0.46*J68</f>
        <v>1069.5</v>
      </c>
      <c r="K71" s="320" t="s">
        <v>1905</v>
      </c>
      <c r="M71" s="320">
        <f>0.46*$O$66</f>
        <v>4.7840000000000007</v>
      </c>
      <c r="N71" s="343" t="s">
        <v>26</v>
      </c>
      <c r="O71" s="376">
        <f>M71*J71</f>
        <v>5116.4880000000012</v>
      </c>
      <c r="P71" s="343" t="s">
        <v>24</v>
      </c>
      <c r="Q71" s="345"/>
    </row>
    <row r="72" spans="1:17">
      <c r="A72" s="340"/>
      <c r="B72" s="341"/>
      <c r="C72" s="346"/>
      <c r="D72" s="374"/>
      <c r="E72" s="350"/>
      <c r="H72" s="351"/>
      <c r="J72" s="351"/>
      <c r="N72" s="343"/>
      <c r="O72" s="363"/>
      <c r="P72" s="343"/>
      <c r="Q72" s="345"/>
    </row>
    <row r="73" spans="1:17">
      <c r="A73" s="340"/>
      <c r="B73" s="341"/>
      <c r="C73" s="1328" t="s">
        <v>1938</v>
      </c>
      <c r="D73" s="495"/>
      <c r="E73" s="496" t="s">
        <v>1933</v>
      </c>
      <c r="F73" s="496"/>
      <c r="G73" s="496"/>
      <c r="H73" s="496"/>
      <c r="I73" s="492"/>
      <c r="J73" s="492" t="s">
        <v>1928</v>
      </c>
      <c r="K73" s="492"/>
      <c r="L73" s="492"/>
      <c r="M73" s="492"/>
      <c r="N73" s="493"/>
      <c r="O73" s="497"/>
      <c r="P73" s="493"/>
      <c r="Q73" s="345"/>
    </row>
    <row r="74" spans="1:17">
      <c r="A74" s="340"/>
      <c r="B74" s="341"/>
      <c r="C74" s="1329"/>
      <c r="D74" s="374"/>
      <c r="E74" s="320" t="s">
        <v>1936</v>
      </c>
      <c r="F74" s="347" t="s">
        <v>1803</v>
      </c>
      <c r="G74" s="320" t="s">
        <v>1929</v>
      </c>
      <c r="H74" s="320" t="s">
        <v>1930</v>
      </c>
      <c r="I74" s="320" t="s">
        <v>1893</v>
      </c>
      <c r="J74" s="320" t="s">
        <v>1931</v>
      </c>
      <c r="N74" s="343"/>
      <c r="O74" s="363"/>
      <c r="P74" s="343"/>
      <c r="Q74" s="345"/>
    </row>
    <row r="75" spans="1:17">
      <c r="A75" s="340"/>
      <c r="B75" s="341"/>
      <c r="C75" s="1329"/>
      <c r="D75" s="374"/>
      <c r="E75" s="350" t="s">
        <v>1793</v>
      </c>
      <c r="F75" s="320">
        <f>3+2+3+2</f>
        <v>10</v>
      </c>
      <c r="G75" s="320" t="s">
        <v>1929</v>
      </c>
      <c r="H75" s="351">
        <v>0.15</v>
      </c>
      <c r="I75" s="320" t="s">
        <v>1893</v>
      </c>
      <c r="J75" s="351">
        <f>6+1</f>
        <v>7</v>
      </c>
      <c r="L75" s="320">
        <f>F75/H75*J75*2</f>
        <v>933.33333333333337</v>
      </c>
      <c r="N75" s="343" t="s">
        <v>49</v>
      </c>
      <c r="O75" s="363">
        <f>ROUNDUP(L75/12,0)</f>
        <v>78</v>
      </c>
      <c r="P75" s="343" t="s">
        <v>1932</v>
      </c>
      <c r="Q75" s="345"/>
    </row>
    <row r="76" spans="1:17" hidden="1">
      <c r="A76" s="340"/>
      <c r="B76" s="341"/>
      <c r="C76" s="1329"/>
      <c r="D76" s="374"/>
      <c r="E76" s="350" t="s">
        <v>1684</v>
      </c>
      <c r="F76" s="320">
        <v>0</v>
      </c>
      <c r="G76" s="320" t="s">
        <v>1929</v>
      </c>
      <c r="H76" s="351">
        <v>0.15</v>
      </c>
      <c r="I76" s="320" t="s">
        <v>1893</v>
      </c>
      <c r="J76" s="351">
        <v>2</v>
      </c>
      <c r="L76" s="320">
        <f>F76/H76*J76*2</f>
        <v>0</v>
      </c>
      <c r="N76" s="343" t="s">
        <v>49</v>
      </c>
      <c r="O76" s="363">
        <f>ROUNDUP(L76/12,0)</f>
        <v>0</v>
      </c>
      <c r="P76" s="343" t="s">
        <v>1932</v>
      </c>
      <c r="Q76" s="345"/>
    </row>
    <row r="77" spans="1:17">
      <c r="A77" s="340"/>
      <c r="B77" s="341"/>
      <c r="C77" s="1329"/>
      <c r="D77" s="374"/>
      <c r="E77" s="320" t="s">
        <v>1935</v>
      </c>
      <c r="F77" s="347" t="s">
        <v>1803</v>
      </c>
      <c r="G77" s="320" t="s">
        <v>1929</v>
      </c>
      <c r="H77" s="320" t="s">
        <v>1930</v>
      </c>
      <c r="I77" s="320" t="s">
        <v>1893</v>
      </c>
      <c r="J77" s="320" t="s">
        <v>1931</v>
      </c>
      <c r="N77" s="343"/>
      <c r="O77" s="363"/>
      <c r="P77" s="343"/>
      <c r="Q77" s="345"/>
    </row>
    <row r="78" spans="1:17">
      <c r="A78" s="340"/>
      <c r="B78" s="341"/>
      <c r="C78" s="1329"/>
      <c r="D78" s="374"/>
      <c r="E78" s="350"/>
      <c r="F78" s="320">
        <f>0.2+2+0.2+2</f>
        <v>4.4000000000000004</v>
      </c>
      <c r="G78" s="320" t="s">
        <v>1929</v>
      </c>
      <c r="H78" s="351">
        <v>0.15</v>
      </c>
      <c r="I78" s="320" t="s">
        <v>1893</v>
      </c>
      <c r="J78" s="351">
        <v>2</v>
      </c>
      <c r="L78" s="320">
        <f>F78/H78*J78*4</f>
        <v>234.66666666666669</v>
      </c>
      <c r="N78" s="343" t="s">
        <v>49</v>
      </c>
      <c r="O78" s="363">
        <f>ROUNDUP(L78/12,0)</f>
        <v>20</v>
      </c>
      <c r="P78" s="343" t="s">
        <v>1932</v>
      </c>
      <c r="Q78" s="345"/>
    </row>
    <row r="79" spans="1:17">
      <c r="A79" s="340"/>
      <c r="B79" s="341"/>
      <c r="C79" s="1329"/>
      <c r="D79" s="374"/>
      <c r="E79" s="350"/>
      <c r="H79" s="351"/>
      <c r="J79" s="351"/>
      <c r="M79" s="320" t="s">
        <v>221</v>
      </c>
      <c r="N79" s="343"/>
      <c r="O79" s="363">
        <f>SUM(O74:O78)</f>
        <v>98</v>
      </c>
      <c r="P79" s="343" t="s">
        <v>1932</v>
      </c>
      <c r="Q79" s="345"/>
    </row>
    <row r="80" spans="1:17">
      <c r="A80" s="340"/>
      <c r="B80" s="341"/>
      <c r="C80" s="1329"/>
      <c r="D80" s="374"/>
      <c r="E80" s="351" t="s">
        <v>1939</v>
      </c>
      <c r="F80" s="351"/>
      <c r="G80" s="351"/>
      <c r="H80" s="351"/>
      <c r="J80" s="320" t="s">
        <v>1940</v>
      </c>
      <c r="N80" s="343"/>
      <c r="O80" s="363"/>
      <c r="P80" s="343"/>
      <c r="Q80" s="345"/>
    </row>
    <row r="81" spans="1:17">
      <c r="A81" s="340"/>
      <c r="B81" s="341"/>
      <c r="C81" s="1329"/>
      <c r="D81" s="374"/>
      <c r="E81" s="320" t="s">
        <v>1936</v>
      </c>
      <c r="F81" s="347" t="s">
        <v>1803</v>
      </c>
      <c r="G81" s="320" t="s">
        <v>1929</v>
      </c>
      <c r="H81" s="320" t="s">
        <v>1930</v>
      </c>
      <c r="I81" s="320" t="s">
        <v>1893</v>
      </c>
      <c r="J81" s="320" t="s">
        <v>1931</v>
      </c>
      <c r="N81" s="343"/>
      <c r="O81" s="363"/>
      <c r="P81" s="343"/>
      <c r="Q81" s="345"/>
    </row>
    <row r="82" spans="1:17" hidden="1">
      <c r="A82" s="333"/>
      <c r="B82" s="334"/>
      <c r="C82" s="1332"/>
      <c r="D82" s="375"/>
      <c r="E82" s="353" t="s">
        <v>1793</v>
      </c>
      <c r="F82" s="336">
        <v>0</v>
      </c>
      <c r="G82" s="336" t="s">
        <v>1929</v>
      </c>
      <c r="H82" s="354">
        <v>0.1</v>
      </c>
      <c r="I82" s="336" t="s">
        <v>1893</v>
      </c>
      <c r="J82" s="354">
        <v>6</v>
      </c>
      <c r="K82" s="336"/>
      <c r="L82" s="336">
        <f>F82/H82*J82*2</f>
        <v>0</v>
      </c>
      <c r="N82" s="343" t="s">
        <v>49</v>
      </c>
      <c r="O82" s="363">
        <f>ROUNDUP(L82/12,0)</f>
        <v>0</v>
      </c>
      <c r="P82" s="343" t="s">
        <v>1932</v>
      </c>
      <c r="Q82" s="345"/>
    </row>
    <row r="83" spans="1:17">
      <c r="A83" s="340"/>
      <c r="B83" s="341"/>
      <c r="C83" s="1329"/>
      <c r="D83" s="374"/>
      <c r="E83" s="350" t="s">
        <v>1684</v>
      </c>
      <c r="F83" s="320">
        <f>6+0.2+6+0.2</f>
        <v>12.399999999999999</v>
      </c>
      <c r="G83" s="320" t="s">
        <v>1929</v>
      </c>
      <c r="H83" s="351">
        <v>0.2</v>
      </c>
      <c r="I83" s="320" t="s">
        <v>1893</v>
      </c>
      <c r="J83" s="351">
        <f>3+2+3+2</f>
        <v>10</v>
      </c>
      <c r="L83" s="320">
        <f>(F83/H83)*J83*2</f>
        <v>1239.9999999999998</v>
      </c>
      <c r="N83" s="343" t="s">
        <v>49</v>
      </c>
      <c r="O83" s="363">
        <f>ROUNDUP(L83/12,0)</f>
        <v>104</v>
      </c>
      <c r="P83" s="343" t="s">
        <v>1932</v>
      </c>
      <c r="Q83" s="345"/>
    </row>
    <row r="84" spans="1:17">
      <c r="A84" s="340"/>
      <c r="B84" s="341"/>
      <c r="C84" s="1329"/>
      <c r="D84" s="374"/>
      <c r="E84" s="320" t="s">
        <v>1935</v>
      </c>
      <c r="F84" s="347" t="s">
        <v>1803</v>
      </c>
      <c r="G84" s="320" t="s">
        <v>1929</v>
      </c>
      <c r="H84" s="320" t="s">
        <v>1930</v>
      </c>
      <c r="I84" s="320" t="s">
        <v>1893</v>
      </c>
      <c r="N84" s="343"/>
      <c r="O84" s="363"/>
      <c r="P84" s="343"/>
      <c r="Q84" s="345"/>
    </row>
    <row r="85" spans="1:17">
      <c r="A85" s="340"/>
      <c r="B85" s="341"/>
      <c r="C85" s="1329"/>
      <c r="D85" s="374"/>
      <c r="E85" s="350"/>
      <c r="F85" s="320">
        <f>2</f>
        <v>2</v>
      </c>
      <c r="G85" s="320" t="s">
        <v>1929</v>
      </c>
      <c r="H85" s="351">
        <v>0.1</v>
      </c>
      <c r="I85" s="320" t="s">
        <v>1893</v>
      </c>
      <c r="J85" s="351">
        <f>0.2+2+0.2+2</f>
        <v>4.4000000000000004</v>
      </c>
      <c r="L85" s="320">
        <f>(F85/H85)*J85*4</f>
        <v>352</v>
      </c>
      <c r="N85" s="343" t="s">
        <v>49</v>
      </c>
      <c r="O85" s="363">
        <f>ROUNDUP(L85/12,0)</f>
        <v>30</v>
      </c>
      <c r="P85" s="343" t="s">
        <v>1932</v>
      </c>
      <c r="Q85" s="345"/>
    </row>
    <row r="86" spans="1:17">
      <c r="A86" s="340"/>
      <c r="B86" s="341"/>
      <c r="C86" s="1329"/>
      <c r="D86" s="374"/>
      <c r="E86" s="350"/>
      <c r="H86" s="351"/>
      <c r="J86" s="351"/>
      <c r="M86" s="320" t="s">
        <v>221</v>
      </c>
      <c r="N86" s="343"/>
      <c r="O86" s="363">
        <f>SUM(O81:O85)</f>
        <v>134</v>
      </c>
      <c r="P86" s="343" t="s">
        <v>1932</v>
      </c>
      <c r="Q86" s="345"/>
    </row>
    <row r="87" spans="1:17" hidden="1">
      <c r="A87" s="340"/>
      <c r="B87" s="341"/>
      <c r="C87" s="1329"/>
      <c r="D87" s="374"/>
      <c r="E87" s="351" t="s">
        <v>1941</v>
      </c>
      <c r="F87" s="351"/>
      <c r="G87" s="351"/>
      <c r="H87" s="351"/>
      <c r="N87" s="343"/>
      <c r="O87" s="363"/>
      <c r="P87" s="343"/>
      <c r="Q87" s="345"/>
    </row>
    <row r="88" spans="1:17" hidden="1">
      <c r="A88" s="340"/>
      <c r="B88" s="341"/>
      <c r="C88" s="1329"/>
      <c r="D88" s="374"/>
      <c r="F88" s="347" t="s">
        <v>1803</v>
      </c>
      <c r="G88" s="320" t="s">
        <v>1893</v>
      </c>
      <c r="H88" s="320" t="s">
        <v>13</v>
      </c>
      <c r="I88" s="320" t="s">
        <v>1893</v>
      </c>
      <c r="J88" s="320" t="s">
        <v>1897</v>
      </c>
      <c r="L88" s="347" t="s">
        <v>1942</v>
      </c>
      <c r="M88" s="347"/>
      <c r="N88" s="343"/>
      <c r="O88" s="363"/>
      <c r="P88" s="343"/>
      <c r="Q88" s="345"/>
    </row>
    <row r="89" spans="1:17" hidden="1">
      <c r="A89" s="340"/>
      <c r="B89" s="341"/>
      <c r="C89" s="1329"/>
      <c r="D89" s="375"/>
      <c r="E89" s="353"/>
      <c r="F89" s="336"/>
      <c r="G89" s="336" t="s">
        <v>1893</v>
      </c>
      <c r="H89" s="354"/>
      <c r="I89" s="336" t="s">
        <v>1893</v>
      </c>
      <c r="J89" s="354">
        <v>0</v>
      </c>
      <c r="K89" s="336"/>
      <c r="L89" s="336"/>
      <c r="M89" s="336"/>
      <c r="N89" s="337"/>
      <c r="O89" s="371">
        <f>(F89*H89*J89)*L89</f>
        <v>0</v>
      </c>
      <c r="P89" s="337" t="s">
        <v>22</v>
      </c>
      <c r="Q89" s="345"/>
    </row>
    <row r="90" spans="1:17">
      <c r="A90" s="340"/>
      <c r="B90" s="341"/>
      <c r="C90" s="1329"/>
      <c r="D90" s="342" t="s">
        <v>1943</v>
      </c>
      <c r="G90" s="320" t="s">
        <v>1944</v>
      </c>
      <c r="N90" s="343"/>
      <c r="O90" s="363"/>
      <c r="P90" s="343"/>
      <c r="Q90" s="345"/>
    </row>
    <row r="91" spans="1:17">
      <c r="A91" s="340"/>
      <c r="B91" s="341"/>
      <c r="C91" s="1329"/>
      <c r="D91" s="342"/>
      <c r="F91" s="347" t="s">
        <v>1945</v>
      </c>
      <c r="G91" s="320" t="s">
        <v>1895</v>
      </c>
      <c r="H91" s="320" t="s">
        <v>1946</v>
      </c>
      <c r="I91" s="320" t="s">
        <v>1893</v>
      </c>
      <c r="J91" s="320" t="s">
        <v>1897</v>
      </c>
      <c r="N91" s="343"/>
      <c r="O91" s="363" t="s">
        <v>1947</v>
      </c>
      <c r="P91" s="343"/>
      <c r="Q91" s="345"/>
    </row>
    <row r="92" spans="1:17">
      <c r="A92" s="340"/>
      <c r="B92" s="341"/>
      <c r="C92" s="1329"/>
      <c r="D92" s="342"/>
      <c r="F92" s="320">
        <f>3*2</f>
        <v>6</v>
      </c>
      <c r="G92" s="320" t="s">
        <v>1895</v>
      </c>
      <c r="H92" s="351">
        <f>6*2</f>
        <v>12</v>
      </c>
      <c r="I92" s="320" t="s">
        <v>1893</v>
      </c>
      <c r="J92" s="351">
        <v>1.5</v>
      </c>
      <c r="N92" s="343"/>
      <c r="O92" s="363">
        <f>(F92+H92)*J92</f>
        <v>27</v>
      </c>
      <c r="P92" s="343" t="s">
        <v>470</v>
      </c>
      <c r="Q92" s="345"/>
    </row>
    <row r="93" spans="1:17">
      <c r="A93" s="340"/>
      <c r="B93" s="341"/>
      <c r="C93" s="1329"/>
      <c r="D93" s="342"/>
      <c r="F93" s="320">
        <f>3*2</f>
        <v>6</v>
      </c>
      <c r="G93" s="320" t="s">
        <v>1895</v>
      </c>
      <c r="H93" s="351">
        <v>0</v>
      </c>
      <c r="I93" s="320" t="s">
        <v>1893</v>
      </c>
      <c r="J93" s="351">
        <v>1.5</v>
      </c>
      <c r="N93" s="343"/>
      <c r="O93" s="363">
        <f>(F93+H93)*J93</f>
        <v>9</v>
      </c>
      <c r="P93" s="343" t="s">
        <v>470</v>
      </c>
      <c r="Q93" s="345"/>
    </row>
    <row r="94" spans="1:17">
      <c r="A94" s="340"/>
      <c r="B94" s="341"/>
      <c r="C94" s="1329"/>
      <c r="D94" s="342"/>
      <c r="H94" s="351"/>
      <c r="J94" s="351"/>
      <c r="N94" s="343"/>
      <c r="O94" s="363">
        <f>SUM(O92:O93)</f>
        <v>36</v>
      </c>
      <c r="P94" s="343" t="s">
        <v>470</v>
      </c>
      <c r="Q94" s="345"/>
    </row>
    <row r="95" spans="1:17">
      <c r="A95" s="340"/>
      <c r="B95" s="341"/>
      <c r="C95" s="1329"/>
      <c r="D95" s="342"/>
      <c r="F95" s="368">
        <v>8.82</v>
      </c>
      <c r="H95" s="320" t="s">
        <v>1948</v>
      </c>
      <c r="N95" s="343"/>
      <c r="O95" s="363" t="s">
        <v>1949</v>
      </c>
      <c r="P95" s="343"/>
      <c r="Q95" s="345"/>
    </row>
    <row r="96" spans="1:17">
      <c r="A96" s="340"/>
      <c r="B96" s="341"/>
      <c r="C96" s="1329"/>
      <c r="D96" s="342"/>
      <c r="F96" s="377"/>
      <c r="G96" s="378"/>
      <c r="H96" s="378"/>
      <c r="N96" s="343"/>
      <c r="O96" s="363">
        <v>0.60839999999999994</v>
      </c>
      <c r="P96" s="343" t="s">
        <v>26</v>
      </c>
      <c r="Q96" s="345"/>
    </row>
    <row r="97" spans="1:17">
      <c r="A97" s="340"/>
      <c r="B97" s="341"/>
      <c r="C97" s="1332"/>
      <c r="D97" s="335" t="s">
        <v>1950</v>
      </c>
      <c r="E97" s="336"/>
      <c r="F97" s="336"/>
      <c r="G97" s="336"/>
      <c r="H97" s="336"/>
      <c r="I97" s="336"/>
      <c r="J97" s="379">
        <f>F95/1.2</f>
        <v>7.3500000000000005</v>
      </c>
      <c r="K97" s="336" t="s">
        <v>1951</v>
      </c>
      <c r="L97" s="336"/>
      <c r="M97" s="336"/>
      <c r="N97" s="337"/>
      <c r="O97" s="371"/>
      <c r="P97" s="337"/>
      <c r="Q97" s="345"/>
    </row>
    <row r="98" spans="1:17" hidden="1">
      <c r="A98" s="340"/>
      <c r="B98" s="341"/>
      <c r="C98" s="1328" t="s">
        <v>1952</v>
      </c>
      <c r="D98" s="374"/>
      <c r="E98" s="351" t="s">
        <v>1927</v>
      </c>
      <c r="F98" s="351"/>
      <c r="G98" s="351"/>
      <c r="H98" s="351"/>
      <c r="J98" s="320" t="s">
        <v>1928</v>
      </c>
      <c r="N98" s="343">
        <v>2</v>
      </c>
      <c r="O98" s="363"/>
      <c r="P98" s="343"/>
      <c r="Q98" s="345"/>
    </row>
    <row r="99" spans="1:17" hidden="1">
      <c r="A99" s="340"/>
      <c r="B99" s="341"/>
      <c r="C99" s="1329"/>
      <c r="D99" s="374"/>
      <c r="F99" s="347" t="s">
        <v>1803</v>
      </c>
      <c r="G99" s="320" t="s">
        <v>1929</v>
      </c>
      <c r="H99" s="320" t="s">
        <v>1930</v>
      </c>
      <c r="I99" s="320" t="s">
        <v>1893</v>
      </c>
      <c r="J99" s="320" t="s">
        <v>1931</v>
      </c>
      <c r="N99" s="343"/>
      <c r="O99" s="363"/>
      <c r="P99" s="343"/>
      <c r="Q99" s="345"/>
    </row>
    <row r="100" spans="1:17" hidden="1">
      <c r="A100" s="340"/>
      <c r="B100" s="341"/>
      <c r="C100" s="1329"/>
      <c r="D100" s="375"/>
      <c r="E100" s="353"/>
      <c r="F100" s="336">
        <v>0</v>
      </c>
      <c r="G100" s="336" t="s">
        <v>1929</v>
      </c>
      <c r="H100" s="354">
        <v>0.15</v>
      </c>
      <c r="I100" s="336" t="s">
        <v>1893</v>
      </c>
      <c r="J100" s="354">
        <v>3.5</v>
      </c>
      <c r="K100" s="336"/>
      <c r="L100" s="336">
        <f>(F100/H100*J100)*N98</f>
        <v>0</v>
      </c>
      <c r="M100" s="336"/>
      <c r="N100" s="337" t="s">
        <v>49</v>
      </c>
      <c r="O100" s="371">
        <f>L100/12</f>
        <v>0</v>
      </c>
      <c r="P100" s="337" t="s">
        <v>1932</v>
      </c>
      <c r="Q100" s="345"/>
    </row>
    <row r="101" spans="1:17" hidden="1">
      <c r="A101" s="340"/>
      <c r="B101" s="341"/>
      <c r="C101" s="1329"/>
      <c r="D101" s="374"/>
      <c r="E101" s="351" t="s">
        <v>1933</v>
      </c>
      <c r="F101" s="351"/>
      <c r="G101" s="351"/>
      <c r="H101" s="351"/>
      <c r="J101" s="320" t="s">
        <v>1928</v>
      </c>
      <c r="N101" s="343">
        <v>2</v>
      </c>
      <c r="O101" s="363"/>
      <c r="P101" s="343"/>
      <c r="Q101" s="345"/>
    </row>
    <row r="102" spans="1:17" hidden="1">
      <c r="A102" s="340"/>
      <c r="B102" s="341"/>
      <c r="C102" s="1329"/>
      <c r="D102" s="374"/>
      <c r="F102" s="347" t="s">
        <v>1803</v>
      </c>
      <c r="G102" s="320" t="s">
        <v>1929</v>
      </c>
      <c r="H102" s="320" t="s">
        <v>1930</v>
      </c>
      <c r="I102" s="320" t="s">
        <v>1893</v>
      </c>
      <c r="J102" s="320" t="s">
        <v>1931</v>
      </c>
      <c r="N102" s="343"/>
      <c r="O102" s="363"/>
      <c r="P102" s="343"/>
      <c r="Q102" s="345"/>
    </row>
    <row r="103" spans="1:17" hidden="1">
      <c r="A103" s="340"/>
      <c r="B103" s="341"/>
      <c r="C103" s="1329"/>
      <c r="D103" s="375"/>
      <c r="E103" s="353"/>
      <c r="F103" s="336">
        <v>0</v>
      </c>
      <c r="G103" s="336" t="s">
        <v>1929</v>
      </c>
      <c r="H103" s="354">
        <v>0.15</v>
      </c>
      <c r="I103" s="336" t="s">
        <v>1893</v>
      </c>
      <c r="J103" s="354">
        <v>1.4</v>
      </c>
      <c r="K103" s="336"/>
      <c r="L103" s="336">
        <f>(F103/H103*J103)*N101</f>
        <v>0</v>
      </c>
      <c r="M103" s="336"/>
      <c r="N103" s="337" t="s">
        <v>49</v>
      </c>
      <c r="O103" s="371">
        <f>L103/12</f>
        <v>0</v>
      </c>
      <c r="P103" s="337" t="s">
        <v>1932</v>
      </c>
      <c r="Q103" s="345"/>
    </row>
    <row r="104" spans="1:17" hidden="1">
      <c r="A104" s="340"/>
      <c r="B104" s="341"/>
      <c r="C104" s="1329"/>
      <c r="D104" s="374"/>
      <c r="E104" s="351" t="s">
        <v>1953</v>
      </c>
      <c r="F104" s="351"/>
      <c r="G104" s="351"/>
      <c r="H104" s="351"/>
      <c r="N104" s="343"/>
      <c r="O104" s="363"/>
      <c r="P104" s="493"/>
      <c r="Q104" s="345"/>
    </row>
    <row r="105" spans="1:17" hidden="1">
      <c r="A105" s="340"/>
      <c r="B105" s="341"/>
      <c r="C105" s="1329"/>
      <c r="D105" s="374"/>
      <c r="F105" s="347" t="s">
        <v>1803</v>
      </c>
      <c r="G105" s="320" t="s">
        <v>1893</v>
      </c>
      <c r="H105" s="320" t="s">
        <v>13</v>
      </c>
      <c r="I105" s="320" t="s">
        <v>1893</v>
      </c>
      <c r="J105" s="320" t="s">
        <v>1897</v>
      </c>
      <c r="L105" s="347" t="s">
        <v>1942</v>
      </c>
      <c r="M105" s="347"/>
      <c r="N105" s="343"/>
      <c r="O105" s="363"/>
      <c r="P105" s="343"/>
      <c r="Q105" s="345"/>
    </row>
    <row r="106" spans="1:17" hidden="1">
      <c r="A106" s="340"/>
      <c r="B106" s="341"/>
      <c r="C106" s="1329"/>
      <c r="D106" s="375"/>
      <c r="E106" s="353"/>
      <c r="F106" s="336"/>
      <c r="G106" s="336" t="s">
        <v>1893</v>
      </c>
      <c r="H106" s="354"/>
      <c r="I106" s="336" t="s">
        <v>1893</v>
      </c>
      <c r="J106" s="354"/>
      <c r="K106" s="336"/>
      <c r="L106" s="336"/>
      <c r="M106" s="336"/>
      <c r="N106" s="337"/>
      <c r="O106" s="371">
        <f>(F106*H106*J106)*L106</f>
        <v>0</v>
      </c>
      <c r="P106" s="337" t="s">
        <v>22</v>
      </c>
      <c r="Q106" s="345"/>
    </row>
    <row r="107" spans="1:17">
      <c r="A107" s="340"/>
      <c r="B107" s="341"/>
      <c r="C107" s="1329"/>
      <c r="D107" s="342"/>
      <c r="E107" s="320" t="s">
        <v>1954</v>
      </c>
      <c r="N107" s="343"/>
      <c r="O107" s="363"/>
      <c r="P107" s="343"/>
      <c r="Q107" s="345"/>
    </row>
    <row r="108" spans="1:17">
      <c r="A108" s="340"/>
      <c r="B108" s="341"/>
      <c r="C108" s="1329"/>
      <c r="D108" s="342"/>
      <c r="F108" s="347" t="s">
        <v>1803</v>
      </c>
      <c r="G108" s="320" t="s">
        <v>1893</v>
      </c>
      <c r="H108" s="320" t="s">
        <v>13</v>
      </c>
      <c r="I108" s="320" t="s">
        <v>1893</v>
      </c>
      <c r="J108" s="320">
        <v>2</v>
      </c>
      <c r="N108" s="343"/>
      <c r="Q108" s="345"/>
    </row>
    <row r="109" spans="1:17">
      <c r="A109" s="340"/>
      <c r="B109" s="341"/>
      <c r="C109" s="1329"/>
      <c r="D109" s="342"/>
      <c r="F109" s="320">
        <f>2+10+2</f>
        <v>14</v>
      </c>
      <c r="G109" s="320" t="s">
        <v>1893</v>
      </c>
      <c r="H109" s="351">
        <v>0.3</v>
      </c>
      <c r="J109" s="351"/>
      <c r="N109" s="343"/>
      <c r="O109" s="363">
        <f>F109*H109*J108</f>
        <v>8.4</v>
      </c>
      <c r="P109" s="343" t="s">
        <v>470</v>
      </c>
      <c r="Q109" s="345"/>
    </row>
    <row r="110" spans="1:17">
      <c r="A110" s="340"/>
      <c r="B110" s="341"/>
      <c r="C110" s="346"/>
      <c r="D110" s="342"/>
      <c r="H110" s="351"/>
      <c r="J110" s="351"/>
      <c r="N110" s="343"/>
      <c r="O110" s="363"/>
      <c r="P110" s="343"/>
      <c r="Q110" s="345"/>
    </row>
    <row r="111" spans="1:17">
      <c r="A111" s="340"/>
      <c r="B111" s="341"/>
      <c r="C111" s="498"/>
      <c r="D111" s="491" t="s">
        <v>1955</v>
      </c>
      <c r="E111" s="492"/>
      <c r="F111" s="492"/>
      <c r="G111" s="492"/>
      <c r="H111" s="492"/>
      <c r="I111" s="492"/>
      <c r="J111" s="492"/>
      <c r="K111" s="492"/>
      <c r="L111" s="492"/>
      <c r="M111" s="492"/>
      <c r="N111" s="493"/>
      <c r="O111" s="494"/>
      <c r="P111" s="493"/>
      <c r="Q111" s="345"/>
    </row>
    <row r="112" spans="1:17">
      <c r="A112" s="340"/>
      <c r="B112" s="341"/>
      <c r="C112" s="380"/>
      <c r="D112" s="342"/>
      <c r="F112" s="347" t="s">
        <v>1803</v>
      </c>
      <c r="G112" s="320" t="s">
        <v>1893</v>
      </c>
      <c r="H112" s="320" t="s">
        <v>13</v>
      </c>
      <c r="I112" s="320" t="s">
        <v>1893</v>
      </c>
      <c r="J112" s="320" t="s">
        <v>1897</v>
      </c>
      <c r="K112" s="320" t="s">
        <v>1893</v>
      </c>
      <c r="L112" s="320" t="s">
        <v>1942</v>
      </c>
      <c r="N112" s="343"/>
      <c r="O112" s="344"/>
      <c r="P112" s="343"/>
      <c r="Q112" s="345"/>
    </row>
    <row r="113" spans="1:27" ht="14.5">
      <c r="A113" s="340"/>
      <c r="B113" s="341"/>
      <c r="C113" s="380"/>
      <c r="D113" s="342"/>
      <c r="E113" s="350"/>
      <c r="F113" s="320">
        <f>H11</f>
        <v>6</v>
      </c>
      <c r="G113" s="320" t="s">
        <v>1893</v>
      </c>
      <c r="H113" s="358">
        <f>H11/2</f>
        <v>3</v>
      </c>
      <c r="I113" s="320" t="s">
        <v>1893</v>
      </c>
      <c r="J113" s="351">
        <v>2</v>
      </c>
      <c r="K113" s="320" t="s">
        <v>1893</v>
      </c>
      <c r="L113" s="351">
        <v>1</v>
      </c>
      <c r="N113" s="343"/>
      <c r="O113" s="357">
        <f>(F113*H113*J113)*L113</f>
        <v>36</v>
      </c>
      <c r="P113" s="343" t="s">
        <v>1898</v>
      </c>
      <c r="Q113" s="345"/>
    </row>
    <row r="114" spans="1:27" ht="14.5">
      <c r="A114" s="340"/>
      <c r="B114" s="341"/>
      <c r="C114" s="380"/>
      <c r="D114" s="342"/>
      <c r="E114" s="350"/>
      <c r="F114" s="320">
        <v>0</v>
      </c>
      <c r="G114" s="320" t="s">
        <v>1893</v>
      </c>
      <c r="H114" s="351">
        <f>H11</f>
        <v>6</v>
      </c>
      <c r="I114" s="320" t="s">
        <v>1893</v>
      </c>
      <c r="J114" s="351">
        <v>2</v>
      </c>
      <c r="K114" s="320" t="s">
        <v>1893</v>
      </c>
      <c r="L114" s="351">
        <v>1</v>
      </c>
      <c r="N114" s="343"/>
      <c r="O114" s="357">
        <f>(F114*H114*J114)</f>
        <v>0</v>
      </c>
      <c r="P114" s="343" t="s">
        <v>1898</v>
      </c>
      <c r="Q114" s="345"/>
    </row>
    <row r="115" spans="1:27" ht="14.5">
      <c r="A115" s="340"/>
      <c r="B115" s="341"/>
      <c r="C115" s="381"/>
      <c r="D115" s="335"/>
      <c r="E115" s="353"/>
      <c r="F115" s="336"/>
      <c r="G115" s="336"/>
      <c r="H115" s="354"/>
      <c r="I115" s="336"/>
      <c r="J115" s="354"/>
      <c r="K115" s="336"/>
      <c r="L115" s="354"/>
      <c r="M115" s="336"/>
      <c r="N115" s="337"/>
      <c r="O115" s="356">
        <f>SUM(O113:O114)</f>
        <v>36</v>
      </c>
      <c r="P115" s="337" t="s">
        <v>1898</v>
      </c>
      <c r="Q115" s="345"/>
    </row>
    <row r="116" spans="1:27">
      <c r="A116" s="340"/>
      <c r="B116" s="341"/>
      <c r="C116" s="1328" t="s">
        <v>1956</v>
      </c>
      <c r="D116" s="342"/>
      <c r="E116" s="350"/>
      <c r="N116" s="343"/>
      <c r="O116" s="363">
        <f>((F119*H119)*J119)/L119</f>
        <v>4</v>
      </c>
      <c r="P116" s="343" t="s">
        <v>43</v>
      </c>
      <c r="Q116" s="345"/>
    </row>
    <row r="117" spans="1:27" ht="14">
      <c r="A117" s="340"/>
      <c r="B117" s="341"/>
      <c r="C117" s="1329"/>
      <c r="D117" s="342" t="s">
        <v>1957</v>
      </c>
      <c r="E117" s="350"/>
      <c r="N117" s="343"/>
      <c r="O117" s="363">
        <f>((F120*H120)*J120)/L120</f>
        <v>0</v>
      </c>
      <c r="P117" s="343" t="s">
        <v>43</v>
      </c>
      <c r="Q117" s="345"/>
    </row>
    <row r="118" spans="1:27">
      <c r="A118" s="340"/>
      <c r="B118" s="341"/>
      <c r="C118" s="1329"/>
      <c r="D118" s="342"/>
      <c r="F118" s="347" t="s">
        <v>1803</v>
      </c>
      <c r="G118" s="320" t="s">
        <v>1893</v>
      </c>
      <c r="H118" s="320" t="s">
        <v>1958</v>
      </c>
      <c r="I118" s="320" t="s">
        <v>1893</v>
      </c>
      <c r="J118" s="320" t="s">
        <v>1795</v>
      </c>
      <c r="K118" s="320" t="s">
        <v>1929</v>
      </c>
      <c r="L118" s="320" t="s">
        <v>1959</v>
      </c>
      <c r="N118" s="343"/>
      <c r="O118" s="363" t="s">
        <v>1960</v>
      </c>
      <c r="P118" s="343"/>
      <c r="Q118" s="345"/>
    </row>
    <row r="119" spans="1:27">
      <c r="A119" s="340"/>
      <c r="B119" s="341"/>
      <c r="C119" s="1329"/>
      <c r="D119" s="342" t="s">
        <v>1793</v>
      </c>
      <c r="E119" s="320">
        <v>1</v>
      </c>
      <c r="F119" s="382">
        <v>8</v>
      </c>
      <c r="G119" s="320" t="s">
        <v>1893</v>
      </c>
      <c r="H119" s="351">
        <v>1</v>
      </c>
      <c r="I119" s="320" t="s">
        <v>1893</v>
      </c>
      <c r="J119" s="351">
        <v>2</v>
      </c>
      <c r="K119" s="320" t="s">
        <v>1929</v>
      </c>
      <c r="L119" s="351">
        <v>4</v>
      </c>
      <c r="M119" s="351"/>
      <c r="N119" s="343"/>
      <c r="O119" s="499">
        <f>O120*L119</f>
        <v>16</v>
      </c>
      <c r="P119" s="343" t="s">
        <v>49</v>
      </c>
      <c r="Q119" s="345"/>
    </row>
    <row r="120" spans="1:27">
      <c r="A120" s="340"/>
      <c r="B120" s="341"/>
      <c r="C120" s="1329"/>
      <c r="D120" s="335" t="s">
        <v>1684</v>
      </c>
      <c r="E120" s="336">
        <v>2</v>
      </c>
      <c r="F120" s="383">
        <v>0</v>
      </c>
      <c r="G120" s="336" t="s">
        <v>1893</v>
      </c>
      <c r="H120" s="354">
        <v>1</v>
      </c>
      <c r="I120" s="336" t="s">
        <v>1893</v>
      </c>
      <c r="J120" s="354">
        <v>2</v>
      </c>
      <c r="K120" s="336" t="s">
        <v>1929</v>
      </c>
      <c r="L120" s="354">
        <v>4</v>
      </c>
      <c r="M120" s="354"/>
      <c r="N120" s="337"/>
      <c r="O120" s="384">
        <f>SUM(O116:O117)</f>
        <v>4</v>
      </c>
      <c r="P120" s="337" t="s">
        <v>43</v>
      </c>
      <c r="Q120" s="345"/>
    </row>
    <row r="121" spans="1:27">
      <c r="A121" s="340"/>
      <c r="B121" s="341"/>
      <c r="C121" s="1329"/>
      <c r="D121" s="342"/>
      <c r="F121" s="347"/>
      <c r="H121" s="351"/>
      <c r="J121" s="351"/>
      <c r="L121" s="351"/>
      <c r="M121" s="351"/>
      <c r="N121" s="343"/>
      <c r="O121" s="363">
        <f>((F124*H124)*J124)/L124</f>
        <v>6</v>
      </c>
      <c r="P121" s="343" t="s">
        <v>43</v>
      </c>
      <c r="Q121" s="345"/>
    </row>
    <row r="122" spans="1:27" ht="14">
      <c r="A122" s="340"/>
      <c r="B122" s="341"/>
      <c r="C122" s="1329"/>
      <c r="D122" s="342" t="s">
        <v>1961</v>
      </c>
      <c r="E122" s="350"/>
      <c r="N122" s="343"/>
      <c r="O122" s="363">
        <f>((F125*H125)*J125)/L125</f>
        <v>3</v>
      </c>
      <c r="P122" s="343" t="s">
        <v>43</v>
      </c>
      <c r="Q122" s="345"/>
    </row>
    <row r="123" spans="1:27">
      <c r="A123" s="340"/>
      <c r="B123" s="341"/>
      <c r="C123" s="1329"/>
      <c r="D123" s="342"/>
      <c r="F123" s="347" t="s">
        <v>1803</v>
      </c>
      <c r="G123" s="320" t="s">
        <v>1893</v>
      </c>
      <c r="H123" s="320" t="s">
        <v>1958</v>
      </c>
      <c r="I123" s="320" t="s">
        <v>1893</v>
      </c>
      <c r="J123" s="320" t="s">
        <v>1795</v>
      </c>
      <c r="K123" s="320" t="s">
        <v>1929</v>
      </c>
      <c r="L123" s="320" t="s">
        <v>1959</v>
      </c>
      <c r="N123" s="343"/>
      <c r="O123" s="363" t="s">
        <v>1960</v>
      </c>
      <c r="P123" s="343"/>
      <c r="Q123" s="345"/>
    </row>
    <row r="124" spans="1:27">
      <c r="A124" s="340"/>
      <c r="B124" s="341"/>
      <c r="C124" s="1329"/>
      <c r="D124" s="342" t="s">
        <v>1793</v>
      </c>
      <c r="E124" s="320">
        <v>1</v>
      </c>
      <c r="F124" s="382">
        <v>6</v>
      </c>
      <c r="G124" s="320" t="s">
        <v>1893</v>
      </c>
      <c r="H124" s="351">
        <v>1</v>
      </c>
      <c r="I124" s="320" t="s">
        <v>1893</v>
      </c>
      <c r="J124" s="351">
        <v>4</v>
      </c>
      <c r="K124" s="320" t="s">
        <v>1929</v>
      </c>
      <c r="L124" s="351">
        <v>4</v>
      </c>
      <c r="M124" s="351"/>
      <c r="N124" s="343"/>
      <c r="O124" s="499">
        <f>O125*L124</f>
        <v>36</v>
      </c>
      <c r="P124" s="343" t="s">
        <v>49</v>
      </c>
      <c r="Q124" s="345"/>
    </row>
    <row r="125" spans="1:27">
      <c r="A125" s="340"/>
      <c r="B125" s="341"/>
      <c r="C125" s="1329"/>
      <c r="D125" s="335" t="s">
        <v>1684</v>
      </c>
      <c r="E125" s="336">
        <v>2</v>
      </c>
      <c r="F125" s="383">
        <v>2</v>
      </c>
      <c r="G125" s="336" t="s">
        <v>1893</v>
      </c>
      <c r="H125" s="354">
        <v>1</v>
      </c>
      <c r="I125" s="336" t="s">
        <v>1893</v>
      </c>
      <c r="J125" s="354">
        <v>6</v>
      </c>
      <c r="K125" s="336" t="s">
        <v>1929</v>
      </c>
      <c r="L125" s="354">
        <v>4</v>
      </c>
      <c r="M125" s="354"/>
      <c r="N125" s="337"/>
      <c r="O125" s="384">
        <f>SUM(O121:O122)</f>
        <v>9</v>
      </c>
      <c r="P125" s="337" t="s">
        <v>43</v>
      </c>
      <c r="Q125" s="345"/>
    </row>
    <row r="126" spans="1:27" ht="14">
      <c r="A126" s="340"/>
      <c r="B126" s="341"/>
      <c r="C126" s="1329"/>
      <c r="D126" s="342" t="s">
        <v>1962</v>
      </c>
      <c r="N126" s="343"/>
      <c r="O126" s="363">
        <f>J124</f>
        <v>4</v>
      </c>
      <c r="P126" s="343" t="s">
        <v>48</v>
      </c>
      <c r="Q126" s="345"/>
      <c r="AA126" s="366">
        <v>0</v>
      </c>
    </row>
    <row r="127" spans="1:27" ht="14">
      <c r="A127" s="340"/>
      <c r="B127" s="341"/>
      <c r="C127" s="1329"/>
      <c r="D127" s="342" t="s">
        <v>1963</v>
      </c>
      <c r="N127" s="343"/>
      <c r="O127" s="363">
        <f>J119</f>
        <v>2</v>
      </c>
      <c r="P127" s="343" t="s">
        <v>48</v>
      </c>
      <c r="Q127" s="345"/>
      <c r="AA127" s="366"/>
    </row>
    <row r="128" spans="1:27">
      <c r="A128" s="340"/>
      <c r="B128" s="341"/>
      <c r="C128" s="1329"/>
      <c r="D128" s="342" t="s">
        <v>1964</v>
      </c>
      <c r="F128" s="377"/>
      <c r="G128" s="378"/>
      <c r="H128" s="378"/>
      <c r="N128" s="343"/>
      <c r="O128" s="363">
        <f>SUM(O126,O127)</f>
        <v>6</v>
      </c>
      <c r="P128" s="343" t="s">
        <v>34</v>
      </c>
      <c r="Q128" s="345"/>
    </row>
    <row r="129" spans="1:17" ht="13" thickBot="1">
      <c r="A129" s="385"/>
      <c r="B129" s="386"/>
      <c r="C129" s="1333"/>
      <c r="D129" s="387" t="s">
        <v>1965</v>
      </c>
      <c r="E129" s="388"/>
      <c r="F129" s="388"/>
      <c r="G129" s="388"/>
      <c r="H129" s="388"/>
      <c r="I129" s="388"/>
      <c r="J129" s="389"/>
      <c r="K129" s="388"/>
      <c r="L129" s="388"/>
      <c r="M129" s="388"/>
      <c r="N129" s="390"/>
      <c r="O129" s="391">
        <v>12</v>
      </c>
      <c r="P129" s="390" t="s">
        <v>34</v>
      </c>
      <c r="Q129" s="392"/>
    </row>
    <row r="130" spans="1:17">
      <c r="A130" s="325"/>
      <c r="B130" s="325"/>
      <c r="C130" s="325"/>
      <c r="D130" s="325"/>
      <c r="E130" s="325"/>
      <c r="F130" s="325"/>
      <c r="G130" s="325"/>
      <c r="H130" s="325"/>
      <c r="I130" s="325"/>
      <c r="J130" s="325"/>
      <c r="K130" s="325"/>
      <c r="L130" s="325"/>
      <c r="M130" s="325"/>
      <c r="N130" s="325"/>
      <c r="O130" s="393"/>
      <c r="P130" s="325"/>
      <c r="Q130" s="325"/>
    </row>
    <row r="137" spans="1:17">
      <c r="A137" s="1324"/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</row>
    <row r="138" spans="1:17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94"/>
      <c r="P138" s="331"/>
      <c r="Q138" s="331"/>
    </row>
    <row r="139" spans="1:17">
      <c r="B139" s="395"/>
      <c r="O139" s="396"/>
    </row>
    <row r="140" spans="1:17">
      <c r="B140" s="395"/>
      <c r="O140" s="396"/>
    </row>
    <row r="141" spans="1:17">
      <c r="B141" s="395"/>
      <c r="O141" s="396"/>
    </row>
    <row r="142" spans="1:17">
      <c r="O142" s="397"/>
    </row>
    <row r="143" spans="1:17">
      <c r="O143" s="397"/>
    </row>
    <row r="144" spans="1:17">
      <c r="O144" s="397"/>
    </row>
    <row r="145" spans="15:29">
      <c r="O145" s="397"/>
      <c r="Z145" s="320">
        <f>5*0.2*0.05</f>
        <v>0.05</v>
      </c>
    </row>
    <row r="146" spans="15:29">
      <c r="O146" s="362"/>
      <c r="Z146" s="320">
        <f>3*0.2*0.05</f>
        <v>3.0000000000000006E-2</v>
      </c>
      <c r="AA146" s="398">
        <f>1000/Z146</f>
        <v>33333.333333333328</v>
      </c>
      <c r="AC146" s="320">
        <v>70.710000000000008</v>
      </c>
    </row>
    <row r="147" spans="15:29">
      <c r="O147" s="397"/>
    </row>
  </sheetData>
  <mergeCells count="12">
    <mergeCell ref="A137:Q137"/>
    <mergeCell ref="A3:Q3"/>
    <mergeCell ref="D6:N6"/>
    <mergeCell ref="O6:P6"/>
    <mergeCell ref="C8:C18"/>
    <mergeCell ref="C27:C41"/>
    <mergeCell ref="D45:L45"/>
    <mergeCell ref="D53:L53"/>
    <mergeCell ref="C54:C64"/>
    <mergeCell ref="C73:C97"/>
    <mergeCell ref="C98:C109"/>
    <mergeCell ref="C116:C129"/>
  </mergeCells>
  <printOptions horizontalCentered="1"/>
  <pageMargins left="0.78740157480314965" right="0.78740157480314965" top="0.78740157480314965" bottom="0.78740157480314965" header="0.31496062992125984" footer="0.31496062992125984"/>
  <pageSetup paperSize="9" scale="51" orientation="portrait" horizontalDpi="4294967293" r:id="rId1"/>
  <rowBreaks count="1" manualBreakCount="1">
    <brk id="130" max="20" man="1"/>
  </rowBreaks>
  <colBreaks count="1" manualBreakCount="1">
    <brk id="17" max="96" man="1"/>
  </colBreaks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A2EB4-8CE3-48B0-8D2B-AB8FE53039C2}">
  <sheetPr codeName="Sheet9">
    <tabColor theme="6" tint="0.59999389629810485"/>
    <pageSetUpPr fitToPage="1"/>
  </sheetPr>
  <dimension ref="A3:AC177"/>
  <sheetViews>
    <sheetView topLeftCell="A143" zoomScale="85" zoomScaleNormal="85" zoomScaleSheetLayoutView="85" workbookViewId="0">
      <selection activeCell="D164" sqref="D164"/>
    </sheetView>
  </sheetViews>
  <sheetFormatPr defaultColWidth="9.1796875" defaultRowHeight="12.5"/>
  <cols>
    <col min="1" max="1" width="4" style="320" customWidth="1"/>
    <col min="2" max="2" width="49" style="320" customWidth="1"/>
    <col min="3" max="3" width="5.81640625" style="320" customWidth="1"/>
    <col min="4" max="4" width="14.6328125" style="320" customWidth="1"/>
    <col min="5" max="5" width="6.1796875" style="320" customWidth="1"/>
    <col min="6" max="6" width="11.54296875" style="320" customWidth="1"/>
    <col min="7" max="7" width="6.1796875" style="320" customWidth="1"/>
    <col min="8" max="8" width="5.7265625" style="320" customWidth="1"/>
    <col min="9" max="9" width="7.08984375" style="320" customWidth="1"/>
    <col min="10" max="10" width="8.7265625" style="320" customWidth="1"/>
    <col min="11" max="11" width="7.7265625" style="320" customWidth="1"/>
    <col min="12" max="12" width="5.7265625" style="320" customWidth="1"/>
    <col min="13" max="13" width="6.36328125" style="320" bestFit="1" customWidth="1"/>
    <col min="14" max="14" width="3.26953125" style="320" bestFit="1" customWidth="1"/>
    <col min="15" max="15" width="9.1796875" style="321"/>
    <col min="16" max="16" width="8.54296875" style="320" customWidth="1"/>
    <col min="17" max="17" width="16.453125" style="320" customWidth="1"/>
    <col min="18" max="18" width="0" style="320" hidden="1" customWidth="1"/>
    <col min="19" max="19" width="34.453125" style="320" hidden="1" customWidth="1"/>
    <col min="20" max="25" width="0" style="320" hidden="1" customWidth="1"/>
    <col min="26" max="26" width="9.1796875" style="320"/>
    <col min="27" max="27" width="13.1796875" style="320" bestFit="1" customWidth="1"/>
    <col min="28" max="256" width="9.1796875" style="320"/>
    <col min="257" max="257" width="4" style="320" customWidth="1"/>
    <col min="258" max="258" width="49" style="320" customWidth="1"/>
    <col min="259" max="259" width="5.81640625" style="320" customWidth="1"/>
    <col min="260" max="260" width="5" style="320" customWidth="1"/>
    <col min="261" max="261" width="6.1796875" style="320" customWidth="1"/>
    <col min="262" max="262" width="11.54296875" style="320" customWidth="1"/>
    <col min="263" max="263" width="1.7265625" style="320" customWidth="1"/>
    <col min="264" max="264" width="5.7265625" style="320" customWidth="1"/>
    <col min="265" max="265" width="3.453125" style="320" customWidth="1"/>
    <col min="266" max="266" width="8.7265625" style="320" customWidth="1"/>
    <col min="267" max="267" width="4" style="320" customWidth="1"/>
    <col min="268" max="268" width="5.7265625" style="320" customWidth="1"/>
    <col min="269" max="269" width="4" style="320" customWidth="1"/>
    <col min="270" max="270" width="3.81640625" style="320" customWidth="1"/>
    <col min="271" max="271" width="9.1796875" style="320"/>
    <col min="272" max="272" width="8.54296875" style="320" customWidth="1"/>
    <col min="273" max="273" width="16.453125" style="320" customWidth="1"/>
    <col min="274" max="281" width="0" style="320" hidden="1" customWidth="1"/>
    <col min="282" max="282" width="9.1796875" style="320"/>
    <col min="283" max="283" width="13.1796875" style="320" bestFit="1" customWidth="1"/>
    <col min="284" max="512" width="9.1796875" style="320"/>
    <col min="513" max="513" width="4" style="320" customWidth="1"/>
    <col min="514" max="514" width="49" style="320" customWidth="1"/>
    <col min="515" max="515" width="5.81640625" style="320" customWidth="1"/>
    <col min="516" max="516" width="5" style="320" customWidth="1"/>
    <col min="517" max="517" width="6.1796875" style="320" customWidth="1"/>
    <col min="518" max="518" width="11.54296875" style="320" customWidth="1"/>
    <col min="519" max="519" width="1.7265625" style="320" customWidth="1"/>
    <col min="520" max="520" width="5.7265625" style="320" customWidth="1"/>
    <col min="521" max="521" width="3.453125" style="320" customWidth="1"/>
    <col min="522" max="522" width="8.7265625" style="320" customWidth="1"/>
    <col min="523" max="523" width="4" style="320" customWidth="1"/>
    <col min="524" max="524" width="5.7265625" style="320" customWidth="1"/>
    <col min="525" max="525" width="4" style="320" customWidth="1"/>
    <col min="526" max="526" width="3.81640625" style="320" customWidth="1"/>
    <col min="527" max="527" width="9.1796875" style="320"/>
    <col min="528" max="528" width="8.54296875" style="320" customWidth="1"/>
    <col min="529" max="529" width="16.453125" style="320" customWidth="1"/>
    <col min="530" max="537" width="0" style="320" hidden="1" customWidth="1"/>
    <col min="538" max="538" width="9.1796875" style="320"/>
    <col min="539" max="539" width="13.1796875" style="320" bestFit="1" customWidth="1"/>
    <col min="540" max="768" width="9.1796875" style="320"/>
    <col min="769" max="769" width="4" style="320" customWidth="1"/>
    <col min="770" max="770" width="49" style="320" customWidth="1"/>
    <col min="771" max="771" width="5.81640625" style="320" customWidth="1"/>
    <col min="772" max="772" width="5" style="320" customWidth="1"/>
    <col min="773" max="773" width="6.1796875" style="320" customWidth="1"/>
    <col min="774" max="774" width="11.54296875" style="320" customWidth="1"/>
    <col min="775" max="775" width="1.7265625" style="320" customWidth="1"/>
    <col min="776" max="776" width="5.7265625" style="320" customWidth="1"/>
    <col min="777" max="777" width="3.453125" style="320" customWidth="1"/>
    <col min="778" max="778" width="8.7265625" style="320" customWidth="1"/>
    <col min="779" max="779" width="4" style="320" customWidth="1"/>
    <col min="780" max="780" width="5.7265625" style="320" customWidth="1"/>
    <col min="781" max="781" width="4" style="320" customWidth="1"/>
    <col min="782" max="782" width="3.81640625" style="320" customWidth="1"/>
    <col min="783" max="783" width="9.1796875" style="320"/>
    <col min="784" max="784" width="8.54296875" style="320" customWidth="1"/>
    <col min="785" max="785" width="16.453125" style="320" customWidth="1"/>
    <col min="786" max="793" width="0" style="320" hidden="1" customWidth="1"/>
    <col min="794" max="794" width="9.1796875" style="320"/>
    <col min="795" max="795" width="13.1796875" style="320" bestFit="1" customWidth="1"/>
    <col min="796" max="1024" width="9.1796875" style="320"/>
    <col min="1025" max="1025" width="4" style="320" customWidth="1"/>
    <col min="1026" max="1026" width="49" style="320" customWidth="1"/>
    <col min="1027" max="1027" width="5.81640625" style="320" customWidth="1"/>
    <col min="1028" max="1028" width="5" style="320" customWidth="1"/>
    <col min="1029" max="1029" width="6.1796875" style="320" customWidth="1"/>
    <col min="1030" max="1030" width="11.54296875" style="320" customWidth="1"/>
    <col min="1031" max="1031" width="1.7265625" style="320" customWidth="1"/>
    <col min="1032" max="1032" width="5.7265625" style="320" customWidth="1"/>
    <col min="1033" max="1033" width="3.453125" style="320" customWidth="1"/>
    <col min="1034" max="1034" width="8.7265625" style="320" customWidth="1"/>
    <col min="1035" max="1035" width="4" style="320" customWidth="1"/>
    <col min="1036" max="1036" width="5.7265625" style="320" customWidth="1"/>
    <col min="1037" max="1037" width="4" style="320" customWidth="1"/>
    <col min="1038" max="1038" width="3.81640625" style="320" customWidth="1"/>
    <col min="1039" max="1039" width="9.1796875" style="320"/>
    <col min="1040" max="1040" width="8.54296875" style="320" customWidth="1"/>
    <col min="1041" max="1041" width="16.453125" style="320" customWidth="1"/>
    <col min="1042" max="1049" width="0" style="320" hidden="1" customWidth="1"/>
    <col min="1050" max="1050" width="9.1796875" style="320"/>
    <col min="1051" max="1051" width="13.1796875" style="320" bestFit="1" customWidth="1"/>
    <col min="1052" max="1280" width="9.1796875" style="320"/>
    <col min="1281" max="1281" width="4" style="320" customWidth="1"/>
    <col min="1282" max="1282" width="49" style="320" customWidth="1"/>
    <col min="1283" max="1283" width="5.81640625" style="320" customWidth="1"/>
    <col min="1284" max="1284" width="5" style="320" customWidth="1"/>
    <col min="1285" max="1285" width="6.1796875" style="320" customWidth="1"/>
    <col min="1286" max="1286" width="11.54296875" style="320" customWidth="1"/>
    <col min="1287" max="1287" width="1.7265625" style="320" customWidth="1"/>
    <col min="1288" max="1288" width="5.7265625" style="320" customWidth="1"/>
    <col min="1289" max="1289" width="3.453125" style="320" customWidth="1"/>
    <col min="1290" max="1290" width="8.7265625" style="320" customWidth="1"/>
    <col min="1291" max="1291" width="4" style="320" customWidth="1"/>
    <col min="1292" max="1292" width="5.7265625" style="320" customWidth="1"/>
    <col min="1293" max="1293" width="4" style="320" customWidth="1"/>
    <col min="1294" max="1294" width="3.81640625" style="320" customWidth="1"/>
    <col min="1295" max="1295" width="9.1796875" style="320"/>
    <col min="1296" max="1296" width="8.54296875" style="320" customWidth="1"/>
    <col min="1297" max="1297" width="16.453125" style="320" customWidth="1"/>
    <col min="1298" max="1305" width="0" style="320" hidden="1" customWidth="1"/>
    <col min="1306" max="1306" width="9.1796875" style="320"/>
    <col min="1307" max="1307" width="13.1796875" style="320" bestFit="1" customWidth="1"/>
    <col min="1308" max="1536" width="9.1796875" style="320"/>
    <col min="1537" max="1537" width="4" style="320" customWidth="1"/>
    <col min="1538" max="1538" width="49" style="320" customWidth="1"/>
    <col min="1539" max="1539" width="5.81640625" style="320" customWidth="1"/>
    <col min="1540" max="1540" width="5" style="320" customWidth="1"/>
    <col min="1541" max="1541" width="6.1796875" style="320" customWidth="1"/>
    <col min="1542" max="1542" width="11.54296875" style="320" customWidth="1"/>
    <col min="1543" max="1543" width="1.7265625" style="320" customWidth="1"/>
    <col min="1544" max="1544" width="5.7265625" style="320" customWidth="1"/>
    <col min="1545" max="1545" width="3.453125" style="320" customWidth="1"/>
    <col min="1546" max="1546" width="8.7265625" style="320" customWidth="1"/>
    <col min="1547" max="1547" width="4" style="320" customWidth="1"/>
    <col min="1548" max="1548" width="5.7265625" style="320" customWidth="1"/>
    <col min="1549" max="1549" width="4" style="320" customWidth="1"/>
    <col min="1550" max="1550" width="3.81640625" style="320" customWidth="1"/>
    <col min="1551" max="1551" width="9.1796875" style="320"/>
    <col min="1552" max="1552" width="8.54296875" style="320" customWidth="1"/>
    <col min="1553" max="1553" width="16.453125" style="320" customWidth="1"/>
    <col min="1554" max="1561" width="0" style="320" hidden="1" customWidth="1"/>
    <col min="1562" max="1562" width="9.1796875" style="320"/>
    <col min="1563" max="1563" width="13.1796875" style="320" bestFit="1" customWidth="1"/>
    <col min="1564" max="1792" width="9.1796875" style="320"/>
    <col min="1793" max="1793" width="4" style="320" customWidth="1"/>
    <col min="1794" max="1794" width="49" style="320" customWidth="1"/>
    <col min="1795" max="1795" width="5.81640625" style="320" customWidth="1"/>
    <col min="1796" max="1796" width="5" style="320" customWidth="1"/>
    <col min="1797" max="1797" width="6.1796875" style="320" customWidth="1"/>
    <col min="1798" max="1798" width="11.54296875" style="320" customWidth="1"/>
    <col min="1799" max="1799" width="1.7265625" style="320" customWidth="1"/>
    <col min="1800" max="1800" width="5.7265625" style="320" customWidth="1"/>
    <col min="1801" max="1801" width="3.453125" style="320" customWidth="1"/>
    <col min="1802" max="1802" width="8.7265625" style="320" customWidth="1"/>
    <col min="1803" max="1803" width="4" style="320" customWidth="1"/>
    <col min="1804" max="1804" width="5.7265625" style="320" customWidth="1"/>
    <col min="1805" max="1805" width="4" style="320" customWidth="1"/>
    <col min="1806" max="1806" width="3.81640625" style="320" customWidth="1"/>
    <col min="1807" max="1807" width="9.1796875" style="320"/>
    <col min="1808" max="1808" width="8.54296875" style="320" customWidth="1"/>
    <col min="1809" max="1809" width="16.453125" style="320" customWidth="1"/>
    <col min="1810" max="1817" width="0" style="320" hidden="1" customWidth="1"/>
    <col min="1818" max="1818" width="9.1796875" style="320"/>
    <col min="1819" max="1819" width="13.1796875" style="320" bestFit="1" customWidth="1"/>
    <col min="1820" max="2048" width="9.1796875" style="320"/>
    <col min="2049" max="2049" width="4" style="320" customWidth="1"/>
    <col min="2050" max="2050" width="49" style="320" customWidth="1"/>
    <col min="2051" max="2051" width="5.81640625" style="320" customWidth="1"/>
    <col min="2052" max="2052" width="5" style="320" customWidth="1"/>
    <col min="2053" max="2053" width="6.1796875" style="320" customWidth="1"/>
    <col min="2054" max="2054" width="11.54296875" style="320" customWidth="1"/>
    <col min="2055" max="2055" width="1.7265625" style="320" customWidth="1"/>
    <col min="2056" max="2056" width="5.7265625" style="320" customWidth="1"/>
    <col min="2057" max="2057" width="3.453125" style="320" customWidth="1"/>
    <col min="2058" max="2058" width="8.7265625" style="320" customWidth="1"/>
    <col min="2059" max="2059" width="4" style="320" customWidth="1"/>
    <col min="2060" max="2060" width="5.7265625" style="320" customWidth="1"/>
    <col min="2061" max="2061" width="4" style="320" customWidth="1"/>
    <col min="2062" max="2062" width="3.81640625" style="320" customWidth="1"/>
    <col min="2063" max="2063" width="9.1796875" style="320"/>
    <col min="2064" max="2064" width="8.54296875" style="320" customWidth="1"/>
    <col min="2065" max="2065" width="16.453125" style="320" customWidth="1"/>
    <col min="2066" max="2073" width="0" style="320" hidden="1" customWidth="1"/>
    <col min="2074" max="2074" width="9.1796875" style="320"/>
    <col min="2075" max="2075" width="13.1796875" style="320" bestFit="1" customWidth="1"/>
    <col min="2076" max="2304" width="9.1796875" style="320"/>
    <col min="2305" max="2305" width="4" style="320" customWidth="1"/>
    <col min="2306" max="2306" width="49" style="320" customWidth="1"/>
    <col min="2307" max="2307" width="5.81640625" style="320" customWidth="1"/>
    <col min="2308" max="2308" width="5" style="320" customWidth="1"/>
    <col min="2309" max="2309" width="6.1796875" style="320" customWidth="1"/>
    <col min="2310" max="2310" width="11.54296875" style="320" customWidth="1"/>
    <col min="2311" max="2311" width="1.7265625" style="320" customWidth="1"/>
    <col min="2312" max="2312" width="5.7265625" style="320" customWidth="1"/>
    <col min="2313" max="2313" width="3.453125" style="320" customWidth="1"/>
    <col min="2314" max="2314" width="8.7265625" style="320" customWidth="1"/>
    <col min="2315" max="2315" width="4" style="320" customWidth="1"/>
    <col min="2316" max="2316" width="5.7265625" style="320" customWidth="1"/>
    <col min="2317" max="2317" width="4" style="320" customWidth="1"/>
    <col min="2318" max="2318" width="3.81640625" style="320" customWidth="1"/>
    <col min="2319" max="2319" width="9.1796875" style="320"/>
    <col min="2320" max="2320" width="8.54296875" style="320" customWidth="1"/>
    <col min="2321" max="2321" width="16.453125" style="320" customWidth="1"/>
    <col min="2322" max="2329" width="0" style="320" hidden="1" customWidth="1"/>
    <col min="2330" max="2330" width="9.1796875" style="320"/>
    <col min="2331" max="2331" width="13.1796875" style="320" bestFit="1" customWidth="1"/>
    <col min="2332" max="2560" width="9.1796875" style="320"/>
    <col min="2561" max="2561" width="4" style="320" customWidth="1"/>
    <col min="2562" max="2562" width="49" style="320" customWidth="1"/>
    <col min="2563" max="2563" width="5.81640625" style="320" customWidth="1"/>
    <col min="2564" max="2564" width="5" style="320" customWidth="1"/>
    <col min="2565" max="2565" width="6.1796875" style="320" customWidth="1"/>
    <col min="2566" max="2566" width="11.54296875" style="320" customWidth="1"/>
    <col min="2567" max="2567" width="1.7265625" style="320" customWidth="1"/>
    <col min="2568" max="2568" width="5.7265625" style="320" customWidth="1"/>
    <col min="2569" max="2569" width="3.453125" style="320" customWidth="1"/>
    <col min="2570" max="2570" width="8.7265625" style="320" customWidth="1"/>
    <col min="2571" max="2571" width="4" style="320" customWidth="1"/>
    <col min="2572" max="2572" width="5.7265625" style="320" customWidth="1"/>
    <col min="2573" max="2573" width="4" style="320" customWidth="1"/>
    <col min="2574" max="2574" width="3.81640625" style="320" customWidth="1"/>
    <col min="2575" max="2575" width="9.1796875" style="320"/>
    <col min="2576" max="2576" width="8.54296875" style="320" customWidth="1"/>
    <col min="2577" max="2577" width="16.453125" style="320" customWidth="1"/>
    <col min="2578" max="2585" width="0" style="320" hidden="1" customWidth="1"/>
    <col min="2586" max="2586" width="9.1796875" style="320"/>
    <col min="2587" max="2587" width="13.1796875" style="320" bestFit="1" customWidth="1"/>
    <col min="2588" max="2816" width="9.1796875" style="320"/>
    <col min="2817" max="2817" width="4" style="320" customWidth="1"/>
    <col min="2818" max="2818" width="49" style="320" customWidth="1"/>
    <col min="2819" max="2819" width="5.81640625" style="320" customWidth="1"/>
    <col min="2820" max="2820" width="5" style="320" customWidth="1"/>
    <col min="2821" max="2821" width="6.1796875" style="320" customWidth="1"/>
    <col min="2822" max="2822" width="11.54296875" style="320" customWidth="1"/>
    <col min="2823" max="2823" width="1.7265625" style="320" customWidth="1"/>
    <col min="2824" max="2824" width="5.7265625" style="320" customWidth="1"/>
    <col min="2825" max="2825" width="3.453125" style="320" customWidth="1"/>
    <col min="2826" max="2826" width="8.7265625" style="320" customWidth="1"/>
    <col min="2827" max="2827" width="4" style="320" customWidth="1"/>
    <col min="2828" max="2828" width="5.7265625" style="320" customWidth="1"/>
    <col min="2829" max="2829" width="4" style="320" customWidth="1"/>
    <col min="2830" max="2830" width="3.81640625" style="320" customWidth="1"/>
    <col min="2831" max="2831" width="9.1796875" style="320"/>
    <col min="2832" max="2832" width="8.54296875" style="320" customWidth="1"/>
    <col min="2833" max="2833" width="16.453125" style="320" customWidth="1"/>
    <col min="2834" max="2841" width="0" style="320" hidden="1" customWidth="1"/>
    <col min="2842" max="2842" width="9.1796875" style="320"/>
    <col min="2843" max="2843" width="13.1796875" style="320" bestFit="1" customWidth="1"/>
    <col min="2844" max="3072" width="9.1796875" style="320"/>
    <col min="3073" max="3073" width="4" style="320" customWidth="1"/>
    <col min="3074" max="3074" width="49" style="320" customWidth="1"/>
    <col min="3075" max="3075" width="5.81640625" style="320" customWidth="1"/>
    <col min="3076" max="3076" width="5" style="320" customWidth="1"/>
    <col min="3077" max="3077" width="6.1796875" style="320" customWidth="1"/>
    <col min="3078" max="3078" width="11.54296875" style="320" customWidth="1"/>
    <col min="3079" max="3079" width="1.7265625" style="320" customWidth="1"/>
    <col min="3080" max="3080" width="5.7265625" style="320" customWidth="1"/>
    <col min="3081" max="3081" width="3.453125" style="320" customWidth="1"/>
    <col min="3082" max="3082" width="8.7265625" style="320" customWidth="1"/>
    <col min="3083" max="3083" width="4" style="320" customWidth="1"/>
    <col min="3084" max="3084" width="5.7265625" style="320" customWidth="1"/>
    <col min="3085" max="3085" width="4" style="320" customWidth="1"/>
    <col min="3086" max="3086" width="3.81640625" style="320" customWidth="1"/>
    <col min="3087" max="3087" width="9.1796875" style="320"/>
    <col min="3088" max="3088" width="8.54296875" style="320" customWidth="1"/>
    <col min="3089" max="3089" width="16.453125" style="320" customWidth="1"/>
    <col min="3090" max="3097" width="0" style="320" hidden="1" customWidth="1"/>
    <col min="3098" max="3098" width="9.1796875" style="320"/>
    <col min="3099" max="3099" width="13.1796875" style="320" bestFit="1" customWidth="1"/>
    <col min="3100" max="3328" width="9.1796875" style="320"/>
    <col min="3329" max="3329" width="4" style="320" customWidth="1"/>
    <col min="3330" max="3330" width="49" style="320" customWidth="1"/>
    <col min="3331" max="3331" width="5.81640625" style="320" customWidth="1"/>
    <col min="3332" max="3332" width="5" style="320" customWidth="1"/>
    <col min="3333" max="3333" width="6.1796875" style="320" customWidth="1"/>
    <col min="3334" max="3334" width="11.54296875" style="320" customWidth="1"/>
    <col min="3335" max="3335" width="1.7265625" style="320" customWidth="1"/>
    <col min="3336" max="3336" width="5.7265625" style="320" customWidth="1"/>
    <col min="3337" max="3337" width="3.453125" style="320" customWidth="1"/>
    <col min="3338" max="3338" width="8.7265625" style="320" customWidth="1"/>
    <col min="3339" max="3339" width="4" style="320" customWidth="1"/>
    <col min="3340" max="3340" width="5.7265625" style="320" customWidth="1"/>
    <col min="3341" max="3341" width="4" style="320" customWidth="1"/>
    <col min="3342" max="3342" width="3.81640625" style="320" customWidth="1"/>
    <col min="3343" max="3343" width="9.1796875" style="320"/>
    <col min="3344" max="3344" width="8.54296875" style="320" customWidth="1"/>
    <col min="3345" max="3345" width="16.453125" style="320" customWidth="1"/>
    <col min="3346" max="3353" width="0" style="320" hidden="1" customWidth="1"/>
    <col min="3354" max="3354" width="9.1796875" style="320"/>
    <col min="3355" max="3355" width="13.1796875" style="320" bestFit="1" customWidth="1"/>
    <col min="3356" max="3584" width="9.1796875" style="320"/>
    <col min="3585" max="3585" width="4" style="320" customWidth="1"/>
    <col min="3586" max="3586" width="49" style="320" customWidth="1"/>
    <col min="3587" max="3587" width="5.81640625" style="320" customWidth="1"/>
    <col min="3588" max="3588" width="5" style="320" customWidth="1"/>
    <col min="3589" max="3589" width="6.1796875" style="320" customWidth="1"/>
    <col min="3590" max="3590" width="11.54296875" style="320" customWidth="1"/>
    <col min="3591" max="3591" width="1.7265625" style="320" customWidth="1"/>
    <col min="3592" max="3592" width="5.7265625" style="320" customWidth="1"/>
    <col min="3593" max="3593" width="3.453125" style="320" customWidth="1"/>
    <col min="3594" max="3594" width="8.7265625" style="320" customWidth="1"/>
    <col min="3595" max="3595" width="4" style="320" customWidth="1"/>
    <col min="3596" max="3596" width="5.7265625" style="320" customWidth="1"/>
    <col min="3597" max="3597" width="4" style="320" customWidth="1"/>
    <col min="3598" max="3598" width="3.81640625" style="320" customWidth="1"/>
    <col min="3599" max="3599" width="9.1796875" style="320"/>
    <col min="3600" max="3600" width="8.54296875" style="320" customWidth="1"/>
    <col min="3601" max="3601" width="16.453125" style="320" customWidth="1"/>
    <col min="3602" max="3609" width="0" style="320" hidden="1" customWidth="1"/>
    <col min="3610" max="3610" width="9.1796875" style="320"/>
    <col min="3611" max="3611" width="13.1796875" style="320" bestFit="1" customWidth="1"/>
    <col min="3612" max="3840" width="9.1796875" style="320"/>
    <col min="3841" max="3841" width="4" style="320" customWidth="1"/>
    <col min="3842" max="3842" width="49" style="320" customWidth="1"/>
    <col min="3843" max="3843" width="5.81640625" style="320" customWidth="1"/>
    <col min="3844" max="3844" width="5" style="320" customWidth="1"/>
    <col min="3845" max="3845" width="6.1796875" style="320" customWidth="1"/>
    <col min="3846" max="3846" width="11.54296875" style="320" customWidth="1"/>
    <col min="3847" max="3847" width="1.7265625" style="320" customWidth="1"/>
    <col min="3848" max="3848" width="5.7265625" style="320" customWidth="1"/>
    <col min="3849" max="3849" width="3.453125" style="320" customWidth="1"/>
    <col min="3850" max="3850" width="8.7265625" style="320" customWidth="1"/>
    <col min="3851" max="3851" width="4" style="320" customWidth="1"/>
    <col min="3852" max="3852" width="5.7265625" style="320" customWidth="1"/>
    <col min="3853" max="3853" width="4" style="320" customWidth="1"/>
    <col min="3854" max="3854" width="3.81640625" style="320" customWidth="1"/>
    <col min="3855" max="3855" width="9.1796875" style="320"/>
    <col min="3856" max="3856" width="8.54296875" style="320" customWidth="1"/>
    <col min="3857" max="3857" width="16.453125" style="320" customWidth="1"/>
    <col min="3858" max="3865" width="0" style="320" hidden="1" customWidth="1"/>
    <col min="3866" max="3866" width="9.1796875" style="320"/>
    <col min="3867" max="3867" width="13.1796875" style="320" bestFit="1" customWidth="1"/>
    <col min="3868" max="4096" width="9.1796875" style="320"/>
    <col min="4097" max="4097" width="4" style="320" customWidth="1"/>
    <col min="4098" max="4098" width="49" style="320" customWidth="1"/>
    <col min="4099" max="4099" width="5.81640625" style="320" customWidth="1"/>
    <col min="4100" max="4100" width="5" style="320" customWidth="1"/>
    <col min="4101" max="4101" width="6.1796875" style="320" customWidth="1"/>
    <col min="4102" max="4102" width="11.54296875" style="320" customWidth="1"/>
    <col min="4103" max="4103" width="1.7265625" style="320" customWidth="1"/>
    <col min="4104" max="4104" width="5.7265625" style="320" customWidth="1"/>
    <col min="4105" max="4105" width="3.453125" style="320" customWidth="1"/>
    <col min="4106" max="4106" width="8.7265625" style="320" customWidth="1"/>
    <col min="4107" max="4107" width="4" style="320" customWidth="1"/>
    <col min="4108" max="4108" width="5.7265625" style="320" customWidth="1"/>
    <col min="4109" max="4109" width="4" style="320" customWidth="1"/>
    <col min="4110" max="4110" width="3.81640625" style="320" customWidth="1"/>
    <col min="4111" max="4111" width="9.1796875" style="320"/>
    <col min="4112" max="4112" width="8.54296875" style="320" customWidth="1"/>
    <col min="4113" max="4113" width="16.453125" style="320" customWidth="1"/>
    <col min="4114" max="4121" width="0" style="320" hidden="1" customWidth="1"/>
    <col min="4122" max="4122" width="9.1796875" style="320"/>
    <col min="4123" max="4123" width="13.1796875" style="320" bestFit="1" customWidth="1"/>
    <col min="4124" max="4352" width="9.1796875" style="320"/>
    <col min="4353" max="4353" width="4" style="320" customWidth="1"/>
    <col min="4354" max="4354" width="49" style="320" customWidth="1"/>
    <col min="4355" max="4355" width="5.81640625" style="320" customWidth="1"/>
    <col min="4356" max="4356" width="5" style="320" customWidth="1"/>
    <col min="4357" max="4357" width="6.1796875" style="320" customWidth="1"/>
    <col min="4358" max="4358" width="11.54296875" style="320" customWidth="1"/>
    <col min="4359" max="4359" width="1.7265625" style="320" customWidth="1"/>
    <col min="4360" max="4360" width="5.7265625" style="320" customWidth="1"/>
    <col min="4361" max="4361" width="3.453125" style="320" customWidth="1"/>
    <col min="4362" max="4362" width="8.7265625" style="320" customWidth="1"/>
    <col min="4363" max="4363" width="4" style="320" customWidth="1"/>
    <col min="4364" max="4364" width="5.7265625" style="320" customWidth="1"/>
    <col min="4365" max="4365" width="4" style="320" customWidth="1"/>
    <col min="4366" max="4366" width="3.81640625" style="320" customWidth="1"/>
    <col min="4367" max="4367" width="9.1796875" style="320"/>
    <col min="4368" max="4368" width="8.54296875" style="320" customWidth="1"/>
    <col min="4369" max="4369" width="16.453125" style="320" customWidth="1"/>
    <col min="4370" max="4377" width="0" style="320" hidden="1" customWidth="1"/>
    <col min="4378" max="4378" width="9.1796875" style="320"/>
    <col min="4379" max="4379" width="13.1796875" style="320" bestFit="1" customWidth="1"/>
    <col min="4380" max="4608" width="9.1796875" style="320"/>
    <col min="4609" max="4609" width="4" style="320" customWidth="1"/>
    <col min="4610" max="4610" width="49" style="320" customWidth="1"/>
    <col min="4611" max="4611" width="5.81640625" style="320" customWidth="1"/>
    <col min="4612" max="4612" width="5" style="320" customWidth="1"/>
    <col min="4613" max="4613" width="6.1796875" style="320" customWidth="1"/>
    <col min="4614" max="4614" width="11.54296875" style="320" customWidth="1"/>
    <col min="4615" max="4615" width="1.7265625" style="320" customWidth="1"/>
    <col min="4616" max="4616" width="5.7265625" style="320" customWidth="1"/>
    <col min="4617" max="4617" width="3.453125" style="320" customWidth="1"/>
    <col min="4618" max="4618" width="8.7265625" style="320" customWidth="1"/>
    <col min="4619" max="4619" width="4" style="320" customWidth="1"/>
    <col min="4620" max="4620" width="5.7265625" style="320" customWidth="1"/>
    <col min="4621" max="4621" width="4" style="320" customWidth="1"/>
    <col min="4622" max="4622" width="3.81640625" style="320" customWidth="1"/>
    <col min="4623" max="4623" width="9.1796875" style="320"/>
    <col min="4624" max="4624" width="8.54296875" style="320" customWidth="1"/>
    <col min="4625" max="4625" width="16.453125" style="320" customWidth="1"/>
    <col min="4626" max="4633" width="0" style="320" hidden="1" customWidth="1"/>
    <col min="4634" max="4634" width="9.1796875" style="320"/>
    <col min="4635" max="4635" width="13.1796875" style="320" bestFit="1" customWidth="1"/>
    <col min="4636" max="4864" width="9.1796875" style="320"/>
    <col min="4865" max="4865" width="4" style="320" customWidth="1"/>
    <col min="4866" max="4866" width="49" style="320" customWidth="1"/>
    <col min="4867" max="4867" width="5.81640625" style="320" customWidth="1"/>
    <col min="4868" max="4868" width="5" style="320" customWidth="1"/>
    <col min="4869" max="4869" width="6.1796875" style="320" customWidth="1"/>
    <col min="4870" max="4870" width="11.54296875" style="320" customWidth="1"/>
    <col min="4871" max="4871" width="1.7265625" style="320" customWidth="1"/>
    <col min="4872" max="4872" width="5.7265625" style="320" customWidth="1"/>
    <col min="4873" max="4873" width="3.453125" style="320" customWidth="1"/>
    <col min="4874" max="4874" width="8.7265625" style="320" customWidth="1"/>
    <col min="4875" max="4875" width="4" style="320" customWidth="1"/>
    <col min="4876" max="4876" width="5.7265625" style="320" customWidth="1"/>
    <col min="4877" max="4877" width="4" style="320" customWidth="1"/>
    <col min="4878" max="4878" width="3.81640625" style="320" customWidth="1"/>
    <col min="4879" max="4879" width="9.1796875" style="320"/>
    <col min="4880" max="4880" width="8.54296875" style="320" customWidth="1"/>
    <col min="4881" max="4881" width="16.453125" style="320" customWidth="1"/>
    <col min="4882" max="4889" width="0" style="320" hidden="1" customWidth="1"/>
    <col min="4890" max="4890" width="9.1796875" style="320"/>
    <col min="4891" max="4891" width="13.1796875" style="320" bestFit="1" customWidth="1"/>
    <col min="4892" max="5120" width="9.1796875" style="320"/>
    <col min="5121" max="5121" width="4" style="320" customWidth="1"/>
    <col min="5122" max="5122" width="49" style="320" customWidth="1"/>
    <col min="5123" max="5123" width="5.81640625" style="320" customWidth="1"/>
    <col min="5124" max="5124" width="5" style="320" customWidth="1"/>
    <col min="5125" max="5125" width="6.1796875" style="320" customWidth="1"/>
    <col min="5126" max="5126" width="11.54296875" style="320" customWidth="1"/>
    <col min="5127" max="5127" width="1.7265625" style="320" customWidth="1"/>
    <col min="5128" max="5128" width="5.7265625" style="320" customWidth="1"/>
    <col min="5129" max="5129" width="3.453125" style="320" customWidth="1"/>
    <col min="5130" max="5130" width="8.7265625" style="320" customWidth="1"/>
    <col min="5131" max="5131" width="4" style="320" customWidth="1"/>
    <col min="5132" max="5132" width="5.7265625" style="320" customWidth="1"/>
    <col min="5133" max="5133" width="4" style="320" customWidth="1"/>
    <col min="5134" max="5134" width="3.81640625" style="320" customWidth="1"/>
    <col min="5135" max="5135" width="9.1796875" style="320"/>
    <col min="5136" max="5136" width="8.54296875" style="320" customWidth="1"/>
    <col min="5137" max="5137" width="16.453125" style="320" customWidth="1"/>
    <col min="5138" max="5145" width="0" style="320" hidden="1" customWidth="1"/>
    <col min="5146" max="5146" width="9.1796875" style="320"/>
    <col min="5147" max="5147" width="13.1796875" style="320" bestFit="1" customWidth="1"/>
    <col min="5148" max="5376" width="9.1796875" style="320"/>
    <col min="5377" max="5377" width="4" style="320" customWidth="1"/>
    <col min="5378" max="5378" width="49" style="320" customWidth="1"/>
    <col min="5379" max="5379" width="5.81640625" style="320" customWidth="1"/>
    <col min="5380" max="5380" width="5" style="320" customWidth="1"/>
    <col min="5381" max="5381" width="6.1796875" style="320" customWidth="1"/>
    <col min="5382" max="5382" width="11.54296875" style="320" customWidth="1"/>
    <col min="5383" max="5383" width="1.7265625" style="320" customWidth="1"/>
    <col min="5384" max="5384" width="5.7265625" style="320" customWidth="1"/>
    <col min="5385" max="5385" width="3.453125" style="320" customWidth="1"/>
    <col min="5386" max="5386" width="8.7265625" style="320" customWidth="1"/>
    <col min="5387" max="5387" width="4" style="320" customWidth="1"/>
    <col min="5388" max="5388" width="5.7265625" style="320" customWidth="1"/>
    <col min="5389" max="5389" width="4" style="320" customWidth="1"/>
    <col min="5390" max="5390" width="3.81640625" style="320" customWidth="1"/>
    <col min="5391" max="5391" width="9.1796875" style="320"/>
    <col min="5392" max="5392" width="8.54296875" style="320" customWidth="1"/>
    <col min="5393" max="5393" width="16.453125" style="320" customWidth="1"/>
    <col min="5394" max="5401" width="0" style="320" hidden="1" customWidth="1"/>
    <col min="5402" max="5402" width="9.1796875" style="320"/>
    <col min="5403" max="5403" width="13.1796875" style="320" bestFit="1" customWidth="1"/>
    <col min="5404" max="5632" width="9.1796875" style="320"/>
    <col min="5633" max="5633" width="4" style="320" customWidth="1"/>
    <col min="5634" max="5634" width="49" style="320" customWidth="1"/>
    <col min="5635" max="5635" width="5.81640625" style="320" customWidth="1"/>
    <col min="5636" max="5636" width="5" style="320" customWidth="1"/>
    <col min="5637" max="5637" width="6.1796875" style="320" customWidth="1"/>
    <col min="5638" max="5638" width="11.54296875" style="320" customWidth="1"/>
    <col min="5639" max="5639" width="1.7265625" style="320" customWidth="1"/>
    <col min="5640" max="5640" width="5.7265625" style="320" customWidth="1"/>
    <col min="5641" max="5641" width="3.453125" style="320" customWidth="1"/>
    <col min="5642" max="5642" width="8.7265625" style="320" customWidth="1"/>
    <col min="5643" max="5643" width="4" style="320" customWidth="1"/>
    <col min="5644" max="5644" width="5.7265625" style="320" customWidth="1"/>
    <col min="5645" max="5645" width="4" style="320" customWidth="1"/>
    <col min="5646" max="5646" width="3.81640625" style="320" customWidth="1"/>
    <col min="5647" max="5647" width="9.1796875" style="320"/>
    <col min="5648" max="5648" width="8.54296875" style="320" customWidth="1"/>
    <col min="5649" max="5649" width="16.453125" style="320" customWidth="1"/>
    <col min="5650" max="5657" width="0" style="320" hidden="1" customWidth="1"/>
    <col min="5658" max="5658" width="9.1796875" style="320"/>
    <col min="5659" max="5659" width="13.1796875" style="320" bestFit="1" customWidth="1"/>
    <col min="5660" max="5888" width="9.1796875" style="320"/>
    <col min="5889" max="5889" width="4" style="320" customWidth="1"/>
    <col min="5890" max="5890" width="49" style="320" customWidth="1"/>
    <col min="5891" max="5891" width="5.81640625" style="320" customWidth="1"/>
    <col min="5892" max="5892" width="5" style="320" customWidth="1"/>
    <col min="5893" max="5893" width="6.1796875" style="320" customWidth="1"/>
    <col min="5894" max="5894" width="11.54296875" style="320" customWidth="1"/>
    <col min="5895" max="5895" width="1.7265625" style="320" customWidth="1"/>
    <col min="5896" max="5896" width="5.7265625" style="320" customWidth="1"/>
    <col min="5897" max="5897" width="3.453125" style="320" customWidth="1"/>
    <col min="5898" max="5898" width="8.7265625" style="320" customWidth="1"/>
    <col min="5899" max="5899" width="4" style="320" customWidth="1"/>
    <col min="5900" max="5900" width="5.7265625" style="320" customWidth="1"/>
    <col min="5901" max="5901" width="4" style="320" customWidth="1"/>
    <col min="5902" max="5902" width="3.81640625" style="320" customWidth="1"/>
    <col min="5903" max="5903" width="9.1796875" style="320"/>
    <col min="5904" max="5904" width="8.54296875" style="320" customWidth="1"/>
    <col min="5905" max="5905" width="16.453125" style="320" customWidth="1"/>
    <col min="5906" max="5913" width="0" style="320" hidden="1" customWidth="1"/>
    <col min="5914" max="5914" width="9.1796875" style="320"/>
    <col min="5915" max="5915" width="13.1796875" style="320" bestFit="1" customWidth="1"/>
    <col min="5916" max="6144" width="9.1796875" style="320"/>
    <col min="6145" max="6145" width="4" style="320" customWidth="1"/>
    <col min="6146" max="6146" width="49" style="320" customWidth="1"/>
    <col min="6147" max="6147" width="5.81640625" style="320" customWidth="1"/>
    <col min="6148" max="6148" width="5" style="320" customWidth="1"/>
    <col min="6149" max="6149" width="6.1796875" style="320" customWidth="1"/>
    <col min="6150" max="6150" width="11.54296875" style="320" customWidth="1"/>
    <col min="6151" max="6151" width="1.7265625" style="320" customWidth="1"/>
    <col min="6152" max="6152" width="5.7265625" style="320" customWidth="1"/>
    <col min="6153" max="6153" width="3.453125" style="320" customWidth="1"/>
    <col min="6154" max="6154" width="8.7265625" style="320" customWidth="1"/>
    <col min="6155" max="6155" width="4" style="320" customWidth="1"/>
    <col min="6156" max="6156" width="5.7265625" style="320" customWidth="1"/>
    <col min="6157" max="6157" width="4" style="320" customWidth="1"/>
    <col min="6158" max="6158" width="3.81640625" style="320" customWidth="1"/>
    <col min="6159" max="6159" width="9.1796875" style="320"/>
    <col min="6160" max="6160" width="8.54296875" style="320" customWidth="1"/>
    <col min="6161" max="6161" width="16.453125" style="320" customWidth="1"/>
    <col min="6162" max="6169" width="0" style="320" hidden="1" customWidth="1"/>
    <col min="6170" max="6170" width="9.1796875" style="320"/>
    <col min="6171" max="6171" width="13.1796875" style="320" bestFit="1" customWidth="1"/>
    <col min="6172" max="6400" width="9.1796875" style="320"/>
    <col min="6401" max="6401" width="4" style="320" customWidth="1"/>
    <col min="6402" max="6402" width="49" style="320" customWidth="1"/>
    <col min="6403" max="6403" width="5.81640625" style="320" customWidth="1"/>
    <col min="6404" max="6404" width="5" style="320" customWidth="1"/>
    <col min="6405" max="6405" width="6.1796875" style="320" customWidth="1"/>
    <col min="6406" max="6406" width="11.54296875" style="320" customWidth="1"/>
    <col min="6407" max="6407" width="1.7265625" style="320" customWidth="1"/>
    <col min="6408" max="6408" width="5.7265625" style="320" customWidth="1"/>
    <col min="6409" max="6409" width="3.453125" style="320" customWidth="1"/>
    <col min="6410" max="6410" width="8.7265625" style="320" customWidth="1"/>
    <col min="6411" max="6411" width="4" style="320" customWidth="1"/>
    <col min="6412" max="6412" width="5.7265625" style="320" customWidth="1"/>
    <col min="6413" max="6413" width="4" style="320" customWidth="1"/>
    <col min="6414" max="6414" width="3.81640625" style="320" customWidth="1"/>
    <col min="6415" max="6415" width="9.1796875" style="320"/>
    <col min="6416" max="6416" width="8.54296875" style="320" customWidth="1"/>
    <col min="6417" max="6417" width="16.453125" style="320" customWidth="1"/>
    <col min="6418" max="6425" width="0" style="320" hidden="1" customWidth="1"/>
    <col min="6426" max="6426" width="9.1796875" style="320"/>
    <col min="6427" max="6427" width="13.1796875" style="320" bestFit="1" customWidth="1"/>
    <col min="6428" max="6656" width="9.1796875" style="320"/>
    <col min="6657" max="6657" width="4" style="320" customWidth="1"/>
    <col min="6658" max="6658" width="49" style="320" customWidth="1"/>
    <col min="6659" max="6659" width="5.81640625" style="320" customWidth="1"/>
    <col min="6660" max="6660" width="5" style="320" customWidth="1"/>
    <col min="6661" max="6661" width="6.1796875" style="320" customWidth="1"/>
    <col min="6662" max="6662" width="11.54296875" style="320" customWidth="1"/>
    <col min="6663" max="6663" width="1.7265625" style="320" customWidth="1"/>
    <col min="6664" max="6664" width="5.7265625" style="320" customWidth="1"/>
    <col min="6665" max="6665" width="3.453125" style="320" customWidth="1"/>
    <col min="6666" max="6666" width="8.7265625" style="320" customWidth="1"/>
    <col min="6667" max="6667" width="4" style="320" customWidth="1"/>
    <col min="6668" max="6668" width="5.7265625" style="320" customWidth="1"/>
    <col min="6669" max="6669" width="4" style="320" customWidth="1"/>
    <col min="6670" max="6670" width="3.81640625" style="320" customWidth="1"/>
    <col min="6671" max="6671" width="9.1796875" style="320"/>
    <col min="6672" max="6672" width="8.54296875" style="320" customWidth="1"/>
    <col min="6673" max="6673" width="16.453125" style="320" customWidth="1"/>
    <col min="6674" max="6681" width="0" style="320" hidden="1" customWidth="1"/>
    <col min="6682" max="6682" width="9.1796875" style="320"/>
    <col min="6683" max="6683" width="13.1796875" style="320" bestFit="1" customWidth="1"/>
    <col min="6684" max="6912" width="9.1796875" style="320"/>
    <col min="6913" max="6913" width="4" style="320" customWidth="1"/>
    <col min="6914" max="6914" width="49" style="320" customWidth="1"/>
    <col min="6915" max="6915" width="5.81640625" style="320" customWidth="1"/>
    <col min="6916" max="6916" width="5" style="320" customWidth="1"/>
    <col min="6917" max="6917" width="6.1796875" style="320" customWidth="1"/>
    <col min="6918" max="6918" width="11.54296875" style="320" customWidth="1"/>
    <col min="6919" max="6919" width="1.7265625" style="320" customWidth="1"/>
    <col min="6920" max="6920" width="5.7265625" style="320" customWidth="1"/>
    <col min="6921" max="6921" width="3.453125" style="320" customWidth="1"/>
    <col min="6922" max="6922" width="8.7265625" style="320" customWidth="1"/>
    <col min="6923" max="6923" width="4" style="320" customWidth="1"/>
    <col min="6924" max="6924" width="5.7265625" style="320" customWidth="1"/>
    <col min="6925" max="6925" width="4" style="320" customWidth="1"/>
    <col min="6926" max="6926" width="3.81640625" style="320" customWidth="1"/>
    <col min="6927" max="6927" width="9.1796875" style="320"/>
    <col min="6928" max="6928" width="8.54296875" style="320" customWidth="1"/>
    <col min="6929" max="6929" width="16.453125" style="320" customWidth="1"/>
    <col min="6930" max="6937" width="0" style="320" hidden="1" customWidth="1"/>
    <col min="6938" max="6938" width="9.1796875" style="320"/>
    <col min="6939" max="6939" width="13.1796875" style="320" bestFit="1" customWidth="1"/>
    <col min="6940" max="7168" width="9.1796875" style="320"/>
    <col min="7169" max="7169" width="4" style="320" customWidth="1"/>
    <col min="7170" max="7170" width="49" style="320" customWidth="1"/>
    <col min="7171" max="7171" width="5.81640625" style="320" customWidth="1"/>
    <col min="7172" max="7172" width="5" style="320" customWidth="1"/>
    <col min="7173" max="7173" width="6.1796875" style="320" customWidth="1"/>
    <col min="7174" max="7174" width="11.54296875" style="320" customWidth="1"/>
    <col min="7175" max="7175" width="1.7265625" style="320" customWidth="1"/>
    <col min="7176" max="7176" width="5.7265625" style="320" customWidth="1"/>
    <col min="7177" max="7177" width="3.453125" style="320" customWidth="1"/>
    <col min="7178" max="7178" width="8.7265625" style="320" customWidth="1"/>
    <col min="7179" max="7179" width="4" style="320" customWidth="1"/>
    <col min="7180" max="7180" width="5.7265625" style="320" customWidth="1"/>
    <col min="7181" max="7181" width="4" style="320" customWidth="1"/>
    <col min="7182" max="7182" width="3.81640625" style="320" customWidth="1"/>
    <col min="7183" max="7183" width="9.1796875" style="320"/>
    <col min="7184" max="7184" width="8.54296875" style="320" customWidth="1"/>
    <col min="7185" max="7185" width="16.453125" style="320" customWidth="1"/>
    <col min="7186" max="7193" width="0" style="320" hidden="1" customWidth="1"/>
    <col min="7194" max="7194" width="9.1796875" style="320"/>
    <col min="7195" max="7195" width="13.1796875" style="320" bestFit="1" customWidth="1"/>
    <col min="7196" max="7424" width="9.1796875" style="320"/>
    <col min="7425" max="7425" width="4" style="320" customWidth="1"/>
    <col min="7426" max="7426" width="49" style="320" customWidth="1"/>
    <col min="7427" max="7427" width="5.81640625" style="320" customWidth="1"/>
    <col min="7428" max="7428" width="5" style="320" customWidth="1"/>
    <col min="7429" max="7429" width="6.1796875" style="320" customWidth="1"/>
    <col min="7430" max="7430" width="11.54296875" style="320" customWidth="1"/>
    <col min="7431" max="7431" width="1.7265625" style="320" customWidth="1"/>
    <col min="7432" max="7432" width="5.7265625" style="320" customWidth="1"/>
    <col min="7433" max="7433" width="3.453125" style="320" customWidth="1"/>
    <col min="7434" max="7434" width="8.7265625" style="320" customWidth="1"/>
    <col min="7435" max="7435" width="4" style="320" customWidth="1"/>
    <col min="7436" max="7436" width="5.7265625" style="320" customWidth="1"/>
    <col min="7437" max="7437" width="4" style="320" customWidth="1"/>
    <col min="7438" max="7438" width="3.81640625" style="320" customWidth="1"/>
    <col min="7439" max="7439" width="9.1796875" style="320"/>
    <col min="7440" max="7440" width="8.54296875" style="320" customWidth="1"/>
    <col min="7441" max="7441" width="16.453125" style="320" customWidth="1"/>
    <col min="7442" max="7449" width="0" style="320" hidden="1" customWidth="1"/>
    <col min="7450" max="7450" width="9.1796875" style="320"/>
    <col min="7451" max="7451" width="13.1796875" style="320" bestFit="1" customWidth="1"/>
    <col min="7452" max="7680" width="9.1796875" style="320"/>
    <col min="7681" max="7681" width="4" style="320" customWidth="1"/>
    <col min="7682" max="7682" width="49" style="320" customWidth="1"/>
    <col min="7683" max="7683" width="5.81640625" style="320" customWidth="1"/>
    <col min="7684" max="7684" width="5" style="320" customWidth="1"/>
    <col min="7685" max="7685" width="6.1796875" style="320" customWidth="1"/>
    <col min="7686" max="7686" width="11.54296875" style="320" customWidth="1"/>
    <col min="7687" max="7687" width="1.7265625" style="320" customWidth="1"/>
    <col min="7688" max="7688" width="5.7265625" style="320" customWidth="1"/>
    <col min="7689" max="7689" width="3.453125" style="320" customWidth="1"/>
    <col min="7690" max="7690" width="8.7265625" style="320" customWidth="1"/>
    <col min="7691" max="7691" width="4" style="320" customWidth="1"/>
    <col min="7692" max="7692" width="5.7265625" style="320" customWidth="1"/>
    <col min="7693" max="7693" width="4" style="320" customWidth="1"/>
    <col min="7694" max="7694" width="3.81640625" style="320" customWidth="1"/>
    <col min="7695" max="7695" width="9.1796875" style="320"/>
    <col min="7696" max="7696" width="8.54296875" style="320" customWidth="1"/>
    <col min="7697" max="7697" width="16.453125" style="320" customWidth="1"/>
    <col min="7698" max="7705" width="0" style="320" hidden="1" customWidth="1"/>
    <col min="7706" max="7706" width="9.1796875" style="320"/>
    <col min="7707" max="7707" width="13.1796875" style="320" bestFit="1" customWidth="1"/>
    <col min="7708" max="7936" width="9.1796875" style="320"/>
    <col min="7937" max="7937" width="4" style="320" customWidth="1"/>
    <col min="7938" max="7938" width="49" style="320" customWidth="1"/>
    <col min="7939" max="7939" width="5.81640625" style="320" customWidth="1"/>
    <col min="7940" max="7940" width="5" style="320" customWidth="1"/>
    <col min="7941" max="7941" width="6.1796875" style="320" customWidth="1"/>
    <col min="7942" max="7942" width="11.54296875" style="320" customWidth="1"/>
    <col min="7943" max="7943" width="1.7265625" style="320" customWidth="1"/>
    <col min="7944" max="7944" width="5.7265625" style="320" customWidth="1"/>
    <col min="7945" max="7945" width="3.453125" style="320" customWidth="1"/>
    <col min="7946" max="7946" width="8.7265625" style="320" customWidth="1"/>
    <col min="7947" max="7947" width="4" style="320" customWidth="1"/>
    <col min="7948" max="7948" width="5.7265625" style="320" customWidth="1"/>
    <col min="7949" max="7949" width="4" style="320" customWidth="1"/>
    <col min="7950" max="7950" width="3.81640625" style="320" customWidth="1"/>
    <col min="7951" max="7951" width="9.1796875" style="320"/>
    <col min="7952" max="7952" width="8.54296875" style="320" customWidth="1"/>
    <col min="7953" max="7953" width="16.453125" style="320" customWidth="1"/>
    <col min="7954" max="7961" width="0" style="320" hidden="1" customWidth="1"/>
    <col min="7962" max="7962" width="9.1796875" style="320"/>
    <col min="7963" max="7963" width="13.1796875" style="320" bestFit="1" customWidth="1"/>
    <col min="7964" max="8192" width="9.1796875" style="320"/>
    <col min="8193" max="8193" width="4" style="320" customWidth="1"/>
    <col min="8194" max="8194" width="49" style="320" customWidth="1"/>
    <col min="8195" max="8195" width="5.81640625" style="320" customWidth="1"/>
    <col min="8196" max="8196" width="5" style="320" customWidth="1"/>
    <col min="8197" max="8197" width="6.1796875" style="320" customWidth="1"/>
    <col min="8198" max="8198" width="11.54296875" style="320" customWidth="1"/>
    <col min="8199" max="8199" width="1.7265625" style="320" customWidth="1"/>
    <col min="8200" max="8200" width="5.7265625" style="320" customWidth="1"/>
    <col min="8201" max="8201" width="3.453125" style="320" customWidth="1"/>
    <col min="8202" max="8202" width="8.7265625" style="320" customWidth="1"/>
    <col min="8203" max="8203" width="4" style="320" customWidth="1"/>
    <col min="8204" max="8204" width="5.7265625" style="320" customWidth="1"/>
    <col min="8205" max="8205" width="4" style="320" customWidth="1"/>
    <col min="8206" max="8206" width="3.81640625" style="320" customWidth="1"/>
    <col min="8207" max="8207" width="9.1796875" style="320"/>
    <col min="8208" max="8208" width="8.54296875" style="320" customWidth="1"/>
    <col min="8209" max="8209" width="16.453125" style="320" customWidth="1"/>
    <col min="8210" max="8217" width="0" style="320" hidden="1" customWidth="1"/>
    <col min="8218" max="8218" width="9.1796875" style="320"/>
    <col min="8219" max="8219" width="13.1796875" style="320" bestFit="1" customWidth="1"/>
    <col min="8220" max="8448" width="9.1796875" style="320"/>
    <col min="8449" max="8449" width="4" style="320" customWidth="1"/>
    <col min="8450" max="8450" width="49" style="320" customWidth="1"/>
    <col min="8451" max="8451" width="5.81640625" style="320" customWidth="1"/>
    <col min="8452" max="8452" width="5" style="320" customWidth="1"/>
    <col min="8453" max="8453" width="6.1796875" style="320" customWidth="1"/>
    <col min="8454" max="8454" width="11.54296875" style="320" customWidth="1"/>
    <col min="8455" max="8455" width="1.7265625" style="320" customWidth="1"/>
    <col min="8456" max="8456" width="5.7265625" style="320" customWidth="1"/>
    <col min="8457" max="8457" width="3.453125" style="320" customWidth="1"/>
    <col min="8458" max="8458" width="8.7265625" style="320" customWidth="1"/>
    <col min="8459" max="8459" width="4" style="320" customWidth="1"/>
    <col min="8460" max="8460" width="5.7265625" style="320" customWidth="1"/>
    <col min="8461" max="8461" width="4" style="320" customWidth="1"/>
    <col min="8462" max="8462" width="3.81640625" style="320" customWidth="1"/>
    <col min="8463" max="8463" width="9.1796875" style="320"/>
    <col min="8464" max="8464" width="8.54296875" style="320" customWidth="1"/>
    <col min="8465" max="8465" width="16.453125" style="320" customWidth="1"/>
    <col min="8466" max="8473" width="0" style="320" hidden="1" customWidth="1"/>
    <col min="8474" max="8474" width="9.1796875" style="320"/>
    <col min="8475" max="8475" width="13.1796875" style="320" bestFit="1" customWidth="1"/>
    <col min="8476" max="8704" width="9.1796875" style="320"/>
    <col min="8705" max="8705" width="4" style="320" customWidth="1"/>
    <col min="8706" max="8706" width="49" style="320" customWidth="1"/>
    <col min="8707" max="8707" width="5.81640625" style="320" customWidth="1"/>
    <col min="8708" max="8708" width="5" style="320" customWidth="1"/>
    <col min="8709" max="8709" width="6.1796875" style="320" customWidth="1"/>
    <col min="8710" max="8710" width="11.54296875" style="320" customWidth="1"/>
    <col min="8711" max="8711" width="1.7265625" style="320" customWidth="1"/>
    <col min="8712" max="8712" width="5.7265625" style="320" customWidth="1"/>
    <col min="8713" max="8713" width="3.453125" style="320" customWidth="1"/>
    <col min="8714" max="8714" width="8.7265625" style="320" customWidth="1"/>
    <col min="8715" max="8715" width="4" style="320" customWidth="1"/>
    <col min="8716" max="8716" width="5.7265625" style="320" customWidth="1"/>
    <col min="8717" max="8717" width="4" style="320" customWidth="1"/>
    <col min="8718" max="8718" width="3.81640625" style="320" customWidth="1"/>
    <col min="8719" max="8719" width="9.1796875" style="320"/>
    <col min="8720" max="8720" width="8.54296875" style="320" customWidth="1"/>
    <col min="8721" max="8721" width="16.453125" style="320" customWidth="1"/>
    <col min="8722" max="8729" width="0" style="320" hidden="1" customWidth="1"/>
    <col min="8730" max="8730" width="9.1796875" style="320"/>
    <col min="8731" max="8731" width="13.1796875" style="320" bestFit="1" customWidth="1"/>
    <col min="8732" max="8960" width="9.1796875" style="320"/>
    <col min="8961" max="8961" width="4" style="320" customWidth="1"/>
    <col min="8962" max="8962" width="49" style="320" customWidth="1"/>
    <col min="8963" max="8963" width="5.81640625" style="320" customWidth="1"/>
    <col min="8964" max="8964" width="5" style="320" customWidth="1"/>
    <col min="8965" max="8965" width="6.1796875" style="320" customWidth="1"/>
    <col min="8966" max="8966" width="11.54296875" style="320" customWidth="1"/>
    <col min="8967" max="8967" width="1.7265625" style="320" customWidth="1"/>
    <col min="8968" max="8968" width="5.7265625" style="320" customWidth="1"/>
    <col min="8969" max="8969" width="3.453125" style="320" customWidth="1"/>
    <col min="8970" max="8970" width="8.7265625" style="320" customWidth="1"/>
    <col min="8971" max="8971" width="4" style="320" customWidth="1"/>
    <col min="8972" max="8972" width="5.7265625" style="320" customWidth="1"/>
    <col min="8973" max="8973" width="4" style="320" customWidth="1"/>
    <col min="8974" max="8974" width="3.81640625" style="320" customWidth="1"/>
    <col min="8975" max="8975" width="9.1796875" style="320"/>
    <col min="8976" max="8976" width="8.54296875" style="320" customWidth="1"/>
    <col min="8977" max="8977" width="16.453125" style="320" customWidth="1"/>
    <col min="8978" max="8985" width="0" style="320" hidden="1" customWidth="1"/>
    <col min="8986" max="8986" width="9.1796875" style="320"/>
    <col min="8987" max="8987" width="13.1796875" style="320" bestFit="1" customWidth="1"/>
    <col min="8988" max="9216" width="9.1796875" style="320"/>
    <col min="9217" max="9217" width="4" style="320" customWidth="1"/>
    <col min="9218" max="9218" width="49" style="320" customWidth="1"/>
    <col min="9219" max="9219" width="5.81640625" style="320" customWidth="1"/>
    <col min="9220" max="9220" width="5" style="320" customWidth="1"/>
    <col min="9221" max="9221" width="6.1796875" style="320" customWidth="1"/>
    <col min="9222" max="9222" width="11.54296875" style="320" customWidth="1"/>
    <col min="9223" max="9223" width="1.7265625" style="320" customWidth="1"/>
    <col min="9224" max="9224" width="5.7265625" style="320" customWidth="1"/>
    <col min="9225" max="9225" width="3.453125" style="320" customWidth="1"/>
    <col min="9226" max="9226" width="8.7265625" style="320" customWidth="1"/>
    <col min="9227" max="9227" width="4" style="320" customWidth="1"/>
    <col min="9228" max="9228" width="5.7265625" style="320" customWidth="1"/>
    <col min="9229" max="9229" width="4" style="320" customWidth="1"/>
    <col min="9230" max="9230" width="3.81640625" style="320" customWidth="1"/>
    <col min="9231" max="9231" width="9.1796875" style="320"/>
    <col min="9232" max="9232" width="8.54296875" style="320" customWidth="1"/>
    <col min="9233" max="9233" width="16.453125" style="320" customWidth="1"/>
    <col min="9234" max="9241" width="0" style="320" hidden="1" customWidth="1"/>
    <col min="9242" max="9242" width="9.1796875" style="320"/>
    <col min="9243" max="9243" width="13.1796875" style="320" bestFit="1" customWidth="1"/>
    <col min="9244" max="9472" width="9.1796875" style="320"/>
    <col min="9473" max="9473" width="4" style="320" customWidth="1"/>
    <col min="9474" max="9474" width="49" style="320" customWidth="1"/>
    <col min="9475" max="9475" width="5.81640625" style="320" customWidth="1"/>
    <col min="9476" max="9476" width="5" style="320" customWidth="1"/>
    <col min="9477" max="9477" width="6.1796875" style="320" customWidth="1"/>
    <col min="9478" max="9478" width="11.54296875" style="320" customWidth="1"/>
    <col min="9479" max="9479" width="1.7265625" style="320" customWidth="1"/>
    <col min="9480" max="9480" width="5.7265625" style="320" customWidth="1"/>
    <col min="9481" max="9481" width="3.453125" style="320" customWidth="1"/>
    <col min="9482" max="9482" width="8.7265625" style="320" customWidth="1"/>
    <col min="9483" max="9483" width="4" style="320" customWidth="1"/>
    <col min="9484" max="9484" width="5.7265625" style="320" customWidth="1"/>
    <col min="9485" max="9485" width="4" style="320" customWidth="1"/>
    <col min="9486" max="9486" width="3.81640625" style="320" customWidth="1"/>
    <col min="9487" max="9487" width="9.1796875" style="320"/>
    <col min="9488" max="9488" width="8.54296875" style="320" customWidth="1"/>
    <col min="9489" max="9489" width="16.453125" style="320" customWidth="1"/>
    <col min="9490" max="9497" width="0" style="320" hidden="1" customWidth="1"/>
    <col min="9498" max="9498" width="9.1796875" style="320"/>
    <col min="9499" max="9499" width="13.1796875" style="320" bestFit="1" customWidth="1"/>
    <col min="9500" max="9728" width="9.1796875" style="320"/>
    <col min="9729" max="9729" width="4" style="320" customWidth="1"/>
    <col min="9730" max="9730" width="49" style="320" customWidth="1"/>
    <col min="9731" max="9731" width="5.81640625" style="320" customWidth="1"/>
    <col min="9732" max="9732" width="5" style="320" customWidth="1"/>
    <col min="9733" max="9733" width="6.1796875" style="320" customWidth="1"/>
    <col min="9734" max="9734" width="11.54296875" style="320" customWidth="1"/>
    <col min="9735" max="9735" width="1.7265625" style="320" customWidth="1"/>
    <col min="9736" max="9736" width="5.7265625" style="320" customWidth="1"/>
    <col min="9737" max="9737" width="3.453125" style="320" customWidth="1"/>
    <col min="9738" max="9738" width="8.7265625" style="320" customWidth="1"/>
    <col min="9739" max="9739" width="4" style="320" customWidth="1"/>
    <col min="9740" max="9740" width="5.7265625" style="320" customWidth="1"/>
    <col min="9741" max="9741" width="4" style="320" customWidth="1"/>
    <col min="9742" max="9742" width="3.81640625" style="320" customWidth="1"/>
    <col min="9743" max="9743" width="9.1796875" style="320"/>
    <col min="9744" max="9744" width="8.54296875" style="320" customWidth="1"/>
    <col min="9745" max="9745" width="16.453125" style="320" customWidth="1"/>
    <col min="9746" max="9753" width="0" style="320" hidden="1" customWidth="1"/>
    <col min="9754" max="9754" width="9.1796875" style="320"/>
    <col min="9755" max="9755" width="13.1796875" style="320" bestFit="1" customWidth="1"/>
    <col min="9756" max="9984" width="9.1796875" style="320"/>
    <col min="9985" max="9985" width="4" style="320" customWidth="1"/>
    <col min="9986" max="9986" width="49" style="320" customWidth="1"/>
    <col min="9987" max="9987" width="5.81640625" style="320" customWidth="1"/>
    <col min="9988" max="9988" width="5" style="320" customWidth="1"/>
    <col min="9989" max="9989" width="6.1796875" style="320" customWidth="1"/>
    <col min="9990" max="9990" width="11.54296875" style="320" customWidth="1"/>
    <col min="9991" max="9991" width="1.7265625" style="320" customWidth="1"/>
    <col min="9992" max="9992" width="5.7265625" style="320" customWidth="1"/>
    <col min="9993" max="9993" width="3.453125" style="320" customWidth="1"/>
    <col min="9994" max="9994" width="8.7265625" style="320" customWidth="1"/>
    <col min="9995" max="9995" width="4" style="320" customWidth="1"/>
    <col min="9996" max="9996" width="5.7265625" style="320" customWidth="1"/>
    <col min="9997" max="9997" width="4" style="320" customWidth="1"/>
    <col min="9998" max="9998" width="3.81640625" style="320" customWidth="1"/>
    <col min="9999" max="9999" width="9.1796875" style="320"/>
    <col min="10000" max="10000" width="8.54296875" style="320" customWidth="1"/>
    <col min="10001" max="10001" width="16.453125" style="320" customWidth="1"/>
    <col min="10002" max="10009" width="0" style="320" hidden="1" customWidth="1"/>
    <col min="10010" max="10010" width="9.1796875" style="320"/>
    <col min="10011" max="10011" width="13.1796875" style="320" bestFit="1" customWidth="1"/>
    <col min="10012" max="10240" width="9.1796875" style="320"/>
    <col min="10241" max="10241" width="4" style="320" customWidth="1"/>
    <col min="10242" max="10242" width="49" style="320" customWidth="1"/>
    <col min="10243" max="10243" width="5.81640625" style="320" customWidth="1"/>
    <col min="10244" max="10244" width="5" style="320" customWidth="1"/>
    <col min="10245" max="10245" width="6.1796875" style="320" customWidth="1"/>
    <col min="10246" max="10246" width="11.54296875" style="320" customWidth="1"/>
    <col min="10247" max="10247" width="1.7265625" style="320" customWidth="1"/>
    <col min="10248" max="10248" width="5.7265625" style="320" customWidth="1"/>
    <col min="10249" max="10249" width="3.453125" style="320" customWidth="1"/>
    <col min="10250" max="10250" width="8.7265625" style="320" customWidth="1"/>
    <col min="10251" max="10251" width="4" style="320" customWidth="1"/>
    <col min="10252" max="10252" width="5.7265625" style="320" customWidth="1"/>
    <col min="10253" max="10253" width="4" style="320" customWidth="1"/>
    <col min="10254" max="10254" width="3.81640625" style="320" customWidth="1"/>
    <col min="10255" max="10255" width="9.1796875" style="320"/>
    <col min="10256" max="10256" width="8.54296875" style="320" customWidth="1"/>
    <col min="10257" max="10257" width="16.453125" style="320" customWidth="1"/>
    <col min="10258" max="10265" width="0" style="320" hidden="1" customWidth="1"/>
    <col min="10266" max="10266" width="9.1796875" style="320"/>
    <col min="10267" max="10267" width="13.1796875" style="320" bestFit="1" customWidth="1"/>
    <col min="10268" max="10496" width="9.1796875" style="320"/>
    <col min="10497" max="10497" width="4" style="320" customWidth="1"/>
    <col min="10498" max="10498" width="49" style="320" customWidth="1"/>
    <col min="10499" max="10499" width="5.81640625" style="320" customWidth="1"/>
    <col min="10500" max="10500" width="5" style="320" customWidth="1"/>
    <col min="10501" max="10501" width="6.1796875" style="320" customWidth="1"/>
    <col min="10502" max="10502" width="11.54296875" style="320" customWidth="1"/>
    <col min="10503" max="10503" width="1.7265625" style="320" customWidth="1"/>
    <col min="10504" max="10504" width="5.7265625" style="320" customWidth="1"/>
    <col min="10505" max="10505" width="3.453125" style="320" customWidth="1"/>
    <col min="10506" max="10506" width="8.7265625" style="320" customWidth="1"/>
    <col min="10507" max="10507" width="4" style="320" customWidth="1"/>
    <col min="10508" max="10508" width="5.7265625" style="320" customWidth="1"/>
    <col min="10509" max="10509" width="4" style="320" customWidth="1"/>
    <col min="10510" max="10510" width="3.81640625" style="320" customWidth="1"/>
    <col min="10511" max="10511" width="9.1796875" style="320"/>
    <col min="10512" max="10512" width="8.54296875" style="320" customWidth="1"/>
    <col min="10513" max="10513" width="16.453125" style="320" customWidth="1"/>
    <col min="10514" max="10521" width="0" style="320" hidden="1" customWidth="1"/>
    <col min="10522" max="10522" width="9.1796875" style="320"/>
    <col min="10523" max="10523" width="13.1796875" style="320" bestFit="1" customWidth="1"/>
    <col min="10524" max="10752" width="9.1796875" style="320"/>
    <col min="10753" max="10753" width="4" style="320" customWidth="1"/>
    <col min="10754" max="10754" width="49" style="320" customWidth="1"/>
    <col min="10755" max="10755" width="5.81640625" style="320" customWidth="1"/>
    <col min="10756" max="10756" width="5" style="320" customWidth="1"/>
    <col min="10757" max="10757" width="6.1796875" style="320" customWidth="1"/>
    <col min="10758" max="10758" width="11.54296875" style="320" customWidth="1"/>
    <col min="10759" max="10759" width="1.7265625" style="320" customWidth="1"/>
    <col min="10760" max="10760" width="5.7265625" style="320" customWidth="1"/>
    <col min="10761" max="10761" width="3.453125" style="320" customWidth="1"/>
    <col min="10762" max="10762" width="8.7265625" style="320" customWidth="1"/>
    <col min="10763" max="10763" width="4" style="320" customWidth="1"/>
    <col min="10764" max="10764" width="5.7265625" style="320" customWidth="1"/>
    <col min="10765" max="10765" width="4" style="320" customWidth="1"/>
    <col min="10766" max="10766" width="3.81640625" style="320" customWidth="1"/>
    <col min="10767" max="10767" width="9.1796875" style="320"/>
    <col min="10768" max="10768" width="8.54296875" style="320" customWidth="1"/>
    <col min="10769" max="10769" width="16.453125" style="320" customWidth="1"/>
    <col min="10770" max="10777" width="0" style="320" hidden="1" customWidth="1"/>
    <col min="10778" max="10778" width="9.1796875" style="320"/>
    <col min="10779" max="10779" width="13.1796875" style="320" bestFit="1" customWidth="1"/>
    <col min="10780" max="11008" width="9.1796875" style="320"/>
    <col min="11009" max="11009" width="4" style="320" customWidth="1"/>
    <col min="11010" max="11010" width="49" style="320" customWidth="1"/>
    <col min="11011" max="11011" width="5.81640625" style="320" customWidth="1"/>
    <col min="11012" max="11012" width="5" style="320" customWidth="1"/>
    <col min="11013" max="11013" width="6.1796875" style="320" customWidth="1"/>
    <col min="11014" max="11014" width="11.54296875" style="320" customWidth="1"/>
    <col min="11015" max="11015" width="1.7265625" style="320" customWidth="1"/>
    <col min="11016" max="11016" width="5.7265625" style="320" customWidth="1"/>
    <col min="11017" max="11017" width="3.453125" style="320" customWidth="1"/>
    <col min="11018" max="11018" width="8.7265625" style="320" customWidth="1"/>
    <col min="11019" max="11019" width="4" style="320" customWidth="1"/>
    <col min="11020" max="11020" width="5.7265625" style="320" customWidth="1"/>
    <col min="11021" max="11021" width="4" style="320" customWidth="1"/>
    <col min="11022" max="11022" width="3.81640625" style="320" customWidth="1"/>
    <col min="11023" max="11023" width="9.1796875" style="320"/>
    <col min="11024" max="11024" width="8.54296875" style="320" customWidth="1"/>
    <col min="11025" max="11025" width="16.453125" style="320" customWidth="1"/>
    <col min="11026" max="11033" width="0" style="320" hidden="1" customWidth="1"/>
    <col min="11034" max="11034" width="9.1796875" style="320"/>
    <col min="11035" max="11035" width="13.1796875" style="320" bestFit="1" customWidth="1"/>
    <col min="11036" max="11264" width="9.1796875" style="320"/>
    <col min="11265" max="11265" width="4" style="320" customWidth="1"/>
    <col min="11266" max="11266" width="49" style="320" customWidth="1"/>
    <col min="11267" max="11267" width="5.81640625" style="320" customWidth="1"/>
    <col min="11268" max="11268" width="5" style="320" customWidth="1"/>
    <col min="11269" max="11269" width="6.1796875" style="320" customWidth="1"/>
    <col min="11270" max="11270" width="11.54296875" style="320" customWidth="1"/>
    <col min="11271" max="11271" width="1.7265625" style="320" customWidth="1"/>
    <col min="11272" max="11272" width="5.7265625" style="320" customWidth="1"/>
    <col min="11273" max="11273" width="3.453125" style="320" customWidth="1"/>
    <col min="11274" max="11274" width="8.7265625" style="320" customWidth="1"/>
    <col min="11275" max="11275" width="4" style="320" customWidth="1"/>
    <col min="11276" max="11276" width="5.7265625" style="320" customWidth="1"/>
    <col min="11277" max="11277" width="4" style="320" customWidth="1"/>
    <col min="11278" max="11278" width="3.81640625" style="320" customWidth="1"/>
    <col min="11279" max="11279" width="9.1796875" style="320"/>
    <col min="11280" max="11280" width="8.54296875" style="320" customWidth="1"/>
    <col min="11281" max="11281" width="16.453125" style="320" customWidth="1"/>
    <col min="11282" max="11289" width="0" style="320" hidden="1" customWidth="1"/>
    <col min="11290" max="11290" width="9.1796875" style="320"/>
    <col min="11291" max="11291" width="13.1796875" style="320" bestFit="1" customWidth="1"/>
    <col min="11292" max="11520" width="9.1796875" style="320"/>
    <col min="11521" max="11521" width="4" style="320" customWidth="1"/>
    <col min="11522" max="11522" width="49" style="320" customWidth="1"/>
    <col min="11523" max="11523" width="5.81640625" style="320" customWidth="1"/>
    <col min="11524" max="11524" width="5" style="320" customWidth="1"/>
    <col min="11525" max="11525" width="6.1796875" style="320" customWidth="1"/>
    <col min="11526" max="11526" width="11.54296875" style="320" customWidth="1"/>
    <col min="11527" max="11527" width="1.7265625" style="320" customWidth="1"/>
    <col min="11528" max="11528" width="5.7265625" style="320" customWidth="1"/>
    <col min="11529" max="11529" width="3.453125" style="320" customWidth="1"/>
    <col min="11530" max="11530" width="8.7265625" style="320" customWidth="1"/>
    <col min="11531" max="11531" width="4" style="320" customWidth="1"/>
    <col min="11532" max="11532" width="5.7265625" style="320" customWidth="1"/>
    <col min="11533" max="11533" width="4" style="320" customWidth="1"/>
    <col min="11534" max="11534" width="3.81640625" style="320" customWidth="1"/>
    <col min="11535" max="11535" width="9.1796875" style="320"/>
    <col min="11536" max="11536" width="8.54296875" style="320" customWidth="1"/>
    <col min="11537" max="11537" width="16.453125" style="320" customWidth="1"/>
    <col min="11538" max="11545" width="0" style="320" hidden="1" customWidth="1"/>
    <col min="11546" max="11546" width="9.1796875" style="320"/>
    <col min="11547" max="11547" width="13.1796875" style="320" bestFit="1" customWidth="1"/>
    <col min="11548" max="11776" width="9.1796875" style="320"/>
    <col min="11777" max="11777" width="4" style="320" customWidth="1"/>
    <col min="11778" max="11778" width="49" style="320" customWidth="1"/>
    <col min="11779" max="11779" width="5.81640625" style="320" customWidth="1"/>
    <col min="11780" max="11780" width="5" style="320" customWidth="1"/>
    <col min="11781" max="11781" width="6.1796875" style="320" customWidth="1"/>
    <col min="11782" max="11782" width="11.54296875" style="320" customWidth="1"/>
    <col min="11783" max="11783" width="1.7265625" style="320" customWidth="1"/>
    <col min="11784" max="11784" width="5.7265625" style="320" customWidth="1"/>
    <col min="11785" max="11785" width="3.453125" style="320" customWidth="1"/>
    <col min="11786" max="11786" width="8.7265625" style="320" customWidth="1"/>
    <col min="11787" max="11787" width="4" style="320" customWidth="1"/>
    <col min="11788" max="11788" width="5.7265625" style="320" customWidth="1"/>
    <col min="11789" max="11789" width="4" style="320" customWidth="1"/>
    <col min="11790" max="11790" width="3.81640625" style="320" customWidth="1"/>
    <col min="11791" max="11791" width="9.1796875" style="320"/>
    <col min="11792" max="11792" width="8.54296875" style="320" customWidth="1"/>
    <col min="11793" max="11793" width="16.453125" style="320" customWidth="1"/>
    <col min="11794" max="11801" width="0" style="320" hidden="1" customWidth="1"/>
    <col min="11802" max="11802" width="9.1796875" style="320"/>
    <col min="11803" max="11803" width="13.1796875" style="320" bestFit="1" customWidth="1"/>
    <col min="11804" max="12032" width="9.1796875" style="320"/>
    <col min="12033" max="12033" width="4" style="320" customWidth="1"/>
    <col min="12034" max="12034" width="49" style="320" customWidth="1"/>
    <col min="12035" max="12035" width="5.81640625" style="320" customWidth="1"/>
    <col min="12036" max="12036" width="5" style="320" customWidth="1"/>
    <col min="12037" max="12037" width="6.1796875" style="320" customWidth="1"/>
    <col min="12038" max="12038" width="11.54296875" style="320" customWidth="1"/>
    <col min="12039" max="12039" width="1.7265625" style="320" customWidth="1"/>
    <col min="12040" max="12040" width="5.7265625" style="320" customWidth="1"/>
    <col min="12041" max="12041" width="3.453125" style="320" customWidth="1"/>
    <col min="12042" max="12042" width="8.7265625" style="320" customWidth="1"/>
    <col min="12043" max="12043" width="4" style="320" customWidth="1"/>
    <col min="12044" max="12044" width="5.7265625" style="320" customWidth="1"/>
    <col min="12045" max="12045" width="4" style="320" customWidth="1"/>
    <col min="12046" max="12046" width="3.81640625" style="320" customWidth="1"/>
    <col min="12047" max="12047" width="9.1796875" style="320"/>
    <col min="12048" max="12048" width="8.54296875" style="320" customWidth="1"/>
    <col min="12049" max="12049" width="16.453125" style="320" customWidth="1"/>
    <col min="12050" max="12057" width="0" style="320" hidden="1" customWidth="1"/>
    <col min="12058" max="12058" width="9.1796875" style="320"/>
    <col min="12059" max="12059" width="13.1796875" style="320" bestFit="1" customWidth="1"/>
    <col min="12060" max="12288" width="9.1796875" style="320"/>
    <col min="12289" max="12289" width="4" style="320" customWidth="1"/>
    <col min="12290" max="12290" width="49" style="320" customWidth="1"/>
    <col min="12291" max="12291" width="5.81640625" style="320" customWidth="1"/>
    <col min="12292" max="12292" width="5" style="320" customWidth="1"/>
    <col min="12293" max="12293" width="6.1796875" style="320" customWidth="1"/>
    <col min="12294" max="12294" width="11.54296875" style="320" customWidth="1"/>
    <col min="12295" max="12295" width="1.7265625" style="320" customWidth="1"/>
    <col min="12296" max="12296" width="5.7265625" style="320" customWidth="1"/>
    <col min="12297" max="12297" width="3.453125" style="320" customWidth="1"/>
    <col min="12298" max="12298" width="8.7265625" style="320" customWidth="1"/>
    <col min="12299" max="12299" width="4" style="320" customWidth="1"/>
    <col min="12300" max="12300" width="5.7265625" style="320" customWidth="1"/>
    <col min="12301" max="12301" width="4" style="320" customWidth="1"/>
    <col min="12302" max="12302" width="3.81640625" style="320" customWidth="1"/>
    <col min="12303" max="12303" width="9.1796875" style="320"/>
    <col min="12304" max="12304" width="8.54296875" style="320" customWidth="1"/>
    <col min="12305" max="12305" width="16.453125" style="320" customWidth="1"/>
    <col min="12306" max="12313" width="0" style="320" hidden="1" customWidth="1"/>
    <col min="12314" max="12314" width="9.1796875" style="320"/>
    <col min="12315" max="12315" width="13.1796875" style="320" bestFit="1" customWidth="1"/>
    <col min="12316" max="12544" width="9.1796875" style="320"/>
    <col min="12545" max="12545" width="4" style="320" customWidth="1"/>
    <col min="12546" max="12546" width="49" style="320" customWidth="1"/>
    <col min="12547" max="12547" width="5.81640625" style="320" customWidth="1"/>
    <col min="12548" max="12548" width="5" style="320" customWidth="1"/>
    <col min="12549" max="12549" width="6.1796875" style="320" customWidth="1"/>
    <col min="12550" max="12550" width="11.54296875" style="320" customWidth="1"/>
    <col min="12551" max="12551" width="1.7265625" style="320" customWidth="1"/>
    <col min="12552" max="12552" width="5.7265625" style="320" customWidth="1"/>
    <col min="12553" max="12553" width="3.453125" style="320" customWidth="1"/>
    <col min="12554" max="12554" width="8.7265625" style="320" customWidth="1"/>
    <col min="12555" max="12555" width="4" style="320" customWidth="1"/>
    <col min="12556" max="12556" width="5.7265625" style="320" customWidth="1"/>
    <col min="12557" max="12557" width="4" style="320" customWidth="1"/>
    <col min="12558" max="12558" width="3.81640625" style="320" customWidth="1"/>
    <col min="12559" max="12559" width="9.1796875" style="320"/>
    <col min="12560" max="12560" width="8.54296875" style="320" customWidth="1"/>
    <col min="12561" max="12561" width="16.453125" style="320" customWidth="1"/>
    <col min="12562" max="12569" width="0" style="320" hidden="1" customWidth="1"/>
    <col min="12570" max="12570" width="9.1796875" style="320"/>
    <col min="12571" max="12571" width="13.1796875" style="320" bestFit="1" customWidth="1"/>
    <col min="12572" max="12800" width="9.1796875" style="320"/>
    <col min="12801" max="12801" width="4" style="320" customWidth="1"/>
    <col min="12802" max="12802" width="49" style="320" customWidth="1"/>
    <col min="12803" max="12803" width="5.81640625" style="320" customWidth="1"/>
    <col min="12804" max="12804" width="5" style="320" customWidth="1"/>
    <col min="12805" max="12805" width="6.1796875" style="320" customWidth="1"/>
    <col min="12806" max="12806" width="11.54296875" style="320" customWidth="1"/>
    <col min="12807" max="12807" width="1.7265625" style="320" customWidth="1"/>
    <col min="12808" max="12808" width="5.7265625" style="320" customWidth="1"/>
    <col min="12809" max="12809" width="3.453125" style="320" customWidth="1"/>
    <col min="12810" max="12810" width="8.7265625" style="320" customWidth="1"/>
    <col min="12811" max="12811" width="4" style="320" customWidth="1"/>
    <col min="12812" max="12812" width="5.7265625" style="320" customWidth="1"/>
    <col min="12813" max="12813" width="4" style="320" customWidth="1"/>
    <col min="12814" max="12814" width="3.81640625" style="320" customWidth="1"/>
    <col min="12815" max="12815" width="9.1796875" style="320"/>
    <col min="12816" max="12816" width="8.54296875" style="320" customWidth="1"/>
    <col min="12817" max="12817" width="16.453125" style="320" customWidth="1"/>
    <col min="12818" max="12825" width="0" style="320" hidden="1" customWidth="1"/>
    <col min="12826" max="12826" width="9.1796875" style="320"/>
    <col min="12827" max="12827" width="13.1796875" style="320" bestFit="1" customWidth="1"/>
    <col min="12828" max="13056" width="9.1796875" style="320"/>
    <col min="13057" max="13057" width="4" style="320" customWidth="1"/>
    <col min="13058" max="13058" width="49" style="320" customWidth="1"/>
    <col min="13059" max="13059" width="5.81640625" style="320" customWidth="1"/>
    <col min="13060" max="13060" width="5" style="320" customWidth="1"/>
    <col min="13061" max="13061" width="6.1796875" style="320" customWidth="1"/>
    <col min="13062" max="13062" width="11.54296875" style="320" customWidth="1"/>
    <col min="13063" max="13063" width="1.7265625" style="320" customWidth="1"/>
    <col min="13064" max="13064" width="5.7265625" style="320" customWidth="1"/>
    <col min="13065" max="13065" width="3.453125" style="320" customWidth="1"/>
    <col min="13066" max="13066" width="8.7265625" style="320" customWidth="1"/>
    <col min="13067" max="13067" width="4" style="320" customWidth="1"/>
    <col min="13068" max="13068" width="5.7265625" style="320" customWidth="1"/>
    <col min="13069" max="13069" width="4" style="320" customWidth="1"/>
    <col min="13070" max="13070" width="3.81640625" style="320" customWidth="1"/>
    <col min="13071" max="13071" width="9.1796875" style="320"/>
    <col min="13072" max="13072" width="8.54296875" style="320" customWidth="1"/>
    <col min="13073" max="13073" width="16.453125" style="320" customWidth="1"/>
    <col min="13074" max="13081" width="0" style="320" hidden="1" customWidth="1"/>
    <col min="13082" max="13082" width="9.1796875" style="320"/>
    <col min="13083" max="13083" width="13.1796875" style="320" bestFit="1" customWidth="1"/>
    <col min="13084" max="13312" width="9.1796875" style="320"/>
    <col min="13313" max="13313" width="4" style="320" customWidth="1"/>
    <col min="13314" max="13314" width="49" style="320" customWidth="1"/>
    <col min="13315" max="13315" width="5.81640625" style="320" customWidth="1"/>
    <col min="13316" max="13316" width="5" style="320" customWidth="1"/>
    <col min="13317" max="13317" width="6.1796875" style="320" customWidth="1"/>
    <col min="13318" max="13318" width="11.54296875" style="320" customWidth="1"/>
    <col min="13319" max="13319" width="1.7265625" style="320" customWidth="1"/>
    <col min="13320" max="13320" width="5.7265625" style="320" customWidth="1"/>
    <col min="13321" max="13321" width="3.453125" style="320" customWidth="1"/>
    <col min="13322" max="13322" width="8.7265625" style="320" customWidth="1"/>
    <col min="13323" max="13323" width="4" style="320" customWidth="1"/>
    <col min="13324" max="13324" width="5.7265625" style="320" customWidth="1"/>
    <col min="13325" max="13325" width="4" style="320" customWidth="1"/>
    <col min="13326" max="13326" width="3.81640625" style="320" customWidth="1"/>
    <col min="13327" max="13327" width="9.1796875" style="320"/>
    <col min="13328" max="13328" width="8.54296875" style="320" customWidth="1"/>
    <col min="13329" max="13329" width="16.453125" style="320" customWidth="1"/>
    <col min="13330" max="13337" width="0" style="320" hidden="1" customWidth="1"/>
    <col min="13338" max="13338" width="9.1796875" style="320"/>
    <col min="13339" max="13339" width="13.1796875" style="320" bestFit="1" customWidth="1"/>
    <col min="13340" max="13568" width="9.1796875" style="320"/>
    <col min="13569" max="13569" width="4" style="320" customWidth="1"/>
    <col min="13570" max="13570" width="49" style="320" customWidth="1"/>
    <col min="13571" max="13571" width="5.81640625" style="320" customWidth="1"/>
    <col min="13572" max="13572" width="5" style="320" customWidth="1"/>
    <col min="13573" max="13573" width="6.1796875" style="320" customWidth="1"/>
    <col min="13574" max="13574" width="11.54296875" style="320" customWidth="1"/>
    <col min="13575" max="13575" width="1.7265625" style="320" customWidth="1"/>
    <col min="13576" max="13576" width="5.7265625" style="320" customWidth="1"/>
    <col min="13577" max="13577" width="3.453125" style="320" customWidth="1"/>
    <col min="13578" max="13578" width="8.7265625" style="320" customWidth="1"/>
    <col min="13579" max="13579" width="4" style="320" customWidth="1"/>
    <col min="13580" max="13580" width="5.7265625" style="320" customWidth="1"/>
    <col min="13581" max="13581" width="4" style="320" customWidth="1"/>
    <col min="13582" max="13582" width="3.81640625" style="320" customWidth="1"/>
    <col min="13583" max="13583" width="9.1796875" style="320"/>
    <col min="13584" max="13584" width="8.54296875" style="320" customWidth="1"/>
    <col min="13585" max="13585" width="16.453125" style="320" customWidth="1"/>
    <col min="13586" max="13593" width="0" style="320" hidden="1" customWidth="1"/>
    <col min="13594" max="13594" width="9.1796875" style="320"/>
    <col min="13595" max="13595" width="13.1796875" style="320" bestFit="1" customWidth="1"/>
    <col min="13596" max="13824" width="9.1796875" style="320"/>
    <col min="13825" max="13825" width="4" style="320" customWidth="1"/>
    <col min="13826" max="13826" width="49" style="320" customWidth="1"/>
    <col min="13827" max="13827" width="5.81640625" style="320" customWidth="1"/>
    <col min="13828" max="13828" width="5" style="320" customWidth="1"/>
    <col min="13829" max="13829" width="6.1796875" style="320" customWidth="1"/>
    <col min="13830" max="13830" width="11.54296875" style="320" customWidth="1"/>
    <col min="13831" max="13831" width="1.7265625" style="320" customWidth="1"/>
    <col min="13832" max="13832" width="5.7265625" style="320" customWidth="1"/>
    <col min="13833" max="13833" width="3.453125" style="320" customWidth="1"/>
    <col min="13834" max="13834" width="8.7265625" style="320" customWidth="1"/>
    <col min="13835" max="13835" width="4" style="320" customWidth="1"/>
    <col min="13836" max="13836" width="5.7265625" style="320" customWidth="1"/>
    <col min="13837" max="13837" width="4" style="320" customWidth="1"/>
    <col min="13838" max="13838" width="3.81640625" style="320" customWidth="1"/>
    <col min="13839" max="13839" width="9.1796875" style="320"/>
    <col min="13840" max="13840" width="8.54296875" style="320" customWidth="1"/>
    <col min="13841" max="13841" width="16.453125" style="320" customWidth="1"/>
    <col min="13842" max="13849" width="0" style="320" hidden="1" customWidth="1"/>
    <col min="13850" max="13850" width="9.1796875" style="320"/>
    <col min="13851" max="13851" width="13.1796875" style="320" bestFit="1" customWidth="1"/>
    <col min="13852" max="14080" width="9.1796875" style="320"/>
    <col min="14081" max="14081" width="4" style="320" customWidth="1"/>
    <col min="14082" max="14082" width="49" style="320" customWidth="1"/>
    <col min="14083" max="14083" width="5.81640625" style="320" customWidth="1"/>
    <col min="14084" max="14084" width="5" style="320" customWidth="1"/>
    <col min="14085" max="14085" width="6.1796875" style="320" customWidth="1"/>
    <col min="14086" max="14086" width="11.54296875" style="320" customWidth="1"/>
    <col min="14087" max="14087" width="1.7265625" style="320" customWidth="1"/>
    <col min="14088" max="14088" width="5.7265625" style="320" customWidth="1"/>
    <col min="14089" max="14089" width="3.453125" style="320" customWidth="1"/>
    <col min="14090" max="14090" width="8.7265625" style="320" customWidth="1"/>
    <col min="14091" max="14091" width="4" style="320" customWidth="1"/>
    <col min="14092" max="14092" width="5.7265625" style="320" customWidth="1"/>
    <col min="14093" max="14093" width="4" style="320" customWidth="1"/>
    <col min="14094" max="14094" width="3.81640625" style="320" customWidth="1"/>
    <col min="14095" max="14095" width="9.1796875" style="320"/>
    <col min="14096" max="14096" width="8.54296875" style="320" customWidth="1"/>
    <col min="14097" max="14097" width="16.453125" style="320" customWidth="1"/>
    <col min="14098" max="14105" width="0" style="320" hidden="1" customWidth="1"/>
    <col min="14106" max="14106" width="9.1796875" style="320"/>
    <col min="14107" max="14107" width="13.1796875" style="320" bestFit="1" customWidth="1"/>
    <col min="14108" max="14336" width="9.1796875" style="320"/>
    <col min="14337" max="14337" width="4" style="320" customWidth="1"/>
    <col min="14338" max="14338" width="49" style="320" customWidth="1"/>
    <col min="14339" max="14339" width="5.81640625" style="320" customWidth="1"/>
    <col min="14340" max="14340" width="5" style="320" customWidth="1"/>
    <col min="14341" max="14341" width="6.1796875" style="320" customWidth="1"/>
    <col min="14342" max="14342" width="11.54296875" style="320" customWidth="1"/>
    <col min="14343" max="14343" width="1.7265625" style="320" customWidth="1"/>
    <col min="14344" max="14344" width="5.7265625" style="320" customWidth="1"/>
    <col min="14345" max="14345" width="3.453125" style="320" customWidth="1"/>
    <col min="14346" max="14346" width="8.7265625" style="320" customWidth="1"/>
    <col min="14347" max="14347" width="4" style="320" customWidth="1"/>
    <col min="14348" max="14348" width="5.7265625" style="320" customWidth="1"/>
    <col min="14349" max="14349" width="4" style="320" customWidth="1"/>
    <col min="14350" max="14350" width="3.81640625" style="320" customWidth="1"/>
    <col min="14351" max="14351" width="9.1796875" style="320"/>
    <col min="14352" max="14352" width="8.54296875" style="320" customWidth="1"/>
    <col min="14353" max="14353" width="16.453125" style="320" customWidth="1"/>
    <col min="14354" max="14361" width="0" style="320" hidden="1" customWidth="1"/>
    <col min="14362" max="14362" width="9.1796875" style="320"/>
    <col min="14363" max="14363" width="13.1796875" style="320" bestFit="1" customWidth="1"/>
    <col min="14364" max="14592" width="9.1796875" style="320"/>
    <col min="14593" max="14593" width="4" style="320" customWidth="1"/>
    <col min="14594" max="14594" width="49" style="320" customWidth="1"/>
    <col min="14595" max="14595" width="5.81640625" style="320" customWidth="1"/>
    <col min="14596" max="14596" width="5" style="320" customWidth="1"/>
    <col min="14597" max="14597" width="6.1796875" style="320" customWidth="1"/>
    <col min="14598" max="14598" width="11.54296875" style="320" customWidth="1"/>
    <col min="14599" max="14599" width="1.7265625" style="320" customWidth="1"/>
    <col min="14600" max="14600" width="5.7265625" style="320" customWidth="1"/>
    <col min="14601" max="14601" width="3.453125" style="320" customWidth="1"/>
    <col min="14602" max="14602" width="8.7265625" style="320" customWidth="1"/>
    <col min="14603" max="14603" width="4" style="320" customWidth="1"/>
    <col min="14604" max="14604" width="5.7265625" style="320" customWidth="1"/>
    <col min="14605" max="14605" width="4" style="320" customWidth="1"/>
    <col min="14606" max="14606" width="3.81640625" style="320" customWidth="1"/>
    <col min="14607" max="14607" width="9.1796875" style="320"/>
    <col min="14608" max="14608" width="8.54296875" style="320" customWidth="1"/>
    <col min="14609" max="14609" width="16.453125" style="320" customWidth="1"/>
    <col min="14610" max="14617" width="0" style="320" hidden="1" customWidth="1"/>
    <col min="14618" max="14618" width="9.1796875" style="320"/>
    <col min="14619" max="14619" width="13.1796875" style="320" bestFit="1" customWidth="1"/>
    <col min="14620" max="14848" width="9.1796875" style="320"/>
    <col min="14849" max="14849" width="4" style="320" customWidth="1"/>
    <col min="14850" max="14850" width="49" style="320" customWidth="1"/>
    <col min="14851" max="14851" width="5.81640625" style="320" customWidth="1"/>
    <col min="14852" max="14852" width="5" style="320" customWidth="1"/>
    <col min="14853" max="14853" width="6.1796875" style="320" customWidth="1"/>
    <col min="14854" max="14854" width="11.54296875" style="320" customWidth="1"/>
    <col min="14855" max="14855" width="1.7265625" style="320" customWidth="1"/>
    <col min="14856" max="14856" width="5.7265625" style="320" customWidth="1"/>
    <col min="14857" max="14857" width="3.453125" style="320" customWidth="1"/>
    <col min="14858" max="14858" width="8.7265625" style="320" customWidth="1"/>
    <col min="14859" max="14859" width="4" style="320" customWidth="1"/>
    <col min="14860" max="14860" width="5.7265625" style="320" customWidth="1"/>
    <col min="14861" max="14861" width="4" style="320" customWidth="1"/>
    <col min="14862" max="14862" width="3.81640625" style="320" customWidth="1"/>
    <col min="14863" max="14863" width="9.1796875" style="320"/>
    <col min="14864" max="14864" width="8.54296875" style="320" customWidth="1"/>
    <col min="14865" max="14865" width="16.453125" style="320" customWidth="1"/>
    <col min="14866" max="14873" width="0" style="320" hidden="1" customWidth="1"/>
    <col min="14874" max="14874" width="9.1796875" style="320"/>
    <col min="14875" max="14875" width="13.1796875" style="320" bestFit="1" customWidth="1"/>
    <col min="14876" max="15104" width="9.1796875" style="320"/>
    <col min="15105" max="15105" width="4" style="320" customWidth="1"/>
    <col min="15106" max="15106" width="49" style="320" customWidth="1"/>
    <col min="15107" max="15107" width="5.81640625" style="320" customWidth="1"/>
    <col min="15108" max="15108" width="5" style="320" customWidth="1"/>
    <col min="15109" max="15109" width="6.1796875" style="320" customWidth="1"/>
    <col min="15110" max="15110" width="11.54296875" style="320" customWidth="1"/>
    <col min="15111" max="15111" width="1.7265625" style="320" customWidth="1"/>
    <col min="15112" max="15112" width="5.7265625" style="320" customWidth="1"/>
    <col min="15113" max="15113" width="3.453125" style="320" customWidth="1"/>
    <col min="15114" max="15114" width="8.7265625" style="320" customWidth="1"/>
    <col min="15115" max="15115" width="4" style="320" customWidth="1"/>
    <col min="15116" max="15116" width="5.7265625" style="320" customWidth="1"/>
    <col min="15117" max="15117" width="4" style="320" customWidth="1"/>
    <col min="15118" max="15118" width="3.81640625" style="320" customWidth="1"/>
    <col min="15119" max="15119" width="9.1796875" style="320"/>
    <col min="15120" max="15120" width="8.54296875" style="320" customWidth="1"/>
    <col min="15121" max="15121" width="16.453125" style="320" customWidth="1"/>
    <col min="15122" max="15129" width="0" style="320" hidden="1" customWidth="1"/>
    <col min="15130" max="15130" width="9.1796875" style="320"/>
    <col min="15131" max="15131" width="13.1796875" style="320" bestFit="1" customWidth="1"/>
    <col min="15132" max="15360" width="9.1796875" style="320"/>
    <col min="15361" max="15361" width="4" style="320" customWidth="1"/>
    <col min="15362" max="15362" width="49" style="320" customWidth="1"/>
    <col min="15363" max="15363" width="5.81640625" style="320" customWidth="1"/>
    <col min="15364" max="15364" width="5" style="320" customWidth="1"/>
    <col min="15365" max="15365" width="6.1796875" style="320" customWidth="1"/>
    <col min="15366" max="15366" width="11.54296875" style="320" customWidth="1"/>
    <col min="15367" max="15367" width="1.7265625" style="320" customWidth="1"/>
    <col min="15368" max="15368" width="5.7265625" style="320" customWidth="1"/>
    <col min="15369" max="15369" width="3.453125" style="320" customWidth="1"/>
    <col min="15370" max="15370" width="8.7265625" style="320" customWidth="1"/>
    <col min="15371" max="15371" width="4" style="320" customWidth="1"/>
    <col min="15372" max="15372" width="5.7265625" style="320" customWidth="1"/>
    <col min="15373" max="15373" width="4" style="320" customWidth="1"/>
    <col min="15374" max="15374" width="3.81640625" style="320" customWidth="1"/>
    <col min="15375" max="15375" width="9.1796875" style="320"/>
    <col min="15376" max="15376" width="8.54296875" style="320" customWidth="1"/>
    <col min="15377" max="15377" width="16.453125" style="320" customWidth="1"/>
    <col min="15378" max="15385" width="0" style="320" hidden="1" customWidth="1"/>
    <col min="15386" max="15386" width="9.1796875" style="320"/>
    <col min="15387" max="15387" width="13.1796875" style="320" bestFit="1" customWidth="1"/>
    <col min="15388" max="15616" width="9.1796875" style="320"/>
    <col min="15617" max="15617" width="4" style="320" customWidth="1"/>
    <col min="15618" max="15618" width="49" style="320" customWidth="1"/>
    <col min="15619" max="15619" width="5.81640625" style="320" customWidth="1"/>
    <col min="15620" max="15620" width="5" style="320" customWidth="1"/>
    <col min="15621" max="15621" width="6.1796875" style="320" customWidth="1"/>
    <col min="15622" max="15622" width="11.54296875" style="320" customWidth="1"/>
    <col min="15623" max="15623" width="1.7265625" style="320" customWidth="1"/>
    <col min="15624" max="15624" width="5.7265625" style="320" customWidth="1"/>
    <col min="15625" max="15625" width="3.453125" style="320" customWidth="1"/>
    <col min="15626" max="15626" width="8.7265625" style="320" customWidth="1"/>
    <col min="15627" max="15627" width="4" style="320" customWidth="1"/>
    <col min="15628" max="15628" width="5.7265625" style="320" customWidth="1"/>
    <col min="15629" max="15629" width="4" style="320" customWidth="1"/>
    <col min="15630" max="15630" width="3.81640625" style="320" customWidth="1"/>
    <col min="15631" max="15631" width="9.1796875" style="320"/>
    <col min="15632" max="15632" width="8.54296875" style="320" customWidth="1"/>
    <col min="15633" max="15633" width="16.453125" style="320" customWidth="1"/>
    <col min="15634" max="15641" width="0" style="320" hidden="1" customWidth="1"/>
    <col min="15642" max="15642" width="9.1796875" style="320"/>
    <col min="15643" max="15643" width="13.1796875" style="320" bestFit="1" customWidth="1"/>
    <col min="15644" max="15872" width="9.1796875" style="320"/>
    <col min="15873" max="15873" width="4" style="320" customWidth="1"/>
    <col min="15874" max="15874" width="49" style="320" customWidth="1"/>
    <col min="15875" max="15875" width="5.81640625" style="320" customWidth="1"/>
    <col min="15876" max="15876" width="5" style="320" customWidth="1"/>
    <col min="15877" max="15877" width="6.1796875" style="320" customWidth="1"/>
    <col min="15878" max="15878" width="11.54296875" style="320" customWidth="1"/>
    <col min="15879" max="15879" width="1.7265625" style="320" customWidth="1"/>
    <col min="15880" max="15880" width="5.7265625" style="320" customWidth="1"/>
    <col min="15881" max="15881" width="3.453125" style="320" customWidth="1"/>
    <col min="15882" max="15882" width="8.7265625" style="320" customWidth="1"/>
    <col min="15883" max="15883" width="4" style="320" customWidth="1"/>
    <col min="15884" max="15884" width="5.7265625" style="320" customWidth="1"/>
    <col min="15885" max="15885" width="4" style="320" customWidth="1"/>
    <col min="15886" max="15886" width="3.81640625" style="320" customWidth="1"/>
    <col min="15887" max="15887" width="9.1796875" style="320"/>
    <col min="15888" max="15888" width="8.54296875" style="320" customWidth="1"/>
    <col min="15889" max="15889" width="16.453125" style="320" customWidth="1"/>
    <col min="15890" max="15897" width="0" style="320" hidden="1" customWidth="1"/>
    <col min="15898" max="15898" width="9.1796875" style="320"/>
    <col min="15899" max="15899" width="13.1796875" style="320" bestFit="1" customWidth="1"/>
    <col min="15900" max="16128" width="9.1796875" style="320"/>
    <col min="16129" max="16129" width="4" style="320" customWidth="1"/>
    <col min="16130" max="16130" width="49" style="320" customWidth="1"/>
    <col min="16131" max="16131" width="5.81640625" style="320" customWidth="1"/>
    <col min="16132" max="16132" width="5" style="320" customWidth="1"/>
    <col min="16133" max="16133" width="6.1796875" style="320" customWidth="1"/>
    <col min="16134" max="16134" width="11.54296875" style="320" customWidth="1"/>
    <col min="16135" max="16135" width="1.7265625" style="320" customWidth="1"/>
    <col min="16136" max="16136" width="5.7265625" style="320" customWidth="1"/>
    <col min="16137" max="16137" width="3.453125" style="320" customWidth="1"/>
    <col min="16138" max="16138" width="8.7265625" style="320" customWidth="1"/>
    <col min="16139" max="16139" width="4" style="320" customWidth="1"/>
    <col min="16140" max="16140" width="5.7265625" style="320" customWidth="1"/>
    <col min="16141" max="16141" width="4" style="320" customWidth="1"/>
    <col min="16142" max="16142" width="3.81640625" style="320" customWidth="1"/>
    <col min="16143" max="16143" width="9.1796875" style="320"/>
    <col min="16144" max="16144" width="8.54296875" style="320" customWidth="1"/>
    <col min="16145" max="16145" width="16.453125" style="320" customWidth="1"/>
    <col min="16146" max="16153" width="0" style="320" hidden="1" customWidth="1"/>
    <col min="16154" max="16154" width="9.1796875" style="320"/>
    <col min="16155" max="16155" width="13.1796875" style="320" bestFit="1" customWidth="1"/>
    <col min="16156" max="16384" width="9.1796875" style="320"/>
  </cols>
  <sheetData>
    <row r="3" spans="1:17" ht="13">
      <c r="A3" s="1334" t="s">
        <v>1966</v>
      </c>
      <c r="B3" s="1334"/>
      <c r="C3" s="1334"/>
      <c r="D3" s="1334"/>
      <c r="E3" s="1334"/>
      <c r="F3" s="1334"/>
      <c r="G3" s="1334"/>
      <c r="H3" s="1334"/>
      <c r="I3" s="1334"/>
      <c r="J3" s="1334"/>
      <c r="K3" s="1334"/>
      <c r="L3" s="1334"/>
      <c r="M3" s="1334"/>
      <c r="N3" s="1334"/>
      <c r="O3" s="1334"/>
      <c r="P3" s="1334"/>
      <c r="Q3" s="1334"/>
    </row>
    <row r="4" spans="1:17" ht="13" thickBot="1"/>
    <row r="5" spans="1:17">
      <c r="A5" s="322"/>
      <c r="B5" s="323"/>
      <c r="C5" s="323"/>
      <c r="D5" s="324"/>
      <c r="E5" s="325"/>
      <c r="F5" s="325"/>
      <c r="G5" s="325"/>
      <c r="H5" s="325"/>
      <c r="I5" s="325"/>
      <c r="J5" s="325"/>
      <c r="K5" s="325"/>
      <c r="L5" s="325"/>
      <c r="M5" s="325"/>
      <c r="N5" s="326"/>
      <c r="O5" s="327"/>
      <c r="P5" s="326"/>
      <c r="Q5" s="328"/>
    </row>
    <row r="6" spans="1:17">
      <c r="A6" s="329" t="s">
        <v>215</v>
      </c>
      <c r="B6" s="330" t="s">
        <v>1888</v>
      </c>
      <c r="C6" s="330" t="s">
        <v>1889</v>
      </c>
      <c r="D6" s="1326" t="s">
        <v>216</v>
      </c>
      <c r="E6" s="1324"/>
      <c r="F6" s="1324"/>
      <c r="G6" s="1324"/>
      <c r="H6" s="1324"/>
      <c r="I6" s="1324"/>
      <c r="J6" s="1324"/>
      <c r="K6" s="1324"/>
      <c r="L6" s="1324"/>
      <c r="M6" s="1324"/>
      <c r="N6" s="1327"/>
      <c r="O6" s="1326" t="s">
        <v>1890</v>
      </c>
      <c r="P6" s="1327"/>
      <c r="Q6" s="332" t="s">
        <v>1891</v>
      </c>
    </row>
    <row r="7" spans="1:17">
      <c r="A7" s="333"/>
      <c r="B7" s="334"/>
      <c r="C7" s="334"/>
      <c r="D7" s="335"/>
      <c r="E7" s="336"/>
      <c r="F7" s="336"/>
      <c r="G7" s="336"/>
      <c r="H7" s="336"/>
      <c r="I7" s="336"/>
      <c r="J7" s="336"/>
      <c r="K7" s="336"/>
      <c r="L7" s="336"/>
      <c r="M7" s="336"/>
      <c r="N7" s="337"/>
      <c r="O7" s="338"/>
      <c r="P7" s="337"/>
      <c r="Q7" s="339"/>
    </row>
    <row r="8" spans="1:17">
      <c r="A8" s="340"/>
      <c r="B8" s="341"/>
      <c r="C8" s="1328" t="s">
        <v>1871</v>
      </c>
      <c r="D8" s="342"/>
      <c r="N8" s="343"/>
      <c r="O8" s="344"/>
      <c r="P8" s="343"/>
      <c r="Q8" s="345"/>
    </row>
    <row r="9" spans="1:17">
      <c r="A9" s="340"/>
      <c r="B9" s="341"/>
      <c r="C9" s="1329"/>
      <c r="D9" s="342" t="s">
        <v>1892</v>
      </c>
      <c r="N9" s="343"/>
      <c r="O9" s="344"/>
      <c r="P9" s="343"/>
      <c r="Q9" s="345"/>
    </row>
    <row r="10" spans="1:17">
      <c r="A10" s="340"/>
      <c r="B10" s="341"/>
      <c r="C10" s="1329"/>
      <c r="D10" s="342"/>
      <c r="F10" s="347" t="s">
        <v>1836</v>
      </c>
      <c r="G10" s="320" t="s">
        <v>1893</v>
      </c>
      <c r="H10" s="320" t="s">
        <v>1835</v>
      </c>
      <c r="N10" s="343"/>
      <c r="O10" s="344"/>
      <c r="P10" s="343"/>
      <c r="Q10" s="345"/>
    </row>
    <row r="11" spans="1:17">
      <c r="A11" s="340"/>
      <c r="B11" s="341"/>
      <c r="C11" s="1329"/>
      <c r="D11" s="335"/>
      <c r="E11" s="336"/>
      <c r="F11" s="348">
        <v>2</v>
      </c>
      <c r="G11" s="336" t="s">
        <v>1893</v>
      </c>
      <c r="H11" s="349">
        <v>5</v>
      </c>
      <c r="I11" s="336"/>
      <c r="J11" s="336"/>
      <c r="K11" s="336"/>
      <c r="L11" s="336"/>
      <c r="M11" s="336"/>
      <c r="N11" s="337"/>
      <c r="O11" s="338">
        <f>F11*H11</f>
        <v>10</v>
      </c>
      <c r="P11" s="337" t="s">
        <v>470</v>
      </c>
      <c r="Q11" s="345"/>
    </row>
    <row r="12" spans="1:17" hidden="1">
      <c r="A12" s="340"/>
      <c r="B12" s="341"/>
      <c r="C12" s="1329"/>
      <c r="D12" s="342" t="s">
        <v>1894</v>
      </c>
      <c r="N12" s="343"/>
      <c r="O12" s="344"/>
      <c r="P12" s="343"/>
      <c r="Q12" s="345"/>
    </row>
    <row r="13" spans="1:17" hidden="1">
      <c r="A13" s="340"/>
      <c r="B13" s="341"/>
      <c r="C13" s="1329"/>
      <c r="D13" s="342"/>
      <c r="F13" s="347" t="s">
        <v>1803</v>
      </c>
      <c r="G13" s="320" t="s">
        <v>1895</v>
      </c>
      <c r="H13" s="320" t="s">
        <v>13</v>
      </c>
      <c r="N13" s="343"/>
      <c r="O13" s="344"/>
      <c r="P13" s="343"/>
      <c r="Q13" s="345"/>
    </row>
    <row r="14" spans="1:17" hidden="1">
      <c r="A14" s="340"/>
      <c r="B14" s="341"/>
      <c r="C14" s="1329"/>
      <c r="D14" s="342"/>
      <c r="E14" s="350"/>
      <c r="G14" s="320" t="s">
        <v>1895</v>
      </c>
      <c r="H14" s="351"/>
      <c r="I14" s="320" t="s">
        <v>1893</v>
      </c>
      <c r="N14" s="343"/>
      <c r="O14" s="352">
        <f>((F14+H14)*J14)</f>
        <v>0</v>
      </c>
      <c r="P14" s="343" t="s">
        <v>49</v>
      </c>
      <c r="Q14" s="345"/>
    </row>
    <row r="15" spans="1:17" hidden="1">
      <c r="A15" s="340"/>
      <c r="B15" s="341"/>
      <c r="C15" s="1329"/>
      <c r="D15" s="335"/>
      <c r="E15" s="353"/>
      <c r="F15" s="336"/>
      <c r="G15" s="336"/>
      <c r="H15" s="354"/>
      <c r="I15" s="336"/>
      <c r="J15" s="336"/>
      <c r="K15" s="336"/>
      <c r="L15" s="336"/>
      <c r="M15" s="336"/>
      <c r="N15" s="337"/>
      <c r="O15" s="355"/>
      <c r="P15" s="337"/>
      <c r="Q15" s="345"/>
    </row>
    <row r="16" spans="1:17">
      <c r="A16" s="340"/>
      <c r="B16" s="341"/>
      <c r="C16" s="1329"/>
      <c r="D16" s="491" t="s">
        <v>1896</v>
      </c>
      <c r="E16" s="492"/>
      <c r="F16" s="492"/>
      <c r="G16" s="492"/>
      <c r="H16" s="492"/>
      <c r="I16" s="492"/>
      <c r="J16" s="492"/>
      <c r="K16" s="492"/>
      <c r="L16" s="492"/>
      <c r="M16" s="492"/>
      <c r="N16" s="493"/>
      <c r="O16" s="494"/>
      <c r="P16" s="493"/>
      <c r="Q16" s="345"/>
    </row>
    <row r="17" spans="1:17">
      <c r="A17" s="340"/>
      <c r="B17" s="341"/>
      <c r="C17" s="1329"/>
      <c r="D17" s="342"/>
      <c r="E17" s="320">
        <v>1</v>
      </c>
      <c r="F17" s="347" t="s">
        <v>1803</v>
      </c>
      <c r="G17" s="320" t="s">
        <v>1893</v>
      </c>
      <c r="H17" s="320" t="s">
        <v>13</v>
      </c>
      <c r="I17" s="320" t="s">
        <v>1893</v>
      </c>
      <c r="J17" s="320" t="s">
        <v>1897</v>
      </c>
      <c r="N17" s="343"/>
      <c r="O17" s="344"/>
      <c r="P17" s="343"/>
      <c r="Q17" s="345"/>
    </row>
    <row r="18" spans="1:17" ht="14.5">
      <c r="A18" s="340"/>
      <c r="B18" s="341"/>
      <c r="C18" s="1329"/>
      <c r="D18" s="335"/>
      <c r="E18" s="336"/>
      <c r="F18" s="336">
        <f>F11</f>
        <v>2</v>
      </c>
      <c r="G18" s="336" t="s">
        <v>1893</v>
      </c>
      <c r="H18" s="354">
        <f>H11</f>
        <v>5</v>
      </c>
      <c r="I18" s="336" t="s">
        <v>1893</v>
      </c>
      <c r="J18" s="354">
        <v>2</v>
      </c>
      <c r="K18" s="336"/>
      <c r="L18" s="336"/>
      <c r="M18" s="336"/>
      <c r="N18" s="337"/>
      <c r="O18" s="356">
        <f>(F18*H18*J18)</f>
        <v>20</v>
      </c>
      <c r="P18" s="337" t="s">
        <v>1898</v>
      </c>
      <c r="Q18" s="345"/>
    </row>
    <row r="19" spans="1:17" ht="13">
      <c r="A19" s="340"/>
      <c r="B19" s="341"/>
      <c r="C19" s="346"/>
      <c r="D19" s="342" t="s">
        <v>1899</v>
      </c>
      <c r="N19" s="343"/>
      <c r="O19" s="344"/>
      <c r="P19" s="343"/>
      <c r="Q19" s="500" t="s">
        <v>2198</v>
      </c>
    </row>
    <row r="20" spans="1:17">
      <c r="A20" s="340"/>
      <c r="B20" s="341"/>
      <c r="C20" s="346"/>
      <c r="D20" s="342"/>
      <c r="E20" s="320">
        <v>1</v>
      </c>
      <c r="F20" s="347" t="s">
        <v>1803</v>
      </c>
      <c r="G20" s="320" t="s">
        <v>1895</v>
      </c>
      <c r="H20" s="320" t="s">
        <v>13</v>
      </c>
      <c r="I20" s="320" t="s">
        <v>1895</v>
      </c>
      <c r="J20" s="320" t="s">
        <v>13</v>
      </c>
      <c r="N20" s="343"/>
      <c r="O20" s="344"/>
      <c r="P20" s="343"/>
      <c r="Q20" s="345"/>
    </row>
    <row r="21" spans="1:17">
      <c r="A21" s="340"/>
      <c r="B21" s="341"/>
      <c r="C21" s="346"/>
      <c r="D21" s="342"/>
      <c r="F21" s="320">
        <v>4</v>
      </c>
      <c r="G21" s="320" t="s">
        <v>1895</v>
      </c>
      <c r="H21" s="351">
        <v>1</v>
      </c>
      <c r="I21" s="320" t="s">
        <v>1895</v>
      </c>
      <c r="J21" s="351">
        <v>1</v>
      </c>
      <c r="K21" s="320" t="s">
        <v>1893</v>
      </c>
      <c r="L21" s="320">
        <v>2</v>
      </c>
      <c r="N21" s="343"/>
      <c r="O21" s="357">
        <f>(F21+H21+J21)*L21</f>
        <v>12</v>
      </c>
      <c r="P21" s="343" t="s">
        <v>49</v>
      </c>
      <c r="Q21" s="345"/>
    </row>
    <row r="22" spans="1:17">
      <c r="A22" s="340"/>
      <c r="B22" s="341"/>
      <c r="C22" s="346"/>
      <c r="D22" s="342" t="s">
        <v>1900</v>
      </c>
      <c r="H22" s="351"/>
      <c r="J22" s="351"/>
      <c r="N22" s="343"/>
      <c r="O22" s="357"/>
      <c r="Q22" s="345"/>
    </row>
    <row r="23" spans="1:17">
      <c r="A23" s="340"/>
      <c r="B23" s="341"/>
      <c r="C23" s="346"/>
      <c r="D23" s="320" t="s">
        <v>1000</v>
      </c>
      <c r="E23" s="320" t="s">
        <v>1901</v>
      </c>
      <c r="I23" s="351"/>
      <c r="K23" s="358">
        <v>10</v>
      </c>
      <c r="L23" s="320" t="s">
        <v>27</v>
      </c>
      <c r="N23" s="343"/>
      <c r="O23" s="357">
        <f>O21*K23</f>
        <v>120</v>
      </c>
      <c r="P23" s="343" t="s">
        <v>27</v>
      </c>
      <c r="Q23" s="359"/>
    </row>
    <row r="24" spans="1:17">
      <c r="A24" s="340"/>
      <c r="B24" s="341"/>
      <c r="C24" s="346"/>
      <c r="D24" s="342" t="s">
        <v>1018</v>
      </c>
      <c r="E24" s="320" t="s">
        <v>1902</v>
      </c>
      <c r="H24" s="351"/>
      <c r="J24" s="351"/>
      <c r="N24" s="343"/>
      <c r="O24" s="357">
        <f>O21</f>
        <v>12</v>
      </c>
      <c r="P24" s="343" t="s">
        <v>49</v>
      </c>
      <c r="Q24" s="345"/>
    </row>
    <row r="25" spans="1:17">
      <c r="A25" s="340"/>
      <c r="B25" s="341"/>
      <c r="C25" s="346"/>
      <c r="D25" s="342" t="s">
        <v>1503</v>
      </c>
      <c r="E25" s="350" t="s">
        <v>1903</v>
      </c>
      <c r="H25" s="351"/>
      <c r="I25" s="320">
        <v>25</v>
      </c>
      <c r="J25" s="351" t="s">
        <v>24</v>
      </c>
      <c r="N25" s="343"/>
      <c r="O25" s="357">
        <f>(O23*I25)/J26</f>
        <v>2.1428571428571428</v>
      </c>
      <c r="P25" s="343" t="s">
        <v>26</v>
      </c>
      <c r="Q25" s="345"/>
    </row>
    <row r="26" spans="1:17">
      <c r="A26" s="340"/>
      <c r="B26" s="341"/>
      <c r="C26" s="360"/>
      <c r="D26" s="335"/>
      <c r="E26" s="353" t="s">
        <v>1904</v>
      </c>
      <c r="F26" s="336"/>
      <c r="G26" s="336"/>
      <c r="H26" s="354"/>
      <c r="I26" s="354"/>
      <c r="J26" s="354">
        <v>1400</v>
      </c>
      <c r="K26" s="336" t="s">
        <v>1905</v>
      </c>
      <c r="L26" s="336"/>
      <c r="M26" s="336"/>
      <c r="N26" s="337"/>
      <c r="O26" s="356"/>
      <c r="P26" s="337"/>
      <c r="Q26" s="345"/>
    </row>
    <row r="27" spans="1:17" hidden="1">
      <c r="A27" s="340"/>
      <c r="B27" s="341"/>
      <c r="C27" s="1329" t="s">
        <v>1906</v>
      </c>
      <c r="D27" s="342" t="s">
        <v>1907</v>
      </c>
      <c r="N27" s="343"/>
      <c r="O27" s="344"/>
      <c r="P27" s="343"/>
      <c r="Q27" s="345"/>
    </row>
    <row r="28" spans="1:17" hidden="1">
      <c r="A28" s="340"/>
      <c r="B28" s="341"/>
      <c r="C28" s="1329"/>
      <c r="D28" s="342" t="s">
        <v>2199</v>
      </c>
      <c r="N28" s="343"/>
      <c r="O28" s="344"/>
      <c r="P28" s="343"/>
      <c r="Q28" s="345"/>
    </row>
    <row r="29" spans="1:17" hidden="1">
      <c r="A29" s="340"/>
      <c r="B29" s="341"/>
      <c r="C29" s="1329"/>
      <c r="D29" s="342"/>
      <c r="F29" s="347" t="s">
        <v>1803</v>
      </c>
      <c r="G29" s="320" t="s">
        <v>1893</v>
      </c>
      <c r="H29" s="320" t="s">
        <v>13</v>
      </c>
      <c r="J29" s="347" t="s">
        <v>1836</v>
      </c>
      <c r="K29" s="320" t="s">
        <v>1893</v>
      </c>
      <c r="L29" s="320" t="s">
        <v>1835</v>
      </c>
      <c r="N29" s="343"/>
      <c r="O29" s="344"/>
      <c r="P29" s="343"/>
      <c r="Q29" s="345"/>
    </row>
    <row r="30" spans="1:17" ht="14.5" hidden="1">
      <c r="A30" s="340"/>
      <c r="B30" s="341"/>
      <c r="C30" s="1329"/>
      <c r="D30" s="342"/>
      <c r="F30" s="361"/>
      <c r="G30" s="320" t="s">
        <v>1893</v>
      </c>
      <c r="H30" s="351"/>
      <c r="I30" s="350" t="s">
        <v>1895</v>
      </c>
      <c r="J30" s="362"/>
      <c r="K30" s="320" t="s">
        <v>1893</v>
      </c>
      <c r="M30" s="320" t="s">
        <v>1893</v>
      </c>
      <c r="N30" s="343"/>
      <c r="O30" s="363">
        <f>(+F30*H30)+(J30*L30*4)</f>
        <v>0</v>
      </c>
      <c r="P30" s="343" t="s">
        <v>1909</v>
      </c>
      <c r="Q30" s="345"/>
    </row>
    <row r="31" spans="1:17" hidden="1">
      <c r="A31" s="340"/>
      <c r="B31" s="341"/>
      <c r="C31" s="1329"/>
      <c r="D31" s="342" t="s">
        <v>1900</v>
      </c>
      <c r="F31" s="361"/>
      <c r="H31" s="351"/>
      <c r="I31" s="350"/>
      <c r="J31" s="362"/>
      <c r="N31" s="343"/>
      <c r="O31" s="363"/>
      <c r="P31" s="343"/>
      <c r="Q31" s="345"/>
    </row>
    <row r="32" spans="1:17" hidden="1">
      <c r="A32" s="340"/>
      <c r="B32" s="341"/>
      <c r="C32" s="1329"/>
      <c r="D32" s="342" t="s">
        <v>1000</v>
      </c>
      <c r="E32" s="320" t="s">
        <v>1910</v>
      </c>
      <c r="F32" s="361"/>
      <c r="H32" s="351"/>
      <c r="I32" s="350" t="s">
        <v>27</v>
      </c>
      <c r="J32" s="362"/>
      <c r="N32" s="343"/>
      <c r="O32" s="363"/>
      <c r="P32" s="343"/>
      <c r="Q32" s="345"/>
    </row>
    <row r="33" spans="1:27" hidden="1">
      <c r="A33" s="340"/>
      <c r="B33" s="341"/>
      <c r="C33" s="1329"/>
      <c r="D33" s="342" t="s">
        <v>1018</v>
      </c>
      <c r="E33" s="320" t="s">
        <v>1911</v>
      </c>
      <c r="F33" s="361"/>
      <c r="H33" s="351"/>
      <c r="I33" s="350" t="s">
        <v>27</v>
      </c>
      <c r="J33" s="362"/>
      <c r="N33" s="343"/>
      <c r="O33" s="363"/>
      <c r="P33" s="343"/>
      <c r="Q33" s="345"/>
    </row>
    <row r="34" spans="1:27" hidden="1">
      <c r="A34" s="340"/>
      <c r="B34" s="341"/>
      <c r="C34" s="1329"/>
      <c r="D34" s="342" t="s">
        <v>1912</v>
      </c>
      <c r="E34" s="320" t="s">
        <v>1913</v>
      </c>
      <c r="F34" s="361"/>
      <c r="H34" s="351"/>
      <c r="I34" s="350" t="s">
        <v>27</v>
      </c>
      <c r="J34" s="362" t="s">
        <v>1893</v>
      </c>
      <c r="L34" s="320" t="s">
        <v>513</v>
      </c>
      <c r="N34" s="343" t="s">
        <v>27</v>
      </c>
      <c r="O34" s="363">
        <f>(H32*H33)+M34</f>
        <v>0</v>
      </c>
      <c r="P34" s="343" t="s">
        <v>27</v>
      </c>
      <c r="Q34" s="345"/>
    </row>
    <row r="35" spans="1:27" hidden="1">
      <c r="A35" s="340"/>
      <c r="B35" s="341"/>
      <c r="C35" s="1329"/>
      <c r="D35" s="335"/>
      <c r="E35" s="353"/>
      <c r="F35" s="336"/>
      <c r="G35" s="336"/>
      <c r="H35" s="336"/>
      <c r="I35" s="336"/>
      <c r="J35" s="336"/>
      <c r="K35" s="336"/>
      <c r="L35" s="336"/>
      <c r="M35" s="336"/>
      <c r="N35" s="337"/>
      <c r="O35" s="355"/>
      <c r="P35" s="337" t="s">
        <v>1914</v>
      </c>
      <c r="Q35" s="345"/>
    </row>
    <row r="36" spans="1:27" hidden="1">
      <c r="A36" s="340"/>
      <c r="B36" s="341"/>
      <c r="C36" s="1329"/>
      <c r="D36" s="342" t="s">
        <v>1915</v>
      </c>
      <c r="E36" s="350"/>
      <c r="N36" s="343"/>
      <c r="O36" s="363"/>
      <c r="P36" s="343"/>
      <c r="Q36" s="345"/>
    </row>
    <row r="37" spans="1:27" hidden="1">
      <c r="A37" s="340"/>
      <c r="B37" s="341"/>
      <c r="C37" s="1329"/>
      <c r="D37" s="342"/>
      <c r="E37" s="350"/>
      <c r="F37" s="347" t="s">
        <v>1803</v>
      </c>
      <c r="G37" s="320" t="s">
        <v>1893</v>
      </c>
      <c r="H37" s="320" t="s">
        <v>13</v>
      </c>
      <c r="I37" s="320" t="s">
        <v>1893</v>
      </c>
      <c r="J37" s="320" t="s">
        <v>1897</v>
      </c>
      <c r="N37" s="343"/>
      <c r="O37" s="363"/>
      <c r="P37" s="343"/>
      <c r="Q37" s="345"/>
    </row>
    <row r="38" spans="1:27" ht="14.5" hidden="1">
      <c r="A38" s="340"/>
      <c r="B38" s="341"/>
      <c r="C38" s="1329"/>
      <c r="D38" s="342"/>
      <c r="E38" s="350"/>
      <c r="F38" s="364"/>
      <c r="G38" s="320" t="s">
        <v>1893</v>
      </c>
      <c r="H38" s="351"/>
      <c r="I38" s="320" t="s">
        <v>1893</v>
      </c>
      <c r="J38" s="365"/>
      <c r="N38" s="343"/>
      <c r="O38" s="363">
        <f>+F38*H38*J38</f>
        <v>0</v>
      </c>
      <c r="P38" s="343" t="s">
        <v>1898</v>
      </c>
      <c r="Q38" s="345"/>
    </row>
    <row r="39" spans="1:27" ht="5.25" hidden="1" customHeight="1">
      <c r="A39" s="340"/>
      <c r="B39" s="341"/>
      <c r="C39" s="1329"/>
      <c r="D39" s="342"/>
      <c r="E39" s="350"/>
      <c r="N39" s="343"/>
      <c r="O39" s="363"/>
      <c r="P39" s="343"/>
      <c r="Q39" s="345"/>
    </row>
    <row r="40" spans="1:27" hidden="1">
      <c r="A40" s="340"/>
      <c r="B40" s="341"/>
      <c r="C40" s="1329"/>
      <c r="D40" s="342"/>
      <c r="F40" s="347" t="s">
        <v>1803</v>
      </c>
      <c r="G40" s="320" t="s">
        <v>1893</v>
      </c>
      <c r="H40" s="320" t="s">
        <v>13</v>
      </c>
      <c r="I40" s="320" t="s">
        <v>1893</v>
      </c>
      <c r="J40" s="320" t="s">
        <v>1897</v>
      </c>
      <c r="N40" s="343"/>
      <c r="O40" s="344"/>
      <c r="P40" s="343"/>
      <c r="Q40" s="345"/>
    </row>
    <row r="41" spans="1:27" ht="14.5" hidden="1">
      <c r="A41" s="340"/>
      <c r="B41" s="341"/>
      <c r="C41" s="1329"/>
      <c r="D41" s="342"/>
      <c r="E41" s="350"/>
      <c r="F41" s="364"/>
      <c r="G41" s="320" t="s">
        <v>1893</v>
      </c>
      <c r="H41" s="351"/>
      <c r="I41" s="320" t="s">
        <v>1893</v>
      </c>
      <c r="J41" s="365"/>
      <c r="N41" s="343"/>
      <c r="O41" s="363">
        <f>+F41*H41*J41</f>
        <v>0</v>
      </c>
      <c r="P41" s="343" t="s">
        <v>1898</v>
      </c>
      <c r="Q41" s="345"/>
      <c r="AA41" s="366">
        <v>0</v>
      </c>
    </row>
    <row r="42" spans="1:27" ht="14.5" hidden="1">
      <c r="A42" s="340"/>
      <c r="B42" s="341"/>
      <c r="C42" s="346"/>
      <c r="D42" s="342" t="s">
        <v>1918</v>
      </c>
      <c r="E42" s="350"/>
      <c r="F42" s="364"/>
      <c r="H42" s="351"/>
      <c r="J42" s="365"/>
      <c r="N42" s="343"/>
      <c r="O42" s="363">
        <f>SUM(O38,O41)</f>
        <v>0</v>
      </c>
      <c r="P42" s="343" t="s">
        <v>1898</v>
      </c>
      <c r="Q42" s="345"/>
      <c r="AA42" s="366"/>
    </row>
    <row r="43" spans="1:27" hidden="1">
      <c r="A43" s="340"/>
      <c r="B43" s="341"/>
      <c r="C43" s="346"/>
      <c r="D43" s="342"/>
      <c r="E43" s="350" t="s">
        <v>1919</v>
      </c>
      <c r="F43" s="364"/>
      <c r="H43" s="351"/>
      <c r="J43" s="367">
        <v>2325</v>
      </c>
      <c r="K43" s="320" t="s">
        <v>1905</v>
      </c>
      <c r="N43" s="343"/>
      <c r="O43" s="363"/>
      <c r="P43" s="343"/>
      <c r="Q43" s="345"/>
      <c r="AA43" s="366"/>
    </row>
    <row r="44" spans="1:27" hidden="1">
      <c r="A44" s="340"/>
      <c r="B44" s="341"/>
      <c r="C44" s="346"/>
      <c r="D44" s="342"/>
      <c r="E44" s="320" t="s">
        <v>1920</v>
      </c>
      <c r="F44" s="364"/>
      <c r="H44" s="351"/>
      <c r="J44" s="368">
        <f>0.15*J43</f>
        <v>348.75</v>
      </c>
      <c r="K44" s="320" t="s">
        <v>1905</v>
      </c>
      <c r="M44" s="320">
        <f>0.15*$O$42</f>
        <v>0</v>
      </c>
      <c r="N44" s="343" t="s">
        <v>26</v>
      </c>
      <c r="O44" s="363">
        <f>M44*J44</f>
        <v>0</v>
      </c>
      <c r="P44" s="343" t="s">
        <v>24</v>
      </c>
      <c r="Q44" s="345"/>
      <c r="AA44" s="366"/>
    </row>
    <row r="45" spans="1:27" hidden="1">
      <c r="A45" s="340"/>
      <c r="B45" s="341"/>
      <c r="C45" s="346"/>
      <c r="D45" s="342"/>
      <c r="E45" s="350" t="s">
        <v>1921</v>
      </c>
      <c r="F45" s="364"/>
      <c r="H45" s="351"/>
      <c r="J45" s="367">
        <f>0.31*J43</f>
        <v>720.75</v>
      </c>
      <c r="K45" s="320" t="s">
        <v>1905</v>
      </c>
      <c r="M45" s="320">
        <f>0.31*$O$42</f>
        <v>0</v>
      </c>
      <c r="N45" s="343" t="s">
        <v>26</v>
      </c>
      <c r="O45" s="363">
        <f>0.31*O42</f>
        <v>0</v>
      </c>
      <c r="P45" s="343" t="s">
        <v>26</v>
      </c>
      <c r="Q45" s="345"/>
      <c r="AA45" s="366"/>
    </row>
    <row r="46" spans="1:27" hidden="1">
      <c r="A46" s="340"/>
      <c r="B46" s="341"/>
      <c r="C46" s="346"/>
      <c r="D46" s="342"/>
      <c r="E46" s="350" t="s">
        <v>1922</v>
      </c>
      <c r="F46" s="364"/>
      <c r="H46" s="351"/>
      <c r="J46" s="367">
        <f>0.46*J43</f>
        <v>1069.5</v>
      </c>
      <c r="K46" s="320" t="s">
        <v>1905</v>
      </c>
      <c r="M46" s="320">
        <f>0.46*$O$42</f>
        <v>0</v>
      </c>
      <c r="N46" s="343" t="s">
        <v>26</v>
      </c>
      <c r="O46" s="363">
        <f>0.46*O42</f>
        <v>0</v>
      </c>
      <c r="P46" s="343" t="s">
        <v>26</v>
      </c>
      <c r="Q46" s="345"/>
      <c r="AA46" s="366"/>
    </row>
    <row r="47" spans="1:27" hidden="1">
      <c r="A47" s="340"/>
      <c r="B47" s="341"/>
      <c r="C47" s="360"/>
      <c r="D47" s="335"/>
      <c r="E47" s="353"/>
      <c r="F47" s="369"/>
      <c r="G47" s="336"/>
      <c r="H47" s="354"/>
      <c r="I47" s="336"/>
      <c r="J47" s="370"/>
      <c r="K47" s="336"/>
      <c r="L47" s="336"/>
      <c r="M47" s="336"/>
      <c r="N47" s="337"/>
      <c r="O47" s="371"/>
      <c r="P47" s="337"/>
      <c r="Q47" s="345"/>
      <c r="AA47" s="366"/>
    </row>
    <row r="48" spans="1:27" hidden="1">
      <c r="A48" s="340"/>
      <c r="B48" s="341"/>
      <c r="C48" s="372"/>
      <c r="D48" s="342" t="s">
        <v>2244</v>
      </c>
      <c r="N48" s="343"/>
      <c r="O48" s="363"/>
      <c r="P48" s="343"/>
      <c r="Q48" s="345"/>
    </row>
    <row r="49" spans="1:17" hidden="1">
      <c r="A49" s="340"/>
      <c r="B49" s="341"/>
      <c r="C49" s="372"/>
      <c r="D49" s="342"/>
      <c r="E49" s="350"/>
      <c r="F49" s="320" t="s">
        <v>1923</v>
      </c>
      <c r="G49" s="320" t="str">
        <f>G40</f>
        <v>x</v>
      </c>
      <c r="H49" s="320" t="s">
        <v>1924</v>
      </c>
      <c r="I49" s="320" t="str">
        <f>I40</f>
        <v>x</v>
      </c>
      <c r="J49" s="320" t="str">
        <f>J40</f>
        <v>T</v>
      </c>
      <c r="L49" s="347" t="s">
        <v>1925</v>
      </c>
      <c r="M49" s="347"/>
      <c r="N49" s="343"/>
      <c r="O49" s="363"/>
      <c r="P49" s="343"/>
      <c r="Q49" s="345"/>
    </row>
    <row r="50" spans="1:17" hidden="1">
      <c r="A50" s="340"/>
      <c r="B50" s="341"/>
      <c r="C50" s="372"/>
      <c r="D50" s="342"/>
      <c r="F50" s="320">
        <v>0</v>
      </c>
      <c r="H50" s="320">
        <v>0</v>
      </c>
      <c r="J50" s="320">
        <v>0</v>
      </c>
      <c r="L50" s="320">
        <v>0</v>
      </c>
      <c r="N50" s="343"/>
      <c r="O50" s="363"/>
      <c r="P50" s="343"/>
      <c r="Q50" s="345"/>
    </row>
    <row r="51" spans="1:17" ht="14.5" hidden="1">
      <c r="A51" s="340"/>
      <c r="B51" s="341"/>
      <c r="C51" s="372"/>
      <c r="D51" s="1330"/>
      <c r="E51" s="1331"/>
      <c r="F51" s="1331"/>
      <c r="G51" s="1331"/>
      <c r="H51" s="1331"/>
      <c r="I51" s="1331"/>
      <c r="J51" s="1331"/>
      <c r="K51" s="1331"/>
      <c r="L51" s="1331"/>
      <c r="M51" s="373"/>
      <c r="N51" s="337"/>
      <c r="O51" s="371">
        <f>((F50+H50)/2*J50)*L50</f>
        <v>0</v>
      </c>
      <c r="P51" s="337" t="s">
        <v>1898</v>
      </c>
      <c r="Q51" s="345"/>
    </row>
    <row r="52" spans="1:17" hidden="1">
      <c r="A52" s="340"/>
      <c r="B52" s="341"/>
      <c r="C52" s="1329" t="s">
        <v>1926</v>
      </c>
      <c r="D52" s="374"/>
      <c r="E52" s="351" t="s">
        <v>1927</v>
      </c>
      <c r="F52" s="351"/>
      <c r="G52" s="351"/>
      <c r="H52" s="351"/>
      <c r="J52" s="320" t="s">
        <v>1928</v>
      </c>
      <c r="N52" s="343"/>
      <c r="O52" s="363"/>
      <c r="P52" s="343"/>
      <c r="Q52" s="345"/>
    </row>
    <row r="53" spans="1:17" hidden="1">
      <c r="A53" s="340"/>
      <c r="B53" s="341"/>
      <c r="C53" s="1329"/>
      <c r="D53" s="374"/>
      <c r="F53" s="347" t="s">
        <v>1803</v>
      </c>
      <c r="G53" s="320" t="s">
        <v>1929</v>
      </c>
      <c r="H53" s="320" t="s">
        <v>1930</v>
      </c>
      <c r="I53" s="320" t="s">
        <v>1893</v>
      </c>
      <c r="J53" s="320" t="s">
        <v>1931</v>
      </c>
      <c r="N53" s="343"/>
      <c r="O53" s="363"/>
      <c r="P53" s="343"/>
      <c r="Q53" s="345"/>
    </row>
    <row r="54" spans="1:17" hidden="1">
      <c r="A54" s="340"/>
      <c r="B54" s="341"/>
      <c r="C54" s="1329"/>
      <c r="D54" s="375"/>
      <c r="E54" s="353"/>
      <c r="F54" s="336"/>
      <c r="G54" s="336" t="s">
        <v>1929</v>
      </c>
      <c r="H54" s="354"/>
      <c r="I54" s="336" t="s">
        <v>1893</v>
      </c>
      <c r="J54" s="354"/>
      <c r="K54" s="336"/>
      <c r="L54" s="336" t="e">
        <f>F54/H54*J54</f>
        <v>#DIV/0!</v>
      </c>
      <c r="M54" s="336"/>
      <c r="N54" s="337" t="s">
        <v>49</v>
      </c>
      <c r="O54" s="371" t="e">
        <f>L54/12</f>
        <v>#DIV/0!</v>
      </c>
      <c r="P54" s="337" t="s">
        <v>1932</v>
      </c>
      <c r="Q54" s="345"/>
    </row>
    <row r="55" spans="1:17" hidden="1">
      <c r="A55" s="340"/>
      <c r="B55" s="341"/>
      <c r="C55" s="1329"/>
      <c r="D55" s="374"/>
      <c r="E55" s="351" t="s">
        <v>1933</v>
      </c>
      <c r="F55" s="351"/>
      <c r="G55" s="351"/>
      <c r="H55" s="351"/>
      <c r="J55" s="320" t="s">
        <v>1928</v>
      </c>
      <c r="N55" s="343"/>
      <c r="O55" s="363"/>
      <c r="P55" s="343"/>
      <c r="Q55" s="345"/>
    </row>
    <row r="56" spans="1:17" hidden="1">
      <c r="A56" s="340"/>
      <c r="B56" s="341"/>
      <c r="C56" s="1329"/>
      <c r="D56" s="374"/>
      <c r="F56" s="347" t="s">
        <v>1803</v>
      </c>
      <c r="G56" s="320" t="s">
        <v>1929</v>
      </c>
      <c r="H56" s="320" t="s">
        <v>1930</v>
      </c>
      <c r="I56" s="320" t="s">
        <v>1893</v>
      </c>
      <c r="J56" s="320" t="s">
        <v>1931</v>
      </c>
      <c r="N56" s="343"/>
      <c r="O56" s="363"/>
      <c r="P56" s="343"/>
      <c r="Q56" s="345"/>
    </row>
    <row r="57" spans="1:17" hidden="1">
      <c r="A57" s="340"/>
      <c r="B57" s="341"/>
      <c r="C57" s="1329"/>
      <c r="D57" s="375"/>
      <c r="E57" s="353"/>
      <c r="F57" s="336"/>
      <c r="G57" s="336" t="s">
        <v>1929</v>
      </c>
      <c r="H57" s="354"/>
      <c r="I57" s="336" t="s">
        <v>1893</v>
      </c>
      <c r="J57" s="354">
        <v>4</v>
      </c>
      <c r="K57" s="336"/>
      <c r="L57" s="336" t="e">
        <f>F57/H57*J57</f>
        <v>#DIV/0!</v>
      </c>
      <c r="M57" s="336"/>
      <c r="N57" s="337" t="s">
        <v>49</v>
      </c>
      <c r="O57" s="371" t="e">
        <f>L57/12</f>
        <v>#DIV/0!</v>
      </c>
      <c r="P57" s="343" t="s">
        <v>1932</v>
      </c>
      <c r="Q57" s="345"/>
    </row>
    <row r="58" spans="1:17" hidden="1">
      <c r="A58" s="340"/>
      <c r="B58" s="341"/>
      <c r="C58" s="1329"/>
      <c r="D58" s="374"/>
      <c r="E58" s="351" t="s">
        <v>1934</v>
      </c>
      <c r="F58" s="351"/>
      <c r="G58" s="351"/>
      <c r="H58" s="351"/>
      <c r="N58" s="343"/>
      <c r="O58" s="363"/>
      <c r="P58" s="493"/>
      <c r="Q58" s="345"/>
    </row>
    <row r="59" spans="1:17" hidden="1">
      <c r="A59" s="340"/>
      <c r="B59" s="341"/>
      <c r="C59" s="1329"/>
      <c r="D59" s="374"/>
      <c r="E59" s="320" t="s">
        <v>1935</v>
      </c>
      <c r="F59" s="347" t="s">
        <v>1803</v>
      </c>
      <c r="G59" s="320" t="s">
        <v>1893</v>
      </c>
      <c r="H59" s="320" t="s">
        <v>13</v>
      </c>
      <c r="I59" s="320" t="s">
        <v>1893</v>
      </c>
      <c r="J59" s="320" t="s">
        <v>1897</v>
      </c>
      <c r="N59" s="343"/>
      <c r="O59" s="363"/>
      <c r="P59" s="343"/>
      <c r="Q59" s="345"/>
    </row>
    <row r="60" spans="1:17" hidden="1">
      <c r="A60" s="340"/>
      <c r="B60" s="341"/>
      <c r="C60" s="1329"/>
      <c r="D60" s="374"/>
      <c r="G60" s="320" t="s">
        <v>1893</v>
      </c>
      <c r="H60" s="351"/>
      <c r="I60" s="320" t="s">
        <v>1893</v>
      </c>
      <c r="J60" s="351"/>
      <c r="K60" s="320" t="s">
        <v>1893</v>
      </c>
      <c r="N60" s="343"/>
      <c r="O60" s="363">
        <f>F60*H60*J60*L60</f>
        <v>0</v>
      </c>
      <c r="P60" s="343" t="s">
        <v>22</v>
      </c>
      <c r="Q60" s="345"/>
    </row>
    <row r="61" spans="1:17" hidden="1">
      <c r="A61" s="340"/>
      <c r="B61" s="341"/>
      <c r="C61" s="1329"/>
      <c r="D61" s="374"/>
      <c r="E61" s="320" t="s">
        <v>1936</v>
      </c>
      <c r="F61" s="347" t="s">
        <v>1803</v>
      </c>
      <c r="G61" s="320" t="s">
        <v>1893</v>
      </c>
      <c r="H61" s="320" t="s">
        <v>13</v>
      </c>
      <c r="I61" s="320" t="s">
        <v>1893</v>
      </c>
      <c r="J61" s="320" t="s">
        <v>1897</v>
      </c>
      <c r="N61" s="343"/>
      <c r="O61" s="363"/>
      <c r="P61" s="343"/>
      <c r="Q61" s="345"/>
    </row>
    <row r="62" spans="1:17" hidden="1">
      <c r="A62" s="340"/>
      <c r="B62" s="341"/>
      <c r="C62" s="1329"/>
      <c r="D62" s="374"/>
      <c r="E62" s="350"/>
      <c r="G62" s="320" t="s">
        <v>1893</v>
      </c>
      <c r="H62" s="351"/>
      <c r="I62" s="320" t="s">
        <v>1893</v>
      </c>
      <c r="J62" s="351"/>
      <c r="N62" s="343"/>
      <c r="O62" s="363">
        <f>F62*H62*J62</f>
        <v>0</v>
      </c>
      <c r="P62" s="343" t="s">
        <v>22</v>
      </c>
      <c r="Q62" s="345"/>
    </row>
    <row r="63" spans="1:17" hidden="1">
      <c r="A63" s="340"/>
      <c r="B63" s="341"/>
      <c r="C63" s="346"/>
      <c r="D63" s="374"/>
      <c r="E63" s="350"/>
      <c r="H63" s="351"/>
      <c r="J63" s="351"/>
      <c r="N63" s="343"/>
      <c r="O63" s="363">
        <f>SUM(O60,O62)</f>
        <v>0</v>
      </c>
      <c r="P63" s="343" t="s">
        <v>22</v>
      </c>
      <c r="Q63" s="345"/>
    </row>
    <row r="64" spans="1:17" hidden="1">
      <c r="A64" s="340"/>
      <c r="B64" s="341"/>
      <c r="C64" s="346"/>
      <c r="D64" s="374"/>
      <c r="E64" s="320" t="s">
        <v>1918</v>
      </c>
      <c r="H64" s="351"/>
      <c r="J64" s="351"/>
      <c r="M64" s="320" t="s">
        <v>1937</v>
      </c>
      <c r="N64" s="343"/>
      <c r="O64" s="363"/>
      <c r="P64" s="343"/>
      <c r="Q64" s="345"/>
    </row>
    <row r="65" spans="1:17" hidden="1">
      <c r="A65" s="340"/>
      <c r="B65" s="341"/>
      <c r="C65" s="346"/>
      <c r="D65" s="374"/>
      <c r="E65" s="350" t="s">
        <v>1919</v>
      </c>
      <c r="F65" s="364"/>
      <c r="H65" s="351"/>
      <c r="J65" s="367">
        <v>2325</v>
      </c>
      <c r="K65" s="320" t="s">
        <v>1905</v>
      </c>
      <c r="N65" s="343"/>
      <c r="O65" s="363"/>
      <c r="P65" s="343"/>
      <c r="Q65" s="345"/>
    </row>
    <row r="66" spans="1:17" hidden="1">
      <c r="A66" s="340"/>
      <c r="B66" s="341"/>
      <c r="C66" s="346"/>
      <c r="D66" s="374"/>
      <c r="E66" s="320" t="s">
        <v>1920</v>
      </c>
      <c r="H66" s="351"/>
      <c r="J66" s="368">
        <f>0.15*J65</f>
        <v>348.75</v>
      </c>
      <c r="K66" s="320" t="s">
        <v>1905</v>
      </c>
      <c r="M66" s="320">
        <f>0.15*$O$63</f>
        <v>0</v>
      </c>
      <c r="N66" s="343" t="s">
        <v>26</v>
      </c>
      <c r="O66" s="376">
        <f>M66*J66</f>
        <v>0</v>
      </c>
      <c r="P66" s="343" t="s">
        <v>24</v>
      </c>
      <c r="Q66" s="345"/>
    </row>
    <row r="67" spans="1:17" hidden="1">
      <c r="A67" s="340"/>
      <c r="B67" s="341"/>
      <c r="C67" s="346"/>
      <c r="D67" s="374"/>
      <c r="E67" s="350" t="s">
        <v>1921</v>
      </c>
      <c r="H67" s="351"/>
      <c r="J67" s="367">
        <f>0.31*J65</f>
        <v>720.75</v>
      </c>
      <c r="K67" s="320" t="s">
        <v>1905</v>
      </c>
      <c r="M67" s="320">
        <f>0.31*$O$63</f>
        <v>0</v>
      </c>
      <c r="N67" s="343" t="s">
        <v>26</v>
      </c>
      <c r="O67" s="376">
        <f>M67*J67</f>
        <v>0</v>
      </c>
      <c r="P67" s="343" t="s">
        <v>24</v>
      </c>
      <c r="Q67" s="345"/>
    </row>
    <row r="68" spans="1:17" hidden="1">
      <c r="A68" s="340"/>
      <c r="B68" s="341"/>
      <c r="C68" s="346"/>
      <c r="D68" s="374"/>
      <c r="E68" s="350" t="s">
        <v>1922</v>
      </c>
      <c r="H68" s="351"/>
      <c r="J68" s="367">
        <f>0.46*J65</f>
        <v>1069.5</v>
      </c>
      <c r="K68" s="320" t="s">
        <v>1905</v>
      </c>
      <c r="M68" s="320">
        <f>0.46*$O$63</f>
        <v>0</v>
      </c>
      <c r="N68" s="343" t="s">
        <v>26</v>
      </c>
      <c r="O68" s="376">
        <f>M68*J68</f>
        <v>0</v>
      </c>
      <c r="P68" s="343" t="s">
        <v>24</v>
      </c>
      <c r="Q68" s="345"/>
    </row>
    <row r="69" spans="1:17" hidden="1">
      <c r="A69" s="340"/>
      <c r="B69" s="341"/>
      <c r="C69" s="346"/>
      <c r="D69" s="374"/>
      <c r="E69" s="350"/>
      <c r="H69" s="351"/>
      <c r="J69" s="351"/>
      <c r="N69" s="343"/>
      <c r="O69" s="363"/>
      <c r="P69" s="343"/>
      <c r="Q69" s="345"/>
    </row>
    <row r="70" spans="1:17" hidden="1">
      <c r="A70" s="340"/>
      <c r="B70" s="341"/>
      <c r="C70" s="1328" t="s">
        <v>1938</v>
      </c>
      <c r="D70" s="495"/>
      <c r="E70" s="496" t="s">
        <v>1927</v>
      </c>
      <c r="F70" s="496"/>
      <c r="G70" s="496"/>
      <c r="H70" s="496"/>
      <c r="I70" s="492"/>
      <c r="J70" s="492" t="s">
        <v>1928</v>
      </c>
      <c r="K70" s="492"/>
      <c r="L70" s="492"/>
      <c r="M70" s="492"/>
      <c r="N70" s="493"/>
      <c r="O70" s="497"/>
      <c r="P70" s="493"/>
      <c r="Q70" s="345"/>
    </row>
    <row r="71" spans="1:17" hidden="1">
      <c r="A71" s="340"/>
      <c r="B71" s="341"/>
      <c r="C71" s="1329"/>
      <c r="D71" s="374"/>
      <c r="E71" s="320" t="s">
        <v>1936</v>
      </c>
      <c r="F71" s="347" t="s">
        <v>1803</v>
      </c>
      <c r="G71" s="320" t="s">
        <v>1929</v>
      </c>
      <c r="H71" s="320" t="s">
        <v>1930</v>
      </c>
      <c r="I71" s="320" t="s">
        <v>1893</v>
      </c>
      <c r="J71" s="320" t="s">
        <v>1931</v>
      </c>
      <c r="N71" s="343"/>
      <c r="O71" s="363"/>
      <c r="P71" s="343"/>
      <c r="Q71" s="345"/>
    </row>
    <row r="72" spans="1:17" hidden="1">
      <c r="A72" s="340"/>
      <c r="B72" s="341"/>
      <c r="C72" s="1329"/>
      <c r="D72" s="374"/>
      <c r="E72" s="350"/>
      <c r="G72" s="320" t="s">
        <v>1929</v>
      </c>
      <c r="H72" s="351"/>
      <c r="I72" s="320" t="s">
        <v>1893</v>
      </c>
      <c r="J72" s="351"/>
      <c r="L72" s="320" t="e">
        <f>F72/H72*J72</f>
        <v>#DIV/0!</v>
      </c>
      <c r="N72" s="343" t="s">
        <v>49</v>
      </c>
      <c r="O72" s="363" t="e">
        <f>ROUNDUP(L72/12,0)</f>
        <v>#DIV/0!</v>
      </c>
      <c r="P72" s="343" t="s">
        <v>1932</v>
      </c>
      <c r="Q72" s="345"/>
    </row>
    <row r="73" spans="1:17" hidden="1">
      <c r="A73" s="340"/>
      <c r="B73" s="341"/>
      <c r="C73" s="1329"/>
      <c r="D73" s="374"/>
      <c r="E73" s="320" t="s">
        <v>1935</v>
      </c>
      <c r="F73" s="347" t="s">
        <v>1803</v>
      </c>
      <c r="G73" s="320" t="s">
        <v>1929</v>
      </c>
      <c r="H73" s="320" t="s">
        <v>1930</v>
      </c>
      <c r="I73" s="320" t="s">
        <v>1893</v>
      </c>
      <c r="J73" s="320" t="s">
        <v>1931</v>
      </c>
      <c r="N73" s="343"/>
      <c r="O73" s="363"/>
      <c r="P73" s="343"/>
      <c r="Q73" s="345"/>
    </row>
    <row r="74" spans="1:17" hidden="1">
      <c r="A74" s="340"/>
      <c r="B74" s="341"/>
      <c r="C74" s="1329"/>
      <c r="D74" s="374"/>
      <c r="E74" s="350"/>
      <c r="G74" s="320" t="s">
        <v>1929</v>
      </c>
      <c r="H74" s="351"/>
      <c r="I74" s="320" t="s">
        <v>1893</v>
      </c>
      <c r="J74" s="351"/>
      <c r="L74" s="320" t="e">
        <f>F74/H74*J74</f>
        <v>#DIV/0!</v>
      </c>
      <c r="N74" s="343" t="s">
        <v>49</v>
      </c>
      <c r="O74" s="363" t="e">
        <f>ROUNDUP(L74/12,0)</f>
        <v>#DIV/0!</v>
      </c>
      <c r="P74" s="343" t="s">
        <v>1932</v>
      </c>
      <c r="Q74" s="345"/>
    </row>
    <row r="75" spans="1:17" hidden="1">
      <c r="A75" s="340"/>
      <c r="B75" s="341"/>
      <c r="C75" s="1329"/>
      <c r="D75" s="374"/>
      <c r="E75" s="350"/>
      <c r="H75" s="351"/>
      <c r="J75" s="351"/>
      <c r="M75" s="320" t="s">
        <v>221</v>
      </c>
      <c r="N75" s="343"/>
      <c r="O75" s="363" t="e">
        <f>SUM(O71:O74)</f>
        <v>#DIV/0!</v>
      </c>
      <c r="P75" s="343" t="s">
        <v>1932</v>
      </c>
      <c r="Q75" s="345"/>
    </row>
    <row r="76" spans="1:17" hidden="1">
      <c r="A76" s="340"/>
      <c r="B76" s="341"/>
      <c r="C76" s="1329"/>
      <c r="D76" s="374"/>
      <c r="E76" s="351" t="s">
        <v>1933</v>
      </c>
      <c r="F76" s="351"/>
      <c r="G76" s="351"/>
      <c r="H76" s="351"/>
      <c r="J76" s="320" t="s">
        <v>1940</v>
      </c>
      <c r="N76" s="343"/>
      <c r="O76" s="363"/>
      <c r="P76" s="343"/>
      <c r="Q76" s="345"/>
    </row>
    <row r="77" spans="1:17" hidden="1">
      <c r="A77" s="340"/>
      <c r="B77" s="341"/>
      <c r="C77" s="1329"/>
      <c r="D77" s="374"/>
      <c r="E77" s="320" t="s">
        <v>1936</v>
      </c>
      <c r="F77" s="347" t="s">
        <v>1803</v>
      </c>
      <c r="G77" s="320" t="s">
        <v>1929</v>
      </c>
      <c r="H77" s="320" t="s">
        <v>1930</v>
      </c>
      <c r="I77" s="320" t="s">
        <v>1893</v>
      </c>
      <c r="J77" s="320" t="s">
        <v>1931</v>
      </c>
      <c r="N77" s="343"/>
      <c r="O77" s="363"/>
      <c r="P77" s="343"/>
      <c r="Q77" s="345"/>
    </row>
    <row r="78" spans="1:17" hidden="1">
      <c r="A78" s="340"/>
      <c r="B78" s="341"/>
      <c r="C78" s="1329"/>
      <c r="D78" s="374"/>
      <c r="E78" s="350"/>
      <c r="G78" s="320" t="s">
        <v>1929</v>
      </c>
      <c r="H78" s="351"/>
      <c r="I78" s="320" t="s">
        <v>1893</v>
      </c>
      <c r="J78" s="351"/>
      <c r="L78" s="320" t="e">
        <f>F78/H78*J78</f>
        <v>#DIV/0!</v>
      </c>
      <c r="N78" s="343" t="s">
        <v>49</v>
      </c>
      <c r="O78" s="363" t="e">
        <f>ROUNDUP(L78/12,0)</f>
        <v>#DIV/0!</v>
      </c>
      <c r="P78" s="343" t="s">
        <v>1932</v>
      </c>
      <c r="Q78" s="345"/>
    </row>
    <row r="79" spans="1:17" hidden="1">
      <c r="A79" s="340"/>
      <c r="B79" s="341"/>
      <c r="C79" s="1329"/>
      <c r="D79" s="374"/>
      <c r="E79" s="320" t="s">
        <v>1935</v>
      </c>
      <c r="F79" s="347" t="s">
        <v>1803</v>
      </c>
      <c r="G79" s="320" t="s">
        <v>1929</v>
      </c>
      <c r="H79" s="320" t="s">
        <v>1930</v>
      </c>
      <c r="I79" s="320" t="s">
        <v>1893</v>
      </c>
      <c r="J79" s="320" t="s">
        <v>1931</v>
      </c>
      <c r="N79" s="343"/>
      <c r="O79" s="363"/>
      <c r="P79" s="343"/>
      <c r="Q79" s="345"/>
    </row>
    <row r="80" spans="1:17" hidden="1">
      <c r="A80" s="340"/>
      <c r="B80" s="341"/>
      <c r="C80" s="1329"/>
      <c r="D80" s="374"/>
      <c r="E80" s="350"/>
      <c r="G80" s="320" t="s">
        <v>1929</v>
      </c>
      <c r="H80" s="351"/>
      <c r="I80" s="320" t="s">
        <v>1893</v>
      </c>
      <c r="J80" s="351"/>
      <c r="L80" s="320" t="e">
        <f>F80/H80*J80</f>
        <v>#DIV/0!</v>
      </c>
      <c r="N80" s="343" t="s">
        <v>49</v>
      </c>
      <c r="O80" s="363" t="e">
        <f>ROUNDUP(L80/12,0)</f>
        <v>#DIV/0!</v>
      </c>
      <c r="P80" s="343" t="s">
        <v>1932</v>
      </c>
      <c r="Q80" s="345"/>
    </row>
    <row r="81" spans="1:17" hidden="1">
      <c r="A81" s="340"/>
      <c r="B81" s="341"/>
      <c r="C81" s="1329"/>
      <c r="D81" s="374"/>
      <c r="E81" s="350"/>
      <c r="H81" s="351"/>
      <c r="J81" s="351"/>
      <c r="M81" s="320" t="s">
        <v>221</v>
      </c>
      <c r="N81" s="343"/>
      <c r="O81" s="363" t="e">
        <f>SUM(O77:O80)</f>
        <v>#DIV/0!</v>
      </c>
      <c r="P81" s="343" t="s">
        <v>1932</v>
      </c>
      <c r="Q81" s="345"/>
    </row>
    <row r="82" spans="1:17" hidden="1">
      <c r="A82" s="340"/>
      <c r="B82" s="341"/>
      <c r="C82" s="1329"/>
      <c r="D82" s="374"/>
      <c r="E82" s="351" t="s">
        <v>1941</v>
      </c>
      <c r="F82" s="351"/>
      <c r="G82" s="351"/>
      <c r="H82" s="351"/>
      <c r="N82" s="343"/>
      <c r="O82" s="363"/>
      <c r="P82" s="343"/>
      <c r="Q82" s="345"/>
    </row>
    <row r="83" spans="1:17" hidden="1">
      <c r="A83" s="340"/>
      <c r="B83" s="341"/>
      <c r="C83" s="1329"/>
      <c r="D83" s="374"/>
      <c r="F83" s="347" t="s">
        <v>1803</v>
      </c>
      <c r="G83" s="320" t="s">
        <v>1893</v>
      </c>
      <c r="H83" s="320" t="s">
        <v>13</v>
      </c>
      <c r="I83" s="320" t="s">
        <v>1893</v>
      </c>
      <c r="J83" s="320" t="s">
        <v>1897</v>
      </c>
      <c r="L83" s="347" t="s">
        <v>1942</v>
      </c>
      <c r="M83" s="347"/>
      <c r="N83" s="343"/>
      <c r="O83" s="363"/>
      <c r="P83" s="343"/>
      <c r="Q83" s="345"/>
    </row>
    <row r="84" spans="1:17" hidden="1">
      <c r="A84" s="340"/>
      <c r="B84" s="341"/>
      <c r="C84" s="1329"/>
      <c r="D84" s="375"/>
      <c r="E84" s="353"/>
      <c r="F84" s="336"/>
      <c r="G84" s="336" t="s">
        <v>1893</v>
      </c>
      <c r="H84" s="354"/>
      <c r="I84" s="336" t="s">
        <v>1893</v>
      </c>
      <c r="J84" s="354">
        <v>0</v>
      </c>
      <c r="K84" s="336"/>
      <c r="L84" s="336"/>
      <c r="M84" s="336"/>
      <c r="N84" s="337"/>
      <c r="O84" s="371">
        <f>(F84*H84*J84)*L84</f>
        <v>0</v>
      </c>
      <c r="P84" s="337" t="s">
        <v>22</v>
      </c>
      <c r="Q84" s="345"/>
    </row>
    <row r="85" spans="1:17" hidden="1">
      <c r="A85" s="340"/>
      <c r="B85" s="341"/>
      <c r="C85" s="1329"/>
      <c r="D85" s="342" t="s">
        <v>1943</v>
      </c>
      <c r="G85" s="320" t="s">
        <v>1944</v>
      </c>
      <c r="N85" s="343"/>
      <c r="O85" s="363"/>
      <c r="P85" s="343"/>
      <c r="Q85" s="345"/>
    </row>
    <row r="86" spans="1:17" hidden="1">
      <c r="A86" s="340"/>
      <c r="B86" s="341"/>
      <c r="C86" s="1329"/>
      <c r="D86" s="342"/>
      <c r="F86" s="347" t="s">
        <v>1945</v>
      </c>
      <c r="G86" s="320" t="s">
        <v>1895</v>
      </c>
      <c r="H86" s="320" t="s">
        <v>1946</v>
      </c>
      <c r="I86" s="320" t="s">
        <v>1893</v>
      </c>
      <c r="J86" s="320" t="s">
        <v>1897</v>
      </c>
      <c r="N86" s="343"/>
      <c r="O86" s="363" t="s">
        <v>1947</v>
      </c>
      <c r="P86" s="343"/>
      <c r="Q86" s="345"/>
    </row>
    <row r="87" spans="1:17" hidden="1">
      <c r="A87" s="340"/>
      <c r="B87" s="341"/>
      <c r="C87" s="1329"/>
      <c r="D87" s="342"/>
      <c r="G87" s="320" t="s">
        <v>1895</v>
      </c>
      <c r="H87" s="351"/>
      <c r="I87" s="320" t="s">
        <v>1893</v>
      </c>
      <c r="J87" s="351"/>
      <c r="N87" s="343"/>
      <c r="O87" s="363">
        <f>(F87+H87)*J87</f>
        <v>0</v>
      </c>
      <c r="P87" s="343" t="s">
        <v>470</v>
      </c>
      <c r="Q87" s="345"/>
    </row>
    <row r="88" spans="1:17" hidden="1">
      <c r="A88" s="340"/>
      <c r="B88" s="341"/>
      <c r="C88" s="1329"/>
      <c r="D88" s="342"/>
      <c r="F88" s="368">
        <v>0</v>
      </c>
      <c r="H88" s="320" t="s">
        <v>1948</v>
      </c>
      <c r="N88" s="343"/>
      <c r="O88" s="363" t="s">
        <v>1949</v>
      </c>
      <c r="P88" s="343"/>
      <c r="Q88" s="345"/>
    </row>
    <row r="89" spans="1:17" hidden="1">
      <c r="A89" s="340"/>
      <c r="B89" s="341"/>
      <c r="C89" s="1329"/>
      <c r="D89" s="342"/>
      <c r="F89" s="377"/>
      <c r="G89" s="378"/>
      <c r="H89" s="378"/>
      <c r="N89" s="343"/>
      <c r="O89" s="363">
        <v>0</v>
      </c>
      <c r="P89" s="343" t="s">
        <v>26</v>
      </c>
      <c r="Q89" s="345"/>
    </row>
    <row r="90" spans="1:17" hidden="1">
      <c r="A90" s="340"/>
      <c r="B90" s="341"/>
      <c r="C90" s="1332"/>
      <c r="D90" s="335" t="s">
        <v>1950</v>
      </c>
      <c r="E90" s="336"/>
      <c r="F90" s="336"/>
      <c r="G90" s="336"/>
      <c r="H90" s="336"/>
      <c r="I90" s="336"/>
      <c r="J90" s="379">
        <f>F88/1.2</f>
        <v>0</v>
      </c>
      <c r="K90" s="336" t="s">
        <v>1951</v>
      </c>
      <c r="L90" s="336"/>
      <c r="M90" s="336"/>
      <c r="N90" s="337"/>
      <c r="O90" s="371"/>
      <c r="P90" s="337"/>
      <c r="Q90" s="345"/>
    </row>
    <row r="91" spans="1:17" hidden="1">
      <c r="A91" s="340"/>
      <c r="B91" s="341"/>
      <c r="C91" s="1328" t="s">
        <v>1967</v>
      </c>
      <c r="D91" s="374"/>
      <c r="E91" s="351" t="s">
        <v>1927</v>
      </c>
      <c r="F91" s="351"/>
      <c r="G91" s="351"/>
      <c r="H91" s="351"/>
      <c r="J91" s="320" t="s">
        <v>1928</v>
      </c>
      <c r="N91" s="343">
        <v>2</v>
      </c>
      <c r="O91" s="363"/>
      <c r="P91" s="343"/>
      <c r="Q91" s="345"/>
    </row>
    <row r="92" spans="1:17" hidden="1">
      <c r="A92" s="340"/>
      <c r="B92" s="341"/>
      <c r="C92" s="1329"/>
      <c r="D92" s="374"/>
      <c r="F92" s="347" t="s">
        <v>1803</v>
      </c>
      <c r="G92" s="320" t="s">
        <v>1929</v>
      </c>
      <c r="H92" s="320" t="s">
        <v>1930</v>
      </c>
      <c r="I92" s="320" t="s">
        <v>1893</v>
      </c>
      <c r="J92" s="320" t="s">
        <v>1931</v>
      </c>
      <c r="N92" s="343"/>
      <c r="O92" s="363"/>
      <c r="P92" s="343"/>
      <c r="Q92" s="345"/>
    </row>
    <row r="93" spans="1:17" hidden="1">
      <c r="A93" s="340"/>
      <c r="B93" s="341"/>
      <c r="C93" s="1329"/>
      <c r="D93" s="375"/>
      <c r="E93" s="353"/>
      <c r="F93" s="336"/>
      <c r="G93" s="336" t="s">
        <v>1929</v>
      </c>
      <c r="H93" s="354"/>
      <c r="I93" s="336" t="s">
        <v>1893</v>
      </c>
      <c r="J93" s="354"/>
      <c r="K93" s="336"/>
      <c r="L93" s="336" t="e">
        <f>(F93/H93*J93)*N91</f>
        <v>#DIV/0!</v>
      </c>
      <c r="M93" s="336"/>
      <c r="N93" s="337" t="s">
        <v>49</v>
      </c>
      <c r="O93" s="371" t="e">
        <f>L93/12</f>
        <v>#DIV/0!</v>
      </c>
      <c r="P93" s="337" t="s">
        <v>1932</v>
      </c>
      <c r="Q93" s="345"/>
    </row>
    <row r="94" spans="1:17" hidden="1">
      <c r="A94" s="340"/>
      <c r="B94" s="341"/>
      <c r="C94" s="1329"/>
      <c r="D94" s="374"/>
      <c r="E94" s="351" t="s">
        <v>1933</v>
      </c>
      <c r="F94" s="351"/>
      <c r="G94" s="351"/>
      <c r="H94" s="351"/>
      <c r="J94" s="320" t="s">
        <v>1928</v>
      </c>
      <c r="N94" s="343">
        <v>2</v>
      </c>
      <c r="O94" s="363"/>
      <c r="P94" s="343"/>
      <c r="Q94" s="345"/>
    </row>
    <row r="95" spans="1:17" hidden="1">
      <c r="A95" s="340"/>
      <c r="B95" s="341"/>
      <c r="C95" s="1329"/>
      <c r="D95" s="374"/>
      <c r="F95" s="347" t="s">
        <v>1803</v>
      </c>
      <c r="G95" s="320" t="s">
        <v>1929</v>
      </c>
      <c r="H95" s="320" t="s">
        <v>1930</v>
      </c>
      <c r="I95" s="320" t="s">
        <v>1893</v>
      </c>
      <c r="J95" s="320" t="s">
        <v>1931</v>
      </c>
      <c r="N95" s="343"/>
      <c r="O95" s="363"/>
      <c r="P95" s="343"/>
      <c r="Q95" s="345"/>
    </row>
    <row r="96" spans="1:17" hidden="1">
      <c r="A96" s="340"/>
      <c r="B96" s="341"/>
      <c r="C96" s="1329"/>
      <c r="D96" s="375"/>
      <c r="E96" s="353"/>
      <c r="F96" s="336"/>
      <c r="G96" s="336" t="s">
        <v>1929</v>
      </c>
      <c r="H96" s="354"/>
      <c r="I96" s="336" t="s">
        <v>1893</v>
      </c>
      <c r="J96" s="354"/>
      <c r="K96" s="336"/>
      <c r="L96" s="336" t="e">
        <f>(F96/H96*J96)*N94</f>
        <v>#DIV/0!</v>
      </c>
      <c r="M96" s="336"/>
      <c r="N96" s="337" t="s">
        <v>49</v>
      </c>
      <c r="O96" s="371" t="e">
        <f>L96/12</f>
        <v>#DIV/0!</v>
      </c>
      <c r="P96" s="337" t="s">
        <v>1932</v>
      </c>
      <c r="Q96" s="345"/>
    </row>
    <row r="97" spans="1:17" hidden="1">
      <c r="A97" s="340"/>
      <c r="B97" s="341"/>
      <c r="C97" s="1329"/>
      <c r="D97" s="374"/>
      <c r="E97" s="351" t="s">
        <v>1953</v>
      </c>
      <c r="F97" s="351"/>
      <c r="G97" s="351"/>
      <c r="H97" s="351"/>
      <c r="N97" s="343"/>
      <c r="O97" s="363"/>
      <c r="P97" s="493"/>
      <c r="Q97" s="345"/>
    </row>
    <row r="98" spans="1:17" hidden="1">
      <c r="A98" s="340"/>
      <c r="B98" s="341"/>
      <c r="C98" s="1329"/>
      <c r="D98" s="374"/>
      <c r="F98" s="347" t="s">
        <v>1803</v>
      </c>
      <c r="G98" s="320" t="s">
        <v>1893</v>
      </c>
      <c r="H98" s="320" t="s">
        <v>13</v>
      </c>
      <c r="I98" s="320" t="s">
        <v>1893</v>
      </c>
      <c r="J98" s="320" t="s">
        <v>1897</v>
      </c>
      <c r="L98" s="347" t="s">
        <v>1942</v>
      </c>
      <c r="M98" s="347"/>
      <c r="N98" s="343"/>
      <c r="O98" s="363"/>
      <c r="P98" s="343"/>
      <c r="Q98" s="345"/>
    </row>
    <row r="99" spans="1:17" hidden="1">
      <c r="A99" s="340"/>
      <c r="B99" s="341"/>
      <c r="C99" s="1329"/>
      <c r="D99" s="375"/>
      <c r="E99" s="353"/>
      <c r="F99" s="336"/>
      <c r="G99" s="336" t="s">
        <v>1893</v>
      </c>
      <c r="H99" s="354"/>
      <c r="I99" s="336" t="s">
        <v>1893</v>
      </c>
      <c r="J99" s="354"/>
      <c r="K99" s="336"/>
      <c r="L99" s="336"/>
      <c r="M99" s="336"/>
      <c r="N99" s="337"/>
      <c r="O99" s="371">
        <f>(F99*H99*J99)*L99</f>
        <v>0</v>
      </c>
      <c r="P99" s="337" t="s">
        <v>22</v>
      </c>
      <c r="Q99" s="345"/>
    </row>
    <row r="100" spans="1:17" hidden="1">
      <c r="A100" s="340"/>
      <c r="B100" s="341"/>
      <c r="C100" s="1329"/>
      <c r="D100" s="342"/>
      <c r="E100" s="320" t="s">
        <v>1954</v>
      </c>
      <c r="N100" s="343"/>
      <c r="O100" s="363"/>
      <c r="P100" s="343"/>
      <c r="Q100" s="345"/>
    </row>
    <row r="101" spans="1:17" hidden="1">
      <c r="A101" s="340"/>
      <c r="B101" s="341"/>
      <c r="C101" s="1329"/>
      <c r="D101" s="342"/>
      <c r="F101" s="347" t="s">
        <v>1803</v>
      </c>
      <c r="G101" s="320" t="s">
        <v>1893</v>
      </c>
      <c r="H101" s="320" t="s">
        <v>13</v>
      </c>
      <c r="I101" s="320" t="s">
        <v>1893</v>
      </c>
      <c r="J101" s="320">
        <v>2</v>
      </c>
      <c r="N101" s="343"/>
      <c r="Q101" s="345"/>
    </row>
    <row r="102" spans="1:17" hidden="1">
      <c r="A102" s="340"/>
      <c r="B102" s="341"/>
      <c r="C102" s="1329"/>
      <c r="D102" s="342"/>
      <c r="G102" s="320" t="s">
        <v>1893</v>
      </c>
      <c r="H102" s="351"/>
      <c r="J102" s="351"/>
      <c r="N102" s="343"/>
      <c r="O102" s="363">
        <f>F102*H102*J101</f>
        <v>0</v>
      </c>
      <c r="P102" s="343" t="s">
        <v>470</v>
      </c>
      <c r="Q102" s="345"/>
    </row>
    <row r="103" spans="1:17" hidden="1">
      <c r="A103" s="340"/>
      <c r="B103" s="341"/>
      <c r="C103" s="346"/>
      <c r="D103" s="342"/>
      <c r="H103" s="351"/>
      <c r="J103" s="351"/>
      <c r="N103" s="343"/>
      <c r="O103" s="363"/>
      <c r="P103" s="343"/>
      <c r="Q103" s="345"/>
    </row>
    <row r="104" spans="1:17">
      <c r="A104" s="340"/>
      <c r="B104" s="341"/>
      <c r="C104" s="498"/>
      <c r="D104" s="491" t="s">
        <v>1955</v>
      </c>
      <c r="E104" s="492"/>
      <c r="F104" s="492"/>
      <c r="G104" s="492"/>
      <c r="H104" s="492"/>
      <c r="I104" s="492"/>
      <c r="J104" s="492"/>
      <c r="K104" s="492"/>
      <c r="L104" s="492"/>
      <c r="M104" s="492"/>
      <c r="N104" s="493"/>
      <c r="O104" s="494"/>
      <c r="P104" s="493"/>
      <c r="Q104" s="345"/>
    </row>
    <row r="105" spans="1:17">
      <c r="A105" s="340"/>
      <c r="B105" s="341"/>
      <c r="C105" s="380"/>
      <c r="D105" s="342"/>
      <c r="F105" s="347" t="s">
        <v>1803</v>
      </c>
      <c r="G105" s="320" t="s">
        <v>1893</v>
      </c>
      <c r="H105" s="320" t="s">
        <v>13</v>
      </c>
      <c r="I105" s="320" t="s">
        <v>1893</v>
      </c>
      <c r="J105" s="320" t="s">
        <v>1897</v>
      </c>
      <c r="N105" s="343"/>
      <c r="O105" s="344"/>
      <c r="P105" s="343"/>
      <c r="Q105" s="345"/>
    </row>
    <row r="106" spans="1:17" ht="14.5">
      <c r="A106" s="340"/>
      <c r="B106" s="341"/>
      <c r="C106" s="380"/>
      <c r="D106" s="342"/>
      <c r="E106" s="350"/>
      <c r="F106" s="320">
        <f>F11</f>
        <v>2</v>
      </c>
      <c r="G106" s="320" t="s">
        <v>1893</v>
      </c>
      <c r="H106" s="351">
        <f>H11</f>
        <v>5</v>
      </c>
      <c r="I106" s="320" t="s">
        <v>1893</v>
      </c>
      <c r="J106" s="351">
        <v>1.7</v>
      </c>
      <c r="L106" s="351"/>
      <c r="N106" s="343"/>
      <c r="O106" s="357">
        <f>(F106*H106*J106)</f>
        <v>17</v>
      </c>
      <c r="P106" s="343" t="s">
        <v>1898</v>
      </c>
      <c r="Q106" s="345"/>
    </row>
    <row r="107" spans="1:17" ht="13" thickBot="1">
      <c r="A107" s="340"/>
      <c r="B107" s="341"/>
      <c r="C107" s="381"/>
      <c r="D107" s="335"/>
      <c r="E107" s="353"/>
      <c r="F107" s="336"/>
      <c r="G107" s="336"/>
      <c r="H107" s="354"/>
      <c r="I107" s="336"/>
      <c r="J107" s="354"/>
      <c r="K107" s="336"/>
      <c r="L107" s="354"/>
      <c r="M107" s="336"/>
      <c r="N107" s="337"/>
      <c r="O107" s="356"/>
      <c r="P107" s="337"/>
      <c r="Q107" s="345"/>
    </row>
    <row r="108" spans="1:17" ht="13" hidden="1" thickBot="1">
      <c r="A108" s="340"/>
      <c r="B108" s="341"/>
      <c r="C108" s="1328" t="s">
        <v>1956</v>
      </c>
      <c r="D108" s="342"/>
      <c r="E108" s="350"/>
      <c r="N108" s="343"/>
      <c r="O108" s="363">
        <f>((F111*H111)*J111)/L111</f>
        <v>0</v>
      </c>
      <c r="P108" s="343" t="s">
        <v>43</v>
      </c>
      <c r="Q108" s="345"/>
    </row>
    <row r="109" spans="1:17" ht="13" hidden="1" thickBot="1">
      <c r="A109" s="340"/>
      <c r="B109" s="341"/>
      <c r="C109" s="1329"/>
      <c r="D109" s="342" t="s">
        <v>2200</v>
      </c>
      <c r="E109" s="350"/>
      <c r="N109" s="343"/>
      <c r="O109" s="363">
        <f>((F112*H112)*J112)/L112</f>
        <v>0</v>
      </c>
      <c r="P109" s="343" t="s">
        <v>43</v>
      </c>
      <c r="Q109" s="345"/>
    </row>
    <row r="110" spans="1:17" ht="13" hidden="1" thickBot="1">
      <c r="A110" s="340"/>
      <c r="B110" s="341"/>
      <c r="C110" s="1329"/>
      <c r="D110" s="342"/>
      <c r="F110" s="347" t="s">
        <v>1803</v>
      </c>
      <c r="G110" s="320" t="s">
        <v>1893</v>
      </c>
      <c r="H110" s="320" t="s">
        <v>1958</v>
      </c>
      <c r="I110" s="320" t="s">
        <v>1893</v>
      </c>
      <c r="J110" s="320" t="s">
        <v>1795</v>
      </c>
      <c r="K110" s="320" t="s">
        <v>1929</v>
      </c>
      <c r="L110" s="320" t="s">
        <v>1959</v>
      </c>
      <c r="N110" s="343"/>
      <c r="O110" s="363" t="s">
        <v>1960</v>
      </c>
      <c r="P110" s="343"/>
      <c r="Q110" s="345"/>
    </row>
    <row r="111" spans="1:17" ht="13" hidden="1" thickBot="1">
      <c r="A111" s="340"/>
      <c r="B111" s="341"/>
      <c r="C111" s="1329"/>
      <c r="D111" s="342" t="s">
        <v>1793</v>
      </c>
      <c r="E111" s="320">
        <v>1</v>
      </c>
      <c r="F111" s="347"/>
      <c r="G111" s="320" t="s">
        <v>1893</v>
      </c>
      <c r="H111" s="351"/>
      <c r="I111" s="320" t="s">
        <v>1893</v>
      </c>
      <c r="J111" s="351"/>
      <c r="K111" s="320" t="s">
        <v>1929</v>
      </c>
      <c r="L111" s="351">
        <v>4</v>
      </c>
      <c r="M111" s="351"/>
      <c r="N111" s="343"/>
      <c r="O111" s="499">
        <f>O112*L111</f>
        <v>0</v>
      </c>
      <c r="P111" s="343" t="s">
        <v>49</v>
      </c>
      <c r="Q111" s="345"/>
    </row>
    <row r="112" spans="1:17" ht="13" hidden="1" thickBot="1">
      <c r="A112" s="340"/>
      <c r="B112" s="341"/>
      <c r="C112" s="1329"/>
      <c r="D112" s="335" t="s">
        <v>1684</v>
      </c>
      <c r="E112" s="336">
        <v>2</v>
      </c>
      <c r="F112" s="373"/>
      <c r="G112" s="336" t="s">
        <v>1893</v>
      </c>
      <c r="H112" s="354"/>
      <c r="I112" s="336" t="s">
        <v>1893</v>
      </c>
      <c r="J112" s="354"/>
      <c r="K112" s="336" t="s">
        <v>1929</v>
      </c>
      <c r="L112" s="354">
        <v>4</v>
      </c>
      <c r="M112" s="354"/>
      <c r="N112" s="337"/>
      <c r="O112" s="384">
        <f>SUM(O108:O109)</f>
        <v>0</v>
      </c>
      <c r="P112" s="337" t="s">
        <v>43</v>
      </c>
      <c r="Q112" s="345"/>
    </row>
    <row r="113" spans="1:27" ht="13" hidden="1" thickBot="1">
      <c r="A113" s="340"/>
      <c r="B113" s="341"/>
      <c r="C113" s="1329"/>
      <c r="D113" s="342"/>
      <c r="F113" s="347"/>
      <c r="H113" s="351"/>
      <c r="J113" s="351"/>
      <c r="L113" s="351"/>
      <c r="M113" s="351"/>
      <c r="N113" s="343"/>
      <c r="O113" s="363">
        <f>((F116*H116)*J116)/L116</f>
        <v>0</v>
      </c>
      <c r="P113" s="343" t="s">
        <v>43</v>
      </c>
      <c r="Q113" s="345"/>
    </row>
    <row r="114" spans="1:27" ht="13" hidden="1" thickBot="1">
      <c r="A114" s="340"/>
      <c r="B114" s="341"/>
      <c r="C114" s="1329"/>
      <c r="D114" s="342" t="s">
        <v>2201</v>
      </c>
      <c r="E114" s="350"/>
      <c r="N114" s="343"/>
      <c r="O114" s="363">
        <f>((F117*H117)*J117)/L117</f>
        <v>0</v>
      </c>
      <c r="P114" s="343" t="s">
        <v>43</v>
      </c>
      <c r="Q114" s="345"/>
    </row>
    <row r="115" spans="1:27" ht="13" hidden="1" thickBot="1">
      <c r="A115" s="340"/>
      <c r="B115" s="341"/>
      <c r="C115" s="1329"/>
      <c r="D115" s="342"/>
      <c r="F115" s="347" t="s">
        <v>1803</v>
      </c>
      <c r="G115" s="320" t="s">
        <v>1893</v>
      </c>
      <c r="H115" s="320" t="s">
        <v>1958</v>
      </c>
      <c r="I115" s="320" t="s">
        <v>1893</v>
      </c>
      <c r="J115" s="320" t="s">
        <v>1795</v>
      </c>
      <c r="K115" s="320" t="s">
        <v>1929</v>
      </c>
      <c r="L115" s="320" t="s">
        <v>1959</v>
      </c>
      <c r="N115" s="343"/>
      <c r="O115" s="363" t="s">
        <v>1960</v>
      </c>
      <c r="P115" s="343"/>
      <c r="Q115" s="345"/>
    </row>
    <row r="116" spans="1:27" ht="13" hidden="1" thickBot="1">
      <c r="A116" s="340"/>
      <c r="B116" s="341"/>
      <c r="C116" s="1329"/>
      <c r="D116" s="342" t="s">
        <v>1793</v>
      </c>
      <c r="E116" s="320">
        <v>1</v>
      </c>
      <c r="F116" s="347"/>
      <c r="G116" s="320" t="s">
        <v>1893</v>
      </c>
      <c r="H116" s="351"/>
      <c r="I116" s="320" t="s">
        <v>1893</v>
      </c>
      <c r="J116" s="351"/>
      <c r="K116" s="320" t="s">
        <v>1929</v>
      </c>
      <c r="L116" s="351">
        <v>4</v>
      </c>
      <c r="M116" s="351"/>
      <c r="N116" s="343"/>
      <c r="O116" s="499">
        <f>O117*L116</f>
        <v>0</v>
      </c>
      <c r="P116" s="343" t="s">
        <v>49</v>
      </c>
      <c r="Q116" s="345"/>
    </row>
    <row r="117" spans="1:27" ht="13" hidden="1" thickBot="1">
      <c r="A117" s="340"/>
      <c r="B117" s="341"/>
      <c r="C117" s="1329"/>
      <c r="D117" s="335" t="s">
        <v>1684</v>
      </c>
      <c r="E117" s="336">
        <v>2</v>
      </c>
      <c r="F117" s="373"/>
      <c r="G117" s="336" t="s">
        <v>1893</v>
      </c>
      <c r="H117" s="354"/>
      <c r="I117" s="336" t="s">
        <v>1893</v>
      </c>
      <c r="J117" s="354"/>
      <c r="K117" s="336" t="s">
        <v>1929</v>
      </c>
      <c r="L117" s="354">
        <v>4</v>
      </c>
      <c r="M117" s="354"/>
      <c r="N117" s="337"/>
      <c r="O117" s="384">
        <f>SUM(O113:O114)</f>
        <v>0</v>
      </c>
      <c r="P117" s="337" t="s">
        <v>43</v>
      </c>
      <c r="Q117" s="345"/>
    </row>
    <row r="118" spans="1:27" ht="13" hidden="1" thickBot="1">
      <c r="A118" s="340"/>
      <c r="B118" s="341"/>
      <c r="C118" s="1329"/>
      <c r="D118" s="342" t="s">
        <v>2202</v>
      </c>
      <c r="N118" s="343"/>
      <c r="O118" s="363">
        <f>J116</f>
        <v>0</v>
      </c>
      <c r="P118" s="343" t="s">
        <v>48</v>
      </c>
      <c r="Q118" s="345"/>
      <c r="AA118" s="366">
        <v>0</v>
      </c>
    </row>
    <row r="119" spans="1:27" ht="13" hidden="1" thickBot="1">
      <c r="A119" s="340"/>
      <c r="B119" s="341"/>
      <c r="C119" s="1329"/>
      <c r="D119" s="342" t="s">
        <v>2203</v>
      </c>
      <c r="N119" s="343"/>
      <c r="O119" s="363">
        <f>J111</f>
        <v>0</v>
      </c>
      <c r="P119" s="343" t="s">
        <v>48</v>
      </c>
      <c r="Q119" s="345"/>
      <c r="AA119" s="366"/>
    </row>
    <row r="120" spans="1:27" ht="13" hidden="1" thickBot="1">
      <c r="A120" s="340"/>
      <c r="B120" s="341"/>
      <c r="C120" s="1329"/>
      <c r="D120" s="342" t="s">
        <v>1964</v>
      </c>
      <c r="F120" s="377"/>
      <c r="G120" s="378"/>
      <c r="H120" s="378"/>
      <c r="N120" s="343"/>
      <c r="O120" s="363">
        <f>SUM(O118,O119)</f>
        <v>0</v>
      </c>
      <c r="P120" s="343" t="s">
        <v>34</v>
      </c>
      <c r="Q120" s="345"/>
    </row>
    <row r="121" spans="1:27" ht="13" hidden="1" thickBot="1">
      <c r="A121" s="385"/>
      <c r="B121" s="386"/>
      <c r="C121" s="1333"/>
      <c r="D121" s="387" t="s">
        <v>1965</v>
      </c>
      <c r="E121" s="388"/>
      <c r="F121" s="388"/>
      <c r="G121" s="388"/>
      <c r="H121" s="388"/>
      <c r="I121" s="388"/>
      <c r="J121" s="389"/>
      <c r="K121" s="388"/>
      <c r="L121" s="388"/>
      <c r="M121" s="388"/>
      <c r="N121" s="390"/>
      <c r="O121" s="391"/>
      <c r="P121" s="390" t="s">
        <v>34</v>
      </c>
      <c r="Q121" s="392"/>
    </row>
    <row r="122" spans="1:27">
      <c r="A122" s="325"/>
      <c r="B122" s="325"/>
      <c r="C122" s="325"/>
      <c r="D122" s="325"/>
      <c r="E122" s="325"/>
      <c r="F122" s="325"/>
      <c r="G122" s="325"/>
      <c r="H122" s="325"/>
      <c r="I122" s="325"/>
      <c r="J122" s="325"/>
      <c r="K122" s="325"/>
      <c r="L122" s="325"/>
      <c r="M122" s="325"/>
      <c r="N122" s="325"/>
      <c r="O122" s="393"/>
      <c r="P122" s="325"/>
      <c r="Q122" s="325"/>
    </row>
    <row r="123" spans="1:27" ht="26">
      <c r="B123" s="501" t="s">
        <v>2066</v>
      </c>
      <c r="C123" s="502"/>
      <c r="D123" s="503"/>
      <c r="E123" s="503"/>
      <c r="F123" s="503"/>
      <c r="G123" s="503"/>
      <c r="H123" s="503"/>
      <c r="I123" s="504"/>
      <c r="J123" s="505"/>
      <c r="K123" s="503"/>
      <c r="L123" s="503"/>
      <c r="M123" s="503"/>
      <c r="N123" s="506"/>
    </row>
    <row r="124" spans="1:27">
      <c r="B124" s="507"/>
      <c r="C124" s="502" t="s">
        <v>1836</v>
      </c>
      <c r="D124" s="503" t="s">
        <v>1835</v>
      </c>
      <c r="E124" s="503"/>
      <c r="F124" s="503"/>
      <c r="G124" s="503"/>
      <c r="H124" s="503"/>
      <c r="I124" s="504"/>
      <c r="J124" s="505"/>
      <c r="K124" s="503"/>
      <c r="L124" s="503"/>
      <c r="M124" s="503"/>
      <c r="N124" s="506"/>
    </row>
    <row r="125" spans="1:27">
      <c r="B125" s="507" t="s">
        <v>2207</v>
      </c>
      <c r="C125" s="502">
        <v>4</v>
      </c>
      <c r="D125" s="503">
        <v>1.5</v>
      </c>
      <c r="E125" s="503"/>
      <c r="F125" s="503"/>
      <c r="G125" s="503" t="s">
        <v>513</v>
      </c>
      <c r="H125" s="503">
        <f>C125*D125</f>
        <v>6</v>
      </c>
      <c r="I125" s="504" t="s">
        <v>470</v>
      </c>
      <c r="J125" s="505"/>
      <c r="K125" s="503"/>
      <c r="L125" s="503"/>
      <c r="M125" s="503"/>
      <c r="N125" s="506"/>
    </row>
    <row r="126" spans="1:27">
      <c r="B126" s="507"/>
      <c r="C126" s="502"/>
      <c r="D126" s="503"/>
      <c r="E126" s="503"/>
      <c r="F126" s="503"/>
      <c r="G126" s="503"/>
      <c r="H126" s="503"/>
      <c r="I126" s="504"/>
      <c r="J126" s="505"/>
      <c r="K126" s="503"/>
      <c r="L126" s="503"/>
      <c r="M126" s="503"/>
      <c r="N126" s="506"/>
    </row>
    <row r="127" spans="1:27">
      <c r="B127" s="507" t="s">
        <v>2208</v>
      </c>
      <c r="C127" s="502">
        <f>C125</f>
        <v>4</v>
      </c>
      <c r="D127" s="503">
        <f>D125</f>
        <v>1.5</v>
      </c>
      <c r="E127" s="503"/>
      <c r="F127" s="503"/>
      <c r="G127" s="503" t="s">
        <v>513</v>
      </c>
      <c r="H127" s="503">
        <f>ROUNDUP((D127/(0.43)),0)</f>
        <v>4</v>
      </c>
      <c r="I127" s="504" t="s">
        <v>2209</v>
      </c>
      <c r="J127" s="505"/>
      <c r="K127" s="503"/>
      <c r="L127" s="503"/>
      <c r="M127" s="503"/>
      <c r="N127" s="506"/>
    </row>
    <row r="128" spans="1:27">
      <c r="B128" s="507"/>
      <c r="C128" s="502"/>
      <c r="D128" s="503"/>
      <c r="E128" s="503"/>
      <c r="F128" s="503"/>
      <c r="G128" s="503"/>
      <c r="H128" s="503">
        <v>3</v>
      </c>
      <c r="I128" s="504" t="s">
        <v>2210</v>
      </c>
      <c r="J128" s="505"/>
      <c r="K128" s="503"/>
      <c r="L128" s="503"/>
      <c r="M128" s="503"/>
      <c r="N128" s="506"/>
    </row>
    <row r="129" spans="2:26">
      <c r="B129" s="507"/>
      <c r="C129" s="502"/>
      <c r="D129" s="503"/>
      <c r="E129" s="503"/>
      <c r="F129" s="503"/>
      <c r="G129" s="503"/>
      <c r="H129" s="503">
        <v>2</v>
      </c>
      <c r="I129" s="504" t="s">
        <v>2211</v>
      </c>
      <c r="J129" s="505"/>
      <c r="K129" s="503"/>
      <c r="L129" s="503"/>
      <c r="M129" s="503"/>
      <c r="N129" s="506"/>
    </row>
    <row r="130" spans="2:26" ht="13">
      <c r="B130" s="507"/>
      <c r="C130" s="502"/>
      <c r="D130" s="503"/>
      <c r="E130" s="503"/>
      <c r="F130" s="503"/>
      <c r="G130" s="503"/>
      <c r="H130" s="503">
        <f>H127*H128*H129</f>
        <v>24</v>
      </c>
      <c r="I130" s="504" t="s">
        <v>27</v>
      </c>
      <c r="J130" s="505"/>
      <c r="K130" s="503" t="s">
        <v>1893</v>
      </c>
      <c r="L130" s="515">
        <v>10</v>
      </c>
      <c r="M130" s="509" t="s">
        <v>2063</v>
      </c>
      <c r="N130" s="510" t="s">
        <v>513</v>
      </c>
      <c r="O130" s="518">
        <f>H130*L130</f>
        <v>240</v>
      </c>
      <c r="P130" s="320" t="s">
        <v>27</v>
      </c>
    </row>
    <row r="131" spans="2:26">
      <c r="B131" s="507"/>
      <c r="C131" s="502"/>
      <c r="D131" s="503"/>
      <c r="E131" s="503"/>
      <c r="F131" s="503"/>
      <c r="G131" s="503"/>
      <c r="H131" s="503"/>
      <c r="I131" s="504"/>
      <c r="J131" s="505"/>
      <c r="K131" s="503"/>
      <c r="L131" s="503"/>
      <c r="M131" s="503"/>
      <c r="N131" s="506"/>
    </row>
    <row r="132" spans="2:26">
      <c r="B132" s="507"/>
      <c r="C132" s="502" t="s">
        <v>1836</v>
      </c>
      <c r="D132" s="503" t="s">
        <v>1835</v>
      </c>
      <c r="E132" s="503" t="s">
        <v>1985</v>
      </c>
      <c r="F132" s="503"/>
      <c r="G132" s="503"/>
      <c r="H132" s="503"/>
      <c r="I132" s="504"/>
      <c r="J132" s="508"/>
      <c r="K132" s="509"/>
      <c r="L132" s="509"/>
      <c r="M132" s="509"/>
      <c r="N132" s="510"/>
    </row>
    <row r="133" spans="2:26" ht="13">
      <c r="B133" s="507" t="s">
        <v>2055</v>
      </c>
      <c r="C133" s="511"/>
      <c r="D133" s="511"/>
      <c r="E133" s="511"/>
      <c r="F133" s="511"/>
      <c r="G133" s="511"/>
      <c r="H133" s="512"/>
      <c r="I133" s="511"/>
      <c r="J133" s="508"/>
      <c r="K133" s="513"/>
      <c r="L133" s="513"/>
      <c r="M133" s="513"/>
      <c r="N133" s="510"/>
    </row>
    <row r="134" spans="2:26" ht="13">
      <c r="B134" s="514" t="s">
        <v>2067</v>
      </c>
      <c r="C134" s="502">
        <v>4</v>
      </c>
      <c r="D134" s="503">
        <f>D125</f>
        <v>1.5</v>
      </c>
      <c r="E134" s="503">
        <v>1.5</v>
      </c>
      <c r="F134" s="503"/>
      <c r="G134" s="503"/>
      <c r="H134" s="503">
        <f>C134*D134*E134</f>
        <v>9</v>
      </c>
      <c r="I134" s="504" t="s">
        <v>26</v>
      </c>
      <c r="K134" s="509" t="s">
        <v>1893</v>
      </c>
      <c r="L134" s="515">
        <v>1</v>
      </c>
      <c r="M134" s="509" t="s">
        <v>2063</v>
      </c>
      <c r="N134" s="510" t="s">
        <v>513</v>
      </c>
      <c r="O134" s="321">
        <f>H134*L134</f>
        <v>9</v>
      </c>
      <c r="P134" s="320" t="s">
        <v>26</v>
      </c>
      <c r="Z134" s="508" t="s">
        <v>2204</v>
      </c>
    </row>
    <row r="135" spans="2:26" ht="13">
      <c r="B135" s="514" t="s">
        <v>2068</v>
      </c>
      <c r="C135" s="502">
        <v>5</v>
      </c>
      <c r="D135" s="503">
        <v>0.4</v>
      </c>
      <c r="E135" s="503">
        <v>1.5</v>
      </c>
      <c r="F135" s="503"/>
      <c r="G135" s="503"/>
      <c r="H135" s="503">
        <f>C135*D135*E135</f>
        <v>3</v>
      </c>
      <c r="I135" s="504" t="s">
        <v>26</v>
      </c>
      <c r="K135" s="509" t="s">
        <v>1893</v>
      </c>
      <c r="L135" s="515">
        <v>0</v>
      </c>
      <c r="M135" s="509" t="s">
        <v>2063</v>
      </c>
      <c r="N135" s="510" t="s">
        <v>513</v>
      </c>
      <c r="O135" s="321">
        <f>H135*L135</f>
        <v>0</v>
      </c>
      <c r="P135" s="320" t="s">
        <v>26</v>
      </c>
      <c r="Z135" s="508" t="s">
        <v>2204</v>
      </c>
    </row>
    <row r="136" spans="2:26" ht="13">
      <c r="B136" s="514"/>
      <c r="C136" s="502"/>
      <c r="D136" s="503"/>
      <c r="E136" s="503"/>
      <c r="F136" s="503"/>
      <c r="G136" s="503"/>
      <c r="H136" s="503"/>
      <c r="I136" s="504"/>
      <c r="K136" s="509"/>
      <c r="L136" s="515"/>
      <c r="M136" s="509"/>
      <c r="N136" s="510"/>
      <c r="O136" s="516">
        <f>SUM(O134:O135)</f>
        <v>9</v>
      </c>
      <c r="P136" s="320" t="s">
        <v>26</v>
      </c>
      <c r="Z136" s="517"/>
    </row>
    <row r="137" spans="2:26" ht="13">
      <c r="B137" s="514"/>
      <c r="C137" s="502"/>
      <c r="D137" s="503"/>
      <c r="E137" s="503"/>
      <c r="F137" s="503"/>
      <c r="G137" s="503"/>
      <c r="H137" s="503"/>
      <c r="I137" s="504"/>
      <c r="J137" s="508"/>
      <c r="K137" s="513"/>
      <c r="L137" s="513"/>
      <c r="M137" s="513"/>
      <c r="N137" s="510"/>
    </row>
    <row r="138" spans="2:26" ht="13">
      <c r="B138" s="507" t="s">
        <v>2056</v>
      </c>
      <c r="C138" s="502">
        <f>C134</f>
        <v>4</v>
      </c>
      <c r="D138" s="503"/>
      <c r="E138" s="503"/>
      <c r="F138" s="503" t="s">
        <v>1893</v>
      </c>
      <c r="G138" s="503">
        <v>1</v>
      </c>
      <c r="H138" s="503">
        <f>C138*G138</f>
        <v>4</v>
      </c>
      <c r="I138" s="504" t="s">
        <v>49</v>
      </c>
      <c r="J138" s="508"/>
      <c r="K138" s="509" t="s">
        <v>1893</v>
      </c>
      <c r="L138" s="515">
        <f>L134</f>
        <v>1</v>
      </c>
      <c r="M138" s="509" t="s">
        <v>2063</v>
      </c>
      <c r="N138" s="510" t="s">
        <v>513</v>
      </c>
      <c r="O138" s="518">
        <f>H138*L138</f>
        <v>4</v>
      </c>
      <c r="P138" s="320" t="s">
        <v>49</v>
      </c>
    </row>
    <row r="139" spans="2:26" ht="13">
      <c r="B139" s="507" t="s">
        <v>2057</v>
      </c>
      <c r="C139" s="502">
        <v>3</v>
      </c>
      <c r="D139" s="503">
        <v>1.5</v>
      </c>
      <c r="E139" s="503"/>
      <c r="F139" s="503"/>
      <c r="G139" s="503"/>
      <c r="H139" s="503"/>
      <c r="I139" s="519"/>
      <c r="J139" s="511"/>
      <c r="K139" s="520"/>
      <c r="L139" s="520"/>
      <c r="M139" s="520"/>
      <c r="N139" s="510"/>
    </row>
    <row r="140" spans="2:26">
      <c r="B140" s="514" t="s">
        <v>2058</v>
      </c>
      <c r="C140" s="502" t="s">
        <v>2060</v>
      </c>
      <c r="D140" s="503">
        <v>0.3</v>
      </c>
      <c r="E140" s="503" t="s">
        <v>513</v>
      </c>
      <c r="F140" s="503">
        <f>ROUNDUP((D139/D140),0)</f>
        <v>5</v>
      </c>
      <c r="G140" s="503"/>
      <c r="H140" s="503"/>
      <c r="I140" s="504"/>
      <c r="J140" s="508"/>
      <c r="K140" s="509"/>
      <c r="L140" s="509"/>
      <c r="M140" s="509"/>
      <c r="N140" s="506"/>
    </row>
    <row r="141" spans="2:26">
      <c r="B141" s="514" t="s">
        <v>2059</v>
      </c>
      <c r="C141" s="502" t="s">
        <v>2060</v>
      </c>
      <c r="D141" s="503">
        <v>0.24</v>
      </c>
      <c r="E141" s="503" t="s">
        <v>513</v>
      </c>
      <c r="F141" s="503">
        <f>ROUNDUP((C139/D141),0)</f>
        <v>13</v>
      </c>
      <c r="G141" s="503"/>
      <c r="H141" s="503"/>
      <c r="I141" s="504"/>
      <c r="J141" s="505"/>
      <c r="K141" s="503"/>
      <c r="L141" s="503"/>
      <c r="M141" s="503"/>
      <c r="N141" s="506"/>
    </row>
    <row r="142" spans="2:26" ht="13">
      <c r="B142" s="521"/>
      <c r="C142" s="505"/>
      <c r="D142" s="503" t="s">
        <v>2061</v>
      </c>
      <c r="E142" s="503" t="s">
        <v>513</v>
      </c>
      <c r="F142" s="503">
        <f>F140*F141</f>
        <v>65</v>
      </c>
      <c r="G142" s="503" t="s">
        <v>2063</v>
      </c>
      <c r="H142" s="503"/>
      <c r="I142" s="519"/>
      <c r="J142" s="508"/>
      <c r="K142" s="520"/>
      <c r="L142" s="520"/>
      <c r="M142" s="520"/>
      <c r="N142" s="510"/>
    </row>
    <row r="143" spans="2:26" ht="13">
      <c r="B143" s="521"/>
      <c r="C143" s="502"/>
      <c r="D143" s="503" t="s">
        <v>2062</v>
      </c>
      <c r="E143" s="503" t="s">
        <v>513</v>
      </c>
      <c r="F143" s="503">
        <v>3</v>
      </c>
      <c r="G143" s="503" t="s">
        <v>49</v>
      </c>
      <c r="H143" s="503"/>
      <c r="I143" s="504"/>
      <c r="J143" s="508"/>
      <c r="K143" s="509"/>
      <c r="L143" s="509"/>
      <c r="M143" s="509"/>
      <c r="N143" s="510"/>
    </row>
    <row r="144" spans="2:26" ht="13">
      <c r="B144" s="521"/>
      <c r="C144" s="502"/>
      <c r="D144" s="503" t="s">
        <v>2064</v>
      </c>
      <c r="E144" s="503" t="s">
        <v>513</v>
      </c>
      <c r="F144" s="503">
        <f>F142*F143</f>
        <v>195</v>
      </c>
      <c r="G144" s="503" t="s">
        <v>49</v>
      </c>
      <c r="H144" s="503"/>
      <c r="I144" s="519"/>
      <c r="J144" s="508"/>
      <c r="K144" s="509" t="s">
        <v>1893</v>
      </c>
      <c r="L144" s="515">
        <f>L138</f>
        <v>1</v>
      </c>
      <c r="M144" s="509" t="s">
        <v>2063</v>
      </c>
      <c r="N144" s="510" t="s">
        <v>513</v>
      </c>
      <c r="O144" s="518">
        <f>F144*L144</f>
        <v>195</v>
      </c>
      <c r="P144" s="320" t="s">
        <v>49</v>
      </c>
    </row>
    <row r="145" spans="2:26" ht="13">
      <c r="B145" s="507"/>
      <c r="C145" s="502"/>
      <c r="D145" s="503"/>
      <c r="E145" s="503"/>
      <c r="F145" s="503"/>
      <c r="G145" s="503"/>
      <c r="H145" s="503"/>
      <c r="I145" s="519"/>
      <c r="J145" s="508"/>
      <c r="K145" s="513"/>
      <c r="L145" s="513"/>
      <c r="M145" s="513"/>
      <c r="N145" s="510"/>
    </row>
    <row r="146" spans="2:26" ht="13">
      <c r="B146" s="507" t="s">
        <v>2065</v>
      </c>
      <c r="C146" s="511"/>
      <c r="D146" s="503"/>
      <c r="E146" s="503"/>
      <c r="F146" s="503"/>
      <c r="G146" s="503"/>
      <c r="H146" s="503"/>
      <c r="I146" s="519"/>
      <c r="J146" s="511"/>
      <c r="K146" s="522" t="s">
        <v>2069</v>
      </c>
      <c r="L146" s="520"/>
      <c r="M146" s="520"/>
      <c r="N146" s="510"/>
    </row>
    <row r="147" spans="2:26" ht="13">
      <c r="B147" s="514" t="s">
        <v>2067</v>
      </c>
      <c r="C147" s="502">
        <f t="shared" ref="C147:E148" si="0">C134</f>
        <v>4</v>
      </c>
      <c r="D147" s="503">
        <f t="shared" si="0"/>
        <v>1.5</v>
      </c>
      <c r="E147" s="503">
        <f t="shared" si="0"/>
        <v>1.5</v>
      </c>
      <c r="F147" s="503"/>
      <c r="G147" s="503"/>
      <c r="H147" s="503">
        <f>C147*D147*E147</f>
        <v>9</v>
      </c>
      <c r="I147" s="504" t="s">
        <v>26</v>
      </c>
      <c r="J147" s="511" t="s">
        <v>1754</v>
      </c>
      <c r="K147" s="522">
        <f>1*3*1.5</f>
        <v>4.5</v>
      </c>
      <c r="L147" s="520" t="s">
        <v>513</v>
      </c>
      <c r="M147" s="522">
        <f>H147-K147</f>
        <v>4.5</v>
      </c>
      <c r="N147" s="510" t="s">
        <v>26</v>
      </c>
      <c r="Z147" s="508" t="s">
        <v>2204</v>
      </c>
    </row>
    <row r="148" spans="2:26" ht="13">
      <c r="B148" s="514" t="s">
        <v>2068</v>
      </c>
      <c r="C148" s="502">
        <f t="shared" si="0"/>
        <v>5</v>
      </c>
      <c r="D148" s="503">
        <f t="shared" si="0"/>
        <v>0.4</v>
      </c>
      <c r="E148" s="503">
        <f t="shared" si="0"/>
        <v>1.5</v>
      </c>
      <c r="F148" s="503"/>
      <c r="G148" s="503"/>
      <c r="H148" s="503">
        <f>C148*D148*E148</f>
        <v>3</v>
      </c>
      <c r="I148" s="504" t="s">
        <v>26</v>
      </c>
      <c r="J148" s="511" t="s">
        <v>1754</v>
      </c>
      <c r="K148" s="509">
        <f>3.14*((0.2/2)^2)*C148</f>
        <v>0.15700000000000003</v>
      </c>
      <c r="L148" s="520" t="s">
        <v>513</v>
      </c>
      <c r="M148" s="522">
        <f>H148-K148</f>
        <v>2.843</v>
      </c>
      <c r="N148" s="510" t="s">
        <v>26</v>
      </c>
      <c r="Z148" s="508" t="s">
        <v>2204</v>
      </c>
    </row>
    <row r="149" spans="2:26">
      <c r="B149" s="507"/>
      <c r="C149" s="502"/>
      <c r="D149" s="503"/>
      <c r="E149" s="503"/>
      <c r="F149" s="503"/>
      <c r="G149" s="503"/>
      <c r="H149" s="503"/>
      <c r="I149" s="504"/>
      <c r="J149" s="505"/>
      <c r="K149" s="503"/>
      <c r="L149" s="503"/>
      <c r="M149" s="503"/>
      <c r="N149" s="506"/>
    </row>
    <row r="150" spans="2:26">
      <c r="B150" s="507"/>
      <c r="C150" s="502"/>
      <c r="D150" s="503"/>
      <c r="E150" s="503"/>
      <c r="F150" s="503"/>
      <c r="G150" s="503"/>
      <c r="H150" s="503"/>
      <c r="I150" s="504"/>
      <c r="J150" s="508"/>
      <c r="K150" s="523" t="s">
        <v>2070</v>
      </c>
      <c r="L150" s="509" t="s">
        <v>513</v>
      </c>
      <c r="M150" s="509">
        <f>SUM(M147:M149)</f>
        <v>7.343</v>
      </c>
      <c r="N150" s="510" t="s">
        <v>26</v>
      </c>
    </row>
    <row r="151" spans="2:26" ht="13">
      <c r="B151" s="507"/>
      <c r="C151" s="502"/>
      <c r="D151" s="503"/>
      <c r="E151" s="503"/>
      <c r="F151" s="503"/>
      <c r="G151" s="503"/>
      <c r="H151" s="503"/>
      <c r="I151" s="509" t="s">
        <v>1893</v>
      </c>
      <c r="J151" s="515">
        <v>1</v>
      </c>
      <c r="K151" s="509" t="s">
        <v>2063</v>
      </c>
      <c r="L151" s="510" t="s">
        <v>513</v>
      </c>
      <c r="M151" s="518">
        <f>M150*J151</f>
        <v>7.343</v>
      </c>
      <c r="N151" s="320" t="s">
        <v>26</v>
      </c>
    </row>
    <row r="152" spans="2:26" ht="13">
      <c r="B152" s="507" t="s">
        <v>2071</v>
      </c>
      <c r="C152" s="502"/>
      <c r="D152" s="503"/>
      <c r="E152" s="503"/>
      <c r="F152" s="503"/>
      <c r="G152" s="503"/>
      <c r="H152" s="503"/>
      <c r="I152" s="519"/>
      <c r="J152" s="508"/>
      <c r="K152" s="513"/>
      <c r="L152" s="513"/>
      <c r="M152" s="513"/>
      <c r="N152" s="510"/>
    </row>
    <row r="153" spans="2:26" ht="13">
      <c r="B153" s="514" t="s">
        <v>2067</v>
      </c>
      <c r="C153" s="502">
        <f t="shared" ref="C153:D154" si="1">C147</f>
        <v>4</v>
      </c>
      <c r="D153" s="503">
        <f t="shared" si="1"/>
        <v>1.5</v>
      </c>
      <c r="E153" s="503">
        <v>0.1</v>
      </c>
      <c r="F153" s="503"/>
      <c r="G153" s="503"/>
      <c r="H153" s="503">
        <f>C153*D153*E153</f>
        <v>0.60000000000000009</v>
      </c>
      <c r="I153" s="504" t="s">
        <v>26</v>
      </c>
      <c r="K153" s="509" t="s">
        <v>1893</v>
      </c>
      <c r="L153" s="515">
        <v>1</v>
      </c>
      <c r="M153" s="509" t="s">
        <v>2063</v>
      </c>
      <c r="N153" s="510" t="s">
        <v>513</v>
      </c>
      <c r="P153" s="320" t="s">
        <v>26</v>
      </c>
      <c r="Z153" s="508" t="s">
        <v>2204</v>
      </c>
    </row>
    <row r="154" spans="2:26" ht="13">
      <c r="B154" s="514" t="s">
        <v>2068</v>
      </c>
      <c r="C154" s="502">
        <f t="shared" si="1"/>
        <v>5</v>
      </c>
      <c r="D154" s="503">
        <f t="shared" si="1"/>
        <v>0.4</v>
      </c>
      <c r="E154" s="503">
        <v>0.1</v>
      </c>
      <c r="F154" s="503"/>
      <c r="G154" s="503"/>
      <c r="H154" s="503">
        <f>C154*D154*E154</f>
        <v>0.2</v>
      </c>
      <c r="I154" s="504" t="s">
        <v>26</v>
      </c>
      <c r="K154" s="509" t="s">
        <v>1893</v>
      </c>
      <c r="L154" s="515">
        <f>L153</f>
        <v>1</v>
      </c>
      <c r="M154" s="509" t="s">
        <v>2063</v>
      </c>
      <c r="N154" s="510" t="s">
        <v>513</v>
      </c>
      <c r="O154" s="321">
        <f>H154*L154</f>
        <v>0.2</v>
      </c>
      <c r="P154" s="320" t="s">
        <v>26</v>
      </c>
      <c r="Z154" s="508" t="s">
        <v>2204</v>
      </c>
    </row>
    <row r="155" spans="2:26" ht="13">
      <c r="B155" s="507"/>
      <c r="C155" s="502"/>
      <c r="D155" s="503"/>
      <c r="E155" s="503"/>
      <c r="F155" s="503"/>
      <c r="G155" s="503"/>
      <c r="H155" s="503"/>
      <c r="I155" s="504"/>
      <c r="J155" s="508"/>
      <c r="K155" s="509"/>
      <c r="L155" s="509"/>
      <c r="M155" s="509"/>
      <c r="N155" s="506"/>
      <c r="O155" s="516">
        <f>SUM(O153:O154)</f>
        <v>0.2</v>
      </c>
      <c r="P155" s="320" t="s">
        <v>26</v>
      </c>
    </row>
    <row r="156" spans="2:26">
      <c r="B156" s="507"/>
      <c r="C156" s="502"/>
      <c r="D156" s="503"/>
      <c r="E156" s="503"/>
      <c r="F156" s="503"/>
      <c r="G156" s="503"/>
      <c r="H156" s="503"/>
      <c r="I156" s="504"/>
      <c r="J156" s="508"/>
      <c r="K156" s="509"/>
      <c r="L156" s="509"/>
      <c r="M156" s="509"/>
      <c r="N156" s="506"/>
    </row>
    <row r="157" spans="2:26" ht="13">
      <c r="B157" s="507" t="s">
        <v>2074</v>
      </c>
      <c r="C157" s="502">
        <v>4</v>
      </c>
      <c r="D157" s="503"/>
      <c r="E157" s="503"/>
      <c r="F157" s="503"/>
      <c r="G157" s="503">
        <v>1</v>
      </c>
      <c r="H157" s="503" t="s">
        <v>513</v>
      </c>
      <c r="I157" s="504">
        <f>C157*G157</f>
        <v>4</v>
      </c>
      <c r="J157" s="505" t="s">
        <v>49</v>
      </c>
      <c r="K157" s="509" t="s">
        <v>1893</v>
      </c>
      <c r="L157" s="515">
        <f>L154</f>
        <v>1</v>
      </c>
      <c r="M157" s="509" t="s">
        <v>2063</v>
      </c>
      <c r="N157" s="510" t="s">
        <v>513</v>
      </c>
      <c r="O157" s="524">
        <f>I157*L157</f>
        <v>4</v>
      </c>
      <c r="P157" s="320" t="s">
        <v>49</v>
      </c>
    </row>
    <row r="162" spans="1:29" ht="13">
      <c r="B162" s="277" t="s">
        <v>2034</v>
      </c>
      <c r="C162" s="284"/>
      <c r="D162" s="279" t="s">
        <v>2221</v>
      </c>
      <c r="E162" s="543">
        <v>1</v>
      </c>
      <c r="F162" s="273"/>
      <c r="G162" s="273"/>
      <c r="H162" s="273"/>
      <c r="I162" s="273"/>
      <c r="J162" s="286"/>
      <c r="K162" s="271"/>
    </row>
    <row r="163" spans="1:29" ht="13">
      <c r="B163" s="277"/>
      <c r="C163" s="540"/>
      <c r="D163" s="279" t="s">
        <v>1836</v>
      </c>
      <c r="E163" s="273" t="s">
        <v>1835</v>
      </c>
      <c r="F163" s="273" t="s">
        <v>2035</v>
      </c>
      <c r="G163" s="273"/>
      <c r="H163" s="273" t="s">
        <v>2205</v>
      </c>
      <c r="I163" s="273"/>
      <c r="J163" s="286"/>
      <c r="K163" s="544"/>
    </row>
    <row r="164" spans="1:29" ht="13">
      <c r="B164" s="284" t="s">
        <v>2036</v>
      </c>
      <c r="D164" s="289">
        <v>12</v>
      </c>
      <c r="E164" s="290">
        <v>0.2</v>
      </c>
      <c r="F164" s="290">
        <v>1.5</v>
      </c>
      <c r="G164" s="291" t="s">
        <v>1893</v>
      </c>
      <c r="H164" s="423">
        <v>2</v>
      </c>
      <c r="I164" s="525">
        <f>D164*E164*F164*H164</f>
        <v>7.2000000000000011</v>
      </c>
      <c r="J164" s="281" t="s">
        <v>26</v>
      </c>
      <c r="K164" s="292"/>
    </row>
    <row r="165" spans="1:29" ht="13">
      <c r="B165" s="284" t="s">
        <v>2037</v>
      </c>
      <c r="D165" s="403">
        <v>1</v>
      </c>
      <c r="E165" s="404">
        <v>0.2</v>
      </c>
      <c r="F165" s="404">
        <v>0.5</v>
      </c>
      <c r="G165" s="291" t="s">
        <v>1893</v>
      </c>
      <c r="H165" s="423">
        <f>H164</f>
        <v>2</v>
      </c>
      <c r="I165" s="525">
        <f>D165*E165*F165*H165</f>
        <v>0.2</v>
      </c>
      <c r="J165" s="281" t="s">
        <v>26</v>
      </c>
      <c r="K165" s="278"/>
      <c r="O165" s="320"/>
    </row>
    <row r="166" spans="1:29" ht="13">
      <c r="A166" s="331"/>
      <c r="B166" s="284"/>
      <c r="D166" s="403"/>
      <c r="E166" s="404"/>
      <c r="F166" s="404"/>
      <c r="G166" s="291"/>
      <c r="H166" s="423"/>
      <c r="I166" s="525"/>
      <c r="J166" s="281"/>
      <c r="K166" s="278"/>
      <c r="L166" s="331"/>
      <c r="M166" s="331"/>
      <c r="N166" s="331"/>
      <c r="O166" s="394"/>
      <c r="P166" s="331"/>
      <c r="Q166" s="331"/>
    </row>
    <row r="167" spans="1:29" ht="13">
      <c r="B167" s="284" t="s">
        <v>2038</v>
      </c>
      <c r="D167" s="279"/>
      <c r="E167" s="273"/>
      <c r="F167" s="273">
        <f>3.14*(0.5^2)*0.2</f>
        <v>0.15700000000000003</v>
      </c>
      <c r="G167" s="273" t="s">
        <v>1893</v>
      </c>
      <c r="H167" s="479">
        <f>H165</f>
        <v>2</v>
      </c>
      <c r="I167" s="525">
        <f>F167*H167</f>
        <v>0.31400000000000006</v>
      </c>
      <c r="J167" s="286" t="s">
        <v>26</v>
      </c>
      <c r="K167" s="278"/>
      <c r="O167" s="396"/>
    </row>
    <row r="168" spans="1:29" ht="13">
      <c r="B168" s="284"/>
      <c r="D168" s="279" t="s">
        <v>2133</v>
      </c>
      <c r="E168" s="273"/>
      <c r="F168" s="273"/>
      <c r="G168" s="401" t="s">
        <v>2039</v>
      </c>
      <c r="H168" s="273"/>
      <c r="I168" s="401">
        <f>I164+I165-I167</f>
        <v>7.0860000000000012</v>
      </c>
      <c r="J168" s="281" t="s">
        <v>26</v>
      </c>
      <c r="K168" s="278"/>
      <c r="O168" s="396"/>
    </row>
    <row r="169" spans="1:29" ht="13">
      <c r="B169" s="284" t="s">
        <v>2075</v>
      </c>
      <c r="D169" s="279">
        <v>1</v>
      </c>
      <c r="E169" s="273" t="s">
        <v>1893</v>
      </c>
      <c r="F169" s="273">
        <f>D164</f>
        <v>12</v>
      </c>
      <c r="G169" s="273" t="s">
        <v>513</v>
      </c>
      <c r="H169" s="273"/>
      <c r="I169" s="526">
        <f>D169*F169</f>
        <v>12</v>
      </c>
      <c r="J169" s="286" t="s">
        <v>49</v>
      </c>
      <c r="K169" s="278"/>
      <c r="O169" s="396"/>
    </row>
    <row r="170" spans="1:29" ht="13">
      <c r="B170" s="284" t="s">
        <v>2206</v>
      </c>
      <c r="D170" s="279">
        <f>D164</f>
        <v>12</v>
      </c>
      <c r="E170" s="273">
        <v>3</v>
      </c>
      <c r="F170" s="273">
        <v>0.25</v>
      </c>
      <c r="G170" s="273" t="s">
        <v>513</v>
      </c>
      <c r="H170" s="273"/>
      <c r="I170" s="526">
        <f>D170*E170*F170*E162</f>
        <v>9</v>
      </c>
      <c r="J170" s="286" t="s">
        <v>26</v>
      </c>
      <c r="K170" s="278"/>
      <c r="O170" s="397"/>
    </row>
    <row r="171" spans="1:29">
      <c r="O171" s="397"/>
    </row>
    <row r="172" spans="1:29">
      <c r="B172" s="320" t="s">
        <v>2071</v>
      </c>
      <c r="D172" s="321">
        <f>F164</f>
        <v>1.5</v>
      </c>
      <c r="E172" s="320" t="s">
        <v>1893</v>
      </c>
      <c r="F172" s="320">
        <v>0.1</v>
      </c>
      <c r="G172" s="320" t="s">
        <v>513</v>
      </c>
      <c r="I172" s="320">
        <f>D172*F172*E162</f>
        <v>0.15000000000000002</v>
      </c>
      <c r="J172" s="320" t="s">
        <v>26</v>
      </c>
      <c r="O172" s="397"/>
    </row>
    <row r="173" spans="1:29">
      <c r="O173" s="397"/>
    </row>
    <row r="174" spans="1:29">
      <c r="B174" s="320" t="s">
        <v>2213</v>
      </c>
      <c r="D174" s="530">
        <f>D164</f>
        <v>12</v>
      </c>
      <c r="E174" s="320" t="s">
        <v>1893</v>
      </c>
      <c r="H174" s="321">
        <f>H164</f>
        <v>2</v>
      </c>
      <c r="I174" s="320">
        <f>D174*H174</f>
        <v>24</v>
      </c>
      <c r="J174" s="320" t="s">
        <v>49</v>
      </c>
      <c r="O174" s="397"/>
    </row>
    <row r="175" spans="1:29">
      <c r="O175" s="397"/>
      <c r="Z175" s="320">
        <f>5*0.2*0.05</f>
        <v>0.05</v>
      </c>
    </row>
    <row r="176" spans="1:29">
      <c r="O176" s="362"/>
      <c r="Z176" s="320">
        <f>3*0.2*0.05</f>
        <v>3.0000000000000006E-2</v>
      </c>
      <c r="AA176" s="398">
        <f>1000/Z176</f>
        <v>33333.333333333328</v>
      </c>
      <c r="AC176" s="320">
        <v>70.710000000000008</v>
      </c>
    </row>
    <row r="177" spans="15:15">
      <c r="O177" s="397"/>
    </row>
  </sheetData>
  <mergeCells count="10">
    <mergeCell ref="C52:C62"/>
    <mergeCell ref="C70:C90"/>
    <mergeCell ref="C91:C102"/>
    <mergeCell ref="C108:C121"/>
    <mergeCell ref="A3:Q3"/>
    <mergeCell ref="D6:N6"/>
    <mergeCell ref="O6:P6"/>
    <mergeCell ref="C8:C18"/>
    <mergeCell ref="C27:C41"/>
    <mergeCell ref="D51:L51"/>
  </mergeCells>
  <printOptions horizontalCentered="1"/>
  <pageMargins left="0.78740157480314965" right="0.78740157480314965" top="0.78740157480314965" bottom="0.78740157480314965" header="0.31496062992125984" footer="0.31496062992125984"/>
  <pageSetup paperSize="9" scale="48" orientation="portrait" horizontalDpi="4294967293" r:id="rId1"/>
  <rowBreaks count="1" manualBreakCount="1">
    <brk id="154" max="19" man="1"/>
  </rowBreaks>
  <colBreaks count="1" manualBreakCount="1">
    <brk id="17" max="15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0FDD1-11D1-4278-945D-522695DB9C9E}">
  <sheetPr codeName="Sheet10">
    <tabColor theme="6" tint="0.59999389629810485"/>
  </sheetPr>
  <dimension ref="A1:V126"/>
  <sheetViews>
    <sheetView topLeftCell="A13" workbookViewId="0">
      <selection activeCell="D17" sqref="D17"/>
    </sheetView>
  </sheetViews>
  <sheetFormatPr defaultColWidth="8.90625" defaultRowHeight="13"/>
  <cols>
    <col min="1" max="1" width="4.36328125" style="263" customWidth="1"/>
    <col min="2" max="2" width="1.90625" style="263" customWidth="1"/>
    <col min="3" max="3" width="45.6328125" style="263" customWidth="1"/>
    <col min="4" max="4" width="9.90625" style="263" bestFit="1" customWidth="1"/>
    <col min="5" max="5" width="8.54296875" style="263" customWidth="1"/>
    <col min="6" max="6" width="7.453125" style="263" bestFit="1" customWidth="1"/>
    <col min="7" max="7" width="7.90625" style="263" bestFit="1" customWidth="1"/>
    <col min="8" max="8" width="8.90625" style="263"/>
    <col min="9" max="9" width="8.453125" style="263" bestFit="1" customWidth="1"/>
    <col min="10" max="10" width="9.08984375" style="263" customWidth="1"/>
    <col min="11" max="13" width="8.6328125" style="263" customWidth="1"/>
    <col min="14" max="14" width="11.90625" style="263" customWidth="1"/>
    <col min="15" max="15" width="8.6328125" style="263" customWidth="1"/>
    <col min="16" max="16" width="15.54296875" style="263" bestFit="1" customWidth="1"/>
    <col min="17" max="16384" width="8.90625" style="263"/>
  </cols>
  <sheetData>
    <row r="1" spans="1:22" ht="23.4" customHeight="1" thickTop="1">
      <c r="A1" s="1316" t="s">
        <v>1976</v>
      </c>
      <c r="B1" s="1317"/>
      <c r="C1" s="1317"/>
      <c r="D1" s="1317"/>
      <c r="E1" s="1317"/>
      <c r="F1" s="1317"/>
      <c r="G1" s="1317"/>
      <c r="H1" s="1317"/>
      <c r="I1" s="1317"/>
      <c r="J1" s="1317"/>
      <c r="K1" s="1317"/>
      <c r="L1" s="1317"/>
      <c r="M1" s="1317"/>
      <c r="N1" s="1317"/>
      <c r="O1" s="1317"/>
      <c r="P1" s="1318"/>
    </row>
    <row r="2" spans="1:22" ht="13.5" thickBot="1">
      <c r="A2" s="264"/>
      <c r="B2" s="265"/>
      <c r="C2" s="265"/>
      <c r="D2" s="265"/>
      <c r="E2" s="265"/>
      <c r="F2" s="265"/>
      <c r="G2" s="265"/>
      <c r="H2" s="265"/>
      <c r="I2" s="266"/>
      <c r="J2" s="265"/>
      <c r="K2" s="265"/>
      <c r="L2" s="265"/>
      <c r="M2" s="265"/>
      <c r="N2" s="265"/>
      <c r="O2" s="265"/>
      <c r="P2" s="267"/>
    </row>
    <row r="3" spans="1:22">
      <c r="A3" s="1319" t="s">
        <v>0</v>
      </c>
      <c r="B3" s="1321" t="s">
        <v>1652</v>
      </c>
      <c r="C3" s="1321"/>
      <c r="D3" s="1322" t="s">
        <v>1659</v>
      </c>
      <c r="E3" s="1322"/>
      <c r="F3" s="1322"/>
      <c r="G3" s="1322"/>
      <c r="H3" s="1321" t="s">
        <v>1839</v>
      </c>
      <c r="I3" s="1321" t="s">
        <v>14</v>
      </c>
      <c r="J3" s="1321" t="s">
        <v>1840</v>
      </c>
      <c r="K3" s="1321" t="s">
        <v>1841</v>
      </c>
      <c r="L3" s="405"/>
      <c r="M3" s="405"/>
      <c r="N3" s="405"/>
      <c r="O3" s="405"/>
      <c r="P3" s="1323" t="s">
        <v>1740</v>
      </c>
    </row>
    <row r="4" spans="1:22">
      <c r="A4" s="1320"/>
      <c r="B4" s="1313"/>
      <c r="C4" s="1313"/>
      <c r="D4" s="430" t="s">
        <v>1842</v>
      </c>
      <c r="E4" s="430" t="s">
        <v>1977</v>
      </c>
      <c r="F4" s="430" t="s">
        <v>1846</v>
      </c>
      <c r="G4" s="430" t="s">
        <v>1845</v>
      </c>
      <c r="H4" s="1313"/>
      <c r="I4" s="1313"/>
      <c r="J4" s="1313"/>
      <c r="K4" s="1313"/>
      <c r="L4" s="444"/>
      <c r="M4" s="444"/>
      <c r="N4" s="444"/>
      <c r="O4" s="444"/>
      <c r="P4" s="1315"/>
    </row>
    <row r="5" spans="1:22" ht="14" customHeight="1">
      <c r="A5" s="268"/>
      <c r="B5" s="269"/>
      <c r="C5" s="270"/>
      <c r="D5" s="271"/>
      <c r="E5" s="272"/>
      <c r="F5" s="273"/>
      <c r="G5" s="273"/>
      <c r="H5" s="273"/>
      <c r="I5" s="274"/>
      <c r="J5" s="271"/>
      <c r="K5" s="275"/>
      <c r="L5" s="275"/>
      <c r="M5" s="275"/>
      <c r="N5" s="275"/>
      <c r="O5" s="275"/>
      <c r="P5" s="276"/>
    </row>
    <row r="6" spans="1:22" ht="13.5">
      <c r="A6" s="268"/>
      <c r="B6" s="312"/>
      <c r="C6" s="278"/>
      <c r="D6" s="279"/>
      <c r="E6" s="273"/>
      <c r="F6" s="280"/>
      <c r="G6" s="280"/>
      <c r="H6" s="280"/>
      <c r="I6" s="281"/>
      <c r="J6" s="278"/>
      <c r="K6" s="282"/>
      <c r="L6" s="282"/>
      <c r="M6" s="282"/>
      <c r="N6" s="282"/>
      <c r="O6" s="282"/>
      <c r="P6" s="283"/>
    </row>
    <row r="7" spans="1:22">
      <c r="A7" s="1335"/>
      <c r="B7" s="1336"/>
      <c r="C7" s="1336"/>
      <c r="D7" s="1336"/>
      <c r="E7" s="1336"/>
      <c r="F7" s="1336"/>
      <c r="G7" s="1336"/>
      <c r="H7" s="1336"/>
      <c r="I7" s="1336"/>
      <c r="J7" s="1336"/>
      <c r="K7" s="1336"/>
      <c r="L7" s="1336"/>
      <c r="M7" s="1336"/>
      <c r="N7" s="1336"/>
      <c r="O7" s="1336"/>
      <c r="P7" s="1337"/>
      <c r="U7" s="263" t="s">
        <v>1978</v>
      </c>
      <c r="V7" s="263" t="s">
        <v>1979</v>
      </c>
    </row>
    <row r="8" spans="1:22" ht="14.4" customHeight="1">
      <c r="A8" s="406"/>
      <c r="B8" s="1338"/>
      <c r="C8" s="1338"/>
      <c r="D8" s="407"/>
      <c r="E8" s="408"/>
      <c r="F8" s="409"/>
      <c r="G8" s="409"/>
      <c r="H8" s="409"/>
      <c r="I8" s="410"/>
      <c r="J8" s="411"/>
      <c r="K8" s="412"/>
      <c r="L8" s="412"/>
      <c r="M8" s="412"/>
      <c r="N8" s="412"/>
      <c r="O8" s="412"/>
      <c r="P8" s="413"/>
      <c r="S8" s="263">
        <f>9978.07</f>
        <v>9978.07</v>
      </c>
      <c r="U8" s="263" t="e">
        <f>S8/K8</f>
        <v>#DIV/0!</v>
      </c>
      <c r="V8" s="263" t="e">
        <f>D8*U8</f>
        <v>#DIV/0!</v>
      </c>
    </row>
    <row r="9" spans="1:22" ht="14.4" customHeight="1">
      <c r="A9" s="268"/>
      <c r="B9" s="414"/>
      <c r="C9" s="414"/>
      <c r="D9" s="279"/>
      <c r="E9" s="273"/>
      <c r="F9" s="280"/>
      <c r="G9" s="280"/>
      <c r="H9" s="280"/>
      <c r="I9" s="281"/>
      <c r="J9" s="278"/>
      <c r="K9" s="282"/>
      <c r="L9" s="282"/>
      <c r="M9" s="282"/>
      <c r="N9" s="282"/>
      <c r="O9" s="282"/>
      <c r="P9" s="283"/>
    </row>
    <row r="10" spans="1:22" ht="14.4" customHeight="1">
      <c r="A10" s="268"/>
      <c r="B10" s="1339"/>
      <c r="C10" s="1339"/>
      <c r="D10" s="306"/>
      <c r="E10" s="307"/>
      <c r="F10" s="310"/>
      <c r="G10" s="310"/>
      <c r="H10" s="310"/>
      <c r="I10" s="308"/>
      <c r="J10" s="309"/>
      <c r="K10" s="313"/>
      <c r="L10" s="313"/>
      <c r="M10" s="313"/>
      <c r="N10" s="313"/>
      <c r="O10" s="313"/>
      <c r="P10" s="311"/>
      <c r="S10" s="263">
        <v>5461.83241881299</v>
      </c>
    </row>
    <row r="11" spans="1:22" ht="14.4" customHeight="1">
      <c r="A11" s="268"/>
      <c r="B11" s="414"/>
      <c r="C11" s="414"/>
      <c r="D11" s="279"/>
      <c r="E11" s="273"/>
      <c r="F11" s="280"/>
      <c r="G11" s="280"/>
      <c r="H11" s="280"/>
      <c r="I11" s="281"/>
      <c r="J11" s="278"/>
      <c r="K11" s="282"/>
      <c r="L11" s="282"/>
      <c r="M11" s="282"/>
      <c r="N11" s="282"/>
      <c r="O11" s="282"/>
      <c r="P11" s="283"/>
    </row>
    <row r="12" spans="1:22">
      <c r="A12" s="1312"/>
      <c r="B12" s="1313"/>
      <c r="C12" s="1313"/>
      <c r="D12" s="1313"/>
      <c r="E12" s="1313"/>
      <c r="F12" s="1313"/>
      <c r="G12" s="1313"/>
      <c r="H12" s="1313"/>
      <c r="I12" s="1313"/>
      <c r="J12" s="1313"/>
      <c r="K12" s="1313"/>
      <c r="L12" s="1314"/>
      <c r="M12" s="1314"/>
      <c r="N12" s="1314"/>
      <c r="O12" s="1314"/>
      <c r="P12" s="1315"/>
    </row>
    <row r="13" spans="1:22">
      <c r="A13" s="268"/>
      <c r="B13" s="414"/>
      <c r="C13" s="414"/>
      <c r="D13" s="415" t="s">
        <v>1980</v>
      </c>
      <c r="E13" s="273"/>
      <c r="F13" s="280"/>
      <c r="G13" s="280"/>
      <c r="H13" s="280"/>
      <c r="I13" s="281"/>
      <c r="J13" s="278"/>
      <c r="K13" s="282"/>
      <c r="L13" s="282"/>
      <c r="M13" s="282"/>
      <c r="N13" s="282"/>
      <c r="O13" s="282"/>
      <c r="P13" s="283"/>
    </row>
    <row r="14" spans="1:22" ht="14.5" customHeight="1">
      <c r="A14" s="268"/>
      <c r="B14" s="416"/>
      <c r="C14" s="278"/>
      <c r="D14" s="279"/>
      <c r="E14" s="1340" t="s">
        <v>1981</v>
      </c>
      <c r="F14" s="1340"/>
      <c r="G14" s="1340"/>
      <c r="H14" s="1340"/>
      <c r="I14" s="1340"/>
      <c r="J14" s="278"/>
      <c r="K14" s="280"/>
      <c r="L14" s="280"/>
      <c r="M14" s="280"/>
      <c r="N14" s="280"/>
      <c r="O14" s="280"/>
      <c r="P14" s="283"/>
    </row>
    <row r="15" spans="1:22" ht="23" customHeight="1">
      <c r="A15" s="268"/>
      <c r="B15" s="269"/>
      <c r="C15" s="270"/>
      <c r="E15" s="417" t="s">
        <v>1982</v>
      </c>
      <c r="F15" s="418" t="s">
        <v>1983</v>
      </c>
      <c r="G15" s="404" t="s">
        <v>1912</v>
      </c>
      <c r="H15" s="404" t="s">
        <v>1984</v>
      </c>
      <c r="I15" s="419" t="s">
        <v>1985</v>
      </c>
      <c r="J15" s="417" t="s">
        <v>1986</v>
      </c>
      <c r="K15" s="420" t="s">
        <v>1987</v>
      </c>
      <c r="L15" s="420" t="s">
        <v>1988</v>
      </c>
      <c r="M15" s="307" t="s">
        <v>1989</v>
      </c>
      <c r="N15" s="421" t="s">
        <v>1990</v>
      </c>
      <c r="O15" s="421" t="s">
        <v>1991</v>
      </c>
      <c r="P15" s="276"/>
    </row>
    <row r="16" spans="1:22">
      <c r="A16" s="268"/>
      <c r="B16" s="416"/>
      <c r="C16" s="278"/>
      <c r="D16" s="279" t="s">
        <v>1992</v>
      </c>
      <c r="E16" s="422">
        <v>0.2</v>
      </c>
      <c r="F16" s="423">
        <v>0.4</v>
      </c>
      <c r="G16" s="423">
        <v>0.4</v>
      </c>
      <c r="H16" s="423">
        <v>0.2</v>
      </c>
      <c r="I16" s="424">
        <v>0.4</v>
      </c>
      <c r="J16" s="278">
        <f>((E16+F16)*(H16+I16))/2</f>
        <v>0.18000000000000005</v>
      </c>
      <c r="K16" s="280">
        <f>G16*H16</f>
        <v>8.0000000000000016E-2</v>
      </c>
      <c r="L16" s="280">
        <f>((E16+F16)*(H16+I16))/2</f>
        <v>0.18000000000000005</v>
      </c>
      <c r="M16" s="280">
        <f>SUM(J16:L16)</f>
        <v>0.44000000000000011</v>
      </c>
      <c r="N16" s="423">
        <v>1</v>
      </c>
      <c r="O16" s="282">
        <f>M16*N16</f>
        <v>0.44000000000000011</v>
      </c>
      <c r="P16" s="283"/>
    </row>
    <row r="17" spans="1:16">
      <c r="A17" s="268"/>
      <c r="B17" s="416"/>
      <c r="C17" s="278"/>
      <c r="D17" s="279" t="s">
        <v>1993</v>
      </c>
      <c r="E17" s="422">
        <v>0.2</v>
      </c>
      <c r="F17" s="423">
        <v>0.4</v>
      </c>
      <c r="G17" s="423">
        <v>0.4</v>
      </c>
      <c r="H17" s="423">
        <v>0.2</v>
      </c>
      <c r="I17" s="424">
        <v>0.4</v>
      </c>
      <c r="J17" s="278">
        <f>((E17+F17)*(H17+I17))/2</f>
        <v>0.18000000000000005</v>
      </c>
      <c r="K17" s="280">
        <f>G17*H17</f>
        <v>8.0000000000000016E-2</v>
      </c>
      <c r="L17" s="280">
        <f>((E17+F17)*(H17+I17))/2</f>
        <v>0.18000000000000005</v>
      </c>
      <c r="M17" s="280">
        <f>SUM(J17:L17)</f>
        <v>0.44000000000000011</v>
      </c>
      <c r="N17" s="423">
        <v>1</v>
      </c>
      <c r="O17" s="282">
        <f>M17*N17</f>
        <v>0.44000000000000011</v>
      </c>
      <c r="P17" s="283"/>
    </row>
    <row r="18" spans="1:16">
      <c r="A18" s="268"/>
      <c r="B18" s="416"/>
      <c r="C18" s="278"/>
      <c r="D18" s="279" t="s">
        <v>1994</v>
      </c>
      <c r="E18" s="279"/>
      <c r="F18" s="280"/>
      <c r="G18" s="280"/>
      <c r="H18" s="280"/>
      <c r="I18" s="281"/>
      <c r="J18" s="278"/>
      <c r="K18" s="280"/>
      <c r="L18" s="280"/>
      <c r="M18" s="280"/>
      <c r="N18" s="280"/>
      <c r="O18" s="280"/>
      <c r="P18" s="283"/>
    </row>
    <row r="19" spans="1:16">
      <c r="A19" s="268"/>
      <c r="B19" s="416"/>
      <c r="C19" s="278"/>
      <c r="D19" s="279"/>
      <c r="E19" s="279"/>
      <c r="F19" s="280"/>
      <c r="G19" s="280"/>
      <c r="H19" s="280"/>
      <c r="J19" s="278"/>
      <c r="K19" s="425"/>
      <c r="L19" s="425"/>
      <c r="M19" s="425"/>
      <c r="N19" s="425"/>
      <c r="O19" s="426"/>
      <c r="P19" s="283"/>
    </row>
    <row r="20" spans="1:16">
      <c r="A20" s="268"/>
      <c r="B20" s="277"/>
      <c r="C20" s="284"/>
      <c r="D20" s="279"/>
      <c r="E20" s="273"/>
      <c r="F20" s="273"/>
      <c r="G20" s="273"/>
      <c r="H20" s="273"/>
      <c r="I20" s="281"/>
      <c r="J20" s="278"/>
      <c r="K20" s="280"/>
      <c r="L20" s="282" t="s">
        <v>1995</v>
      </c>
      <c r="O20" s="412">
        <f>SUM(O16:O19)</f>
        <v>0.88000000000000023</v>
      </c>
      <c r="P20" s="427" t="s">
        <v>26</v>
      </c>
    </row>
    <row r="21" spans="1:16">
      <c r="A21" s="268"/>
      <c r="B21" s="428"/>
      <c r="C21" s="278"/>
      <c r="D21" s="279"/>
      <c r="E21" s="273"/>
      <c r="F21" s="280"/>
      <c r="G21" s="280"/>
      <c r="H21" s="280"/>
      <c r="I21" s="281"/>
      <c r="J21" s="278"/>
      <c r="K21" s="280"/>
      <c r="L21" s="280"/>
      <c r="M21" s="280"/>
      <c r="N21" s="280"/>
      <c r="O21" s="280"/>
      <c r="P21" s="283"/>
    </row>
    <row r="22" spans="1:16">
      <c r="A22" s="268"/>
      <c r="B22" s="278"/>
      <c r="C22" s="278"/>
      <c r="D22" s="279"/>
      <c r="E22" s="273"/>
      <c r="F22" s="280"/>
      <c r="G22" s="280"/>
      <c r="H22" s="280"/>
      <c r="I22" s="286"/>
      <c r="J22" s="278"/>
      <c r="K22" s="310"/>
      <c r="L22" s="310"/>
      <c r="M22" s="310"/>
      <c r="N22" s="310"/>
      <c r="O22" s="310"/>
      <c r="P22" s="283"/>
    </row>
    <row r="23" spans="1:16">
      <c r="A23" s="268"/>
      <c r="B23" s="278"/>
      <c r="C23" s="278"/>
      <c r="D23" s="415" t="s">
        <v>1996</v>
      </c>
      <c r="E23" s="273"/>
      <c r="F23" s="280"/>
      <c r="G23" s="280"/>
      <c r="H23" s="280"/>
      <c r="I23" s="286"/>
      <c r="J23" s="278"/>
      <c r="K23" s="310"/>
      <c r="L23" s="310"/>
      <c r="M23" s="310"/>
      <c r="N23" s="310"/>
      <c r="O23" s="310"/>
      <c r="P23" s="283"/>
    </row>
    <row r="24" spans="1:16" ht="39">
      <c r="A24" s="268"/>
      <c r="B24" s="278"/>
      <c r="C24" s="278"/>
      <c r="E24" s="417" t="s">
        <v>1982</v>
      </c>
      <c r="F24" s="418" t="s">
        <v>1983</v>
      </c>
      <c r="G24" s="404" t="s">
        <v>1912</v>
      </c>
      <c r="H24" s="404" t="s">
        <v>1984</v>
      </c>
      <c r="I24" s="419" t="s">
        <v>1985</v>
      </c>
      <c r="J24" s="417"/>
      <c r="K24" s="420"/>
      <c r="L24" s="420"/>
      <c r="M24" s="307" t="s">
        <v>1989</v>
      </c>
      <c r="N24" s="421" t="s">
        <v>1990</v>
      </c>
      <c r="O24" s="421" t="s">
        <v>1991</v>
      </c>
      <c r="P24" s="283"/>
    </row>
    <row r="25" spans="1:16" ht="14" customHeight="1">
      <c r="A25" s="268"/>
      <c r="B25" s="269"/>
      <c r="C25" s="270"/>
      <c r="D25" s="279" t="s">
        <v>1992</v>
      </c>
      <c r="E25" s="422"/>
      <c r="F25" s="423">
        <v>0.4</v>
      </c>
      <c r="G25" s="423">
        <v>0.4</v>
      </c>
      <c r="H25" s="423">
        <v>0.2</v>
      </c>
      <c r="I25" s="286"/>
      <c r="J25" s="278"/>
      <c r="K25" s="280"/>
      <c r="L25" s="280"/>
      <c r="M25" s="280">
        <f>(F25+G25+F25)*H25</f>
        <v>0.24000000000000005</v>
      </c>
      <c r="N25" s="423">
        <v>1</v>
      </c>
      <c r="O25" s="282">
        <f>M25*N25</f>
        <v>0.24000000000000005</v>
      </c>
      <c r="P25" s="276"/>
    </row>
    <row r="26" spans="1:16">
      <c r="A26" s="268"/>
      <c r="B26" s="428"/>
      <c r="C26" s="270"/>
      <c r="D26" s="279" t="s">
        <v>1993</v>
      </c>
      <c r="E26" s="422"/>
      <c r="F26" s="423">
        <v>0.4</v>
      </c>
      <c r="G26" s="423">
        <v>0.4</v>
      </c>
      <c r="H26" s="423">
        <v>0.2</v>
      </c>
      <c r="I26" s="286"/>
      <c r="J26" s="278"/>
      <c r="K26" s="280"/>
      <c r="L26" s="280"/>
      <c r="M26" s="280">
        <f>(F26+G26+F26)*H26</f>
        <v>0.24000000000000005</v>
      </c>
      <c r="N26" s="423">
        <v>1</v>
      </c>
      <c r="O26" s="282">
        <f>M26*N26</f>
        <v>0.24000000000000005</v>
      </c>
      <c r="P26" s="283"/>
    </row>
    <row r="27" spans="1:16">
      <c r="A27" s="268"/>
      <c r="B27" s="278"/>
      <c r="C27" s="270"/>
      <c r="D27" s="279" t="s">
        <v>1994</v>
      </c>
      <c r="E27" s="279"/>
      <c r="F27" s="280"/>
      <c r="G27" s="280"/>
      <c r="H27" s="280"/>
      <c r="I27" s="281"/>
      <c r="J27" s="278"/>
      <c r="K27" s="280"/>
      <c r="L27" s="280"/>
      <c r="M27" s="280"/>
      <c r="N27" s="280"/>
      <c r="O27" s="280"/>
      <c r="P27" s="283"/>
    </row>
    <row r="28" spans="1:16">
      <c r="A28" s="268"/>
      <c r="B28" s="428"/>
      <c r="C28" s="284"/>
      <c r="D28" s="279"/>
      <c r="E28" s="279"/>
      <c r="F28" s="280"/>
      <c r="G28" s="280"/>
      <c r="H28" s="280"/>
      <c r="I28" s="286"/>
      <c r="J28" s="278"/>
      <c r="K28" s="310"/>
      <c r="L28" s="282" t="s">
        <v>1995</v>
      </c>
      <c r="O28" s="412">
        <f>SUM(O24:O27)</f>
        <v>0.48000000000000009</v>
      </c>
      <c r="P28" s="427" t="s">
        <v>26</v>
      </c>
    </row>
    <row r="29" spans="1:16">
      <c r="A29" s="268"/>
      <c r="B29" s="428"/>
      <c r="C29" s="284"/>
      <c r="D29" s="271"/>
      <c r="E29" s="279"/>
      <c r="F29" s="280"/>
      <c r="G29" s="280"/>
      <c r="H29" s="280"/>
      <c r="I29" s="286"/>
      <c r="J29" s="278"/>
      <c r="K29" s="310"/>
      <c r="L29" s="310"/>
      <c r="M29" s="310"/>
      <c r="N29" s="310"/>
      <c r="O29" s="310"/>
      <c r="P29" s="429"/>
    </row>
    <row r="30" spans="1:16">
      <c r="A30" s="268"/>
      <c r="B30" s="278"/>
      <c r="C30" s="284"/>
      <c r="D30" s="279"/>
      <c r="E30" s="273"/>
      <c r="F30" s="273"/>
      <c r="G30" s="273"/>
      <c r="H30" s="273"/>
      <c r="I30" s="281"/>
      <c r="J30" s="278"/>
      <c r="K30" s="280"/>
      <c r="L30" s="280"/>
      <c r="M30" s="280"/>
      <c r="N30" s="280"/>
      <c r="O30" s="280"/>
      <c r="P30" s="283"/>
    </row>
    <row r="31" spans="1:16">
      <c r="A31" s="268"/>
      <c r="B31" s="278"/>
      <c r="C31" s="284"/>
      <c r="D31" s="415" t="s">
        <v>1997</v>
      </c>
      <c r="E31" s="273"/>
      <c r="F31" s="273"/>
      <c r="G31" s="273"/>
      <c r="H31" s="273"/>
      <c r="I31" s="281"/>
      <c r="J31" s="278"/>
      <c r="K31" s="310"/>
      <c r="L31" s="310"/>
      <c r="M31" s="310"/>
      <c r="N31" s="310"/>
      <c r="O31" s="310"/>
      <c r="P31" s="283"/>
    </row>
    <row r="32" spans="1:16" ht="39">
      <c r="A32" s="268"/>
      <c r="B32" s="278"/>
      <c r="C32" s="284"/>
      <c r="E32" s="417" t="s">
        <v>1982</v>
      </c>
      <c r="F32" s="418" t="s">
        <v>1983</v>
      </c>
      <c r="G32" s="404" t="s">
        <v>1912</v>
      </c>
      <c r="H32" s="404" t="s">
        <v>1984</v>
      </c>
      <c r="I32" s="419" t="s">
        <v>1985</v>
      </c>
      <c r="J32" s="417"/>
      <c r="K32" s="420"/>
      <c r="L32" s="420"/>
      <c r="M32" s="421" t="s">
        <v>1998</v>
      </c>
      <c r="N32" s="421" t="s">
        <v>1990</v>
      </c>
      <c r="O32" s="421" t="s">
        <v>1999</v>
      </c>
      <c r="P32" s="283"/>
    </row>
    <row r="33" spans="1:16">
      <c r="A33" s="268"/>
      <c r="B33" s="278"/>
      <c r="C33" s="284"/>
      <c r="D33" s="279" t="s">
        <v>1992</v>
      </c>
      <c r="E33" s="422">
        <v>0.2</v>
      </c>
      <c r="F33" s="423">
        <v>0.4</v>
      </c>
      <c r="G33" s="423">
        <v>0.4</v>
      </c>
      <c r="H33" s="423">
        <v>0.2</v>
      </c>
      <c r="I33" s="424">
        <v>0.4</v>
      </c>
      <c r="J33" s="278"/>
      <c r="K33" s="280"/>
      <c r="L33" s="280"/>
      <c r="M33" s="280">
        <f>E33+I33+G33+I33+E33</f>
        <v>1.5999999999999999</v>
      </c>
      <c r="N33" s="423">
        <v>1</v>
      </c>
      <c r="O33" s="282">
        <f>M33*N33</f>
        <v>1.5999999999999999</v>
      </c>
      <c r="P33" s="276"/>
    </row>
    <row r="34" spans="1:16">
      <c r="A34" s="268"/>
      <c r="B34" s="278"/>
      <c r="C34" s="284"/>
      <c r="D34" s="279" t="s">
        <v>1993</v>
      </c>
      <c r="E34" s="422">
        <v>0.2</v>
      </c>
      <c r="F34" s="423">
        <v>0.4</v>
      </c>
      <c r="G34" s="423">
        <v>0.4</v>
      </c>
      <c r="H34" s="423">
        <v>0.2</v>
      </c>
      <c r="I34" s="424">
        <v>0.4</v>
      </c>
      <c r="J34" s="278"/>
      <c r="K34" s="280"/>
      <c r="L34" s="280"/>
      <c r="M34" s="280">
        <f>E34+I34+G34+I34+E34</f>
        <v>1.5999999999999999</v>
      </c>
      <c r="N34" s="423">
        <v>1</v>
      </c>
      <c r="O34" s="282">
        <f>M34*N34</f>
        <v>1.5999999999999999</v>
      </c>
      <c r="P34" s="283"/>
    </row>
    <row r="35" spans="1:16">
      <c r="A35" s="268"/>
      <c r="B35" s="278"/>
      <c r="C35" s="284"/>
      <c r="D35" s="279" t="s">
        <v>1994</v>
      </c>
      <c r="E35" s="279"/>
      <c r="F35" s="280"/>
      <c r="G35" s="280"/>
      <c r="H35" s="280"/>
      <c r="I35" s="281"/>
      <c r="J35" s="278"/>
      <c r="K35" s="280"/>
      <c r="L35" s="280"/>
      <c r="M35" s="280"/>
      <c r="N35" s="280"/>
      <c r="O35" s="280"/>
      <c r="P35" s="283"/>
    </row>
    <row r="36" spans="1:16">
      <c r="A36" s="268"/>
      <c r="B36" s="278"/>
      <c r="C36" s="284"/>
      <c r="D36" s="279"/>
      <c r="E36" s="279"/>
      <c r="F36" s="280"/>
      <c r="G36" s="280"/>
      <c r="H36" s="280"/>
      <c r="I36" s="286"/>
      <c r="J36" s="278"/>
      <c r="K36" s="310"/>
      <c r="L36" s="282" t="s">
        <v>1995</v>
      </c>
      <c r="O36" s="412">
        <f>SUM(O32:O35)</f>
        <v>3.1999999999999997</v>
      </c>
      <c r="P36" s="427" t="s">
        <v>470</v>
      </c>
    </row>
    <row r="37" spans="1:16" ht="14" customHeight="1">
      <c r="A37" s="268"/>
      <c r="B37" s="269"/>
      <c r="C37" s="284"/>
      <c r="D37" s="279"/>
      <c r="E37" s="279"/>
      <c r="F37" s="280"/>
      <c r="G37" s="280"/>
      <c r="H37" s="280"/>
      <c r="I37" s="286"/>
      <c r="J37" s="278"/>
      <c r="K37" s="310"/>
      <c r="L37" s="310"/>
      <c r="M37" s="310"/>
      <c r="N37" s="310"/>
      <c r="O37" s="310"/>
      <c r="P37" s="429"/>
    </row>
    <row r="38" spans="1:16">
      <c r="A38" s="268"/>
      <c r="B38" s="277"/>
      <c r="C38" s="284"/>
      <c r="D38" s="271" t="s">
        <v>2000</v>
      </c>
      <c r="E38" s="279"/>
      <c r="F38" s="280"/>
      <c r="G38" s="280"/>
      <c r="H38" s="280"/>
      <c r="I38" s="286"/>
      <c r="J38" s="278"/>
      <c r="K38" s="310"/>
      <c r="L38" s="310"/>
      <c r="M38" s="310"/>
      <c r="N38" s="310"/>
      <c r="O38" s="310"/>
      <c r="P38" s="429"/>
    </row>
    <row r="39" spans="1:16">
      <c r="A39" s="268"/>
      <c r="B39" s="277"/>
      <c r="C39" s="284"/>
      <c r="D39" s="271" t="s">
        <v>2001</v>
      </c>
      <c r="E39" s="279"/>
      <c r="F39" s="280"/>
      <c r="G39" s="280"/>
      <c r="H39" s="280"/>
      <c r="I39" s="286"/>
      <c r="J39" s="278"/>
      <c r="K39" s="310"/>
      <c r="L39" s="310"/>
      <c r="M39" s="310"/>
      <c r="N39" s="310"/>
      <c r="O39" s="310"/>
      <c r="P39" s="429"/>
    </row>
    <row r="40" spans="1:16">
      <c r="A40" s="268"/>
      <c r="B40" s="277"/>
      <c r="C40" s="284"/>
      <c r="D40" s="279" t="s">
        <v>2002</v>
      </c>
      <c r="E40" s="279"/>
      <c r="F40" s="280"/>
      <c r="G40" s="280"/>
      <c r="H40" s="280"/>
      <c r="I40" s="286"/>
      <c r="J40" s="278"/>
      <c r="K40" s="310"/>
      <c r="L40" s="310"/>
      <c r="M40" s="310"/>
      <c r="N40" s="310"/>
      <c r="O40" s="310"/>
      <c r="P40" s="429"/>
    </row>
    <row r="41" spans="1:16">
      <c r="A41" s="268"/>
      <c r="B41" s="277"/>
      <c r="C41" s="284"/>
      <c r="D41" s="279" t="s">
        <v>2003</v>
      </c>
      <c r="E41" s="279"/>
      <c r="F41" s="280"/>
      <c r="G41" s="280"/>
      <c r="H41" s="280"/>
      <c r="I41" s="286"/>
      <c r="J41" s="278"/>
      <c r="K41" s="310"/>
      <c r="L41" s="310"/>
      <c r="M41" s="310"/>
      <c r="N41" s="310"/>
      <c r="O41" s="310"/>
      <c r="P41" s="429"/>
    </row>
    <row r="42" spans="1:16" ht="14" customHeight="1">
      <c r="A42" s="268"/>
      <c r="B42" s="269"/>
      <c r="C42" s="270"/>
      <c r="D42" s="271"/>
      <c r="E42" s="272"/>
      <c r="F42" s="273"/>
      <c r="G42" s="273"/>
      <c r="H42" s="273"/>
      <c r="I42" s="274"/>
      <c r="J42" s="271"/>
      <c r="K42" s="275"/>
      <c r="L42" s="275"/>
      <c r="M42" s="275"/>
      <c r="N42" s="275"/>
      <c r="O42" s="275"/>
      <c r="P42" s="276"/>
    </row>
    <row r="43" spans="1:16">
      <c r="A43" s="1312"/>
      <c r="B43" s="1313"/>
      <c r="C43" s="1313"/>
      <c r="D43" s="1313"/>
      <c r="E43" s="1313"/>
      <c r="F43" s="1313"/>
      <c r="G43" s="1313"/>
      <c r="H43" s="1313"/>
      <c r="I43" s="1313"/>
      <c r="J43" s="1313"/>
      <c r="K43" s="1313"/>
      <c r="L43" s="1314"/>
      <c r="M43" s="1314"/>
      <c r="N43" s="1314"/>
      <c r="O43" s="1314"/>
      <c r="P43" s="1315"/>
    </row>
    <row r="44" spans="1:16">
      <c r="A44" s="268"/>
      <c r="B44" s="416"/>
      <c r="C44" s="278"/>
      <c r="D44" s="279"/>
      <c r="E44" s="273"/>
      <c r="F44" s="280"/>
      <c r="G44" s="280"/>
      <c r="H44" s="280"/>
      <c r="I44" s="281"/>
      <c r="J44" s="278"/>
      <c r="K44" s="282"/>
      <c r="L44" s="282"/>
      <c r="M44" s="282"/>
      <c r="N44" s="282"/>
      <c r="O44" s="282"/>
      <c r="P44" s="283"/>
    </row>
    <row r="45" spans="1:16" ht="14" customHeight="1">
      <c r="A45" s="268"/>
      <c r="B45" s="269"/>
      <c r="C45" s="270"/>
      <c r="D45" s="271"/>
      <c r="E45" s="272"/>
      <c r="F45" s="273"/>
      <c r="G45" s="273"/>
      <c r="H45" s="273"/>
      <c r="I45" s="274"/>
      <c r="J45" s="271"/>
      <c r="K45" s="275"/>
      <c r="L45" s="275"/>
      <c r="M45" s="275"/>
      <c r="N45" s="275"/>
      <c r="O45" s="275"/>
      <c r="P45" s="276"/>
    </row>
    <row r="46" spans="1:16">
      <c r="A46" s="268"/>
      <c r="B46" s="416"/>
      <c r="C46" s="278"/>
      <c r="D46" s="279"/>
      <c r="E46" s="279"/>
      <c r="F46" s="280"/>
      <c r="G46" s="280"/>
      <c r="H46" s="280"/>
      <c r="I46" s="281"/>
      <c r="J46" s="278"/>
      <c r="K46" s="282"/>
      <c r="L46" s="282"/>
      <c r="M46" s="282"/>
      <c r="N46" s="282"/>
      <c r="O46" s="282"/>
      <c r="P46" s="283"/>
    </row>
    <row r="47" spans="1:16">
      <c r="A47" s="268"/>
      <c r="B47" s="277"/>
      <c r="C47" s="284"/>
      <c r="D47" s="279"/>
      <c r="E47" s="273"/>
      <c r="F47" s="273"/>
      <c r="G47" s="273"/>
      <c r="H47" s="273"/>
      <c r="I47" s="281"/>
      <c r="J47" s="278"/>
      <c r="K47" s="282"/>
      <c r="L47" s="282"/>
      <c r="M47" s="282"/>
      <c r="N47" s="282"/>
      <c r="O47" s="282"/>
      <c r="P47" s="283"/>
    </row>
    <row r="48" spans="1:16">
      <c r="A48" s="268"/>
      <c r="B48" s="428"/>
      <c r="C48" s="278"/>
      <c r="D48" s="279"/>
      <c r="E48" s="273"/>
      <c r="F48" s="280"/>
      <c r="G48" s="280"/>
      <c r="H48" s="280"/>
      <c r="I48" s="281"/>
      <c r="J48" s="278"/>
      <c r="K48" s="282"/>
      <c r="L48" s="282"/>
      <c r="M48" s="282"/>
      <c r="N48" s="282"/>
      <c r="O48" s="282"/>
      <c r="P48" s="283"/>
    </row>
    <row r="49" spans="1:16">
      <c r="A49" s="268"/>
      <c r="B49" s="278"/>
      <c r="C49" s="278"/>
      <c r="D49" s="279"/>
      <c r="E49" s="273"/>
      <c r="F49" s="280"/>
      <c r="G49" s="280"/>
      <c r="H49" s="280"/>
      <c r="I49" s="286"/>
      <c r="J49" s="278"/>
      <c r="K49" s="310"/>
      <c r="L49" s="310"/>
      <c r="M49" s="310"/>
      <c r="N49" s="310"/>
      <c r="O49" s="310"/>
      <c r="P49" s="283"/>
    </row>
    <row r="50" spans="1:16">
      <c r="A50" s="268"/>
      <c r="B50" s="278"/>
      <c r="C50" s="278"/>
      <c r="D50" s="279"/>
      <c r="E50" s="273"/>
      <c r="F50" s="280"/>
      <c r="G50" s="280"/>
      <c r="H50" s="280"/>
      <c r="I50" s="286"/>
      <c r="J50" s="278"/>
      <c r="K50" s="310"/>
      <c r="L50" s="310"/>
      <c r="M50" s="310"/>
      <c r="N50" s="310"/>
      <c r="O50" s="310"/>
      <c r="P50" s="283"/>
    </row>
    <row r="51" spans="1:16">
      <c r="A51" s="268"/>
      <c r="B51" s="278"/>
      <c r="C51" s="278"/>
      <c r="D51" s="279"/>
      <c r="E51" s="273"/>
      <c r="F51" s="280"/>
      <c r="G51" s="280"/>
      <c r="H51" s="280"/>
      <c r="I51" s="286"/>
      <c r="J51" s="278"/>
      <c r="K51" s="310"/>
      <c r="L51" s="310"/>
      <c r="M51" s="310"/>
      <c r="N51" s="310"/>
      <c r="O51" s="310"/>
      <c r="P51" s="283"/>
    </row>
    <row r="52" spans="1:16" ht="14" customHeight="1">
      <c r="A52" s="268"/>
      <c r="B52" s="269"/>
      <c r="C52" s="270"/>
      <c r="D52" s="271"/>
      <c r="E52" s="272"/>
      <c r="F52" s="273"/>
      <c r="G52" s="273"/>
      <c r="H52" s="273"/>
      <c r="I52" s="274"/>
      <c r="J52" s="271"/>
      <c r="K52" s="275"/>
      <c r="L52" s="275"/>
      <c r="M52" s="275"/>
      <c r="N52" s="275"/>
      <c r="O52" s="275"/>
      <c r="P52" s="276"/>
    </row>
    <row r="53" spans="1:16">
      <c r="A53" s="268"/>
      <c r="B53" s="428"/>
      <c r="C53" s="270"/>
      <c r="D53" s="279"/>
      <c r="E53" s="279"/>
      <c r="F53" s="280"/>
      <c r="G53" s="280"/>
      <c r="H53" s="280"/>
      <c r="I53" s="281"/>
      <c r="J53" s="278"/>
      <c r="K53" s="282"/>
      <c r="L53" s="282"/>
      <c r="M53" s="282"/>
      <c r="N53" s="282"/>
      <c r="O53" s="282"/>
      <c r="P53" s="283"/>
    </row>
    <row r="54" spans="1:16">
      <c r="A54" s="268"/>
      <c r="B54" s="278"/>
      <c r="C54" s="270"/>
      <c r="D54" s="279"/>
      <c r="E54" s="279"/>
      <c r="F54" s="280"/>
      <c r="G54" s="280"/>
      <c r="H54" s="280"/>
      <c r="I54" s="281"/>
      <c r="J54" s="278"/>
      <c r="K54" s="313"/>
      <c r="L54" s="313"/>
      <c r="M54" s="313"/>
      <c r="N54" s="313"/>
      <c r="O54" s="313"/>
      <c r="P54" s="283"/>
    </row>
    <row r="55" spans="1:16">
      <c r="A55" s="268"/>
      <c r="B55" s="428"/>
      <c r="C55" s="284"/>
      <c r="D55" s="279"/>
      <c r="E55" s="279"/>
      <c r="F55" s="280"/>
      <c r="G55" s="280"/>
      <c r="H55" s="280"/>
      <c r="I55" s="286"/>
      <c r="J55" s="278"/>
      <c r="K55" s="310"/>
      <c r="L55" s="310"/>
      <c r="M55" s="310"/>
      <c r="N55" s="310"/>
      <c r="O55" s="310"/>
      <c r="P55" s="429"/>
    </row>
    <row r="56" spans="1:16">
      <c r="A56" s="268"/>
      <c r="B56" s="428"/>
      <c r="C56" s="284"/>
      <c r="D56" s="279"/>
      <c r="E56" s="279"/>
      <c r="F56" s="280"/>
      <c r="G56" s="280"/>
      <c r="H56" s="280"/>
      <c r="I56" s="286"/>
      <c r="J56" s="278"/>
      <c r="K56" s="310"/>
      <c r="L56" s="310"/>
      <c r="M56" s="310"/>
      <c r="N56" s="310"/>
      <c r="O56" s="310"/>
      <c r="P56" s="429"/>
    </row>
    <row r="57" spans="1:16">
      <c r="A57" s="268"/>
      <c r="B57" s="278"/>
      <c r="C57" s="284"/>
      <c r="D57" s="279"/>
      <c r="E57" s="273"/>
      <c r="F57" s="273"/>
      <c r="G57" s="273"/>
      <c r="H57" s="273"/>
      <c r="I57" s="281"/>
      <c r="J57" s="278"/>
      <c r="K57" s="282"/>
      <c r="L57" s="282"/>
      <c r="M57" s="282"/>
      <c r="N57" s="282"/>
      <c r="O57" s="282"/>
      <c r="P57" s="283"/>
    </row>
    <row r="58" spans="1:16" ht="14" customHeight="1">
      <c r="A58" s="268"/>
      <c r="B58" s="269"/>
      <c r="C58" s="284"/>
      <c r="D58" s="279"/>
      <c r="E58" s="279"/>
      <c r="F58" s="280"/>
      <c r="G58" s="280"/>
      <c r="H58" s="280"/>
      <c r="I58" s="286"/>
      <c r="J58" s="278"/>
      <c r="K58" s="310"/>
      <c r="L58" s="310"/>
      <c r="M58" s="310"/>
      <c r="N58" s="310"/>
      <c r="O58" s="310"/>
      <c r="P58" s="429"/>
    </row>
    <row r="59" spans="1:16">
      <c r="A59" s="268"/>
      <c r="B59" s="277"/>
      <c r="C59" s="284"/>
      <c r="D59" s="279"/>
      <c r="E59" s="279"/>
      <c r="F59" s="280"/>
      <c r="G59" s="280"/>
      <c r="H59" s="280"/>
      <c r="I59" s="286"/>
      <c r="J59" s="278"/>
      <c r="K59" s="310"/>
      <c r="L59" s="310"/>
      <c r="M59" s="310"/>
      <c r="N59" s="310"/>
      <c r="O59" s="310"/>
      <c r="P59" s="429"/>
    </row>
    <row r="60" spans="1:16">
      <c r="A60" s="268"/>
      <c r="B60" s="277"/>
      <c r="C60" s="284"/>
      <c r="D60" s="279"/>
      <c r="E60" s="279"/>
      <c r="F60" s="280"/>
      <c r="G60" s="280"/>
      <c r="H60" s="280"/>
      <c r="I60" s="286"/>
      <c r="J60" s="278"/>
      <c r="K60" s="310"/>
      <c r="L60" s="310"/>
      <c r="M60" s="310"/>
      <c r="N60" s="310"/>
      <c r="O60" s="310"/>
      <c r="P60" s="429"/>
    </row>
    <row r="61" spans="1:16">
      <c r="A61" s="268"/>
      <c r="B61" s="277"/>
      <c r="C61" s="284"/>
      <c r="D61" s="279"/>
      <c r="E61" s="279"/>
      <c r="F61" s="280"/>
      <c r="G61" s="280"/>
      <c r="H61" s="280"/>
      <c r="I61" s="286"/>
      <c r="J61" s="278"/>
      <c r="K61" s="313"/>
      <c r="L61" s="313"/>
      <c r="M61" s="313"/>
      <c r="N61" s="313"/>
      <c r="O61" s="313"/>
      <c r="P61" s="429"/>
    </row>
    <row r="62" spans="1:16">
      <c r="A62" s="268"/>
      <c r="B62" s="277"/>
      <c r="C62" s="284"/>
      <c r="D62" s="279"/>
      <c r="E62" s="279"/>
      <c r="F62" s="280"/>
      <c r="G62" s="280"/>
      <c r="H62" s="280"/>
      <c r="I62" s="286"/>
      <c r="J62" s="278"/>
      <c r="K62" s="310"/>
      <c r="L62" s="310"/>
      <c r="M62" s="310"/>
      <c r="N62" s="310"/>
      <c r="O62" s="310"/>
      <c r="P62" s="429"/>
    </row>
    <row r="63" spans="1:16">
      <c r="A63" s="268"/>
      <c r="B63" s="277"/>
      <c r="C63" s="284"/>
      <c r="D63" s="279"/>
      <c r="E63" s="279"/>
      <c r="F63" s="280"/>
      <c r="G63" s="280"/>
      <c r="H63" s="280"/>
      <c r="I63" s="286"/>
      <c r="J63" s="278"/>
      <c r="K63" s="310"/>
      <c r="L63" s="310"/>
      <c r="M63" s="310"/>
      <c r="N63" s="310"/>
      <c r="O63" s="310"/>
      <c r="P63" s="429"/>
    </row>
    <row r="64" spans="1:16">
      <c r="A64" s="268"/>
      <c r="B64" s="277"/>
      <c r="C64" s="284"/>
      <c r="D64" s="279"/>
      <c r="E64" s="279"/>
      <c r="F64" s="280"/>
      <c r="G64" s="280"/>
      <c r="H64" s="280"/>
      <c r="I64" s="286"/>
      <c r="J64" s="278"/>
      <c r="K64" s="310"/>
      <c r="L64" s="310"/>
      <c r="M64" s="310"/>
      <c r="N64" s="310"/>
      <c r="O64" s="310"/>
      <c r="P64" s="429"/>
    </row>
    <row r="65" spans="1:16" ht="14" customHeight="1">
      <c r="A65" s="268"/>
      <c r="B65" s="269"/>
      <c r="C65" s="270"/>
      <c r="D65" s="271"/>
      <c r="E65" s="272"/>
      <c r="F65" s="273"/>
      <c r="G65" s="273"/>
      <c r="H65" s="273"/>
      <c r="I65" s="274"/>
      <c r="J65" s="271"/>
      <c r="K65" s="275"/>
      <c r="L65" s="275"/>
      <c r="M65" s="275"/>
      <c r="N65" s="275"/>
      <c r="O65" s="275"/>
      <c r="P65" s="276"/>
    </row>
    <row r="66" spans="1:16">
      <c r="A66" s="268"/>
      <c r="B66" s="277"/>
      <c r="C66" s="284"/>
      <c r="D66" s="279"/>
      <c r="E66" s="273"/>
      <c r="F66" s="273"/>
      <c r="G66" s="273"/>
      <c r="H66" s="273"/>
      <c r="I66" s="286"/>
      <c r="J66" s="278"/>
      <c r="K66" s="280"/>
      <c r="L66" s="280"/>
      <c r="M66" s="280"/>
      <c r="N66" s="280"/>
      <c r="O66" s="280"/>
      <c r="P66" s="285"/>
    </row>
    <row r="67" spans="1:16">
      <c r="A67" s="268"/>
      <c r="B67" s="277"/>
      <c r="C67" s="284"/>
      <c r="D67" s="279"/>
      <c r="E67" s="273"/>
      <c r="F67" s="273"/>
      <c r="G67" s="273"/>
      <c r="H67" s="273"/>
      <c r="I67" s="286"/>
      <c r="J67" s="271"/>
      <c r="K67" s="273"/>
      <c r="L67" s="273"/>
      <c r="M67" s="273"/>
      <c r="N67" s="273"/>
      <c r="O67" s="273"/>
      <c r="P67" s="285"/>
    </row>
    <row r="68" spans="1:16">
      <c r="A68" s="268"/>
      <c r="B68" s="277"/>
      <c r="C68" s="284"/>
      <c r="D68" s="279"/>
      <c r="E68" s="273"/>
      <c r="F68" s="273"/>
      <c r="G68" s="273"/>
      <c r="H68" s="273"/>
      <c r="I68" s="286"/>
      <c r="J68" s="271"/>
      <c r="K68" s="273"/>
      <c r="L68" s="273"/>
      <c r="M68" s="273"/>
      <c r="N68" s="273"/>
      <c r="O68" s="273"/>
      <c r="P68" s="285"/>
    </row>
    <row r="69" spans="1:16" ht="13.5">
      <c r="A69" s="268"/>
      <c r="B69" s="312"/>
      <c r="C69" s="284"/>
      <c r="D69" s="279"/>
      <c r="E69" s="273"/>
      <c r="F69" s="273"/>
      <c r="G69" s="273"/>
      <c r="H69" s="273"/>
      <c r="I69" s="286"/>
      <c r="J69" s="278"/>
      <c r="K69" s="280"/>
      <c r="L69" s="280"/>
      <c r="M69" s="280"/>
      <c r="N69" s="280"/>
      <c r="O69" s="280"/>
      <c r="P69" s="283"/>
    </row>
    <row r="70" spans="1:16">
      <c r="A70" s="268"/>
      <c r="B70" s="277"/>
      <c r="C70" s="284"/>
      <c r="D70" s="279"/>
      <c r="E70" s="273"/>
      <c r="F70" s="273"/>
      <c r="G70" s="273"/>
      <c r="H70" s="273"/>
      <c r="I70" s="281"/>
      <c r="J70" s="278"/>
      <c r="K70" s="313"/>
      <c r="L70" s="313"/>
      <c r="M70" s="313"/>
      <c r="N70" s="313"/>
      <c r="O70" s="313"/>
      <c r="P70" s="283"/>
    </row>
    <row r="71" spans="1:16">
      <c r="A71" s="268"/>
      <c r="B71" s="278"/>
      <c r="C71" s="284"/>
      <c r="D71" s="279"/>
      <c r="E71" s="273"/>
      <c r="F71" s="273"/>
      <c r="G71" s="273"/>
      <c r="H71" s="273"/>
      <c r="I71" s="286"/>
      <c r="J71" s="278"/>
      <c r="K71" s="280"/>
      <c r="L71" s="280"/>
      <c r="M71" s="280"/>
      <c r="N71" s="280"/>
      <c r="O71" s="280"/>
      <c r="P71" s="283"/>
    </row>
    <row r="72" spans="1:16">
      <c r="A72" s="268"/>
      <c r="B72" s="278"/>
      <c r="C72" s="284"/>
      <c r="D72" s="279"/>
      <c r="E72" s="273"/>
      <c r="F72" s="273"/>
      <c r="G72" s="273"/>
      <c r="H72" s="273"/>
      <c r="I72" s="286"/>
      <c r="J72" s="278"/>
      <c r="K72" s="280"/>
      <c r="L72" s="280"/>
      <c r="M72" s="280"/>
      <c r="N72" s="280"/>
      <c r="O72" s="280"/>
      <c r="P72" s="283"/>
    </row>
    <row r="73" spans="1:16">
      <c r="A73" s="268"/>
      <c r="B73" s="278"/>
      <c r="C73" s="284"/>
      <c r="D73" s="279"/>
      <c r="E73" s="273"/>
      <c r="F73" s="273"/>
      <c r="G73" s="273"/>
      <c r="H73" s="273"/>
      <c r="I73" s="286"/>
      <c r="J73" s="278"/>
      <c r="K73" s="280"/>
      <c r="L73" s="280"/>
      <c r="M73" s="280"/>
      <c r="N73" s="280"/>
      <c r="O73" s="280"/>
      <c r="P73" s="283"/>
    </row>
    <row r="74" spans="1:16">
      <c r="A74" s="268"/>
      <c r="B74" s="278"/>
      <c r="C74" s="284"/>
      <c r="D74" s="279"/>
      <c r="E74" s="273"/>
      <c r="F74" s="273"/>
      <c r="G74" s="273"/>
      <c r="H74" s="273"/>
      <c r="I74" s="286"/>
      <c r="J74" s="278"/>
      <c r="K74" s="280"/>
      <c r="L74" s="280"/>
      <c r="M74" s="280"/>
      <c r="N74" s="280"/>
      <c r="O74" s="280"/>
      <c r="P74" s="283"/>
    </row>
    <row r="75" spans="1:16">
      <c r="A75" s="268"/>
      <c r="B75" s="278"/>
      <c r="C75" s="284"/>
      <c r="D75" s="279"/>
      <c r="E75" s="273"/>
      <c r="F75" s="273"/>
      <c r="G75" s="273"/>
      <c r="H75" s="273"/>
      <c r="I75" s="286"/>
      <c r="J75" s="278"/>
      <c r="K75" s="280"/>
      <c r="L75" s="280"/>
      <c r="M75" s="280"/>
      <c r="N75" s="280"/>
      <c r="O75" s="280"/>
      <c r="P75" s="283"/>
    </row>
    <row r="76" spans="1:16">
      <c r="A76" s="268"/>
      <c r="B76" s="278"/>
      <c r="C76" s="284"/>
      <c r="D76" s="279"/>
      <c r="E76" s="273"/>
      <c r="F76" s="273"/>
      <c r="G76" s="273"/>
      <c r="H76" s="273"/>
      <c r="I76" s="286"/>
      <c r="J76" s="278"/>
      <c r="K76" s="280"/>
      <c r="L76" s="280"/>
      <c r="M76" s="280"/>
      <c r="N76" s="280"/>
      <c r="O76" s="280"/>
      <c r="P76" s="283"/>
    </row>
    <row r="77" spans="1:16">
      <c r="A77" s="268"/>
      <c r="B77" s="278"/>
      <c r="C77" s="284"/>
      <c r="D77" s="279"/>
      <c r="E77" s="273"/>
      <c r="F77" s="273"/>
      <c r="G77" s="273"/>
      <c r="H77" s="273"/>
      <c r="I77" s="286"/>
      <c r="J77" s="278"/>
      <c r="K77" s="280"/>
      <c r="L77" s="280"/>
      <c r="M77" s="280"/>
      <c r="N77" s="280"/>
      <c r="O77" s="280"/>
      <c r="P77" s="283"/>
    </row>
    <row r="78" spans="1:16">
      <c r="A78" s="268"/>
      <c r="B78" s="278"/>
      <c r="C78" s="284"/>
      <c r="D78" s="279"/>
      <c r="E78" s="273"/>
      <c r="F78" s="273"/>
      <c r="G78" s="273"/>
      <c r="H78" s="273"/>
      <c r="I78" s="286"/>
      <c r="J78" s="278"/>
      <c r="K78" s="280"/>
      <c r="L78" s="280"/>
      <c r="M78" s="280"/>
      <c r="N78" s="280"/>
      <c r="O78" s="280"/>
      <c r="P78" s="283"/>
    </row>
    <row r="79" spans="1:16">
      <c r="A79" s="268"/>
      <c r="B79" s="278"/>
      <c r="C79" s="284"/>
      <c r="D79" s="279"/>
      <c r="E79" s="273"/>
      <c r="F79" s="273"/>
      <c r="G79" s="273"/>
      <c r="H79" s="273"/>
      <c r="I79" s="286"/>
      <c r="J79" s="278"/>
      <c r="K79" s="280"/>
      <c r="L79" s="280"/>
      <c r="M79" s="280"/>
      <c r="N79" s="280"/>
      <c r="O79" s="280"/>
      <c r="P79" s="283"/>
    </row>
    <row r="80" spans="1:16">
      <c r="A80" s="268"/>
      <c r="B80" s="278"/>
      <c r="C80" s="284"/>
      <c r="D80" s="279"/>
      <c r="E80" s="273"/>
      <c r="F80" s="273"/>
      <c r="G80" s="273"/>
      <c r="H80" s="273"/>
      <c r="I80" s="286"/>
      <c r="J80" s="278"/>
      <c r="K80" s="280"/>
      <c r="L80" s="280"/>
      <c r="M80" s="280"/>
      <c r="N80" s="280"/>
      <c r="O80" s="280"/>
      <c r="P80" s="283"/>
    </row>
    <row r="81" spans="1:16">
      <c r="A81" s="268"/>
      <c r="B81" s="278"/>
      <c r="C81" s="284"/>
      <c r="D81" s="279"/>
      <c r="E81" s="273"/>
      <c r="F81" s="273"/>
      <c r="G81" s="273"/>
      <c r="H81" s="273"/>
      <c r="I81" s="286"/>
      <c r="J81" s="278"/>
      <c r="K81" s="280"/>
      <c r="L81" s="280"/>
      <c r="M81" s="280"/>
      <c r="N81" s="280"/>
      <c r="O81" s="280"/>
      <c r="P81" s="283"/>
    </row>
    <row r="82" spans="1:16">
      <c r="A82" s="268"/>
      <c r="B82" s="278"/>
      <c r="C82" s="284"/>
      <c r="D82" s="279"/>
      <c r="E82" s="273"/>
      <c r="F82" s="273"/>
      <c r="G82" s="273"/>
      <c r="H82" s="273"/>
      <c r="I82" s="286"/>
      <c r="J82" s="278"/>
      <c r="K82" s="280"/>
      <c r="L82" s="280"/>
      <c r="M82" s="280"/>
      <c r="N82" s="280"/>
      <c r="O82" s="280"/>
      <c r="P82" s="283"/>
    </row>
    <row r="83" spans="1:16">
      <c r="A83" s="268"/>
      <c r="B83" s="278"/>
      <c r="C83" s="284"/>
      <c r="D83" s="279"/>
      <c r="E83" s="273"/>
      <c r="F83" s="273"/>
      <c r="G83" s="273"/>
      <c r="H83" s="273"/>
      <c r="I83" s="286"/>
      <c r="J83" s="278"/>
      <c r="K83" s="280"/>
      <c r="L83" s="280"/>
      <c r="M83" s="280"/>
      <c r="N83" s="280"/>
      <c r="O83" s="280"/>
      <c r="P83" s="283"/>
    </row>
    <row r="84" spans="1:16">
      <c r="A84" s="268"/>
      <c r="B84" s="278"/>
      <c r="C84" s="284"/>
      <c r="D84" s="279"/>
      <c r="E84" s="273"/>
      <c r="F84" s="273"/>
      <c r="G84" s="273"/>
      <c r="H84" s="273"/>
      <c r="I84" s="286"/>
      <c r="J84" s="278"/>
      <c r="K84" s="280"/>
      <c r="L84" s="280"/>
      <c r="M84" s="280"/>
      <c r="N84" s="280"/>
      <c r="O84" s="280"/>
      <c r="P84" s="283"/>
    </row>
    <row r="85" spans="1:16">
      <c r="A85" s="268"/>
      <c r="B85" s="277"/>
      <c r="C85" s="284"/>
      <c r="D85" s="279"/>
      <c r="E85" s="273"/>
      <c r="F85" s="273"/>
      <c r="G85" s="273"/>
      <c r="H85" s="273"/>
      <c r="I85" s="286"/>
      <c r="J85" s="278"/>
      <c r="K85" s="280"/>
      <c r="L85" s="280"/>
      <c r="M85" s="280"/>
      <c r="N85" s="280"/>
      <c r="O85" s="280"/>
      <c r="P85" s="283"/>
    </row>
    <row r="86" spans="1:16">
      <c r="A86" s="268"/>
      <c r="B86" s="277"/>
      <c r="C86" s="284"/>
      <c r="D86" s="279"/>
      <c r="E86" s="273"/>
      <c r="F86" s="273"/>
      <c r="G86" s="273"/>
      <c r="H86" s="273"/>
      <c r="I86" s="286"/>
      <c r="J86" s="278"/>
      <c r="K86" s="313"/>
      <c r="L86" s="313"/>
      <c r="M86" s="313"/>
      <c r="N86" s="313"/>
      <c r="O86" s="313"/>
      <c r="P86" s="283"/>
    </row>
    <row r="87" spans="1:16">
      <c r="A87" s="268"/>
      <c r="B87" s="277"/>
      <c r="C87" s="284"/>
      <c r="D87" s="279"/>
      <c r="E87" s="273"/>
      <c r="F87" s="273"/>
      <c r="G87" s="273"/>
      <c r="H87" s="273"/>
      <c r="I87" s="286"/>
      <c r="J87" s="278"/>
      <c r="K87" s="280"/>
      <c r="L87" s="280"/>
      <c r="M87" s="280"/>
      <c r="N87" s="280"/>
      <c r="O87" s="280"/>
      <c r="P87" s="285"/>
    </row>
    <row r="88" spans="1:16">
      <c r="A88" s="268"/>
      <c r="B88" s="277"/>
      <c r="C88" s="284"/>
      <c r="D88" s="279"/>
      <c r="E88" s="273"/>
      <c r="F88" s="273"/>
      <c r="G88" s="273"/>
      <c r="H88" s="273"/>
      <c r="I88" s="286"/>
      <c r="J88" s="271"/>
      <c r="K88" s="273"/>
      <c r="L88" s="273"/>
      <c r="M88" s="273"/>
      <c r="N88" s="273"/>
      <c r="O88" s="273"/>
      <c r="P88" s="285"/>
    </row>
    <row r="89" spans="1:16">
      <c r="A89" s="268"/>
      <c r="B89" s="277"/>
      <c r="C89" s="284"/>
      <c r="D89" s="279"/>
      <c r="E89" s="273"/>
      <c r="F89" s="273"/>
      <c r="G89" s="273"/>
      <c r="H89" s="273"/>
      <c r="I89" s="286"/>
      <c r="J89" s="271"/>
      <c r="K89" s="273"/>
      <c r="L89" s="273"/>
      <c r="M89" s="273"/>
      <c r="N89" s="273"/>
      <c r="O89" s="273"/>
      <c r="P89" s="285"/>
    </row>
    <row r="90" spans="1:16" ht="13.5">
      <c r="A90" s="268"/>
      <c r="B90" s="312"/>
      <c r="C90" s="284"/>
      <c r="D90" s="279"/>
      <c r="E90" s="273"/>
      <c r="F90" s="273"/>
      <c r="G90" s="273"/>
      <c r="H90" s="273"/>
      <c r="I90" s="286"/>
      <c r="J90" s="278"/>
      <c r="K90" s="280"/>
      <c r="L90" s="280"/>
      <c r="M90" s="280"/>
      <c r="N90" s="280"/>
      <c r="O90" s="280"/>
      <c r="P90" s="283"/>
    </row>
    <row r="91" spans="1:16">
      <c r="A91" s="268"/>
      <c r="B91" s="277"/>
      <c r="C91" s="270"/>
      <c r="D91" s="279"/>
      <c r="E91" s="273"/>
      <c r="F91" s="273"/>
      <c r="G91" s="273"/>
      <c r="H91" s="273"/>
      <c r="I91" s="281"/>
      <c r="J91" s="278"/>
      <c r="K91" s="282"/>
      <c r="L91" s="282"/>
      <c r="M91" s="282"/>
      <c r="N91" s="282"/>
      <c r="O91" s="282"/>
      <c r="P91" s="283"/>
    </row>
    <row r="92" spans="1:16">
      <c r="A92" s="268"/>
      <c r="B92" s="277"/>
      <c r="C92" s="284"/>
      <c r="D92" s="279"/>
      <c r="E92" s="273"/>
      <c r="F92" s="273"/>
      <c r="G92" s="273"/>
      <c r="H92" s="273"/>
      <c r="I92" s="281"/>
      <c r="J92" s="278"/>
      <c r="K92" s="282"/>
      <c r="L92" s="282"/>
      <c r="M92" s="282"/>
      <c r="N92" s="282"/>
      <c r="O92" s="282"/>
      <c r="P92" s="283"/>
    </row>
    <row r="93" spans="1:16">
      <c r="A93" s="268"/>
      <c r="B93" s="277"/>
      <c r="C93" s="270"/>
      <c r="E93" s="273"/>
      <c r="F93" s="273"/>
      <c r="G93" s="273"/>
      <c r="H93" s="273"/>
      <c r="I93" s="281"/>
      <c r="K93" s="313"/>
      <c r="L93" s="313"/>
      <c r="M93" s="313"/>
      <c r="N93" s="313"/>
      <c r="O93" s="313"/>
      <c r="P93" s="283"/>
    </row>
    <row r="94" spans="1:16" ht="13.5">
      <c r="A94" s="268"/>
      <c r="B94" s="312"/>
      <c r="C94" s="284"/>
      <c r="D94" s="279"/>
      <c r="E94" s="273"/>
      <c r="F94" s="273"/>
      <c r="G94" s="273"/>
      <c r="H94" s="273"/>
      <c r="I94" s="286"/>
      <c r="J94" s="278"/>
      <c r="K94" s="280"/>
      <c r="L94" s="280"/>
      <c r="M94" s="280"/>
      <c r="N94" s="280"/>
      <c r="O94" s="280"/>
      <c r="P94" s="285"/>
    </row>
    <row r="95" spans="1:16" ht="13.5">
      <c r="A95" s="268"/>
      <c r="B95" s="312"/>
      <c r="C95" s="284"/>
      <c r="D95" s="279"/>
      <c r="E95" s="273"/>
      <c r="F95" s="273"/>
      <c r="G95" s="273"/>
      <c r="H95" s="273"/>
      <c r="I95" s="286"/>
      <c r="J95" s="271"/>
      <c r="K95" s="273"/>
      <c r="L95" s="273"/>
      <c r="M95" s="273"/>
      <c r="N95" s="273"/>
      <c r="O95" s="273"/>
      <c r="P95" s="285"/>
    </row>
    <row r="96" spans="1:16">
      <c r="A96" s="268"/>
      <c r="B96" s="277"/>
      <c r="C96" s="270"/>
      <c r="D96" s="271"/>
      <c r="E96" s="273"/>
      <c r="F96" s="273"/>
      <c r="G96" s="273"/>
      <c r="H96" s="273"/>
      <c r="I96" s="281"/>
      <c r="J96" s="278"/>
      <c r="K96" s="313"/>
      <c r="L96" s="313"/>
      <c r="M96" s="313"/>
      <c r="N96" s="313"/>
      <c r="O96" s="313"/>
      <c r="P96" s="283"/>
    </row>
    <row r="97" spans="1:16" ht="13.5">
      <c r="A97" s="268"/>
      <c r="B97" s="312"/>
      <c r="C97" s="270"/>
      <c r="D97" s="279"/>
      <c r="E97" s="273"/>
      <c r="F97" s="273"/>
      <c r="G97" s="273"/>
      <c r="H97" s="273"/>
      <c r="I97" s="286"/>
      <c r="J97" s="278"/>
      <c r="K97" s="280"/>
      <c r="L97" s="280"/>
      <c r="M97" s="280"/>
      <c r="N97" s="280"/>
      <c r="O97" s="280"/>
      <c r="P97" s="283"/>
    </row>
    <row r="98" spans="1:16">
      <c r="A98" s="268"/>
      <c r="B98" s="277"/>
      <c r="C98" s="270"/>
      <c r="D98" s="279"/>
      <c r="E98" s="273"/>
      <c r="F98" s="273"/>
      <c r="G98" s="273"/>
      <c r="H98" s="273"/>
      <c r="I98" s="281"/>
      <c r="J98" s="278"/>
      <c r="K98" s="282"/>
      <c r="L98" s="282"/>
      <c r="M98" s="282"/>
      <c r="N98" s="282"/>
      <c r="O98" s="282"/>
      <c r="P98" s="283"/>
    </row>
    <row r="99" spans="1:16">
      <c r="A99" s="268"/>
      <c r="B99" s="277"/>
      <c r="C99" s="284"/>
      <c r="D99" s="279"/>
      <c r="E99" s="273"/>
      <c r="F99" s="273"/>
      <c r="G99" s="273"/>
      <c r="H99" s="273"/>
      <c r="I99" s="281"/>
      <c r="J99" s="278"/>
      <c r="K99" s="282"/>
      <c r="L99" s="282"/>
      <c r="M99" s="282"/>
      <c r="N99" s="282"/>
      <c r="O99" s="282"/>
      <c r="P99" s="283"/>
    </row>
    <row r="100" spans="1:16">
      <c r="A100" s="268"/>
      <c r="B100" s="277"/>
      <c r="C100" s="284"/>
      <c r="E100" s="273"/>
      <c r="F100" s="273"/>
      <c r="G100" s="273"/>
      <c r="H100" s="273"/>
      <c r="I100" s="281"/>
      <c r="K100" s="313"/>
      <c r="L100" s="313"/>
      <c r="M100" s="313"/>
      <c r="N100" s="313"/>
      <c r="O100" s="313"/>
      <c r="P100" s="283"/>
    </row>
    <row r="101" spans="1:16">
      <c r="A101" s="268"/>
      <c r="B101" s="277"/>
      <c r="C101" s="284"/>
      <c r="D101" s="279"/>
      <c r="E101" s="273"/>
      <c r="F101" s="273"/>
      <c r="G101" s="273"/>
      <c r="H101" s="273"/>
      <c r="I101" s="286"/>
      <c r="J101" s="278"/>
      <c r="K101" s="280"/>
      <c r="L101" s="280"/>
      <c r="M101" s="280"/>
      <c r="N101" s="280"/>
      <c r="O101" s="280"/>
      <c r="P101" s="285"/>
    </row>
    <row r="102" spans="1:16">
      <c r="A102" s="268"/>
      <c r="B102" s="277"/>
      <c r="C102" s="284"/>
      <c r="D102" s="279"/>
      <c r="E102" s="273"/>
      <c r="F102" s="273"/>
      <c r="G102" s="273"/>
      <c r="H102" s="273"/>
      <c r="I102" s="286"/>
      <c r="J102" s="271"/>
      <c r="K102" s="273"/>
      <c r="L102" s="273"/>
      <c r="M102" s="273"/>
      <c r="N102" s="273"/>
      <c r="O102" s="273"/>
      <c r="P102" s="285"/>
    </row>
    <row r="103" spans="1:16">
      <c r="A103" s="268"/>
      <c r="B103" s="277"/>
      <c r="C103" s="284"/>
      <c r="D103" s="279"/>
      <c r="E103" s="273"/>
      <c r="F103" s="273"/>
      <c r="G103" s="273"/>
      <c r="H103" s="273"/>
      <c r="I103" s="286"/>
      <c r="J103" s="278"/>
      <c r="K103" s="280"/>
      <c r="L103" s="280"/>
      <c r="M103" s="280"/>
      <c r="N103" s="280"/>
      <c r="O103" s="280"/>
      <c r="P103" s="283"/>
    </row>
    <row r="104" spans="1:16">
      <c r="A104" s="268"/>
      <c r="B104" s="277"/>
      <c r="C104" s="284"/>
      <c r="D104" s="279"/>
      <c r="E104" s="273"/>
      <c r="F104" s="273"/>
      <c r="G104" s="273"/>
      <c r="H104" s="273"/>
      <c r="I104" s="286"/>
      <c r="J104" s="278"/>
      <c r="K104" s="280"/>
      <c r="L104" s="280"/>
      <c r="M104" s="280"/>
      <c r="N104" s="280"/>
      <c r="O104" s="280"/>
      <c r="P104" s="283"/>
    </row>
    <row r="105" spans="1:16">
      <c r="A105" s="268"/>
      <c r="B105" s="277"/>
      <c r="C105" s="284"/>
      <c r="D105" s="279"/>
      <c r="E105" s="273"/>
      <c r="F105" s="273"/>
      <c r="G105" s="273"/>
      <c r="H105" s="273"/>
      <c r="I105" s="281"/>
      <c r="J105" s="278"/>
      <c r="K105" s="282"/>
      <c r="L105" s="282"/>
      <c r="M105" s="282"/>
      <c r="N105" s="282"/>
      <c r="O105" s="282"/>
      <c r="P105" s="283"/>
    </row>
    <row r="106" spans="1:16">
      <c r="A106" s="268"/>
      <c r="B106" s="277"/>
      <c r="C106" s="284"/>
      <c r="D106" s="279"/>
      <c r="E106" s="273"/>
      <c r="F106" s="273"/>
      <c r="G106" s="273"/>
      <c r="H106" s="273"/>
      <c r="I106" s="281"/>
      <c r="J106" s="278"/>
      <c r="K106" s="282"/>
      <c r="L106" s="282"/>
      <c r="M106" s="282"/>
      <c r="N106" s="282"/>
      <c r="O106" s="282"/>
      <c r="P106" s="283"/>
    </row>
    <row r="107" spans="1:16">
      <c r="A107" s="268"/>
      <c r="B107" s="277"/>
      <c r="C107" s="284"/>
      <c r="E107" s="273"/>
      <c r="F107" s="273"/>
      <c r="G107" s="273"/>
      <c r="H107" s="273"/>
      <c r="I107" s="281"/>
      <c r="K107" s="313"/>
      <c r="L107" s="313"/>
      <c r="M107" s="313"/>
      <c r="N107" s="313"/>
      <c r="O107" s="313"/>
      <c r="P107" s="283"/>
    </row>
    <row r="108" spans="1:16">
      <c r="A108" s="268"/>
      <c r="B108" s="277"/>
      <c r="C108" s="284"/>
      <c r="D108" s="279"/>
      <c r="E108" s="273"/>
      <c r="F108" s="273"/>
      <c r="G108" s="273"/>
      <c r="H108" s="273"/>
      <c r="I108" s="286"/>
      <c r="J108" s="278"/>
      <c r="K108" s="280"/>
      <c r="L108" s="280"/>
      <c r="M108" s="280"/>
      <c r="N108" s="280"/>
      <c r="O108" s="280"/>
      <c r="P108" s="285"/>
    </row>
    <row r="109" spans="1:16">
      <c r="A109" s="268"/>
      <c r="B109" s="277"/>
      <c r="C109" s="284"/>
      <c r="D109" s="279"/>
      <c r="E109" s="273"/>
      <c r="F109" s="273"/>
      <c r="G109" s="273"/>
      <c r="H109" s="273"/>
      <c r="I109" s="286"/>
      <c r="J109" s="271"/>
      <c r="K109" s="273"/>
      <c r="L109" s="273"/>
      <c r="M109" s="273"/>
      <c r="N109" s="273"/>
      <c r="O109" s="273"/>
      <c r="P109" s="285"/>
    </row>
    <row r="110" spans="1:16">
      <c r="A110" s="268"/>
      <c r="B110" s="277"/>
      <c r="C110" s="284"/>
      <c r="D110" s="279"/>
      <c r="E110" s="273"/>
      <c r="F110" s="273"/>
      <c r="G110" s="273"/>
      <c r="H110" s="273"/>
      <c r="I110" s="286"/>
      <c r="J110" s="278"/>
      <c r="K110" s="280"/>
      <c r="L110" s="280"/>
      <c r="M110" s="280"/>
      <c r="N110" s="280"/>
      <c r="O110" s="280"/>
      <c r="P110" s="283"/>
    </row>
    <row r="111" spans="1:16">
      <c r="A111" s="268"/>
      <c r="B111" s="277"/>
      <c r="C111" s="284"/>
      <c r="D111" s="279"/>
      <c r="E111" s="273"/>
      <c r="F111" s="273"/>
      <c r="G111" s="273"/>
      <c r="H111" s="273"/>
      <c r="I111" s="286"/>
      <c r="J111" s="278"/>
      <c r="K111" s="280"/>
      <c r="L111" s="280"/>
      <c r="M111" s="280"/>
      <c r="N111" s="280"/>
      <c r="O111" s="280"/>
      <c r="P111" s="283"/>
    </row>
    <row r="112" spans="1:16">
      <c r="A112" s="268"/>
      <c r="B112" s="277"/>
      <c r="C112" s="284"/>
      <c r="D112" s="279"/>
      <c r="E112" s="273"/>
      <c r="F112" s="273"/>
      <c r="G112" s="273"/>
      <c r="H112" s="273"/>
      <c r="I112" s="281"/>
      <c r="J112" s="278"/>
      <c r="K112" s="313"/>
      <c r="L112" s="313"/>
      <c r="M112" s="313"/>
      <c r="N112" s="313"/>
      <c r="O112" s="313"/>
      <c r="P112" s="283"/>
    </row>
    <row r="113" spans="1:16">
      <c r="A113" s="268"/>
      <c r="B113" s="277"/>
      <c r="C113" s="270"/>
      <c r="D113" s="279"/>
      <c r="E113" s="273"/>
      <c r="F113" s="273"/>
      <c r="G113" s="273"/>
      <c r="H113" s="273"/>
      <c r="I113" s="281"/>
      <c r="J113" s="278"/>
      <c r="K113" s="313"/>
      <c r="L113" s="313"/>
      <c r="M113" s="313"/>
      <c r="N113" s="313"/>
      <c r="O113" s="313"/>
      <c r="P113" s="283"/>
    </row>
    <row r="114" spans="1:16">
      <c r="A114" s="268"/>
      <c r="B114" s="277"/>
      <c r="C114" s="284"/>
      <c r="D114" s="279"/>
      <c r="E114" s="273"/>
      <c r="F114" s="273"/>
      <c r="G114" s="273"/>
      <c r="H114" s="273"/>
      <c r="I114" s="281"/>
      <c r="K114" s="313"/>
      <c r="L114" s="313"/>
      <c r="M114" s="313"/>
      <c r="N114" s="313"/>
      <c r="O114" s="313"/>
      <c r="P114" s="283"/>
    </row>
    <row r="115" spans="1:16">
      <c r="A115" s="268"/>
      <c r="B115" s="277"/>
      <c r="C115" s="284"/>
      <c r="D115" s="279"/>
      <c r="E115" s="273"/>
      <c r="F115" s="273"/>
      <c r="G115" s="273"/>
      <c r="H115" s="273"/>
      <c r="I115" s="286"/>
      <c r="J115" s="278"/>
      <c r="K115" s="280"/>
      <c r="L115" s="280"/>
      <c r="M115" s="280"/>
      <c r="N115" s="280"/>
      <c r="O115" s="280"/>
      <c r="P115" s="285"/>
    </row>
    <row r="116" spans="1:16">
      <c r="A116" s="268"/>
      <c r="B116" s="277"/>
      <c r="C116" s="284"/>
      <c r="D116" s="279"/>
      <c r="E116" s="273"/>
      <c r="F116" s="273"/>
      <c r="G116" s="273"/>
      <c r="H116" s="273"/>
      <c r="I116" s="286"/>
      <c r="J116" s="271"/>
      <c r="K116" s="273"/>
      <c r="L116" s="273"/>
      <c r="M116" s="273"/>
      <c r="N116" s="273"/>
      <c r="O116" s="273"/>
      <c r="P116" s="285"/>
    </row>
    <row r="117" spans="1:16">
      <c r="A117" s="268"/>
      <c r="B117" s="277"/>
      <c r="C117" s="284"/>
      <c r="D117" s="279"/>
      <c r="E117" s="273"/>
      <c r="F117" s="273"/>
      <c r="G117" s="273"/>
      <c r="H117" s="273"/>
      <c r="I117" s="286"/>
      <c r="J117" s="278"/>
      <c r="K117" s="280"/>
      <c r="L117" s="280"/>
      <c r="M117" s="280"/>
      <c r="N117" s="280"/>
      <c r="O117" s="280"/>
      <c r="P117" s="283"/>
    </row>
    <row r="118" spans="1:16">
      <c r="A118" s="268"/>
      <c r="B118" s="277"/>
      <c r="C118" s="284"/>
      <c r="D118" s="279"/>
      <c r="E118" s="273"/>
      <c r="F118" s="273"/>
      <c r="G118" s="273"/>
      <c r="H118" s="273"/>
      <c r="I118" s="286"/>
      <c r="J118" s="278"/>
      <c r="K118" s="280"/>
      <c r="L118" s="280"/>
      <c r="M118" s="280"/>
      <c r="N118" s="280"/>
      <c r="O118" s="280"/>
      <c r="P118" s="283"/>
    </row>
    <row r="119" spans="1:16">
      <c r="A119" s="268"/>
      <c r="B119" s="277"/>
      <c r="C119" s="284"/>
      <c r="D119" s="279"/>
      <c r="E119" s="273"/>
      <c r="F119" s="273"/>
      <c r="G119" s="273"/>
      <c r="H119" s="273"/>
      <c r="I119" s="286"/>
      <c r="J119" s="278"/>
      <c r="K119" s="280"/>
      <c r="L119" s="280"/>
      <c r="M119" s="280"/>
      <c r="N119" s="280"/>
      <c r="O119" s="280"/>
      <c r="P119" s="283"/>
    </row>
    <row r="120" spans="1:16">
      <c r="A120" s="268"/>
      <c r="B120" s="277"/>
      <c r="C120" s="284"/>
      <c r="D120" s="279"/>
      <c r="E120" s="273"/>
      <c r="F120" s="273"/>
      <c r="G120" s="273"/>
      <c r="H120" s="273"/>
      <c r="I120" s="286"/>
      <c r="J120" s="278"/>
      <c r="K120" s="280"/>
      <c r="L120" s="280"/>
      <c r="M120" s="280"/>
      <c r="N120" s="280"/>
      <c r="O120" s="280"/>
      <c r="P120" s="283"/>
    </row>
    <row r="121" spans="1:16">
      <c r="A121" s="268"/>
      <c r="B121" s="277"/>
      <c r="C121" s="284"/>
      <c r="D121" s="279"/>
      <c r="E121" s="273"/>
      <c r="F121" s="273"/>
      <c r="G121" s="273"/>
      <c r="H121" s="273"/>
      <c r="I121" s="286"/>
      <c r="J121" s="278"/>
      <c r="K121" s="280"/>
      <c r="L121" s="280"/>
      <c r="M121" s="280"/>
      <c r="N121" s="280"/>
      <c r="O121" s="280"/>
      <c r="P121" s="283"/>
    </row>
    <row r="122" spans="1:16">
      <c r="A122" s="268"/>
      <c r="B122" s="277"/>
      <c r="C122" s="284"/>
      <c r="D122" s="279"/>
      <c r="E122" s="273"/>
      <c r="F122" s="273"/>
      <c r="G122" s="273"/>
      <c r="H122" s="273"/>
      <c r="I122" s="286"/>
      <c r="J122" s="278"/>
      <c r="K122" s="280"/>
      <c r="L122" s="280"/>
      <c r="M122" s="280"/>
      <c r="N122" s="280"/>
      <c r="O122" s="280"/>
      <c r="P122" s="285"/>
    </row>
    <row r="123" spans="1:16">
      <c r="A123" s="268"/>
      <c r="B123" s="277"/>
      <c r="C123" s="284"/>
      <c r="D123" s="279"/>
      <c r="E123" s="273"/>
      <c r="F123" s="273"/>
      <c r="G123" s="273"/>
      <c r="H123" s="273"/>
      <c r="I123" s="286"/>
      <c r="J123" s="271"/>
      <c r="K123" s="273"/>
      <c r="L123" s="273"/>
      <c r="M123" s="273"/>
      <c r="N123" s="273"/>
      <c r="O123" s="273"/>
      <c r="P123" s="285"/>
    </row>
    <row r="124" spans="1:16">
      <c r="A124" s="268"/>
      <c r="B124" s="277"/>
      <c r="C124" s="284"/>
      <c r="D124" s="279"/>
      <c r="E124" s="273"/>
      <c r="F124" s="273"/>
      <c r="G124" s="273"/>
      <c r="H124" s="273"/>
      <c r="I124" s="286"/>
      <c r="J124" s="278"/>
      <c r="K124" s="280"/>
      <c r="L124" s="280"/>
      <c r="M124" s="280"/>
      <c r="N124" s="280"/>
      <c r="O124" s="280"/>
      <c r="P124" s="283"/>
    </row>
    <row r="125" spans="1:16">
      <c r="A125" s="268"/>
      <c r="B125" s="277"/>
      <c r="C125" s="284"/>
      <c r="D125" s="279"/>
      <c r="E125" s="273"/>
      <c r="F125" s="273"/>
      <c r="G125" s="273"/>
      <c r="H125" s="273"/>
      <c r="I125" s="286"/>
      <c r="J125" s="278"/>
      <c r="K125" s="280"/>
      <c r="L125" s="280"/>
      <c r="M125" s="280"/>
      <c r="N125" s="280"/>
      <c r="O125" s="280"/>
      <c r="P125" s="283"/>
    </row>
    <row r="126" spans="1:16">
      <c r="A126" s="268"/>
      <c r="B126" s="277"/>
      <c r="C126" s="284"/>
      <c r="D126" s="279"/>
      <c r="E126" s="273"/>
      <c r="F126" s="273"/>
      <c r="G126" s="273"/>
      <c r="H126" s="273"/>
      <c r="I126" s="286"/>
      <c r="J126" s="278"/>
      <c r="K126" s="280"/>
      <c r="L126" s="280"/>
      <c r="M126" s="280"/>
      <c r="N126" s="280"/>
      <c r="O126" s="280"/>
      <c r="P126" s="283"/>
    </row>
  </sheetData>
  <mergeCells count="15">
    <mergeCell ref="A43:P43"/>
    <mergeCell ref="A1:P1"/>
    <mergeCell ref="A3:A4"/>
    <mergeCell ref="B3:C4"/>
    <mergeCell ref="D3:G3"/>
    <mergeCell ref="H3:H4"/>
    <mergeCell ref="I3:I4"/>
    <mergeCell ref="J3:J4"/>
    <mergeCell ref="K3:K4"/>
    <mergeCell ref="P3:P4"/>
    <mergeCell ref="A7:P7"/>
    <mergeCell ref="B8:C8"/>
    <mergeCell ref="B10:C10"/>
    <mergeCell ref="A12:P12"/>
    <mergeCell ref="E14:I1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CB58-A1F2-4775-B451-3088AF3026DB}">
  <sheetPr codeName="Sheet11"/>
  <dimension ref="A1"/>
  <sheetViews>
    <sheetView topLeftCell="A89" workbookViewId="0">
      <selection activeCell="H33" sqref="H33"/>
    </sheetView>
  </sheetViews>
  <sheetFormatPr defaultRowHeight="14.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FBBE-E236-46EB-844C-D97D99F453E0}">
  <sheetPr codeName="Sheet13"/>
  <dimension ref="B1:C152"/>
  <sheetViews>
    <sheetView workbookViewId="0">
      <pane xSplit="2" ySplit="2" topLeftCell="C2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RowHeight="12.5"/>
  <cols>
    <col min="1" max="1" width="8.7265625" style="27"/>
    <col min="2" max="2" width="8.7265625" style="32"/>
    <col min="3" max="3" width="23.90625" style="27" bestFit="1" customWidth="1"/>
    <col min="4" max="16384" width="8.7265625" style="27"/>
  </cols>
  <sheetData>
    <row r="1" spans="2:3" ht="15.5">
      <c r="B1" s="25" t="s">
        <v>15</v>
      </c>
      <c r="C1" s="26" t="s">
        <v>214</v>
      </c>
    </row>
    <row r="2" spans="2:3" ht="5.5" customHeight="1">
      <c r="B2" s="25"/>
      <c r="C2" s="26"/>
    </row>
    <row r="3" spans="2:3" ht="13">
      <c r="B3" s="28">
        <v>11</v>
      </c>
      <c r="C3" s="29" t="s">
        <v>64</v>
      </c>
    </row>
    <row r="4" spans="2:3">
      <c r="B4" s="30">
        <v>1101</v>
      </c>
      <c r="C4" s="31" t="s">
        <v>82</v>
      </c>
    </row>
    <row r="5" spans="2:3">
      <c r="B5" s="32">
        <v>1102</v>
      </c>
      <c r="C5" s="27" t="s">
        <v>83</v>
      </c>
    </row>
    <row r="6" spans="2:3">
      <c r="B6" s="32">
        <v>1103</v>
      </c>
      <c r="C6" s="27" t="s">
        <v>84</v>
      </c>
    </row>
    <row r="7" spans="2:3">
      <c r="B7" s="32">
        <v>1104</v>
      </c>
      <c r="C7" s="27" t="s">
        <v>85</v>
      </c>
    </row>
    <row r="8" spans="2:3">
      <c r="B8" s="30">
        <v>1105</v>
      </c>
      <c r="C8" s="31" t="s">
        <v>86</v>
      </c>
    </row>
    <row r="9" spans="2:3">
      <c r="B9" s="32">
        <v>1106</v>
      </c>
      <c r="C9" s="27" t="s">
        <v>87</v>
      </c>
    </row>
    <row r="10" spans="2:3">
      <c r="B10" s="30">
        <v>1107</v>
      </c>
      <c r="C10" s="31" t="s">
        <v>88</v>
      </c>
    </row>
    <row r="11" spans="2:3">
      <c r="B11" s="32">
        <v>1108</v>
      </c>
      <c r="C11" s="27" t="s">
        <v>89</v>
      </c>
    </row>
    <row r="12" spans="2:3">
      <c r="B12" s="32">
        <v>1109</v>
      </c>
      <c r="C12" s="27" t="s">
        <v>90</v>
      </c>
    </row>
    <row r="13" spans="2:3">
      <c r="B13" s="32">
        <v>1110</v>
      </c>
      <c r="C13" s="27" t="s">
        <v>91</v>
      </c>
    </row>
    <row r="14" spans="2:3">
      <c r="B14" s="30">
        <v>1111</v>
      </c>
      <c r="C14" s="31" t="s">
        <v>92</v>
      </c>
    </row>
    <row r="15" spans="2:3">
      <c r="B15" s="32">
        <v>1112</v>
      </c>
      <c r="C15" s="27" t="s">
        <v>93</v>
      </c>
    </row>
    <row r="16" spans="2:3">
      <c r="B16" s="32">
        <v>1113</v>
      </c>
      <c r="C16" s="27" t="s">
        <v>94</v>
      </c>
    </row>
    <row r="17" spans="2:3">
      <c r="B17" s="32">
        <v>1114</v>
      </c>
      <c r="C17" s="27" t="s">
        <v>95</v>
      </c>
    </row>
    <row r="18" spans="2:3">
      <c r="B18" s="30">
        <v>1115</v>
      </c>
      <c r="C18" s="31" t="s">
        <v>96</v>
      </c>
    </row>
    <row r="19" spans="2:3">
      <c r="B19" s="30">
        <v>1116</v>
      </c>
      <c r="C19" s="31" t="s">
        <v>97</v>
      </c>
    </row>
    <row r="20" spans="2:3">
      <c r="B20" s="32">
        <v>1117</v>
      </c>
      <c r="C20" s="27" t="s">
        <v>98</v>
      </c>
    </row>
    <row r="21" spans="2:3">
      <c r="B21" s="32">
        <v>1118</v>
      </c>
      <c r="C21" s="27" t="s">
        <v>99</v>
      </c>
    </row>
    <row r="22" spans="2:3">
      <c r="B22" s="32">
        <v>1171</v>
      </c>
      <c r="C22" s="27" t="s">
        <v>100</v>
      </c>
    </row>
    <row r="23" spans="2:3">
      <c r="B23" s="32">
        <v>1172</v>
      </c>
      <c r="C23" s="27" t="s">
        <v>101</v>
      </c>
    </row>
    <row r="24" spans="2:3">
      <c r="B24" s="32">
        <v>1173</v>
      </c>
      <c r="C24" s="27" t="s">
        <v>102</v>
      </c>
    </row>
    <row r="25" spans="2:3">
      <c r="B25" s="32">
        <v>1174</v>
      </c>
      <c r="C25" s="27" t="s">
        <v>103</v>
      </c>
    </row>
    <row r="26" spans="2:3">
      <c r="B26" s="32">
        <v>1175</v>
      </c>
      <c r="C26" s="27" t="s">
        <v>104</v>
      </c>
    </row>
    <row r="27" spans="2:3" ht="13">
      <c r="B27" s="28">
        <v>12</v>
      </c>
      <c r="C27" s="29" t="s">
        <v>65</v>
      </c>
    </row>
    <row r="28" spans="2:3">
      <c r="B28" s="32">
        <v>1201</v>
      </c>
      <c r="C28" s="27" t="s">
        <v>105</v>
      </c>
    </row>
    <row r="29" spans="2:3">
      <c r="B29" s="32">
        <v>1202</v>
      </c>
      <c r="C29" s="27" t="s">
        <v>106</v>
      </c>
    </row>
    <row r="30" spans="2:3">
      <c r="B30" s="32">
        <v>1203</v>
      </c>
      <c r="C30" s="27" t="s">
        <v>107</v>
      </c>
    </row>
    <row r="31" spans="2:3">
      <c r="B31" s="32">
        <v>1204</v>
      </c>
      <c r="C31" s="27" t="s">
        <v>108</v>
      </c>
    </row>
    <row r="32" spans="2:3">
      <c r="B32" s="32">
        <v>1205</v>
      </c>
      <c r="C32" s="27" t="s">
        <v>109</v>
      </c>
    </row>
    <row r="33" spans="2:3">
      <c r="B33" s="32">
        <v>1206</v>
      </c>
      <c r="C33" s="27" t="s">
        <v>110</v>
      </c>
    </row>
    <row r="34" spans="2:3">
      <c r="B34" s="32">
        <v>1207</v>
      </c>
      <c r="C34" s="27" t="s">
        <v>111</v>
      </c>
    </row>
    <row r="35" spans="2:3">
      <c r="B35" s="32">
        <v>1208</v>
      </c>
      <c r="C35" s="27" t="s">
        <v>112</v>
      </c>
    </row>
    <row r="36" spans="2:3">
      <c r="B36" s="32">
        <v>1209</v>
      </c>
      <c r="C36" s="27" t="s">
        <v>113</v>
      </c>
    </row>
    <row r="37" spans="2:3">
      <c r="B37" s="32">
        <v>1210</v>
      </c>
      <c r="C37" s="27" t="s">
        <v>114</v>
      </c>
    </row>
    <row r="38" spans="2:3">
      <c r="B38" s="32">
        <v>1211</v>
      </c>
      <c r="C38" s="27" t="s">
        <v>115</v>
      </c>
    </row>
    <row r="39" spans="2:3">
      <c r="B39" s="32">
        <v>1212</v>
      </c>
      <c r="C39" s="27" t="s">
        <v>116</v>
      </c>
    </row>
    <row r="40" spans="2:3">
      <c r="B40" s="32">
        <v>1213</v>
      </c>
      <c r="C40" s="27" t="s">
        <v>117</v>
      </c>
    </row>
    <row r="41" spans="2:3">
      <c r="B41" s="32">
        <v>1214</v>
      </c>
      <c r="C41" s="27" t="s">
        <v>118</v>
      </c>
    </row>
    <row r="42" spans="2:3">
      <c r="B42" s="32">
        <v>1215</v>
      </c>
      <c r="C42" s="27" t="s">
        <v>119</v>
      </c>
    </row>
    <row r="43" spans="2:3">
      <c r="B43" s="32">
        <v>1216</v>
      </c>
      <c r="C43" s="27" t="s">
        <v>120</v>
      </c>
    </row>
    <row r="44" spans="2:3">
      <c r="B44" s="32">
        <v>1217</v>
      </c>
      <c r="C44" s="27" t="s">
        <v>121</v>
      </c>
    </row>
    <row r="45" spans="2:3">
      <c r="B45" s="32">
        <v>1218</v>
      </c>
      <c r="C45" s="27" t="s">
        <v>122</v>
      </c>
    </row>
    <row r="46" spans="2:3">
      <c r="B46" s="32">
        <v>1219</v>
      </c>
      <c r="C46" s="27" t="s">
        <v>123</v>
      </c>
    </row>
    <row r="47" spans="2:3">
      <c r="B47" s="32">
        <v>1220</v>
      </c>
      <c r="C47" s="27" t="s">
        <v>124</v>
      </c>
    </row>
    <row r="48" spans="2:3">
      <c r="B48" s="32">
        <v>1221</v>
      </c>
      <c r="C48" s="27" t="s">
        <v>125</v>
      </c>
    </row>
    <row r="49" spans="2:3">
      <c r="B49" s="32">
        <v>1222</v>
      </c>
      <c r="C49" s="27" t="s">
        <v>126</v>
      </c>
    </row>
    <row r="50" spans="2:3">
      <c r="B50" s="32">
        <v>1223</v>
      </c>
      <c r="C50" s="27" t="s">
        <v>127</v>
      </c>
    </row>
    <row r="51" spans="2:3">
      <c r="B51" s="32">
        <v>1224</v>
      </c>
      <c r="C51" s="27" t="s">
        <v>128</v>
      </c>
    </row>
    <row r="52" spans="2:3">
      <c r="B52" s="32">
        <v>1225</v>
      </c>
      <c r="C52" s="27" t="s">
        <v>129</v>
      </c>
    </row>
    <row r="53" spans="2:3">
      <c r="B53" s="32">
        <v>1271</v>
      </c>
      <c r="C53" s="27" t="s">
        <v>130</v>
      </c>
    </row>
    <row r="54" spans="2:3">
      <c r="B54" s="32">
        <v>1272</v>
      </c>
      <c r="C54" s="27" t="s">
        <v>131</v>
      </c>
    </row>
    <row r="55" spans="2:3">
      <c r="B55" s="32">
        <v>1273</v>
      </c>
      <c r="C55" s="27" t="s">
        <v>132</v>
      </c>
    </row>
    <row r="56" spans="2:3">
      <c r="B56" s="32">
        <v>1274</v>
      </c>
      <c r="C56" s="27" t="s">
        <v>133</v>
      </c>
    </row>
    <row r="57" spans="2:3">
      <c r="B57" s="32">
        <v>1275</v>
      </c>
      <c r="C57" s="27" t="s">
        <v>134</v>
      </c>
    </row>
    <row r="58" spans="2:3">
      <c r="B58" s="32">
        <v>1276</v>
      </c>
      <c r="C58" s="27" t="s">
        <v>135</v>
      </c>
    </row>
    <row r="59" spans="2:3">
      <c r="B59" s="32">
        <v>1277</v>
      </c>
      <c r="C59" s="27" t="s">
        <v>136</v>
      </c>
    </row>
    <row r="60" spans="2:3">
      <c r="B60" s="32">
        <v>1278</v>
      </c>
      <c r="C60" s="27" t="s">
        <v>137</v>
      </c>
    </row>
    <row r="61" spans="2:3" ht="13">
      <c r="B61" s="28">
        <v>13</v>
      </c>
      <c r="C61" s="29" t="s">
        <v>66</v>
      </c>
    </row>
    <row r="62" spans="2:3" ht="13">
      <c r="B62" s="28">
        <v>14</v>
      </c>
      <c r="C62" s="29" t="s">
        <v>61</v>
      </c>
    </row>
    <row r="63" spans="2:3">
      <c r="B63" s="32">
        <v>1401</v>
      </c>
      <c r="C63" s="27" t="s">
        <v>138</v>
      </c>
    </row>
    <row r="64" spans="2:3">
      <c r="B64" s="32">
        <v>1402</v>
      </c>
      <c r="C64" s="27" t="s">
        <v>139</v>
      </c>
    </row>
    <row r="65" spans="2:3">
      <c r="B65" s="32">
        <v>1403</v>
      </c>
      <c r="C65" s="27" t="s">
        <v>140</v>
      </c>
    </row>
    <row r="66" spans="2:3">
      <c r="B66" s="32">
        <v>1404</v>
      </c>
      <c r="C66" s="27" t="s">
        <v>141</v>
      </c>
    </row>
    <row r="67" spans="2:3">
      <c r="B67" s="32">
        <v>1405</v>
      </c>
      <c r="C67" s="27" t="s">
        <v>142</v>
      </c>
    </row>
    <row r="68" spans="2:3">
      <c r="B68" s="32">
        <v>1406</v>
      </c>
      <c r="C68" s="27" t="s">
        <v>143</v>
      </c>
    </row>
    <row r="69" spans="2:3">
      <c r="B69" s="32">
        <v>1407</v>
      </c>
      <c r="C69" s="27" t="s">
        <v>144</v>
      </c>
    </row>
    <row r="70" spans="2:3">
      <c r="B70" s="32">
        <v>1408</v>
      </c>
      <c r="C70" s="27" t="s">
        <v>145</v>
      </c>
    </row>
    <row r="71" spans="2:3">
      <c r="B71" s="32">
        <v>1409</v>
      </c>
      <c r="C71" s="27" t="s">
        <v>146</v>
      </c>
    </row>
    <row r="72" spans="2:3">
      <c r="B72" s="32">
        <v>1410</v>
      </c>
      <c r="C72" s="27" t="s">
        <v>147</v>
      </c>
    </row>
    <row r="73" spans="2:3">
      <c r="B73" s="32">
        <v>1471</v>
      </c>
      <c r="C73" s="27" t="s">
        <v>148</v>
      </c>
    </row>
    <row r="74" spans="2:3">
      <c r="B74" s="32">
        <v>1473</v>
      </c>
      <c r="C74" s="27" t="s">
        <v>149</v>
      </c>
    </row>
    <row r="75" spans="2:3" ht="13">
      <c r="B75" s="28">
        <v>15</v>
      </c>
      <c r="C75" s="29" t="s">
        <v>62</v>
      </c>
    </row>
    <row r="76" spans="2:3">
      <c r="B76" s="32">
        <v>1501</v>
      </c>
      <c r="C76" s="27" t="s">
        <v>198</v>
      </c>
    </row>
    <row r="77" spans="2:3">
      <c r="B77" s="32">
        <v>1502</v>
      </c>
      <c r="C77" s="27" t="s">
        <v>199</v>
      </c>
    </row>
    <row r="78" spans="2:3">
      <c r="B78" s="32">
        <v>1503</v>
      </c>
      <c r="C78" s="27" t="s">
        <v>200</v>
      </c>
    </row>
    <row r="79" spans="2:3">
      <c r="B79" s="32">
        <v>1504</v>
      </c>
      <c r="C79" s="27" t="s">
        <v>201</v>
      </c>
    </row>
    <row r="80" spans="2:3">
      <c r="B80" s="32">
        <v>1505</v>
      </c>
      <c r="C80" s="27" t="s">
        <v>202</v>
      </c>
    </row>
    <row r="81" spans="2:3">
      <c r="B81" s="32">
        <v>1506</v>
      </c>
      <c r="C81" s="27" t="s">
        <v>203</v>
      </c>
    </row>
    <row r="82" spans="2:3">
      <c r="B82" s="32">
        <v>1507</v>
      </c>
      <c r="C82" s="27" t="s">
        <v>204</v>
      </c>
    </row>
    <row r="83" spans="2:3">
      <c r="B83" s="32">
        <v>1508</v>
      </c>
      <c r="C83" s="27" t="s">
        <v>205</v>
      </c>
    </row>
    <row r="84" spans="2:3">
      <c r="B84" s="32">
        <v>1509</v>
      </c>
      <c r="C84" s="27" t="s">
        <v>206</v>
      </c>
    </row>
    <row r="85" spans="2:3">
      <c r="B85" s="32">
        <v>1571</v>
      </c>
      <c r="C85" s="27" t="s">
        <v>207</v>
      </c>
    </row>
    <row r="86" spans="2:3">
      <c r="B86" s="32">
        <v>1572</v>
      </c>
      <c r="C86" s="27" t="s">
        <v>208</v>
      </c>
    </row>
    <row r="87" spans="2:3" ht="13">
      <c r="B87" s="28">
        <v>16</v>
      </c>
      <c r="C87" s="29" t="s">
        <v>67</v>
      </c>
    </row>
    <row r="88" spans="2:3">
      <c r="B88" s="32">
        <v>1601</v>
      </c>
      <c r="C88" s="27" t="s">
        <v>150</v>
      </c>
    </row>
    <row r="89" spans="2:3">
      <c r="B89" s="32">
        <v>1602</v>
      </c>
      <c r="C89" s="27" t="s">
        <v>151</v>
      </c>
    </row>
    <row r="90" spans="2:3">
      <c r="B90" s="32">
        <v>1603</v>
      </c>
      <c r="C90" s="27" t="s">
        <v>152</v>
      </c>
    </row>
    <row r="91" spans="2:3">
      <c r="B91" s="32">
        <v>1604</v>
      </c>
      <c r="C91" s="27" t="s">
        <v>153</v>
      </c>
    </row>
    <row r="92" spans="2:3">
      <c r="B92" s="32">
        <v>1605</v>
      </c>
      <c r="C92" s="27" t="s">
        <v>154</v>
      </c>
    </row>
    <row r="93" spans="2:3">
      <c r="B93" s="32">
        <v>1606</v>
      </c>
      <c r="C93" s="27" t="s">
        <v>155</v>
      </c>
    </row>
    <row r="94" spans="2:3">
      <c r="B94" s="32">
        <v>1607</v>
      </c>
      <c r="C94" s="27" t="s">
        <v>156</v>
      </c>
    </row>
    <row r="95" spans="2:3">
      <c r="B95" s="32">
        <v>1608</v>
      </c>
      <c r="C95" s="27" t="s">
        <v>150</v>
      </c>
    </row>
    <row r="96" spans="2:3">
      <c r="B96" s="32">
        <v>1609</v>
      </c>
      <c r="C96" s="27" t="s">
        <v>150</v>
      </c>
    </row>
    <row r="97" spans="2:3">
      <c r="B97" s="32">
        <v>1610</v>
      </c>
      <c r="C97" s="27" t="s">
        <v>157</v>
      </c>
    </row>
    <row r="98" spans="2:3">
      <c r="B98" s="32">
        <v>1611</v>
      </c>
      <c r="C98" s="27" t="s">
        <v>158</v>
      </c>
    </row>
    <row r="99" spans="2:3">
      <c r="B99" s="32">
        <v>1612</v>
      </c>
      <c r="C99" s="27" t="s">
        <v>159</v>
      </c>
    </row>
    <row r="100" spans="2:3">
      <c r="B100" s="32">
        <v>1613</v>
      </c>
      <c r="C100" s="27" t="s">
        <v>160</v>
      </c>
    </row>
    <row r="101" spans="2:3">
      <c r="B101" s="32">
        <v>1671</v>
      </c>
      <c r="C101" s="27" t="s">
        <v>161</v>
      </c>
    </row>
    <row r="102" spans="2:3">
      <c r="B102" s="32">
        <v>1672</v>
      </c>
      <c r="C102" s="27" t="s">
        <v>162</v>
      </c>
    </row>
    <row r="103" spans="2:3">
      <c r="B103" s="32">
        <v>1673</v>
      </c>
      <c r="C103" s="27" t="s">
        <v>163</v>
      </c>
    </row>
    <row r="104" spans="2:3">
      <c r="B104" s="32">
        <v>1674</v>
      </c>
      <c r="C104" s="27" t="s">
        <v>164</v>
      </c>
    </row>
    <row r="105" spans="2:3" ht="13">
      <c r="B105" s="28">
        <v>17</v>
      </c>
      <c r="C105" s="29" t="s">
        <v>63</v>
      </c>
    </row>
    <row r="106" spans="2:3" ht="13">
      <c r="B106" s="28">
        <v>18</v>
      </c>
      <c r="C106" s="29" t="s">
        <v>68</v>
      </c>
    </row>
    <row r="107" spans="2:3">
      <c r="B107" s="32">
        <v>1801</v>
      </c>
      <c r="C107" s="27" t="s">
        <v>165</v>
      </c>
    </row>
    <row r="108" spans="2:3">
      <c r="B108" s="32">
        <v>1802</v>
      </c>
      <c r="C108" s="27" t="s">
        <v>166</v>
      </c>
    </row>
    <row r="109" spans="2:3">
      <c r="B109" s="32">
        <v>1803</v>
      </c>
      <c r="C109" s="27" t="s">
        <v>167</v>
      </c>
    </row>
    <row r="110" spans="2:3">
      <c r="B110" s="32">
        <v>1804</v>
      </c>
      <c r="C110" s="27" t="s">
        <v>168</v>
      </c>
    </row>
    <row r="111" spans="2:3">
      <c r="B111" s="32">
        <v>1805</v>
      </c>
      <c r="C111" s="27" t="s">
        <v>169</v>
      </c>
    </row>
    <row r="112" spans="2:3">
      <c r="B112" s="32">
        <v>1806</v>
      </c>
      <c r="C112" s="27" t="s">
        <v>170</v>
      </c>
    </row>
    <row r="113" spans="2:3">
      <c r="B113" s="32">
        <v>1807</v>
      </c>
      <c r="C113" s="27" t="s">
        <v>171</v>
      </c>
    </row>
    <row r="114" spans="2:3">
      <c r="B114" s="32">
        <v>1808</v>
      </c>
      <c r="C114" s="27" t="s">
        <v>172</v>
      </c>
    </row>
    <row r="115" spans="2:3">
      <c r="B115" s="32">
        <v>1809</v>
      </c>
      <c r="C115" s="27" t="s">
        <v>173</v>
      </c>
    </row>
    <row r="116" spans="2:3">
      <c r="B116" s="32">
        <v>1810</v>
      </c>
      <c r="C116" s="27" t="s">
        <v>174</v>
      </c>
    </row>
    <row r="117" spans="2:3">
      <c r="B117" s="32">
        <v>1811</v>
      </c>
      <c r="C117" s="27" t="s">
        <v>175</v>
      </c>
    </row>
    <row r="118" spans="2:3">
      <c r="B118" s="32">
        <v>1812</v>
      </c>
      <c r="C118" s="27" t="s">
        <v>176</v>
      </c>
    </row>
    <row r="119" spans="2:3">
      <c r="B119" s="32">
        <v>1813</v>
      </c>
      <c r="C119" s="27" t="s">
        <v>177</v>
      </c>
    </row>
    <row r="120" spans="2:3">
      <c r="B120" s="32">
        <v>1871</v>
      </c>
      <c r="C120" s="27" t="s">
        <v>178</v>
      </c>
    </row>
    <row r="121" spans="2:3">
      <c r="B121" s="32">
        <v>1872</v>
      </c>
      <c r="C121" s="27" t="s">
        <v>179</v>
      </c>
    </row>
    <row r="122" spans="2:3" ht="13">
      <c r="B122" s="28">
        <v>19</v>
      </c>
      <c r="C122" s="29" t="s">
        <v>69</v>
      </c>
    </row>
    <row r="123" spans="2:3" ht="13">
      <c r="B123" s="28">
        <v>21</v>
      </c>
      <c r="C123" s="29" t="s">
        <v>70</v>
      </c>
    </row>
    <row r="124" spans="2:3" ht="13">
      <c r="B124" s="28">
        <v>31</v>
      </c>
      <c r="C124" s="29" t="s">
        <v>71</v>
      </c>
    </row>
    <row r="125" spans="2:3" ht="13">
      <c r="B125" s="28">
        <v>32</v>
      </c>
      <c r="C125" s="29" t="s">
        <v>72</v>
      </c>
    </row>
    <row r="126" spans="2:3" ht="13">
      <c r="B126" s="28">
        <v>33</v>
      </c>
      <c r="C126" s="29" t="s">
        <v>73</v>
      </c>
    </row>
    <row r="127" spans="2:3" ht="13">
      <c r="B127" s="28">
        <v>34</v>
      </c>
      <c r="C127" s="29" t="s">
        <v>74</v>
      </c>
    </row>
    <row r="128" spans="2:3" ht="13">
      <c r="B128" s="28">
        <v>35</v>
      </c>
      <c r="C128" s="29" t="s">
        <v>75</v>
      </c>
    </row>
    <row r="129" spans="2:3" ht="13">
      <c r="B129" s="28">
        <v>36</v>
      </c>
      <c r="C129" s="29" t="s">
        <v>76</v>
      </c>
    </row>
    <row r="130" spans="2:3" ht="13">
      <c r="B130" s="28">
        <v>61</v>
      </c>
      <c r="C130" s="29" t="s">
        <v>77</v>
      </c>
    </row>
    <row r="131" spans="2:3" ht="13">
      <c r="B131" s="28">
        <v>62</v>
      </c>
      <c r="C131" s="29" t="s">
        <v>78</v>
      </c>
    </row>
    <row r="132" spans="2:3" ht="13">
      <c r="B132" s="28">
        <v>63</v>
      </c>
      <c r="C132" s="29" t="s">
        <v>79</v>
      </c>
    </row>
    <row r="133" spans="2:3">
      <c r="B133" s="32">
        <v>6301</v>
      </c>
      <c r="C133" s="27" t="s">
        <v>185</v>
      </c>
    </row>
    <row r="134" spans="2:3">
      <c r="B134" s="32">
        <v>6302</v>
      </c>
      <c r="C134" s="27" t="s">
        <v>186</v>
      </c>
    </row>
    <row r="135" spans="2:3">
      <c r="B135" s="32">
        <v>6303</v>
      </c>
      <c r="C135" s="27" t="s">
        <v>187</v>
      </c>
    </row>
    <row r="136" spans="2:3">
      <c r="B136" s="32">
        <v>6304</v>
      </c>
      <c r="C136" s="27" t="s">
        <v>188</v>
      </c>
    </row>
    <row r="137" spans="2:3">
      <c r="B137" s="32">
        <v>6305</v>
      </c>
      <c r="C137" s="27" t="s">
        <v>189</v>
      </c>
    </row>
    <row r="138" spans="2:3">
      <c r="B138" s="32">
        <v>6306</v>
      </c>
      <c r="C138" s="27" t="s">
        <v>190</v>
      </c>
    </row>
    <row r="139" spans="2:3">
      <c r="B139" s="32">
        <v>6307</v>
      </c>
      <c r="C139" s="27" t="s">
        <v>191</v>
      </c>
    </row>
    <row r="140" spans="2:3">
      <c r="B140" s="32">
        <v>6308</v>
      </c>
      <c r="C140" s="27" t="s">
        <v>192</v>
      </c>
    </row>
    <row r="141" spans="2:3">
      <c r="B141" s="32">
        <v>6309</v>
      </c>
      <c r="C141" s="27" t="s">
        <v>193</v>
      </c>
    </row>
    <row r="142" spans="2:3">
      <c r="B142" s="32">
        <v>6310</v>
      </c>
      <c r="C142" s="27" t="s">
        <v>194</v>
      </c>
    </row>
    <row r="143" spans="2:3">
      <c r="B143" s="32">
        <v>6311</v>
      </c>
      <c r="C143" s="27" t="s">
        <v>195</v>
      </c>
    </row>
    <row r="144" spans="2:3">
      <c r="B144" s="32">
        <v>6371</v>
      </c>
      <c r="C144" s="27" t="s">
        <v>196</v>
      </c>
    </row>
    <row r="145" spans="2:3">
      <c r="B145" s="32">
        <v>6372</v>
      </c>
      <c r="C145" s="27" t="s">
        <v>197</v>
      </c>
    </row>
    <row r="146" spans="2:3" ht="13">
      <c r="B146" s="28">
        <v>64</v>
      </c>
      <c r="C146" s="29" t="s">
        <v>80</v>
      </c>
    </row>
    <row r="147" spans="2:3" ht="13">
      <c r="B147" s="28">
        <v>65</v>
      </c>
      <c r="C147" s="29" t="s">
        <v>81</v>
      </c>
    </row>
    <row r="148" spans="2:3">
      <c r="B148" s="32">
        <v>6501</v>
      </c>
      <c r="C148" s="27" t="s">
        <v>180</v>
      </c>
    </row>
    <row r="149" spans="2:3">
      <c r="B149" s="32">
        <v>6502</v>
      </c>
      <c r="C149" s="27" t="s">
        <v>181</v>
      </c>
    </row>
    <row r="150" spans="2:3">
      <c r="B150" s="32">
        <v>6503</v>
      </c>
      <c r="C150" s="27" t="s">
        <v>182</v>
      </c>
    </row>
    <row r="151" spans="2:3">
      <c r="B151" s="32">
        <v>6504</v>
      </c>
      <c r="C151" s="27" t="s">
        <v>183</v>
      </c>
    </row>
    <row r="152" spans="2:3">
      <c r="B152" s="32">
        <v>6571</v>
      </c>
      <c r="C152" s="27" t="s">
        <v>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2561-7C72-4F03-96E8-00E808D2B9DA}">
  <sheetPr codeName="Sheet14"/>
  <dimension ref="A1:P53"/>
  <sheetViews>
    <sheetView topLeftCell="A13" zoomScale="70" zoomScaleNormal="70" workbookViewId="0">
      <selection activeCell="H33" sqref="H33"/>
    </sheetView>
  </sheetViews>
  <sheetFormatPr defaultRowHeight="14.5"/>
  <cols>
    <col min="1" max="1" width="7.7265625" customWidth="1"/>
    <col min="2" max="2" width="50" customWidth="1"/>
    <col min="3" max="3" width="8" bestFit="1" customWidth="1"/>
    <col min="4" max="4" width="10.81640625" bestFit="1" customWidth="1"/>
    <col min="5" max="5" width="14.81640625" bestFit="1" customWidth="1"/>
    <col min="6" max="7" width="14.81640625" customWidth="1"/>
    <col min="8" max="8" width="14.81640625" bestFit="1" customWidth="1"/>
    <col min="9" max="9" width="14.81640625" customWidth="1"/>
    <col min="10" max="10" width="14.81640625" bestFit="1" customWidth="1"/>
    <col min="11" max="12" width="14.81640625" customWidth="1"/>
    <col min="13" max="13" width="14.81640625" bestFit="1" customWidth="1"/>
    <col min="14" max="14" width="15.54296875" customWidth="1"/>
    <col min="15" max="15" width="4.453125" bestFit="1" customWidth="1"/>
    <col min="16" max="16" width="17.453125" customWidth="1"/>
  </cols>
  <sheetData>
    <row r="1" spans="1:16" ht="20">
      <c r="A1" s="1341" t="s">
        <v>1736</v>
      </c>
      <c r="B1" s="1341"/>
      <c r="C1" s="1341"/>
      <c r="D1" s="1341"/>
      <c r="E1" s="1341"/>
      <c r="F1" s="1341"/>
      <c r="G1" s="1341"/>
      <c r="H1" s="1341"/>
      <c r="I1" s="1341"/>
      <c r="J1" s="1341"/>
      <c r="K1" s="1341"/>
      <c r="L1" s="1341"/>
      <c r="M1" s="1341"/>
      <c r="N1" s="1341"/>
      <c r="O1" s="1341"/>
      <c r="P1" s="1341"/>
    </row>
    <row r="2" spans="1:16">
      <c r="A2" s="175"/>
      <c r="B2" s="176"/>
      <c r="C2" s="175"/>
      <c r="D2" s="175"/>
      <c r="E2" s="177"/>
      <c r="F2" s="177"/>
      <c r="G2" s="177"/>
      <c r="H2" s="177"/>
      <c r="I2" s="177"/>
      <c r="J2" s="175"/>
      <c r="K2" s="175"/>
      <c r="L2" s="175"/>
      <c r="M2" s="175"/>
      <c r="N2" s="175"/>
      <c r="O2" s="175"/>
      <c r="P2" s="175"/>
    </row>
    <row r="3" spans="1:16" ht="15.5">
      <c r="A3" s="178" t="s">
        <v>1821</v>
      </c>
      <c r="B3" s="179"/>
      <c r="C3" s="180"/>
      <c r="D3" s="180"/>
      <c r="E3" s="177"/>
      <c r="F3" s="177"/>
      <c r="G3" s="177"/>
      <c r="H3" s="177"/>
      <c r="I3" s="177"/>
      <c r="J3" s="180"/>
      <c r="K3" s="180"/>
      <c r="L3" s="180"/>
      <c r="M3" s="180"/>
      <c r="N3" s="180"/>
      <c r="O3" s="180"/>
      <c r="P3" s="180"/>
    </row>
    <row r="4" spans="1:16" ht="15.5">
      <c r="A4" s="178" t="s">
        <v>1737</v>
      </c>
      <c r="B4" s="181"/>
      <c r="C4" s="180"/>
      <c r="D4" s="180"/>
      <c r="E4" s="177"/>
      <c r="F4" s="177"/>
      <c r="G4" s="177"/>
      <c r="H4" s="177"/>
      <c r="I4" s="177"/>
      <c r="J4" s="178"/>
      <c r="K4" s="178"/>
      <c r="L4" s="178"/>
      <c r="M4" s="178"/>
      <c r="N4" s="178"/>
      <c r="O4" s="178"/>
      <c r="P4" s="182" t="s">
        <v>1738</v>
      </c>
    </row>
    <row r="5" spans="1:16" ht="16" thickBot="1">
      <c r="A5" s="180"/>
      <c r="B5" s="183"/>
      <c r="C5" s="180"/>
      <c r="D5" s="180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0"/>
      <c r="P5" s="180"/>
    </row>
    <row r="6" spans="1:16" ht="16" thickTop="1">
      <c r="A6" s="184"/>
      <c r="B6" s="185"/>
      <c r="C6" s="186"/>
      <c r="D6" s="186"/>
      <c r="E6" s="1342" t="s">
        <v>1739</v>
      </c>
      <c r="F6" s="1342"/>
      <c r="G6" s="1342"/>
      <c r="H6" s="1343"/>
      <c r="I6" s="1343"/>
      <c r="J6" s="1343"/>
      <c r="K6" s="1343"/>
      <c r="L6" s="1343"/>
      <c r="M6" s="1343"/>
      <c r="N6" s="1343"/>
      <c r="O6" s="1346" t="s">
        <v>1740</v>
      </c>
      <c r="P6" s="1347"/>
    </row>
    <row r="7" spans="1:16" ht="15.5">
      <c r="A7" s="187" t="s">
        <v>1741</v>
      </c>
      <c r="B7" s="188" t="s">
        <v>1742</v>
      </c>
      <c r="C7" s="189" t="s">
        <v>15</v>
      </c>
      <c r="D7" s="189" t="s">
        <v>14</v>
      </c>
      <c r="E7" s="1344"/>
      <c r="F7" s="1344"/>
      <c r="G7" s="1344"/>
      <c r="H7" s="1344"/>
      <c r="I7" s="1344"/>
      <c r="J7" s="1344"/>
      <c r="K7" s="1344"/>
      <c r="L7" s="1344"/>
      <c r="M7" s="1344"/>
      <c r="N7" s="1344"/>
      <c r="O7" s="1348"/>
      <c r="P7" s="1349"/>
    </row>
    <row r="8" spans="1:16" ht="16" thickBot="1">
      <c r="A8" s="190"/>
      <c r="B8" s="191"/>
      <c r="C8" s="192"/>
      <c r="D8" s="192"/>
      <c r="E8" s="1345"/>
      <c r="F8" s="1345"/>
      <c r="G8" s="1345"/>
      <c r="H8" s="1345"/>
      <c r="I8" s="1345"/>
      <c r="J8" s="1345"/>
      <c r="K8" s="1345"/>
      <c r="L8" s="1345"/>
      <c r="M8" s="1345"/>
      <c r="N8" s="1345"/>
      <c r="O8" s="1350"/>
      <c r="P8" s="1351"/>
    </row>
    <row r="9" spans="1:16" ht="16" thickTop="1">
      <c r="A9" s="193"/>
      <c r="B9" s="194"/>
      <c r="C9" s="195"/>
      <c r="D9" s="195"/>
      <c r="E9" s="196"/>
      <c r="F9" s="196"/>
      <c r="G9" s="196"/>
      <c r="H9" s="196"/>
      <c r="I9" s="196"/>
      <c r="J9" s="196"/>
      <c r="K9" s="196"/>
      <c r="L9" s="196"/>
      <c r="M9" s="196"/>
      <c r="N9" s="196"/>
      <c r="O9" s="197"/>
      <c r="P9" s="198"/>
    </row>
    <row r="10" spans="1:16" ht="15.5">
      <c r="A10" s="199" t="s">
        <v>1743</v>
      </c>
      <c r="B10" s="200" t="s">
        <v>1744</v>
      </c>
      <c r="C10" s="201"/>
      <c r="D10" s="202"/>
      <c r="E10" s="203" t="s">
        <v>1745</v>
      </c>
      <c r="F10" s="203" t="s">
        <v>1745</v>
      </c>
      <c r="G10" s="261" t="s">
        <v>1831</v>
      </c>
      <c r="H10" s="1352" t="s">
        <v>1746</v>
      </c>
      <c r="I10" s="1354" t="s">
        <v>1825</v>
      </c>
      <c r="J10" s="1352" t="s">
        <v>361</v>
      </c>
      <c r="K10" s="259" t="s">
        <v>1826</v>
      </c>
      <c r="L10" s="259" t="s">
        <v>1829</v>
      </c>
      <c r="M10" s="1354" t="s">
        <v>1747</v>
      </c>
      <c r="N10" s="1352" t="s">
        <v>1748</v>
      </c>
      <c r="O10" s="204"/>
      <c r="P10" s="205"/>
    </row>
    <row r="11" spans="1:16" ht="31">
      <c r="A11" s="199" t="s">
        <v>1749</v>
      </c>
      <c r="B11" s="200" t="s">
        <v>1750</v>
      </c>
      <c r="C11" s="201"/>
      <c r="D11" s="202"/>
      <c r="E11" s="203" t="s">
        <v>1751</v>
      </c>
      <c r="F11" s="203" t="s">
        <v>1822</v>
      </c>
      <c r="G11" s="262" t="s">
        <v>1832</v>
      </c>
      <c r="H11" s="1353"/>
      <c r="I11" s="1353"/>
      <c r="J11" s="1353"/>
      <c r="K11" s="260" t="s">
        <v>1827</v>
      </c>
      <c r="L11" s="260" t="s">
        <v>1827</v>
      </c>
      <c r="M11" s="1355"/>
      <c r="N11" s="1353"/>
      <c r="O11" s="204"/>
      <c r="P11" s="205"/>
    </row>
    <row r="12" spans="1:16" ht="15.5">
      <c r="A12" s="206" t="s">
        <v>1752</v>
      </c>
      <c r="B12" s="207" t="s">
        <v>1753</v>
      </c>
      <c r="C12" s="208"/>
      <c r="D12" s="209" t="s">
        <v>1754</v>
      </c>
      <c r="E12" s="203" t="s">
        <v>1755</v>
      </c>
      <c r="F12" s="203" t="s">
        <v>1823</v>
      </c>
      <c r="G12" s="203" t="s">
        <v>1833</v>
      </c>
      <c r="H12" s="210" t="s">
        <v>1756</v>
      </c>
      <c r="I12" s="210" t="s">
        <v>1824</v>
      </c>
      <c r="J12" s="211" t="s">
        <v>1757</v>
      </c>
      <c r="K12" s="211" t="s">
        <v>1828</v>
      </c>
      <c r="L12" s="211" t="s">
        <v>1830</v>
      </c>
      <c r="M12" s="211" t="s">
        <v>1758</v>
      </c>
      <c r="N12" s="211" t="s">
        <v>1759</v>
      </c>
      <c r="O12" s="208"/>
      <c r="P12" s="212"/>
    </row>
    <row r="13" spans="1:16" ht="15.5">
      <c r="A13" s="213" t="s">
        <v>1760</v>
      </c>
      <c r="B13" s="194" t="s">
        <v>1761</v>
      </c>
      <c r="C13" s="214" t="s">
        <v>1762</v>
      </c>
      <c r="D13" s="209" t="s">
        <v>1763</v>
      </c>
      <c r="E13" s="215">
        <v>133</v>
      </c>
      <c r="F13" s="215">
        <v>153</v>
      </c>
      <c r="G13" s="215">
        <v>150</v>
      </c>
      <c r="H13" s="215">
        <v>100</v>
      </c>
      <c r="I13" s="215">
        <v>130</v>
      </c>
      <c r="J13" s="215">
        <v>155</v>
      </c>
      <c r="K13" s="215">
        <v>130</v>
      </c>
      <c r="L13" s="215">
        <v>150</v>
      </c>
      <c r="M13" s="216">
        <v>82</v>
      </c>
      <c r="N13" s="215">
        <v>100</v>
      </c>
      <c r="O13" s="216"/>
      <c r="P13" s="217"/>
    </row>
    <row r="14" spans="1:16" ht="15.5">
      <c r="A14" s="213" t="s">
        <v>1764</v>
      </c>
      <c r="B14" s="194" t="s">
        <v>1765</v>
      </c>
      <c r="C14" s="214" t="s">
        <v>1766</v>
      </c>
      <c r="D14" s="209" t="s">
        <v>1754</v>
      </c>
      <c r="E14" s="215">
        <v>0.9</v>
      </c>
      <c r="F14" s="215">
        <v>0.9</v>
      </c>
      <c r="G14" s="215">
        <v>20</v>
      </c>
      <c r="H14" s="215">
        <v>4</v>
      </c>
      <c r="I14" s="215">
        <v>6</v>
      </c>
      <c r="J14" s="218" t="s">
        <v>1754</v>
      </c>
      <c r="K14" s="215">
        <v>6</v>
      </c>
      <c r="L14" s="215">
        <v>120</v>
      </c>
      <c r="M14" s="216">
        <v>7.1</v>
      </c>
      <c r="N14" s="215">
        <v>4000</v>
      </c>
      <c r="O14" s="216"/>
      <c r="P14" s="217"/>
    </row>
    <row r="15" spans="1:16" ht="15.5">
      <c r="A15" s="213" t="s">
        <v>1767</v>
      </c>
      <c r="B15" s="194" t="s">
        <v>1768</v>
      </c>
      <c r="C15" s="214" t="s">
        <v>5</v>
      </c>
      <c r="D15" s="209" t="s">
        <v>1769</v>
      </c>
      <c r="E15" s="215">
        <v>5</v>
      </c>
      <c r="F15" s="215">
        <v>5</v>
      </c>
      <c r="G15" s="215">
        <v>5</v>
      </c>
      <c r="H15" s="215">
        <v>5</v>
      </c>
      <c r="I15" s="215">
        <v>5</v>
      </c>
      <c r="J15" s="215">
        <v>5</v>
      </c>
      <c r="K15" s="215">
        <v>8</v>
      </c>
      <c r="L15" s="215">
        <v>10</v>
      </c>
      <c r="M15" s="216">
        <v>5</v>
      </c>
      <c r="N15" s="215">
        <v>5</v>
      </c>
      <c r="O15" s="216"/>
      <c r="P15" s="217"/>
    </row>
    <row r="16" spans="1:16" ht="15.5">
      <c r="A16" s="213" t="s">
        <v>1770</v>
      </c>
      <c r="B16" s="194" t="s">
        <v>1771</v>
      </c>
      <c r="C16" s="214" t="s">
        <v>1772</v>
      </c>
      <c r="D16" s="209" t="s">
        <v>1773</v>
      </c>
      <c r="E16" s="219">
        <v>2000</v>
      </c>
      <c r="F16" s="219">
        <v>2000</v>
      </c>
      <c r="G16" s="219">
        <v>2000</v>
      </c>
      <c r="H16" s="219">
        <v>2000</v>
      </c>
      <c r="I16" s="219">
        <v>2000</v>
      </c>
      <c r="J16" s="219">
        <v>2000</v>
      </c>
      <c r="K16" s="219">
        <v>2000</v>
      </c>
      <c r="L16" s="219">
        <v>2000</v>
      </c>
      <c r="M16" s="220">
        <v>2000</v>
      </c>
      <c r="N16" s="219">
        <v>2000</v>
      </c>
      <c r="O16" s="220"/>
      <c r="P16" s="217"/>
    </row>
    <row r="17" spans="1:16" ht="15.5">
      <c r="A17" s="213" t="s">
        <v>1774</v>
      </c>
      <c r="B17" s="194" t="s">
        <v>1775</v>
      </c>
      <c r="C17" s="214" t="s">
        <v>6</v>
      </c>
      <c r="D17" s="209" t="s">
        <v>1776</v>
      </c>
      <c r="E17" s="219">
        <v>1200000000</v>
      </c>
      <c r="F17" s="219">
        <v>1596476000</v>
      </c>
      <c r="G17" s="219">
        <v>450000000</v>
      </c>
      <c r="H17" s="219">
        <v>425000000</v>
      </c>
      <c r="I17" s="219">
        <v>425000000</v>
      </c>
      <c r="J17" s="219">
        <v>1200000000</v>
      </c>
      <c r="K17" s="219">
        <v>1350000000</v>
      </c>
      <c r="L17" s="219">
        <v>860000000</v>
      </c>
      <c r="M17" s="220">
        <v>918787500</v>
      </c>
      <c r="N17" s="219">
        <v>350000000</v>
      </c>
      <c r="O17" s="220"/>
      <c r="P17" s="217"/>
    </row>
    <row r="18" spans="1:16" ht="15.5">
      <c r="A18" s="193"/>
      <c r="B18" s="194"/>
      <c r="C18" s="221"/>
      <c r="D18" s="195"/>
      <c r="E18" s="219"/>
      <c r="F18" s="219"/>
      <c r="G18" s="219"/>
      <c r="H18" s="219"/>
      <c r="I18" s="219"/>
      <c r="J18" s="219"/>
      <c r="K18" s="219"/>
      <c r="L18" s="219"/>
      <c r="M18" s="220"/>
      <c r="N18" s="219"/>
      <c r="O18" s="220"/>
      <c r="P18" s="217"/>
    </row>
    <row r="19" spans="1:16" ht="15.5">
      <c r="A19" s="187" t="s">
        <v>1655</v>
      </c>
      <c r="B19" s="222" t="s">
        <v>1777</v>
      </c>
      <c r="C19" s="221"/>
      <c r="D19" s="195"/>
      <c r="E19" s="219"/>
      <c r="F19" s="219"/>
      <c r="G19" s="219"/>
      <c r="H19" s="196"/>
      <c r="I19" s="196"/>
      <c r="J19" s="219"/>
      <c r="K19" s="219"/>
      <c r="L19" s="219"/>
      <c r="M19" s="197"/>
      <c r="N19" s="196"/>
      <c r="O19" s="197"/>
      <c r="P19" s="217"/>
    </row>
    <row r="20" spans="1:16" ht="15.5">
      <c r="A20" s="223" t="s">
        <v>1778</v>
      </c>
      <c r="B20" s="194" t="s">
        <v>1779</v>
      </c>
      <c r="C20" s="224" t="s">
        <v>7</v>
      </c>
      <c r="D20" s="214" t="s">
        <v>1776</v>
      </c>
      <c r="E20" s="219">
        <f t="shared" ref="E20:N20" si="0">0.1*E17</f>
        <v>120000000</v>
      </c>
      <c r="F20" s="219">
        <f t="shared" si="0"/>
        <v>159647600</v>
      </c>
      <c r="G20" s="219">
        <f t="shared" si="0"/>
        <v>45000000</v>
      </c>
      <c r="H20" s="219">
        <f t="shared" si="0"/>
        <v>42500000</v>
      </c>
      <c r="I20" s="219">
        <f t="shared" si="0"/>
        <v>42500000</v>
      </c>
      <c r="J20" s="219">
        <f t="shared" si="0"/>
        <v>120000000</v>
      </c>
      <c r="K20" s="219">
        <f t="shared" si="0"/>
        <v>135000000</v>
      </c>
      <c r="L20" s="219">
        <f t="shared" si="0"/>
        <v>86000000</v>
      </c>
      <c r="M20" s="220">
        <f t="shared" si="0"/>
        <v>91878750</v>
      </c>
      <c r="N20" s="219">
        <f t="shared" si="0"/>
        <v>35000000</v>
      </c>
      <c r="O20" s="220"/>
      <c r="P20" s="217"/>
    </row>
    <row r="21" spans="1:16" ht="15.5">
      <c r="A21" s="193"/>
      <c r="B21" s="194"/>
      <c r="C21" s="221"/>
      <c r="D21" s="195"/>
      <c r="E21" s="221"/>
      <c r="F21" s="221"/>
      <c r="G21" s="221"/>
      <c r="H21" s="221"/>
      <c r="I21" s="221"/>
      <c r="J21" s="221"/>
      <c r="K21" s="221"/>
      <c r="L21" s="221"/>
      <c r="M21" s="195"/>
      <c r="N21" s="221"/>
      <c r="O21" s="195" t="s">
        <v>1780</v>
      </c>
      <c r="P21" s="217"/>
    </row>
    <row r="22" spans="1:16" ht="15.5">
      <c r="A22" s="223" t="s">
        <v>1781</v>
      </c>
      <c r="B22" s="194" t="s">
        <v>1782</v>
      </c>
      <c r="C22" s="224" t="s">
        <v>8</v>
      </c>
      <c r="D22" s="214" t="s">
        <v>1754</v>
      </c>
      <c r="E22" s="225">
        <f>($P22*(1+$P22)^E15)/((1+$P22)^E15-1)</f>
        <v>0.26379748079474524</v>
      </c>
      <c r="F22" s="225">
        <f>($P22*(1+$P22)^F15)/((1+$P22)^F15-1)</f>
        <v>0.26379748079474524</v>
      </c>
      <c r="G22" s="225">
        <f>($P22*(1+$P22)^G15)/((1+$P22)^G15-1)</f>
        <v>0.26379748079474524</v>
      </c>
      <c r="H22" s="225">
        <f t="shared" ref="H22:N22" si="1">($P22*(1+$P22)^H15)/((1+$P22)^H15-1)</f>
        <v>0.26379748079474524</v>
      </c>
      <c r="I22" s="225">
        <f t="shared" ref="I22" si="2">($P22*(1+$P22)^I15)/((1+$P22)^I15-1)</f>
        <v>0.26379748079474524</v>
      </c>
      <c r="J22" s="225">
        <f t="shared" si="1"/>
        <v>0.26379748079474524</v>
      </c>
      <c r="K22" s="225">
        <f t="shared" ref="K22:L22" si="3">($P22*(1+$P22)^K15)/((1+$P22)^K15-1)</f>
        <v>0.18744401757481335</v>
      </c>
      <c r="L22" s="225">
        <f t="shared" si="3"/>
        <v>0.16274539488251155</v>
      </c>
      <c r="M22" s="225">
        <f t="shared" si="1"/>
        <v>0.26379748079474524</v>
      </c>
      <c r="N22" s="225">
        <f t="shared" si="1"/>
        <v>0.26379748079474524</v>
      </c>
      <c r="O22" s="226" t="s">
        <v>1783</v>
      </c>
      <c r="P22" s="227">
        <v>0.1</v>
      </c>
    </row>
    <row r="23" spans="1:16" ht="15.5">
      <c r="A23" s="193"/>
      <c r="B23" s="194"/>
      <c r="C23" s="221"/>
      <c r="D23" s="195"/>
      <c r="E23" s="196"/>
      <c r="F23" s="196"/>
      <c r="G23" s="196"/>
      <c r="H23" s="196"/>
      <c r="I23" s="196"/>
      <c r="J23" s="196"/>
      <c r="K23" s="196"/>
      <c r="L23" s="196"/>
      <c r="M23" s="197"/>
      <c r="N23" s="196"/>
      <c r="O23" s="197"/>
      <c r="P23" s="217"/>
    </row>
    <row r="24" spans="1:16" ht="15.5">
      <c r="A24" s="223" t="s">
        <v>1760</v>
      </c>
      <c r="B24" s="194" t="s">
        <v>1784</v>
      </c>
      <c r="C24" s="221"/>
      <c r="D24" s="195"/>
      <c r="E24" s="196"/>
      <c r="F24" s="196"/>
      <c r="G24" s="196"/>
      <c r="H24" s="196"/>
      <c r="I24" s="196"/>
      <c r="J24" s="228"/>
      <c r="K24" s="228"/>
      <c r="L24" s="228"/>
      <c r="M24" s="197"/>
      <c r="N24" s="196"/>
      <c r="O24" s="197"/>
      <c r="P24" s="217"/>
    </row>
    <row r="25" spans="1:16" ht="15.5">
      <c r="A25" s="193"/>
      <c r="B25" s="194" t="s">
        <v>1785</v>
      </c>
      <c r="C25" s="224" t="s">
        <v>9</v>
      </c>
      <c r="D25" s="214" t="s">
        <v>1786</v>
      </c>
      <c r="E25" s="196">
        <f t="shared" ref="E25:N25" si="4">((E17-E20)*E22)/E16</f>
        <v>142450.63962916244</v>
      </c>
      <c r="F25" s="196">
        <f t="shared" si="4"/>
        <v>189515.85612717227</v>
      </c>
      <c r="G25" s="196">
        <f t="shared" si="4"/>
        <v>53418.989860935908</v>
      </c>
      <c r="H25" s="196">
        <f t="shared" si="4"/>
        <v>50451.26820199503</v>
      </c>
      <c r="I25" s="196">
        <f t="shared" si="4"/>
        <v>50451.26820199503</v>
      </c>
      <c r="J25" s="196">
        <f t="shared" si="4"/>
        <v>142450.63962916244</v>
      </c>
      <c r="K25" s="196">
        <f t="shared" si="4"/>
        <v>113872.24067669912</v>
      </c>
      <c r="L25" s="196">
        <f t="shared" si="4"/>
        <v>62982.467819531972</v>
      </c>
      <c r="M25" s="197">
        <f t="shared" si="4"/>
        <v>109068.2225485659</v>
      </c>
      <c r="N25" s="196">
        <f t="shared" si="4"/>
        <v>41548.103225172381</v>
      </c>
      <c r="O25" s="197"/>
      <c r="P25" s="217"/>
    </row>
    <row r="26" spans="1:16" ht="15.5">
      <c r="A26" s="193"/>
      <c r="B26" s="194"/>
      <c r="C26" s="221"/>
      <c r="D26" s="195"/>
      <c r="E26" s="196"/>
      <c r="F26" s="196"/>
      <c r="G26" s="196"/>
      <c r="H26" s="196"/>
      <c r="I26" s="196"/>
      <c r="J26" s="196"/>
      <c r="K26" s="196"/>
      <c r="L26" s="196"/>
      <c r="M26" s="197"/>
      <c r="N26" s="196"/>
      <c r="O26" s="197" t="s">
        <v>1787</v>
      </c>
      <c r="P26" s="217"/>
    </row>
    <row r="27" spans="1:16" ht="15.5">
      <c r="A27" s="193"/>
      <c r="B27" s="194" t="s">
        <v>1788</v>
      </c>
      <c r="C27" s="224" t="s">
        <v>10</v>
      </c>
      <c r="D27" s="214" t="s">
        <v>1786</v>
      </c>
      <c r="E27" s="196">
        <f>$P27*E17/E16</f>
        <v>1200</v>
      </c>
      <c r="F27" s="196">
        <f t="shared" ref="F27:N27" si="5">$P27*F17/F16</f>
        <v>1596.4760000000001</v>
      </c>
      <c r="G27" s="196">
        <f t="shared" ref="G27" si="6">$P27*G17/G16</f>
        <v>450</v>
      </c>
      <c r="H27" s="196">
        <f t="shared" si="5"/>
        <v>425</v>
      </c>
      <c r="I27" s="196">
        <f t="shared" si="5"/>
        <v>425</v>
      </c>
      <c r="J27" s="196">
        <f t="shared" si="5"/>
        <v>1200</v>
      </c>
      <c r="K27" s="196">
        <f t="shared" si="5"/>
        <v>1350</v>
      </c>
      <c r="L27" s="196">
        <f t="shared" ref="L27" si="7">$P27*L17/L16</f>
        <v>860</v>
      </c>
      <c r="M27" s="196">
        <f t="shared" si="5"/>
        <v>918.78750000000002</v>
      </c>
      <c r="N27" s="196">
        <f t="shared" si="5"/>
        <v>350</v>
      </c>
      <c r="O27" s="229" t="s">
        <v>1789</v>
      </c>
      <c r="P27" s="230">
        <v>2E-3</v>
      </c>
    </row>
    <row r="28" spans="1:16" ht="15.5">
      <c r="A28" s="193"/>
      <c r="B28" s="194"/>
      <c r="C28" s="221"/>
      <c r="D28" s="195"/>
      <c r="E28" s="228"/>
      <c r="F28" s="228"/>
      <c r="G28" s="228"/>
      <c r="H28" s="228"/>
      <c r="I28" s="228"/>
      <c r="J28" s="196"/>
      <c r="K28" s="196"/>
      <c r="L28" s="196"/>
      <c r="M28" s="197"/>
      <c r="N28" s="196"/>
      <c r="O28" s="197"/>
      <c r="P28" s="217"/>
    </row>
    <row r="29" spans="1:16" ht="15.5">
      <c r="A29" s="193"/>
      <c r="B29" s="231" t="s">
        <v>1790</v>
      </c>
      <c r="C29" s="211" t="s">
        <v>11</v>
      </c>
      <c r="D29" s="232" t="s">
        <v>1786</v>
      </c>
      <c r="E29" s="233">
        <f t="shared" ref="E29:N29" si="8">E27+E25</f>
        <v>143650.63962916244</v>
      </c>
      <c r="F29" s="233">
        <f t="shared" si="8"/>
        <v>191112.33212717227</v>
      </c>
      <c r="G29" s="233">
        <f t="shared" si="8"/>
        <v>53868.989860935908</v>
      </c>
      <c r="H29" s="233">
        <f t="shared" si="8"/>
        <v>50876.26820199503</v>
      </c>
      <c r="I29" s="233">
        <f t="shared" si="8"/>
        <v>50876.26820199503</v>
      </c>
      <c r="J29" s="233">
        <f t="shared" si="8"/>
        <v>143650.63962916244</v>
      </c>
      <c r="K29" s="233">
        <f t="shared" si="8"/>
        <v>115222.24067669912</v>
      </c>
      <c r="L29" s="233">
        <f t="shared" si="8"/>
        <v>63842.467819531972</v>
      </c>
      <c r="M29" s="234">
        <f t="shared" si="8"/>
        <v>109987.01004856591</v>
      </c>
      <c r="N29" s="233">
        <f t="shared" si="8"/>
        <v>41898.103225172381</v>
      </c>
      <c r="O29" s="235"/>
      <c r="P29" s="217"/>
    </row>
    <row r="30" spans="1:16" ht="15.5">
      <c r="A30" s="193"/>
      <c r="B30" s="194"/>
      <c r="C30" s="221"/>
      <c r="D30" s="195"/>
      <c r="E30" s="196"/>
      <c r="F30" s="196"/>
      <c r="G30" s="196"/>
      <c r="H30" s="196"/>
      <c r="I30" s="196"/>
      <c r="J30" s="228"/>
      <c r="K30" s="228"/>
      <c r="L30" s="228"/>
      <c r="M30" s="177"/>
      <c r="N30" s="228"/>
      <c r="O30" s="236"/>
      <c r="P30" s="217"/>
    </row>
    <row r="31" spans="1:16" ht="15.5">
      <c r="A31" s="187" t="s">
        <v>1791</v>
      </c>
      <c r="B31" s="222" t="s">
        <v>1792</v>
      </c>
      <c r="C31" s="221"/>
      <c r="D31" s="195"/>
      <c r="E31" s="228"/>
      <c r="F31" s="228"/>
      <c r="G31" s="228"/>
      <c r="H31" s="228"/>
      <c r="I31" s="228"/>
      <c r="J31" s="228"/>
      <c r="K31" s="228"/>
      <c r="L31" s="228"/>
      <c r="M31" s="177"/>
      <c r="N31" s="228"/>
      <c r="O31" s="236"/>
      <c r="P31" s="217"/>
    </row>
    <row r="32" spans="1:16" ht="15.5">
      <c r="A32" s="223" t="s">
        <v>1666</v>
      </c>
      <c r="B32" s="237" t="s">
        <v>1817</v>
      </c>
      <c r="C32" s="224" t="s">
        <v>1793</v>
      </c>
      <c r="D32" s="214" t="s">
        <v>1786</v>
      </c>
      <c r="E32" s="238">
        <f>$P32*E13*E50</f>
        <v>231420</v>
      </c>
      <c r="F32" s="238">
        <f>$P32*F13*F50</f>
        <v>266220</v>
      </c>
      <c r="G32" s="238">
        <f>$P32*G13*G50</f>
        <v>261000</v>
      </c>
      <c r="H32" s="238">
        <f t="shared" ref="H32:N32" si="9">$P32*H13*H50</f>
        <v>174000</v>
      </c>
      <c r="I32" s="238">
        <f t="shared" ref="I32" si="10">$P32*I13*I50</f>
        <v>226200</v>
      </c>
      <c r="J32" s="238">
        <f t="shared" si="9"/>
        <v>269699.99999999994</v>
      </c>
      <c r="K32" s="238">
        <f t="shared" ref="K32:L32" si="11">$P32*K13*K50</f>
        <v>226200</v>
      </c>
      <c r="L32" s="238">
        <f t="shared" si="11"/>
        <v>261000</v>
      </c>
      <c r="M32" s="238">
        <f t="shared" si="9"/>
        <v>142680</v>
      </c>
      <c r="N32" s="238">
        <f t="shared" si="9"/>
        <v>174000</v>
      </c>
      <c r="O32" s="239"/>
      <c r="P32" s="240">
        <v>0.12</v>
      </c>
    </row>
    <row r="33" spans="1:16" ht="15.5">
      <c r="A33" s="241"/>
      <c r="B33" s="194"/>
      <c r="C33" s="221"/>
      <c r="D33" s="195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195"/>
      <c r="P33" s="242"/>
    </row>
    <row r="34" spans="1:16" ht="15.5">
      <c r="A34" s="223" t="s">
        <v>1670</v>
      </c>
      <c r="B34" s="237" t="s">
        <v>1818</v>
      </c>
      <c r="C34" s="243" t="s">
        <v>12</v>
      </c>
      <c r="D34" s="214" t="s">
        <v>1786</v>
      </c>
      <c r="E34" s="244">
        <f>$P34*E13*E51</f>
        <v>18620</v>
      </c>
      <c r="F34" s="244">
        <f>$P34*F13*F51</f>
        <v>21420</v>
      </c>
      <c r="G34" s="244">
        <f>$P34*G13*G51</f>
        <v>21000</v>
      </c>
      <c r="H34" s="244">
        <f t="shared" ref="H34:N34" si="12">$P34*H13*H51</f>
        <v>14000.000000000002</v>
      </c>
      <c r="I34" s="244">
        <f t="shared" ref="I34" si="13">$P34*I13*I51</f>
        <v>18200</v>
      </c>
      <c r="J34" s="244">
        <f t="shared" si="12"/>
        <v>21700</v>
      </c>
      <c r="K34" s="244">
        <f t="shared" ref="K34:L34" si="14">$P34*K13*K51</f>
        <v>18200</v>
      </c>
      <c r="L34" s="244">
        <f t="shared" si="14"/>
        <v>21000</v>
      </c>
      <c r="M34" s="244">
        <f t="shared" si="12"/>
        <v>11480.000000000002</v>
      </c>
      <c r="N34" s="244">
        <f t="shared" si="12"/>
        <v>14000.000000000002</v>
      </c>
      <c r="O34" s="245"/>
      <c r="P34" s="240">
        <v>3.5000000000000001E-3</v>
      </c>
    </row>
    <row r="35" spans="1:16" ht="15.5">
      <c r="A35" s="223"/>
      <c r="B35" s="237"/>
      <c r="C35" s="243"/>
      <c r="D35" s="246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242"/>
    </row>
    <row r="36" spans="1:16" ht="15.5">
      <c r="A36" s="223"/>
      <c r="B36" s="237" t="s">
        <v>1794</v>
      </c>
      <c r="C36" s="243" t="s">
        <v>1795</v>
      </c>
      <c r="D36" s="214" t="s">
        <v>1786</v>
      </c>
      <c r="E36" s="238">
        <f>$P36*E17/E16</f>
        <v>16800</v>
      </c>
      <c r="F36" s="238">
        <f>$P36*F17/F16</f>
        <v>22350.664000000001</v>
      </c>
      <c r="G36" s="238">
        <f>$P36*G17/G16</f>
        <v>6300</v>
      </c>
      <c r="H36" s="238">
        <f t="shared" ref="H36:N36" si="15">$P36*H17/H16</f>
        <v>5950</v>
      </c>
      <c r="I36" s="238">
        <f t="shared" ref="I36" si="16">$P36*I17/I16</f>
        <v>5950</v>
      </c>
      <c r="J36" s="238">
        <f t="shared" si="15"/>
        <v>16800</v>
      </c>
      <c r="K36" s="238">
        <f t="shared" ref="K36:L36" si="17">$P36*K17/K16</f>
        <v>18900</v>
      </c>
      <c r="L36" s="238">
        <f t="shared" si="17"/>
        <v>12040</v>
      </c>
      <c r="M36" s="238">
        <f t="shared" si="15"/>
        <v>12863.025</v>
      </c>
      <c r="N36" s="238">
        <f t="shared" si="15"/>
        <v>4900</v>
      </c>
      <c r="O36" s="239"/>
      <c r="P36" s="240">
        <v>2.8000000000000001E-2</v>
      </c>
    </row>
    <row r="37" spans="1:16" ht="15.5">
      <c r="A37" s="223"/>
      <c r="B37" s="237"/>
      <c r="C37" s="243"/>
      <c r="D37" s="246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242"/>
    </row>
    <row r="38" spans="1:16" ht="15.5">
      <c r="A38" s="223" t="s">
        <v>1669</v>
      </c>
      <c r="B38" s="237" t="s">
        <v>1796</v>
      </c>
      <c r="C38" s="243" t="s">
        <v>1797</v>
      </c>
      <c r="D38" s="214" t="s">
        <v>1786</v>
      </c>
      <c r="E38" s="244">
        <f>$P38*E17/E16</f>
        <v>51000</v>
      </c>
      <c r="F38" s="244">
        <f>$P38*F17/F16</f>
        <v>67850.23</v>
      </c>
      <c r="G38" s="244">
        <f>$P38*G17/G16</f>
        <v>19125</v>
      </c>
      <c r="H38" s="244">
        <f t="shared" ref="H38:N38" si="18">$P38*H17/H16</f>
        <v>18062.5</v>
      </c>
      <c r="I38" s="244">
        <f t="shared" ref="I38" si="19">$P38*I17/I16</f>
        <v>18062.5</v>
      </c>
      <c r="J38" s="244">
        <f t="shared" si="18"/>
        <v>51000</v>
      </c>
      <c r="K38" s="244">
        <f t="shared" ref="K38:L38" si="20">$P38*K17/K16</f>
        <v>57375.000000000007</v>
      </c>
      <c r="L38" s="244">
        <f t="shared" si="20"/>
        <v>36550</v>
      </c>
      <c r="M38" s="244">
        <f t="shared" si="18"/>
        <v>39048.46875</v>
      </c>
      <c r="N38" s="244">
        <f t="shared" si="18"/>
        <v>14875.000000000002</v>
      </c>
      <c r="O38" s="245"/>
      <c r="P38" s="240">
        <v>8.5000000000000006E-2</v>
      </c>
    </row>
    <row r="39" spans="1:16" ht="15.5">
      <c r="A39" s="241"/>
      <c r="B39" s="237" t="s">
        <v>1798</v>
      </c>
      <c r="C39" s="247"/>
      <c r="D39" s="248"/>
      <c r="E39" s="228"/>
      <c r="F39" s="228"/>
      <c r="G39" s="228"/>
      <c r="H39" s="244"/>
      <c r="I39" s="244"/>
      <c r="J39" s="228"/>
      <c r="K39" s="228"/>
      <c r="L39" s="228"/>
      <c r="M39" s="245"/>
      <c r="N39" s="196"/>
      <c r="O39" s="197"/>
      <c r="P39" s="249"/>
    </row>
    <row r="40" spans="1:16" ht="15.5">
      <c r="A40" s="241"/>
      <c r="B40" s="194"/>
      <c r="C40" s="221"/>
      <c r="D40" s="195"/>
      <c r="E40" s="196"/>
      <c r="F40" s="196"/>
      <c r="G40" s="196"/>
      <c r="H40" s="221"/>
      <c r="I40" s="221"/>
      <c r="J40" s="196"/>
      <c r="K40" s="196"/>
      <c r="L40" s="196"/>
      <c r="M40" s="245"/>
      <c r="N40" s="221"/>
      <c r="O40" s="195"/>
      <c r="P40" s="249"/>
    </row>
    <row r="41" spans="1:16" ht="15.5">
      <c r="A41" s="223" t="s">
        <v>1675</v>
      </c>
      <c r="B41" s="194" t="s">
        <v>1799</v>
      </c>
      <c r="C41" s="224" t="s">
        <v>1800</v>
      </c>
      <c r="D41" s="214" t="s">
        <v>1786</v>
      </c>
      <c r="E41" s="196">
        <f>HSD!$K$37/7</f>
        <v>52000</v>
      </c>
      <c r="F41" s="196">
        <f>HSD!$K$37/7</f>
        <v>52000</v>
      </c>
      <c r="G41" s="196">
        <f>HSD!$K$37/7</f>
        <v>52000</v>
      </c>
      <c r="H41" s="196">
        <f>HSD!$K$37/7</f>
        <v>52000</v>
      </c>
      <c r="I41" s="196">
        <f>HSD!$K$37/7</f>
        <v>52000</v>
      </c>
      <c r="J41" s="196">
        <f>HSD!$K$37/7</f>
        <v>52000</v>
      </c>
      <c r="K41" s="196">
        <f>HSD!$K$37/7</f>
        <v>52000</v>
      </c>
      <c r="L41" s="196">
        <f>HSD!$K$37/7</f>
        <v>52000</v>
      </c>
      <c r="M41" s="196">
        <f>HSD!$K$37/7</f>
        <v>52000</v>
      </c>
      <c r="N41" s="196">
        <f>HSD!$K$37/7</f>
        <v>52000</v>
      </c>
      <c r="O41" s="197"/>
      <c r="P41" s="249"/>
    </row>
    <row r="42" spans="1:16" ht="15.5">
      <c r="A42" s="223" t="s">
        <v>1677</v>
      </c>
      <c r="B42" s="194" t="s">
        <v>1801</v>
      </c>
      <c r="C42" s="224" t="s">
        <v>13</v>
      </c>
      <c r="D42" s="214" t="s">
        <v>1786</v>
      </c>
      <c r="E42" s="196">
        <f>HSD!$K$39/7</f>
        <v>25714.285714285714</v>
      </c>
      <c r="F42" s="196">
        <f>HSD!$K$39/7</f>
        <v>25714.285714285714</v>
      </c>
      <c r="G42" s="196">
        <f>HSD!$K$39/7</f>
        <v>25714.285714285714</v>
      </c>
      <c r="H42" s="196">
        <f>HSD!$K$39/7</f>
        <v>25714.285714285714</v>
      </c>
      <c r="I42" s="196">
        <f>HSD!$K$39/7</f>
        <v>25714.285714285714</v>
      </c>
      <c r="J42" s="196">
        <f>HSD!$K$39/7</f>
        <v>25714.285714285714</v>
      </c>
      <c r="K42" s="196">
        <f>HSD!$K$39/7</f>
        <v>25714.285714285714</v>
      </c>
      <c r="L42" s="196">
        <f>HSD!$K$39/7</f>
        <v>25714.285714285714</v>
      </c>
      <c r="M42" s="196">
        <f>HSD!$K$39/7</f>
        <v>25714.285714285714</v>
      </c>
      <c r="N42" s="196">
        <f>HSD!$K$39/7</f>
        <v>25714.285714285714</v>
      </c>
      <c r="O42" s="197"/>
      <c r="P42" s="249"/>
    </row>
    <row r="43" spans="1:16" ht="15.5">
      <c r="A43" s="223"/>
      <c r="B43" s="194"/>
      <c r="C43" s="224"/>
      <c r="D43" s="214"/>
      <c r="E43" s="228"/>
      <c r="F43" s="228"/>
      <c r="G43" s="228"/>
      <c r="H43" s="196"/>
      <c r="I43" s="196"/>
      <c r="J43" s="228"/>
      <c r="K43" s="228"/>
      <c r="L43" s="228"/>
      <c r="M43" s="197"/>
      <c r="N43" s="228"/>
      <c r="O43" s="236"/>
      <c r="P43" s="249"/>
    </row>
    <row r="44" spans="1:16" ht="15.5">
      <c r="A44" s="250"/>
      <c r="B44" s="222" t="s">
        <v>1802</v>
      </c>
      <c r="C44" s="188" t="s">
        <v>1803</v>
      </c>
      <c r="D44" s="214" t="s">
        <v>1786</v>
      </c>
      <c r="E44" s="251">
        <f t="shared" ref="E44:N44" si="21">SUM(E32:E42)</f>
        <v>395554.28571428574</v>
      </c>
      <c r="F44" s="251">
        <f t="shared" si="21"/>
        <v>455555.17971428571</v>
      </c>
      <c r="G44" s="251">
        <f t="shared" si="21"/>
        <v>385139.28571428574</v>
      </c>
      <c r="H44" s="251">
        <f t="shared" si="21"/>
        <v>289726.78571428574</v>
      </c>
      <c r="I44" s="251">
        <f t="shared" si="21"/>
        <v>346126.78571428574</v>
      </c>
      <c r="J44" s="251">
        <f t="shared" si="21"/>
        <v>436914.28571428568</v>
      </c>
      <c r="K44" s="251">
        <f t="shared" si="21"/>
        <v>398389.28571428574</v>
      </c>
      <c r="L44" s="251">
        <f t="shared" si="21"/>
        <v>408304.28571428574</v>
      </c>
      <c r="M44" s="235">
        <f t="shared" si="21"/>
        <v>283785.7794642857</v>
      </c>
      <c r="N44" s="251">
        <f t="shared" si="21"/>
        <v>285489.28571428574</v>
      </c>
      <c r="O44" s="235"/>
      <c r="P44" s="249"/>
    </row>
    <row r="45" spans="1:16" ht="15.5">
      <c r="A45" s="250"/>
      <c r="B45" s="222"/>
      <c r="C45" s="188"/>
      <c r="D45" s="214"/>
      <c r="E45" s="228"/>
      <c r="F45" s="228"/>
      <c r="G45" s="228"/>
      <c r="H45" s="196"/>
      <c r="I45" s="196"/>
      <c r="J45" s="196"/>
      <c r="K45" s="196"/>
      <c r="L45" s="196"/>
      <c r="M45" s="177"/>
      <c r="N45" s="196"/>
      <c r="O45" s="197"/>
      <c r="P45" s="249"/>
    </row>
    <row r="46" spans="1:16" ht="15.5">
      <c r="A46" s="252" t="s">
        <v>1804</v>
      </c>
      <c r="B46" s="231" t="s">
        <v>1805</v>
      </c>
      <c r="C46" s="211" t="s">
        <v>1806</v>
      </c>
      <c r="D46" s="253" t="s">
        <v>1786</v>
      </c>
      <c r="E46" s="233">
        <f t="shared" ref="E46:N46" si="22">E29+E44</f>
        <v>539204.92534344818</v>
      </c>
      <c r="F46" s="233">
        <f t="shared" si="22"/>
        <v>646667.51184145804</v>
      </c>
      <c r="G46" s="233">
        <f t="shared" si="22"/>
        <v>439008.27557522163</v>
      </c>
      <c r="H46" s="233">
        <f t="shared" si="22"/>
        <v>340603.05391628074</v>
      </c>
      <c r="I46" s="233">
        <f t="shared" si="22"/>
        <v>397003.05391628074</v>
      </c>
      <c r="J46" s="233">
        <f t="shared" si="22"/>
        <v>580564.92534344806</v>
      </c>
      <c r="K46" s="233">
        <f t="shared" si="22"/>
        <v>513611.52639098489</v>
      </c>
      <c r="L46" s="233">
        <f t="shared" si="22"/>
        <v>472146.75353381771</v>
      </c>
      <c r="M46" s="234">
        <f t="shared" si="22"/>
        <v>393772.78951285162</v>
      </c>
      <c r="N46" s="233">
        <f t="shared" si="22"/>
        <v>327387.38893945812</v>
      </c>
      <c r="O46" s="235"/>
      <c r="P46" s="249"/>
    </row>
    <row r="47" spans="1:16" ht="15.5">
      <c r="A47" s="193"/>
      <c r="B47" s="194"/>
      <c r="C47" s="221"/>
      <c r="D47" s="195"/>
      <c r="E47" s="228"/>
      <c r="F47" s="228"/>
      <c r="G47" s="228"/>
      <c r="H47" s="228"/>
      <c r="I47" s="228"/>
      <c r="J47" s="196"/>
      <c r="K47" s="196"/>
      <c r="L47" s="196"/>
      <c r="M47" s="177"/>
      <c r="N47" s="228"/>
      <c r="O47" s="236"/>
      <c r="P47" s="249"/>
    </row>
    <row r="48" spans="1:16" ht="15.5">
      <c r="A48" s="187" t="s">
        <v>1807</v>
      </c>
      <c r="B48" s="222" t="s">
        <v>1808</v>
      </c>
      <c r="C48" s="221"/>
      <c r="D48" s="195"/>
      <c r="E48" s="228"/>
      <c r="F48" s="228"/>
      <c r="G48" s="228"/>
      <c r="H48" s="228"/>
      <c r="I48" s="228"/>
      <c r="J48" s="228"/>
      <c r="K48" s="228"/>
      <c r="L48" s="228"/>
      <c r="M48" s="197"/>
      <c r="N48" s="228"/>
      <c r="O48" s="236"/>
      <c r="P48" s="249"/>
    </row>
    <row r="49" spans="1:16" ht="15.5">
      <c r="A49" s="213" t="s">
        <v>1666</v>
      </c>
      <c r="B49" s="194" t="s">
        <v>1819</v>
      </c>
      <c r="C49" s="224" t="s">
        <v>1809</v>
      </c>
      <c r="D49" s="214" t="s">
        <v>1810</v>
      </c>
      <c r="E49" s="196">
        <f>HSD!$K$555</f>
        <v>11750</v>
      </c>
      <c r="F49" s="196">
        <f>HSD!$K$555</f>
        <v>11750</v>
      </c>
      <c r="G49" s="196">
        <f>HSD!$K$555</f>
        <v>11750</v>
      </c>
      <c r="H49" s="196">
        <f>HSD!$K$555</f>
        <v>11750</v>
      </c>
      <c r="I49" s="196">
        <f>HSD!$K$555</f>
        <v>11750</v>
      </c>
      <c r="J49" s="196">
        <f>HSD!$K$555</f>
        <v>11750</v>
      </c>
      <c r="K49" s="196">
        <f>HSD!$K$555</f>
        <v>11750</v>
      </c>
      <c r="L49" s="196">
        <f>HSD!$K$555</f>
        <v>11750</v>
      </c>
      <c r="M49" s="196">
        <f>HSD!$K$555</f>
        <v>11750</v>
      </c>
      <c r="N49" s="196">
        <f>HSD!$K$555</f>
        <v>11750</v>
      </c>
      <c r="O49" s="197"/>
      <c r="P49" s="249"/>
    </row>
    <row r="50" spans="1:16" ht="15.5">
      <c r="A50" s="213" t="s">
        <v>1670</v>
      </c>
      <c r="B50" s="194" t="s">
        <v>1811</v>
      </c>
      <c r="C50" s="224" t="s">
        <v>1812</v>
      </c>
      <c r="D50" s="214" t="s">
        <v>1810</v>
      </c>
      <c r="E50" s="196">
        <f>HSD!$K$556</f>
        <v>14500</v>
      </c>
      <c r="F50" s="196">
        <f>HSD!$K$556</f>
        <v>14500</v>
      </c>
      <c r="G50" s="196">
        <f>HSD!$K$556</f>
        <v>14500</v>
      </c>
      <c r="H50" s="196">
        <f>HSD!$K$556</f>
        <v>14500</v>
      </c>
      <c r="I50" s="196">
        <f>HSD!$K$556</f>
        <v>14500</v>
      </c>
      <c r="J50" s="196">
        <f>HSD!$K$556</f>
        <v>14500</v>
      </c>
      <c r="K50" s="196">
        <f>HSD!$K$556</f>
        <v>14500</v>
      </c>
      <c r="L50" s="196">
        <f>HSD!$K$556</f>
        <v>14500</v>
      </c>
      <c r="M50" s="196">
        <f>HSD!$K$556</f>
        <v>14500</v>
      </c>
      <c r="N50" s="196">
        <f>HSD!$K$556</f>
        <v>14500</v>
      </c>
      <c r="O50" s="197"/>
      <c r="P50" s="249"/>
    </row>
    <row r="51" spans="1:16" ht="15.5">
      <c r="A51" s="213" t="s">
        <v>1669</v>
      </c>
      <c r="B51" s="194" t="s">
        <v>1813</v>
      </c>
      <c r="C51" s="224" t="s">
        <v>1814</v>
      </c>
      <c r="D51" s="214" t="s">
        <v>1810</v>
      </c>
      <c r="E51" s="196">
        <f>HSD!$K$641</f>
        <v>40000</v>
      </c>
      <c r="F51" s="196">
        <f>HSD!$K$641</f>
        <v>40000</v>
      </c>
      <c r="G51" s="196">
        <f>HSD!$K$641</f>
        <v>40000</v>
      </c>
      <c r="H51" s="196">
        <f>HSD!$K$641</f>
        <v>40000</v>
      </c>
      <c r="I51" s="196">
        <f>HSD!$K$641</f>
        <v>40000</v>
      </c>
      <c r="J51" s="196">
        <f>HSD!$K$641</f>
        <v>40000</v>
      </c>
      <c r="K51" s="196">
        <f>HSD!$K$641</f>
        <v>40000</v>
      </c>
      <c r="L51" s="196">
        <f>HSD!$K$641</f>
        <v>40000</v>
      </c>
      <c r="M51" s="197">
        <f>HSD!$K$641</f>
        <v>40000</v>
      </c>
      <c r="N51" s="196">
        <f>HSD!$K$641</f>
        <v>40000</v>
      </c>
      <c r="O51" s="197"/>
      <c r="P51" s="249"/>
    </row>
    <row r="52" spans="1:16" ht="16" thickBot="1">
      <c r="A52" s="190"/>
      <c r="B52" s="191"/>
      <c r="C52" s="254"/>
      <c r="D52" s="192"/>
      <c r="E52" s="255"/>
      <c r="F52" s="255"/>
      <c r="G52" s="255"/>
      <c r="H52" s="255"/>
      <c r="I52" s="255"/>
      <c r="J52" s="255"/>
      <c r="K52" s="255"/>
      <c r="L52" s="255"/>
      <c r="M52" s="256"/>
      <c r="N52" s="255"/>
      <c r="O52" s="257"/>
      <c r="P52" s="258"/>
    </row>
    <row r="53" spans="1:16" ht="15" thickTop="1"/>
  </sheetData>
  <mergeCells count="8">
    <mergeCell ref="A1:P1"/>
    <mergeCell ref="E6:N8"/>
    <mergeCell ref="O6:P8"/>
    <mergeCell ref="H10:H11"/>
    <mergeCell ref="J10:J11"/>
    <mergeCell ref="M10:M11"/>
    <mergeCell ref="N10:N11"/>
    <mergeCell ref="I10:I1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F833-2680-4E6B-B0CB-3EA09A94C091}">
  <sheetPr codeName="Sheet15"/>
  <dimension ref="B1:E92"/>
  <sheetViews>
    <sheetView topLeftCell="A38" workbookViewId="0">
      <selection activeCell="E56" sqref="E56"/>
    </sheetView>
  </sheetViews>
  <sheetFormatPr defaultRowHeight="14.5"/>
  <cols>
    <col min="2" max="2" width="65.453125" bestFit="1" customWidth="1"/>
  </cols>
  <sheetData>
    <row r="1" spans="2:5">
      <c r="B1" t="s">
        <v>356</v>
      </c>
    </row>
    <row r="2" spans="2:5">
      <c r="B2" t="s">
        <v>52</v>
      </c>
      <c r="C2" t="s">
        <v>53</v>
      </c>
    </row>
    <row r="3" spans="2:5">
      <c r="B3" t="s">
        <v>1098</v>
      </c>
      <c r="C3" t="s">
        <v>26</v>
      </c>
      <c r="E3" t="s">
        <v>1098</v>
      </c>
    </row>
    <row r="4" spans="2:5">
      <c r="B4" t="s">
        <v>1505</v>
      </c>
      <c r="C4" t="s">
        <v>696</v>
      </c>
      <c r="E4" t="s">
        <v>1505</v>
      </c>
    </row>
    <row r="5" spans="2:5">
      <c r="B5" t="s">
        <v>615</v>
      </c>
      <c r="C5" t="s">
        <v>470</v>
      </c>
    </row>
    <row r="6" spans="2:5">
      <c r="B6" t="s">
        <v>613</v>
      </c>
      <c r="C6" t="s">
        <v>470</v>
      </c>
    </row>
    <row r="7" spans="2:5">
      <c r="B7" t="s">
        <v>28</v>
      </c>
      <c r="C7" t="s">
        <v>27</v>
      </c>
      <c r="E7" t="s">
        <v>1508</v>
      </c>
    </row>
    <row r="8" spans="2:5">
      <c r="B8" t="s">
        <v>23</v>
      </c>
      <c r="C8" t="s">
        <v>26</v>
      </c>
      <c r="E8" t="s">
        <v>1509</v>
      </c>
    </row>
    <row r="9" spans="2:5">
      <c r="B9" t="s">
        <v>465</v>
      </c>
      <c r="C9" t="s">
        <v>26</v>
      </c>
      <c r="E9" t="s">
        <v>1512</v>
      </c>
    </row>
    <row r="10" spans="2:5">
      <c r="B10" t="s">
        <v>464</v>
      </c>
      <c r="C10" t="s">
        <v>26</v>
      </c>
      <c r="E10" t="s">
        <v>464</v>
      </c>
    </row>
    <row r="11" spans="2:5">
      <c r="B11" t="s">
        <v>25</v>
      </c>
      <c r="C11" t="s">
        <v>26</v>
      </c>
      <c r="E11" t="s">
        <v>1515</v>
      </c>
    </row>
    <row r="12" spans="2:5">
      <c r="B12" t="s">
        <v>25</v>
      </c>
      <c r="C12" t="s">
        <v>24</v>
      </c>
      <c r="E12" t="s">
        <v>1515</v>
      </c>
    </row>
    <row r="13" spans="2:5">
      <c r="B13" t="s">
        <v>589</v>
      </c>
      <c r="C13" t="s">
        <v>454</v>
      </c>
      <c r="E13" t="s">
        <v>1516</v>
      </c>
    </row>
    <row r="14" spans="2:5">
      <c r="B14" t="s">
        <v>477</v>
      </c>
      <c r="C14" t="s">
        <v>37</v>
      </c>
      <c r="E14" t="s">
        <v>477</v>
      </c>
    </row>
    <row r="15" spans="2:5">
      <c r="B15" t="s">
        <v>616</v>
      </c>
      <c r="C15" t="s">
        <v>470</v>
      </c>
      <c r="E15" t="s">
        <v>616</v>
      </c>
    </row>
    <row r="16" spans="2:5">
      <c r="B16" t="s">
        <v>41</v>
      </c>
      <c r="C16" t="s">
        <v>34</v>
      </c>
      <c r="E16" s="86" t="s">
        <v>1517</v>
      </c>
    </row>
    <row r="17" spans="2:5">
      <c r="B17" t="s">
        <v>44</v>
      </c>
      <c r="C17" t="s">
        <v>24</v>
      </c>
      <c r="E17" t="s">
        <v>1523</v>
      </c>
    </row>
    <row r="18" spans="2:5">
      <c r="B18" t="s">
        <v>489</v>
      </c>
      <c r="C18" t="s">
        <v>43</v>
      </c>
      <c r="E18" t="s">
        <v>1523</v>
      </c>
    </row>
    <row r="19" spans="2:5">
      <c r="B19" t="s">
        <v>45</v>
      </c>
      <c r="C19" t="s">
        <v>24</v>
      </c>
      <c r="E19" t="s">
        <v>1524</v>
      </c>
    </row>
    <row r="20" spans="2:5">
      <c r="B20" t="s">
        <v>527</v>
      </c>
      <c r="C20" t="s">
        <v>26</v>
      </c>
      <c r="E20" t="s">
        <v>527</v>
      </c>
    </row>
    <row r="21" spans="2:5">
      <c r="B21" t="s">
        <v>528</v>
      </c>
      <c r="C21" t="s">
        <v>26</v>
      </c>
      <c r="E21" s="75" t="s">
        <v>1526</v>
      </c>
    </row>
    <row r="22" spans="2:5">
      <c r="B22" t="s">
        <v>625</v>
      </c>
      <c r="C22" t="s">
        <v>620</v>
      </c>
      <c r="E22" t="s">
        <v>625</v>
      </c>
    </row>
    <row r="23" spans="2:5">
      <c r="B23" t="s">
        <v>626</v>
      </c>
      <c r="C23" t="s">
        <v>620</v>
      </c>
      <c r="E23" t="s">
        <v>626</v>
      </c>
    </row>
    <row r="24" spans="2:5">
      <c r="B24" t="s">
        <v>484</v>
      </c>
      <c r="C24" t="s">
        <v>260</v>
      </c>
      <c r="E24" t="s">
        <v>484</v>
      </c>
    </row>
    <row r="25" spans="2:5">
      <c r="B25" t="s">
        <v>685</v>
      </c>
      <c r="C25" t="s">
        <v>454</v>
      </c>
      <c r="E25" t="s">
        <v>1531</v>
      </c>
    </row>
    <row r="26" spans="2:5">
      <c r="B26" t="s">
        <v>683</v>
      </c>
      <c r="C26" t="s">
        <v>454</v>
      </c>
      <c r="E26" t="s">
        <v>1527</v>
      </c>
    </row>
    <row r="27" spans="2:5">
      <c r="B27" t="s">
        <v>684</v>
      </c>
      <c r="C27" t="s">
        <v>454</v>
      </c>
      <c r="E27" t="s">
        <v>1529</v>
      </c>
    </row>
    <row r="28" spans="2:5">
      <c r="B28" t="s">
        <v>361</v>
      </c>
      <c r="C28" t="s">
        <v>60</v>
      </c>
      <c r="E28" t="s">
        <v>1542</v>
      </c>
    </row>
    <row r="29" spans="2:5">
      <c r="B29" t="s">
        <v>269</v>
      </c>
      <c r="C29" t="s">
        <v>260</v>
      </c>
      <c r="E29" s="75" t="s">
        <v>979</v>
      </c>
    </row>
    <row r="30" spans="2:5">
      <c r="B30" t="s">
        <v>277</v>
      </c>
      <c r="C30" t="s">
        <v>60</v>
      </c>
      <c r="E30" s="90" t="s">
        <v>1545</v>
      </c>
    </row>
    <row r="31" spans="2:5">
      <c r="B31" t="s">
        <v>274</v>
      </c>
      <c r="C31" t="s">
        <v>60</v>
      </c>
      <c r="E31" t="s">
        <v>274</v>
      </c>
    </row>
    <row r="32" spans="2:5">
      <c r="B32" t="s">
        <v>246</v>
      </c>
      <c r="C32" t="s">
        <v>696</v>
      </c>
      <c r="E32" s="75" t="s">
        <v>1548</v>
      </c>
    </row>
    <row r="33" spans="2:5">
      <c r="B33" t="s">
        <v>341</v>
      </c>
      <c r="C33" t="s">
        <v>60</v>
      </c>
      <c r="E33" t="s">
        <v>341</v>
      </c>
    </row>
    <row r="34" spans="2:5">
      <c r="B34" t="s">
        <v>487</v>
      </c>
      <c r="C34" t="s">
        <v>488</v>
      </c>
      <c r="E34" s="76" t="s">
        <v>1550</v>
      </c>
    </row>
    <row r="35" spans="2:5">
      <c r="B35" t="s">
        <v>270</v>
      </c>
      <c r="C35" t="s">
        <v>60</v>
      </c>
      <c r="E35" s="75" t="s">
        <v>969</v>
      </c>
    </row>
    <row r="36" spans="2:5">
      <c r="B36" t="s">
        <v>608</v>
      </c>
    </row>
    <row r="37" spans="2:5">
      <c r="B37" t="s">
        <v>271</v>
      </c>
      <c r="C37" t="s">
        <v>60</v>
      </c>
      <c r="E37" t="s">
        <v>271</v>
      </c>
    </row>
    <row r="38" spans="2:5">
      <c r="B38" t="s">
        <v>523</v>
      </c>
      <c r="C38" t="s">
        <v>24</v>
      </c>
      <c r="E38" t="s">
        <v>523</v>
      </c>
    </row>
    <row r="39" spans="2:5">
      <c r="B39" t="s">
        <v>638</v>
      </c>
      <c r="C39" t="s">
        <v>60</v>
      </c>
      <c r="E39" t="s">
        <v>638</v>
      </c>
    </row>
    <row r="40" spans="2:5">
      <c r="B40" t="s">
        <v>471</v>
      </c>
      <c r="C40" t="s">
        <v>470</v>
      </c>
      <c r="E40" s="92" t="s">
        <v>1562</v>
      </c>
    </row>
    <row r="41" spans="2:5">
      <c r="B41" t="s">
        <v>474</v>
      </c>
      <c r="C41" t="s">
        <v>470</v>
      </c>
      <c r="E41" s="92" t="s">
        <v>1559</v>
      </c>
    </row>
    <row r="42" spans="2:5">
      <c r="B42" t="s">
        <v>637</v>
      </c>
      <c r="C42" t="s">
        <v>260</v>
      </c>
      <c r="E42" t="s">
        <v>637</v>
      </c>
    </row>
    <row r="43" spans="2:5" ht="26">
      <c r="B43" t="s">
        <v>42</v>
      </c>
      <c r="C43" t="s">
        <v>34</v>
      </c>
      <c r="E43" s="62" t="s">
        <v>1570</v>
      </c>
    </row>
    <row r="44" spans="2:5">
      <c r="B44" t="s">
        <v>617</v>
      </c>
      <c r="C44" t="s">
        <v>470</v>
      </c>
    </row>
    <row r="45" spans="2:5">
      <c r="B45" t="s">
        <v>59</v>
      </c>
      <c r="C45" t="s">
        <v>24</v>
      </c>
      <c r="E45" s="75" t="s">
        <v>761</v>
      </c>
    </row>
    <row r="46" spans="2:5">
      <c r="B46" t="s">
        <v>276</v>
      </c>
      <c r="C46" t="s">
        <v>60</v>
      </c>
      <c r="E46" t="s">
        <v>276</v>
      </c>
    </row>
    <row r="47" spans="2:5">
      <c r="B47" t="s">
        <v>259</v>
      </c>
      <c r="C47" t="s">
        <v>260</v>
      </c>
      <c r="E47" t="s">
        <v>259</v>
      </c>
    </row>
    <row r="48" spans="2:5">
      <c r="B48" t="s">
        <v>46</v>
      </c>
      <c r="C48" t="s">
        <v>24</v>
      </c>
      <c r="E48" t="s">
        <v>1576</v>
      </c>
    </row>
    <row r="49" spans="2:5">
      <c r="B49" t="s">
        <v>614</v>
      </c>
      <c r="C49" t="s">
        <v>470</v>
      </c>
    </row>
    <row r="50" spans="2:5">
      <c r="B50" t="s">
        <v>582</v>
      </c>
      <c r="C50" t="s">
        <v>454</v>
      </c>
      <c r="E50" s="79" t="s">
        <v>1048</v>
      </c>
    </row>
    <row r="51" spans="2:5">
      <c r="B51" t="s">
        <v>455</v>
      </c>
      <c r="C51" t="s">
        <v>386</v>
      </c>
      <c r="E51" t="s">
        <v>1584</v>
      </c>
    </row>
    <row r="52" spans="2:5">
      <c r="B52" t="s">
        <v>58</v>
      </c>
      <c r="C52" t="s">
        <v>24</v>
      </c>
      <c r="E52" t="s">
        <v>1585</v>
      </c>
    </row>
    <row r="53" spans="2:5">
      <c r="B53" t="s">
        <v>604</v>
      </c>
      <c r="C53" t="s">
        <v>34</v>
      </c>
      <c r="E53" t="s">
        <v>604</v>
      </c>
    </row>
    <row r="54" spans="2:5">
      <c r="B54" t="s">
        <v>39</v>
      </c>
      <c r="C54" t="s">
        <v>26</v>
      </c>
      <c r="E54" s="75" t="s">
        <v>1588</v>
      </c>
    </row>
    <row r="55" spans="2:5">
      <c r="B55" t="s">
        <v>622</v>
      </c>
    </row>
    <row r="56" spans="2:5">
      <c r="B56" t="s">
        <v>483</v>
      </c>
      <c r="C56" t="s">
        <v>260</v>
      </c>
    </row>
    <row r="57" spans="2:5">
      <c r="B57" t="s">
        <v>478</v>
      </c>
      <c r="C57" t="s">
        <v>260</v>
      </c>
      <c r="E57" t="s">
        <v>478</v>
      </c>
    </row>
    <row r="58" spans="2:5">
      <c r="B58" t="s">
        <v>54</v>
      </c>
      <c r="C58" t="s">
        <v>53</v>
      </c>
      <c r="E58" t="s">
        <v>54</v>
      </c>
    </row>
    <row r="59" spans="2:5">
      <c r="B59" t="s">
        <v>507</v>
      </c>
      <c r="C59" t="s">
        <v>508</v>
      </c>
      <c r="E59" t="s">
        <v>507</v>
      </c>
    </row>
    <row r="60" spans="2:5">
      <c r="B60" t="s">
        <v>247</v>
      </c>
      <c r="C60" t="s">
        <v>470</v>
      </c>
      <c r="E60" t="s">
        <v>247</v>
      </c>
    </row>
    <row r="61" spans="2:5">
      <c r="B61" t="s">
        <v>248</v>
      </c>
      <c r="C61" t="s">
        <v>50</v>
      </c>
      <c r="E61" t="s">
        <v>248</v>
      </c>
    </row>
    <row r="62" spans="2:5">
      <c r="B62" t="s">
        <v>47</v>
      </c>
      <c r="C62" t="s">
        <v>24</v>
      </c>
      <c r="E62" t="s">
        <v>47</v>
      </c>
    </row>
    <row r="63" spans="2:5">
      <c r="B63" t="s">
        <v>1589</v>
      </c>
      <c r="C63" t="s">
        <v>24</v>
      </c>
      <c r="E63" t="s">
        <v>1589</v>
      </c>
    </row>
    <row r="64" spans="2:5">
      <c r="B64" t="s">
        <v>1591</v>
      </c>
      <c r="C64" t="s">
        <v>24</v>
      </c>
      <c r="E64" s="76" t="s">
        <v>1592</v>
      </c>
    </row>
    <row r="65" spans="2:5">
      <c r="B65" t="s">
        <v>627</v>
      </c>
      <c r="C65" t="s">
        <v>628</v>
      </c>
    </row>
    <row r="66" spans="2:5">
      <c r="B66" t="s">
        <v>32</v>
      </c>
      <c r="C66" t="s">
        <v>24</v>
      </c>
      <c r="E66" t="s">
        <v>32</v>
      </c>
    </row>
    <row r="67" spans="2:5">
      <c r="B67" t="s">
        <v>31</v>
      </c>
      <c r="C67" t="s">
        <v>26</v>
      </c>
      <c r="E67" t="s">
        <v>31</v>
      </c>
    </row>
    <row r="68" spans="2:5">
      <c r="B68" t="s">
        <v>30</v>
      </c>
      <c r="C68" t="s">
        <v>26</v>
      </c>
      <c r="E68" t="s">
        <v>30</v>
      </c>
    </row>
    <row r="69" spans="2:5">
      <c r="B69" t="s">
        <v>29</v>
      </c>
      <c r="C69" t="s">
        <v>26</v>
      </c>
      <c r="E69" t="s">
        <v>29</v>
      </c>
    </row>
    <row r="70" spans="2:5">
      <c r="B70" t="s">
        <v>619</v>
      </c>
      <c r="C70" t="s">
        <v>620</v>
      </c>
      <c r="E70" t="s">
        <v>619</v>
      </c>
    </row>
    <row r="71" spans="2:5">
      <c r="B71" t="s">
        <v>623</v>
      </c>
      <c r="C71" t="s">
        <v>620</v>
      </c>
      <c r="E71" t="s">
        <v>623</v>
      </c>
    </row>
    <row r="72" spans="2:5">
      <c r="B72" t="s">
        <v>624</v>
      </c>
      <c r="C72" t="s">
        <v>620</v>
      </c>
      <c r="E72" t="s">
        <v>624</v>
      </c>
    </row>
    <row r="73" spans="2:5">
      <c r="B73" t="s">
        <v>56</v>
      </c>
      <c r="C73" t="s">
        <v>37</v>
      </c>
      <c r="E73" s="86" t="s">
        <v>1593</v>
      </c>
    </row>
    <row r="74" spans="2:5">
      <c r="B74" t="s">
        <v>57</v>
      </c>
      <c r="C74" t="s">
        <v>43</v>
      </c>
      <c r="E74" s="86" t="s">
        <v>1594</v>
      </c>
    </row>
    <row r="75" spans="2:5">
      <c r="B75" t="s">
        <v>55</v>
      </c>
      <c r="C75" t="s">
        <v>43</v>
      </c>
      <c r="E75" s="86" t="s">
        <v>1595</v>
      </c>
    </row>
    <row r="76" spans="2:5">
      <c r="B76" t="s">
        <v>272</v>
      </c>
      <c r="C76" t="s">
        <v>60</v>
      </c>
      <c r="E76" t="s">
        <v>272</v>
      </c>
    </row>
    <row r="77" spans="2:5">
      <c r="B77" t="s">
        <v>389</v>
      </c>
      <c r="C77" t="s">
        <v>60</v>
      </c>
      <c r="E77" t="s">
        <v>389</v>
      </c>
    </row>
    <row r="78" spans="2:5">
      <c r="B78" t="s">
        <v>618</v>
      </c>
      <c r="C78" t="s">
        <v>470</v>
      </c>
    </row>
    <row r="79" spans="2:5">
      <c r="B79" t="s">
        <v>35</v>
      </c>
      <c r="C79" t="s">
        <v>34</v>
      </c>
      <c r="E79" t="s">
        <v>35</v>
      </c>
    </row>
    <row r="80" spans="2:5">
      <c r="B80" t="s">
        <v>38</v>
      </c>
      <c r="C80" t="s">
        <v>36</v>
      </c>
      <c r="E80" s="99" t="s">
        <v>1596</v>
      </c>
    </row>
    <row r="81" spans="2:5">
      <c r="B81" t="s">
        <v>371</v>
      </c>
      <c r="C81" t="s">
        <v>60</v>
      </c>
      <c r="E81" t="s">
        <v>371</v>
      </c>
    </row>
    <row r="82" spans="2:5">
      <c r="B82" t="s">
        <v>1597</v>
      </c>
      <c r="C82" t="s">
        <v>260</v>
      </c>
      <c r="E82" t="s">
        <v>1597</v>
      </c>
    </row>
    <row r="83" spans="2:5">
      <c r="B83" t="s">
        <v>1598</v>
      </c>
      <c r="C83" t="s">
        <v>60</v>
      </c>
      <c r="E83" t="s">
        <v>1598</v>
      </c>
    </row>
    <row r="84" spans="2:5">
      <c r="B84" t="s">
        <v>524</v>
      </c>
      <c r="C84" t="s">
        <v>24</v>
      </c>
      <c r="E84" t="s">
        <v>1554</v>
      </c>
    </row>
    <row r="85" spans="2:5">
      <c r="B85" t="s">
        <v>592</v>
      </c>
      <c r="C85" t="s">
        <v>260</v>
      </c>
      <c r="E85" t="s">
        <v>592</v>
      </c>
    </row>
    <row r="86" spans="2:5">
      <c r="B86" t="s">
        <v>583</v>
      </c>
      <c r="C86" t="s">
        <v>51</v>
      </c>
      <c r="E86" t="s">
        <v>583</v>
      </c>
    </row>
    <row r="87" spans="2:5">
      <c r="B87" t="s">
        <v>33</v>
      </c>
      <c r="C87" t="s">
        <v>60</v>
      </c>
    </row>
    <row r="88" spans="2:5">
      <c r="B88" t="s">
        <v>33</v>
      </c>
      <c r="C88" t="s">
        <v>26</v>
      </c>
      <c r="E88" s="86" t="s">
        <v>1599</v>
      </c>
    </row>
    <row r="89" spans="2:5">
      <c r="B89" t="s">
        <v>673</v>
      </c>
      <c r="C89" t="s">
        <v>454</v>
      </c>
      <c r="E89" t="s">
        <v>673</v>
      </c>
    </row>
    <row r="90" spans="2:5">
      <c r="B90" t="s">
        <v>676</v>
      </c>
      <c r="C90" t="s">
        <v>454</v>
      </c>
      <c r="E90" t="s">
        <v>676</v>
      </c>
    </row>
    <row r="91" spans="2:5">
      <c r="B91" t="s">
        <v>273</v>
      </c>
      <c r="C91" t="s">
        <v>60</v>
      </c>
      <c r="E91" t="s">
        <v>273</v>
      </c>
    </row>
    <row r="92" spans="2:5">
      <c r="B92" t="s">
        <v>275</v>
      </c>
      <c r="C92" t="s">
        <v>60</v>
      </c>
    </row>
  </sheetData>
  <sortState xmlns:xlrd2="http://schemas.microsoft.com/office/spreadsheetml/2017/richdata2" ref="B1:C92">
    <sortCondition ref="B1:B9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B7F43A-26CE-4242-A871-393D0912A1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169</vt:i4>
      </vt:variant>
    </vt:vector>
  </HeadingPairs>
  <TitlesOfParts>
    <vt:vector size="193" baseType="lpstr">
      <vt:lpstr>COVER</vt:lpstr>
      <vt:lpstr>REKAPITULASI</vt:lpstr>
      <vt:lpstr>BQ(X)</vt:lpstr>
      <vt:lpstr>BOQ</vt:lpstr>
      <vt:lpstr>REKAP HSP</vt:lpstr>
      <vt:lpstr>ANALISA_FIX</vt:lpstr>
      <vt:lpstr>HSD</vt:lpstr>
      <vt:lpstr>Anl Tk. alat PC-200 (LC)</vt:lpstr>
      <vt:lpstr>Anl Tk. alat PC-Mini (LC) </vt:lpstr>
      <vt:lpstr>Anl Gali-Cabut Tunggul</vt:lpstr>
      <vt:lpstr>Anl Tk. alat PC-200 (Galian)</vt:lpstr>
      <vt:lpstr>Anl Tk. alat Mini (Galian)</vt:lpstr>
      <vt:lpstr>Anl Pek. Galian tanah di rawa </vt:lpstr>
      <vt:lpstr>Anl Tk.alat utk tanggul</vt:lpstr>
      <vt:lpstr>Anl Tk. alat Long Arm</vt:lpstr>
      <vt:lpstr>Volume Saluran</vt:lpstr>
      <vt:lpstr>Volume Pintu air</vt:lpstr>
      <vt:lpstr>Volume Tabat</vt:lpstr>
      <vt:lpstr>Volume Gorong2</vt:lpstr>
      <vt:lpstr>Vol Pasangan Batu</vt:lpstr>
      <vt:lpstr>CONTOH2</vt:lpstr>
      <vt:lpstr>KODE_BPS</vt:lpstr>
      <vt:lpstr>ALAT</vt:lpstr>
      <vt:lpstr>Sheet2</vt:lpstr>
      <vt:lpstr>A.1.01.a1</vt:lpstr>
      <vt:lpstr>A.1.01.b1.1</vt:lpstr>
      <vt:lpstr>A.1.01.b1.2</vt:lpstr>
      <vt:lpstr>A.1.01.b1.3</vt:lpstr>
      <vt:lpstr>A.1.01.b2.1</vt:lpstr>
      <vt:lpstr>A.1.02.1a.1</vt:lpstr>
      <vt:lpstr>A.1.02.1a.6</vt:lpstr>
      <vt:lpstr>A.1.02.1b.1</vt:lpstr>
      <vt:lpstr>A.1.02.1b.6</vt:lpstr>
      <vt:lpstr>A.1.02.1c.1</vt:lpstr>
      <vt:lpstr>A.1.02.1e.1</vt:lpstr>
      <vt:lpstr>A.1.02.2a.1</vt:lpstr>
      <vt:lpstr>A.1.02.2a.6</vt:lpstr>
      <vt:lpstr>A.1.02.2b.1</vt:lpstr>
      <vt:lpstr>A.1.02.2c.1</vt:lpstr>
      <vt:lpstr>A.1.02.2e.1</vt:lpstr>
      <vt:lpstr>A.1.02.3a.1</vt:lpstr>
      <vt:lpstr>A.1.02.3a.2</vt:lpstr>
      <vt:lpstr>A.1.02.3b.1</vt:lpstr>
      <vt:lpstr>A.1.02.3b.2</vt:lpstr>
      <vt:lpstr>A.1.02.3b.5</vt:lpstr>
      <vt:lpstr>A.1.02.3b.7</vt:lpstr>
      <vt:lpstr>A.1.02.3b.8</vt:lpstr>
      <vt:lpstr>A.1.02.3b.9</vt:lpstr>
      <vt:lpstr>A.1.02.3c</vt:lpstr>
      <vt:lpstr>A.1.02.4a.1.a</vt:lpstr>
      <vt:lpstr>A.1.02.4a.1.d</vt:lpstr>
      <vt:lpstr>A.1.02.4a.2.a</vt:lpstr>
      <vt:lpstr>A.1.02.4a.2.d</vt:lpstr>
      <vt:lpstr>A.1.02.4b.2.a</vt:lpstr>
      <vt:lpstr>A.1.02.4b.2.d</vt:lpstr>
      <vt:lpstr>A.1.02.5a.1</vt:lpstr>
      <vt:lpstr>A.1.02.5a.2</vt:lpstr>
      <vt:lpstr>A.1.02.5b.1</vt:lpstr>
      <vt:lpstr>A.1.02.5b.2</vt:lpstr>
      <vt:lpstr>A.1.02.5b.4a</vt:lpstr>
      <vt:lpstr>A.1.02.5b.4b</vt:lpstr>
      <vt:lpstr>A.1.02.5c.1</vt:lpstr>
      <vt:lpstr>A.1.03.1a.1</vt:lpstr>
      <vt:lpstr>A.1.03.1a.2</vt:lpstr>
      <vt:lpstr>A.1.03.1b.1</vt:lpstr>
      <vt:lpstr>A.1.03.1b.2</vt:lpstr>
      <vt:lpstr>A.1.03.1c.1</vt:lpstr>
      <vt:lpstr>A.1.03.2b.1</vt:lpstr>
      <vt:lpstr>A.1.03.2b.2</vt:lpstr>
      <vt:lpstr>A.1.03.2b.4</vt:lpstr>
      <vt:lpstr>A.1.03.2b.5</vt:lpstr>
      <vt:lpstr>A.1.03.2b.6</vt:lpstr>
      <vt:lpstr>A.1.03.2d.1</vt:lpstr>
      <vt:lpstr>A.1.03.2d.2</vt:lpstr>
      <vt:lpstr>A.1.03.2d.4</vt:lpstr>
      <vt:lpstr>A.1.03.2d.5</vt:lpstr>
      <vt:lpstr>A.1.03.2d.6</vt:lpstr>
      <vt:lpstr>A.1.03.2e.1</vt:lpstr>
      <vt:lpstr>A.1.03.2e.2</vt:lpstr>
      <vt:lpstr>A.1.03.2e.4</vt:lpstr>
      <vt:lpstr>A.1.03.2e.5</vt:lpstr>
      <vt:lpstr>A.1.03.2e.6</vt:lpstr>
      <vt:lpstr>A.1.03.2f.1</vt:lpstr>
      <vt:lpstr>A.1.03.2f.2</vt:lpstr>
      <vt:lpstr>A.1.03.2f.4</vt:lpstr>
      <vt:lpstr>A.1.03.2g.1</vt:lpstr>
      <vt:lpstr>A.1.03.2g.3</vt:lpstr>
      <vt:lpstr>A.1.03.2i.1</vt:lpstr>
      <vt:lpstr>A.1.03.2i.2</vt:lpstr>
      <vt:lpstr>A.1.04.1a</vt:lpstr>
      <vt:lpstr>A.1.04.2</vt:lpstr>
      <vt:lpstr>A.1.04.3</vt:lpstr>
      <vt:lpstr>A.1.07.7a</vt:lpstr>
      <vt:lpstr>A.1.08.1a</vt:lpstr>
      <vt:lpstr>A.1.08.1b</vt:lpstr>
      <vt:lpstr>A.1.08.2a</vt:lpstr>
      <vt:lpstr>A.1.08.2b</vt:lpstr>
      <vt:lpstr>A.1.08.3a</vt:lpstr>
      <vt:lpstr>A.1.08.4a</vt:lpstr>
      <vt:lpstr>A.2.01.b1.1</vt:lpstr>
      <vt:lpstr>A.2.01.b1.2</vt:lpstr>
      <vt:lpstr>A.2.01.b1.3</vt:lpstr>
      <vt:lpstr>A.2.01.c1.1</vt:lpstr>
      <vt:lpstr>A.2.01.c1.2</vt:lpstr>
      <vt:lpstr>A.2.02.1a.1</vt:lpstr>
      <vt:lpstr>A.2.02.1a.6</vt:lpstr>
      <vt:lpstr>A.2.02.1b.1</vt:lpstr>
      <vt:lpstr>A.2.02.1b.6</vt:lpstr>
      <vt:lpstr>A.2.02.1c.2</vt:lpstr>
      <vt:lpstr>A.2.02.2a.1</vt:lpstr>
      <vt:lpstr>A.2.02.2a.6</vt:lpstr>
      <vt:lpstr>A.2.02.2b.1</vt:lpstr>
      <vt:lpstr>A.2.02.2c.1</vt:lpstr>
      <vt:lpstr>A.2.02.5c.1</vt:lpstr>
      <vt:lpstr>A.2.02.5c.2</vt:lpstr>
      <vt:lpstr>A.2.02.5d.3</vt:lpstr>
      <vt:lpstr>A.2.03.1b.1</vt:lpstr>
      <vt:lpstr>A.2.03.1c.1</vt:lpstr>
      <vt:lpstr>A.2.03.2j.2</vt:lpstr>
      <vt:lpstr>A.2.06.1</vt:lpstr>
      <vt:lpstr>A.2.06.2</vt:lpstr>
      <vt:lpstr>A.2.06.3</vt:lpstr>
      <vt:lpstr>A.2.08.4a</vt:lpstr>
      <vt:lpstr>A.2.08.6a</vt:lpstr>
      <vt:lpstr>A.3.01.1a.2</vt:lpstr>
      <vt:lpstr>A.3.01.1b.1</vt:lpstr>
      <vt:lpstr>A.3.01.1b.2</vt:lpstr>
      <vt:lpstr>A.3.01.1b.3</vt:lpstr>
      <vt:lpstr>A.3.01.1b.4</vt:lpstr>
      <vt:lpstr>A.3.01.1b.5</vt:lpstr>
      <vt:lpstr>A.3.01.1b.6</vt:lpstr>
      <vt:lpstr>A.3.01.1b.7</vt:lpstr>
      <vt:lpstr>A.3.01.1c.1</vt:lpstr>
      <vt:lpstr>A.3.01.1c.2</vt:lpstr>
      <vt:lpstr>A.3.01.1c.3</vt:lpstr>
      <vt:lpstr>A.3.01.1c.4</vt:lpstr>
      <vt:lpstr>A.3.01.1c.5</vt:lpstr>
      <vt:lpstr>A.3.01.1c.6</vt:lpstr>
      <vt:lpstr>A.3.01.1d.1</vt:lpstr>
      <vt:lpstr>A.3.01.1d.2</vt:lpstr>
      <vt:lpstr>A.3.01.1d.3</vt:lpstr>
      <vt:lpstr>A.3.01.1d.4</vt:lpstr>
      <vt:lpstr>A.3.01.1d.5</vt:lpstr>
      <vt:lpstr>A.3.01.1d.6</vt:lpstr>
      <vt:lpstr>A.3.01.1e.1</vt:lpstr>
      <vt:lpstr>A.3.01.1e.2</vt:lpstr>
      <vt:lpstr>A.3.01.1e.3</vt:lpstr>
      <vt:lpstr>A.3.01.1f.1</vt:lpstr>
      <vt:lpstr>A.3.01.1f.2</vt:lpstr>
      <vt:lpstr>A.3.01.1f.3</vt:lpstr>
      <vt:lpstr>A.3.01.1g.1.a</vt:lpstr>
      <vt:lpstr>A.3.01.1g.1.b</vt:lpstr>
      <vt:lpstr>A.3.01.1g.2.a</vt:lpstr>
      <vt:lpstr>A.3.01.1g.2.b</vt:lpstr>
      <vt:lpstr>A.3.01.1g.3.a</vt:lpstr>
      <vt:lpstr>A.3.01.1g.3.b</vt:lpstr>
      <vt:lpstr>A.3.01.2b.1</vt:lpstr>
      <vt:lpstr>A.3.01.2b.2</vt:lpstr>
      <vt:lpstr>A.3.01.2b.3</vt:lpstr>
      <vt:lpstr>A.3.01.2d.2</vt:lpstr>
      <vt:lpstr>A.3.01.2d.3</vt:lpstr>
      <vt:lpstr>A.3.01.2d.5</vt:lpstr>
      <vt:lpstr>A.3.02.1a</vt:lpstr>
      <vt:lpstr>A.3.02.1b</vt:lpstr>
      <vt:lpstr>A.3.02.1c</vt:lpstr>
      <vt:lpstr>A.3.02.1d.1</vt:lpstr>
      <vt:lpstr>A.3.02.1d.2</vt:lpstr>
      <vt:lpstr>A.3.02.1d.3</vt:lpstr>
      <vt:lpstr>A.3.02.1e.1</vt:lpstr>
      <vt:lpstr>A.3.02.2a.1</vt:lpstr>
      <vt:lpstr>A.3.02.2b.1</vt:lpstr>
      <vt:lpstr>A.3.02.2b.2</vt:lpstr>
      <vt:lpstr>A.3.02.2b.3</vt:lpstr>
      <vt:lpstr>A.3.02.3a</vt:lpstr>
      <vt:lpstr>A.3.02.3b</vt:lpstr>
      <vt:lpstr>A.3.03.2c</vt:lpstr>
      <vt:lpstr>A.3.03.4a</vt:lpstr>
      <vt:lpstr>A.3.05.3a.1.b</vt:lpstr>
      <vt:lpstr>A.3.05.3a.1.c</vt:lpstr>
      <vt:lpstr>A.3.09.2a.1.a</vt:lpstr>
      <vt:lpstr>A.3.09.2a.2.a</vt:lpstr>
      <vt:lpstr>A.3.09.2b.1.a</vt:lpstr>
      <vt:lpstr>A.3.09.2b.2.a</vt:lpstr>
      <vt:lpstr>A.3.09.2b.3.a</vt:lpstr>
      <vt:lpstr>FK</vt:lpstr>
      <vt:lpstr>OP</vt:lpstr>
      <vt:lpstr>Papan_proyek</vt:lpstr>
      <vt:lpstr>ppn</vt:lpstr>
      <vt:lpstr>'BQ(X)'!Print_Area</vt:lpstr>
      <vt:lpstr>REKAPITULASI!Print_Area</vt:lpstr>
      <vt:lpstr>'Volume Gorong2'!Print_Area</vt:lpstr>
      <vt:lpstr>'Volume Tabat'!Print_Area</vt:lpstr>
      <vt:lpstr>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Hafiedh Nugroho</dc:creator>
  <cp:lastModifiedBy>Hafiedh Nugroho</cp:lastModifiedBy>
  <cp:lastPrinted>2025-01-21T08:32:21Z</cp:lastPrinted>
  <dcterms:created xsi:type="dcterms:W3CDTF">2024-12-06T14:49:10Z</dcterms:created>
  <dcterms:modified xsi:type="dcterms:W3CDTF">2025-02-03T08:17:08Z</dcterms:modified>
</cp:coreProperties>
</file>